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nd Raising" sheetId="1" r:id="rId4"/>
    <sheet state="visible" name="Inputs" sheetId="2" r:id="rId5"/>
    <sheet state="visible" name="Utility Modules" sheetId="3" r:id="rId6"/>
    <sheet state="visible" name="Analysis" sheetId="4" r:id="rId7"/>
    <sheet state="visible" name="Data Tables" sheetId="5" r:id="rId8"/>
    <sheet state="visible" name="Background Data" sheetId="6" r:id="rId9"/>
    <sheet state="visible" name="cadCAD_inputs" sheetId="7" r:id="rId10"/>
  </sheets>
  <definedNames>
    <definedName name="start_user">'Fund Raising'!$I$93</definedName>
    <definedName localSheetId="1" name="velocity">Inputs!$I$15</definedName>
    <definedName name="velocity">'Fund Raising'!$I$95</definedName>
    <definedName localSheetId="1" name="start_user">Inputs!$I$13</definedName>
    <definedName localSheetId="1" name="end_user">Inputs!$I$14</definedName>
    <definedName name="end_user">'Fund Raising'!$I$94</definedName>
  </definedNames>
  <calcPr/>
</workbook>
</file>

<file path=xl/sharedStrings.xml><?xml version="1.0" encoding="utf-8"?>
<sst xmlns="http://schemas.openxmlformats.org/spreadsheetml/2006/main" count="668" uniqueCount="569">
  <si>
    <t>Quantitative Token Model</t>
  </si>
  <si>
    <t>Fund Raising</t>
  </si>
  <si>
    <t>Token Model Inputs</t>
  </si>
  <si>
    <t>Input Fields</t>
  </si>
  <si>
    <t>Set Fields</t>
  </si>
  <si>
    <t>Basic Token Parameters</t>
  </si>
  <si>
    <t>Supply Type</t>
  </si>
  <si>
    <t>Fixed</t>
  </si>
  <si>
    <t>Initial Total Supply of Tokens</t>
  </si>
  <si>
    <t>Launch Date / dd.mm.yyyy</t>
  </si>
  <si>
    <t>% Public Sale of Supply (up to)</t>
  </si>
  <si>
    <t>Public Sale Valuation / $</t>
  </si>
  <si>
    <t>Equity Owned by External Shareholders</t>
  </si>
  <si>
    <t>Fund Raising Module</t>
  </si>
  <si>
    <t>Token Sales</t>
  </si>
  <si>
    <t>Capital Raise / $</t>
  </si>
  <si>
    <t>Valuation Cap / $</t>
  </si>
  <si>
    <t>Bonus Amount / %</t>
  </si>
  <si>
    <t>Effective Token Price / $</t>
  </si>
  <si>
    <t>Token Discount / %</t>
  </si>
  <si>
    <t>Early Backers / Angels</t>
  </si>
  <si>
    <t>Seed</t>
  </si>
  <si>
    <t>Pre-Sale 1</t>
  </si>
  <si>
    <t>Pre-Sale 2</t>
  </si>
  <si>
    <t>Public Sale</t>
  </si>
  <si>
    <t>Sum of Raised Capital / $</t>
  </si>
  <si>
    <t>Initial Token Allocations &amp; Vesting Schedules</t>
  </si>
  <si>
    <t>Token Vesting Regime</t>
  </si>
  <si>
    <t>Buckets</t>
  </si>
  <si>
    <t>Percentage</t>
  </si>
  <si>
    <t>Amount</t>
  </si>
  <si>
    <t>Initial vesting / %</t>
  </si>
  <si>
    <t>Cliff / months</t>
  </si>
  <si>
    <t>Issuing Months</t>
  </si>
  <si>
    <t>Monthly Issuing / %</t>
  </si>
  <si>
    <t>Monthly Issuing / token</t>
  </si>
  <si>
    <t>1st Month Vested Tokens</t>
  </si>
  <si>
    <t>First issuing month</t>
  </si>
  <si>
    <t>Last issuing month</t>
  </si>
  <si>
    <t>Investors</t>
  </si>
  <si>
    <t>Founders / Team</t>
  </si>
  <si>
    <t>Ecosystem Incentives (GPU, Storage Contributors)</t>
  </si>
  <si>
    <t>Community Treasury</t>
  </si>
  <si>
    <t>Foundation</t>
  </si>
  <si>
    <t>Project Buckets</t>
  </si>
  <si>
    <t xml:space="preserve">Reserve </t>
  </si>
  <si>
    <t>Placeholder 2</t>
  </si>
  <si>
    <t>Placeholder 3</t>
  </si>
  <si>
    <t>Placeholder 4</t>
  </si>
  <si>
    <t>Placeholder 5</t>
  </si>
  <si>
    <t>LP</t>
  </si>
  <si>
    <t>Liquidity Pool</t>
  </si>
  <si>
    <t>Airdrops</t>
  </si>
  <si>
    <t>Airdrop Module</t>
  </si>
  <si>
    <t>Date 1</t>
  </si>
  <si>
    <t>Amount 1</t>
  </si>
  <si>
    <t>Date 2</t>
  </si>
  <si>
    <t>Amount 2</t>
  </si>
  <si>
    <t>Date 3</t>
  </si>
  <si>
    <t>Amount 3</t>
  </si>
  <si>
    <t>Check Sum</t>
  </si>
  <si>
    <t>Sum</t>
  </si>
  <si>
    <t>Check</t>
  </si>
  <si>
    <t>lllustrative Output Tables</t>
  </si>
  <si>
    <t>Please double check the links for every single cell after you have been making adjustments to the tables above.</t>
  </si>
  <si>
    <t>Key Parameters</t>
  </si>
  <si>
    <t>Token Pre-Sales</t>
  </si>
  <si>
    <t>Raise</t>
  </si>
  <si>
    <t>Valuation Cap</t>
  </si>
  <si>
    <t>Bonus Amount</t>
  </si>
  <si>
    <t>TGE Target Date</t>
  </si>
  <si>
    <t>Pre-sale/SAFT 1</t>
  </si>
  <si>
    <t>Pre-sale/SAFT 2</t>
  </si>
  <si>
    <t>Public Sale Valuation</t>
  </si>
  <si>
    <t>TBD</t>
  </si>
  <si>
    <t>Pre-sale/SAFT 3</t>
  </si>
  <si>
    <t>Initial Circulating Supply (up to)</t>
  </si>
  <si>
    <t>Total Private Sales</t>
  </si>
  <si>
    <t>Token Allocation &amp; Vesting</t>
  </si>
  <si>
    <t>% of Tokens</t>
  </si>
  <si>
    <t># Monthly Vests</t>
  </si>
  <si>
    <t>Months Cliff</t>
  </si>
  <si>
    <t>Early Backers</t>
  </si>
  <si>
    <t>Pre-sales</t>
  </si>
  <si>
    <t>Total</t>
  </si>
  <si>
    <t>Note: All assumptions and data preliminary and subject to change at the sole discretion of the Company</t>
  </si>
  <si>
    <t>Inputs</t>
  </si>
  <si>
    <t>Liquidity Pool Module</t>
  </si>
  <si>
    <t>Token Launch Price / $</t>
  </si>
  <si>
    <t>Liquidity Pool Fund Allocation / $</t>
  </si>
  <si>
    <t>Liquidity Pool Fund Allocation / % of Raised Amount</t>
  </si>
  <si>
    <t>Initial Token MC / $</t>
  </si>
  <si>
    <t>Initial Token FDV MC / $</t>
  </si>
  <si>
    <t>Token LP weighting / %/100</t>
  </si>
  <si>
    <t>LP Pairing Token2 / ticker</t>
  </si>
  <si>
    <t>USDC</t>
  </si>
  <si>
    <t>LP Pairing Token2 Price / $</t>
  </si>
  <si>
    <t>Initial LP Pairing Token2 Amount / Token</t>
  </si>
  <si>
    <t>Token2 LP weighting</t>
  </si>
  <si>
    <t>User Adoption</t>
  </si>
  <si>
    <t>Product User Adoption</t>
  </si>
  <si>
    <t>Initial Product Users</t>
  </si>
  <si>
    <t>Product Users after 10 years</t>
  </si>
  <si>
    <t>Product Adoption Velocity (curve shape)</t>
  </si>
  <si>
    <t>One-Time Product Revenue per User / $</t>
  </si>
  <si>
    <t>Regular Product Revenue per User per Month / $</t>
  </si>
  <si>
    <t>Token Holder Adoption</t>
  </si>
  <si>
    <t>Initial Token Holders</t>
  </si>
  <si>
    <t>Token Holders after 10 years</t>
  </si>
  <si>
    <t>Token Adoption Velocity (curve shape)</t>
  </si>
  <si>
    <t>One-Time Token Buy per User / $</t>
  </si>
  <si>
    <t>Regular Token Buy per User per Month / $</t>
  </si>
  <si>
    <t>Meta Bucket Allocations</t>
  </si>
  <si>
    <t>Avg. Token Utility Allocation / %</t>
  </si>
  <si>
    <t>Avg. Token Holding / %</t>
  </si>
  <si>
    <t>Avg. Token Selling / %</t>
  </si>
  <si>
    <t>Avg. Token Utility Removal / %</t>
  </si>
  <si>
    <t>User Token Allocation Consistency</t>
  </si>
  <si>
    <t>Business Assumptions</t>
  </si>
  <si>
    <t>Avg. Revenue Streams for the Project</t>
  </si>
  <si>
    <t>Product Income per Month / $</t>
  </si>
  <si>
    <t>Royalty Income per Month / $</t>
  </si>
  <si>
    <t>Other Income per Month / $</t>
  </si>
  <si>
    <t>Treasury Income per Month / $</t>
  </si>
  <si>
    <t>Regular Income Sum per Month / $</t>
  </si>
  <si>
    <t>Avg. Expenditures for the Project</t>
  </si>
  <si>
    <t>One-Time Payments after Pre-Sales / $</t>
  </si>
  <si>
    <t>Planned One-Time Investments after Launch / $</t>
  </si>
  <si>
    <t>Salaries per Month / $</t>
  </si>
  <si>
    <t>License Costs per Month / $</t>
  </si>
  <si>
    <t>Other Monthly Costs / $</t>
  </si>
  <si>
    <t>Buyback fixed/percentage of cash reserve</t>
  </si>
  <si>
    <t>Token Buybacks per Month / % of cash reserves</t>
  </si>
  <si>
    <t>Token Buybacks per Month / $</t>
  </si>
  <si>
    <t>Buyback bucket</t>
  </si>
  <si>
    <t>Buyback start date</t>
  </si>
  <si>
    <t>Buyback end date</t>
  </si>
  <si>
    <t>Burn token supply as percentage of init. total supply / month</t>
  </si>
  <si>
    <t>Burn project bucket tokens start date</t>
  </si>
  <si>
    <t>Burn project bucket tokens end date</t>
  </si>
  <si>
    <t>Burn from project bucket</t>
  </si>
  <si>
    <t>Regular Expenditures Sum per Month / $</t>
  </si>
  <si>
    <t>Balances</t>
  </si>
  <si>
    <t>Cash Reserve after Launch / $</t>
  </si>
  <si>
    <t>Monthly Income vs. Expenditures Balance / $</t>
  </si>
  <si>
    <t>Runway / months</t>
  </si>
  <si>
    <t>Cash Reserve sustainability</t>
  </si>
  <si>
    <t>Runway / years</t>
  </si>
  <si>
    <t>Token Meta Bucket Allocations - Information Table</t>
  </si>
  <si>
    <t>Free Supply Usage</t>
  </si>
  <si>
    <t>Timeframes</t>
  </si>
  <si>
    <t>Start</t>
  </si>
  <si>
    <t>End</t>
  </si>
  <si>
    <t>Selling / %</t>
  </si>
  <si>
    <t>Utility Allocation / %</t>
  </si>
  <si>
    <t>Holding / %</t>
  </si>
  <si>
    <t>Utility Removal / %</t>
  </si>
  <si>
    <t>Timeframe 1</t>
  </si>
  <si>
    <t>Timeframe 2</t>
  </si>
  <si>
    <t>Timeframe 3</t>
  </si>
  <si>
    <t>Timeframe 4</t>
  </si>
  <si>
    <t>Timeframe 5</t>
  </si>
  <si>
    <t>Timeframe 6</t>
  </si>
  <si>
    <t>Timeframe 7</t>
  </si>
  <si>
    <t>Timeframe 8</t>
  </si>
  <si>
    <t>Timeframe 9</t>
  </si>
  <si>
    <t>Timeframe 10</t>
  </si>
  <si>
    <t>Timeframe 11</t>
  </si>
  <si>
    <t>Timeframe 12</t>
  </si>
  <si>
    <t>Free Supply Distribution</t>
  </si>
  <si>
    <t>Utility Module Configuration</t>
  </si>
  <si>
    <t>Utility Adoption Distributions</t>
  </si>
  <si>
    <t>Utility</t>
  </si>
  <si>
    <t>Utility Adoption Share / %</t>
  </si>
  <si>
    <t>Staking Buyback &amp; Distribute</t>
  </si>
  <si>
    <t>Utility Modules</t>
  </si>
  <si>
    <t>Module Name</t>
  </si>
  <si>
    <t>Staking Base APR</t>
  </si>
  <si>
    <t>Comment</t>
  </si>
  <si>
    <t>Locking tokens for staking to receive rewards in the same token. Staked tokens give owner voting power in the DAO.</t>
  </si>
  <si>
    <t>Token Usage</t>
  </si>
  <si>
    <t>Locking</t>
  </si>
  <si>
    <t>Token Payout APR / %</t>
  </si>
  <si>
    <t>Token Payout APY / %</t>
  </si>
  <si>
    <t>Payout Source</t>
  </si>
  <si>
    <t>Product Revenue Share for Buyback &amp; Distribute for Stakers / %</t>
  </si>
  <si>
    <t>Liquidity Mining</t>
  </si>
  <si>
    <t>Provide liquidity and receive tokens based on amount</t>
  </si>
  <si>
    <t>Liquidity</t>
  </si>
  <si>
    <t>Burning</t>
  </si>
  <si>
    <t>Burn tokens (e.g. for some benefit)</t>
  </si>
  <si>
    <t>Holding</t>
  </si>
  <si>
    <t>Just hold the tokens in your wallet and receive rewards based on the amount</t>
  </si>
  <si>
    <t>Transfer for Benefit</t>
  </si>
  <si>
    <t>Transfer tokens to receive some benefit (e.g. for purchasing a NFT, another product, or to earn reputation etc.). Transferred tokens will go to the "Transfer Destination" bucket.</t>
  </si>
  <si>
    <t>Transfer</t>
  </si>
  <si>
    <t>Transfer Destination</t>
  </si>
  <si>
    <t>Incentivise</t>
  </si>
  <si>
    <t>Emit tokens from a project bucket into the free floating holder supply to incentivise ecosystem actions. E.g. it can be used to immitate product liquidity incentivisation.</t>
  </si>
  <si>
    <t>Token Minting per month / % of init. total suply</t>
  </si>
  <si>
    <t>Note: This number will only be used if Payout Source is "Minting"</t>
  </si>
  <si>
    <t>Minting</t>
  </si>
  <si>
    <t>Token Type to Payout Check</t>
  </si>
  <si>
    <t>Off-Chain Point System</t>
  </si>
  <si>
    <t>Use Off-Chain Point System</t>
  </si>
  <si>
    <t>Yes</t>
  </si>
  <si>
    <t>Avg. point issuance per user / day</t>
  </si>
  <si>
    <t>Avg. point issuance per user / month</t>
  </si>
  <si>
    <t>Allow Conversion from Points to Token</t>
  </si>
  <si>
    <t>Conversion Rate Token per Point</t>
  </si>
  <si>
    <t>Point multiplier scheme</t>
  </si>
  <si>
    <t>Multiplier points per token staked</t>
  </si>
  <si>
    <t>Multiplier Cap</t>
  </si>
  <si>
    <t>Bucket to use for the conversion to token</t>
  </si>
  <si>
    <t>Resulting multiplyer for different amounts of tokens staked</t>
  </si>
  <si>
    <t>Tokens staked / % of total supply</t>
  </si>
  <si>
    <t>Resulting Multiplier</t>
  </si>
  <si>
    <t>Point issuance per user / month</t>
  </si>
  <si>
    <t>Analysis</t>
  </si>
  <si>
    <t>Input Consistency Checks: everything must be checked!</t>
  </si>
  <si>
    <t>Initial Token Allocations</t>
  </si>
  <si>
    <t>Utility Adoption Rates</t>
  </si>
  <si>
    <t>Token Type Payout</t>
  </si>
  <si>
    <t>Token Vesting Sum</t>
  </si>
  <si>
    <t>User Token Allocation</t>
  </si>
  <si>
    <t>Output Consistency Checks: everything must be checked!</t>
  </si>
  <si>
    <t xml:space="preserve">Financial sustainability </t>
  </si>
  <si>
    <t>Important Note: Only use the following diagrams if all previous consistency checks passed!</t>
  </si>
  <si>
    <t>Volatility definition:</t>
  </si>
  <si>
    <t>price difference between maximum and minimum occurring price of all simulated transactions in the respective month</t>
  </si>
  <si>
    <t>maximum price that occurs on all simulated transactions in the respective month</t>
  </si>
  <si>
    <t>Data Tables</t>
  </si>
  <si>
    <t>Data Series</t>
  </si>
  <si>
    <t>Date</t>
  </si>
  <si>
    <t>Adoption</t>
  </si>
  <si>
    <t>Product Users</t>
  </si>
  <si>
    <t>Token Holders</t>
  </si>
  <si>
    <t>Vesting</t>
  </si>
  <si>
    <t>Vesting Series / Token</t>
  </si>
  <si>
    <t>SUM</t>
  </si>
  <si>
    <t>Vesting Series / Cumulative Tokens</t>
  </si>
  <si>
    <t>CUMULATIVE SUM</t>
  </si>
  <si>
    <t>Utility / %</t>
  </si>
  <si>
    <t>Incentivisation</t>
  </si>
  <si>
    <t>Ecosystem Incentivisation / Token</t>
  </si>
  <si>
    <t>Minted</t>
  </si>
  <si>
    <t>Ecosystem Incentivisation / $</t>
  </si>
  <si>
    <t>Airdrops / Cumulative Tokens</t>
  </si>
  <si>
    <t>Category Allocations</t>
  </si>
  <si>
    <t>Selling Series / Token</t>
  </si>
  <si>
    <t>From Holding Supply of prev. Month</t>
  </si>
  <si>
    <t>Utility Allocation / Token</t>
  </si>
  <si>
    <t>Holding Allocation / Token</t>
  </si>
  <si>
    <t>Utility Share Allocations / Token</t>
  </si>
  <si>
    <t>Product capital allocation / $</t>
  </si>
  <si>
    <t>Product Revenue</t>
  </si>
  <si>
    <t>Token capital allocation / $</t>
  </si>
  <si>
    <t>Token Buys</t>
  </si>
  <si>
    <t>Value Distribution from Adoption / Token</t>
  </si>
  <si>
    <t>Token2-In LP</t>
  </si>
  <si>
    <t>Utility Removal</t>
  </si>
  <si>
    <t>Utility Removal / Token</t>
  </si>
  <si>
    <t>Buybacks</t>
  </si>
  <si>
    <t>Value Flow Balance through Buybacks / $</t>
  </si>
  <si>
    <t>Buybacks from Revenue for Stakers</t>
  </si>
  <si>
    <t>Burning from Project Bucket</t>
  </si>
  <si>
    <t>LP Transfers / Token&amp;Token2</t>
  </si>
  <si>
    <t>Tx 1</t>
  </si>
  <si>
    <t>Token - after Adoption</t>
  </si>
  <si>
    <t>Token2 - after Adoption</t>
  </si>
  <si>
    <t>Token2/Token - after adoption</t>
  </si>
  <si>
    <t>Tx 2</t>
  </si>
  <si>
    <t>Token - after vesting sell</t>
  </si>
  <si>
    <t>Token2 - after vesting sell</t>
  </si>
  <si>
    <t>Token2/Token - after vesting sell</t>
  </si>
  <si>
    <t>Tx 3</t>
  </si>
  <si>
    <t>Token - after liquidity addition</t>
  </si>
  <si>
    <t>Token2 - after liquidity addition</t>
  </si>
  <si>
    <t>Token2/Token - after liquidity addition</t>
  </si>
  <si>
    <t>Tx 4</t>
  </si>
  <si>
    <t>Token - after Buyback</t>
  </si>
  <si>
    <t>Token2 - after Buyback</t>
  </si>
  <si>
    <t>Token2/Token - after Buyback</t>
  </si>
  <si>
    <t>LP Valuation / $</t>
  </si>
  <si>
    <t>LP Valuation</t>
  </si>
  <si>
    <t>Volatility / dP / max(p) * 100 %</t>
  </si>
  <si>
    <t>Volatility</t>
  </si>
  <si>
    <t>Utilities</t>
  </si>
  <si>
    <t>Rewards / Token</t>
  </si>
  <si>
    <t>Rewards / $</t>
  </si>
  <si>
    <t>Balances / Token</t>
  </si>
  <si>
    <t>Holding Supply</t>
  </si>
  <si>
    <t>Unvested Supply</t>
  </si>
  <si>
    <t>Circulating Supply</t>
  </si>
  <si>
    <t>Cash Reserve</t>
  </si>
  <si>
    <t>Balance / $</t>
  </si>
  <si>
    <t>Token Price / $</t>
  </si>
  <si>
    <t>Token</t>
  </si>
  <si>
    <t>Price</t>
  </si>
  <si>
    <t>Market Cap</t>
  </si>
  <si>
    <t>FDV Market Cap</t>
  </si>
  <si>
    <t>Off-Chain</t>
  </si>
  <si>
    <t>Point Rewards System</t>
  </si>
  <si>
    <t>Points</t>
  </si>
  <si>
    <t>Base Point Issuance</t>
  </si>
  <si>
    <t>Avg. Token Staked per Token User</t>
  </si>
  <si>
    <t>Avg. Point Multiplier per Token User</t>
  </si>
  <si>
    <t>Point Issuance w. Multiplier from Token User (proportional)</t>
  </si>
  <si>
    <t>Accumulated Points</t>
  </si>
  <si>
    <t>Point Issuance per Month / $</t>
  </si>
  <si>
    <t>Accumulated Points Worth / $</t>
  </si>
  <si>
    <t>Point Conversion to Token (will add to staking rewards if point system is enabled)</t>
  </si>
  <si>
    <t>Point Conversion to Token (will add to staking rewards if point system is enabled) / $</t>
  </si>
  <si>
    <t>Point Issuance per User per month / points</t>
  </si>
  <si>
    <t>Point Issuance per User per month / $</t>
  </si>
  <si>
    <t>Days</t>
  </si>
  <si>
    <t>Supply type</t>
  </si>
  <si>
    <t>Inflationary</t>
  </si>
  <si>
    <t>Token Allocation Checks</t>
  </si>
  <si>
    <t>Sum inconsistencies detected!</t>
  </si>
  <si>
    <t>Token Distribution Sum Check</t>
  </si>
  <si>
    <t>Token distribution sums between selling, utility adoption, and holding have to be 100 % for every timeframe</t>
  </si>
  <si>
    <t>Token Utility Share Check</t>
  </si>
  <si>
    <t>The sum of all utility shares must be 100!</t>
  </si>
  <si>
    <t>Token Usage Options</t>
  </si>
  <si>
    <t>Payout Sources</t>
  </si>
  <si>
    <t>None</t>
  </si>
  <si>
    <t>You can't use minting as payout source for a token with fixed supply!</t>
  </si>
  <si>
    <t>Token Vesting Sums</t>
  </si>
  <si>
    <t>Sum of vested tokens doesn't match the initial total supply!</t>
  </si>
  <si>
    <t>Consistency Checks</t>
  </si>
  <si>
    <t>All previous checks passed!</t>
  </si>
  <si>
    <t>NOT all checks passed! Correction required!</t>
  </si>
  <si>
    <t>Set Utility Payout Sources</t>
  </si>
  <si>
    <t>Positive Volume Check</t>
  </si>
  <si>
    <t>Volume has to be &gt;=0!</t>
  </si>
  <si>
    <t>Effective token prices</t>
  </si>
  <si>
    <t>Free Supply Shares</t>
  </si>
  <si>
    <t>Token Holdings must be &gt;= 0 %</t>
  </si>
  <si>
    <t>Bucket Check</t>
  </si>
  <si>
    <t>Launch Price</t>
  </si>
  <si>
    <t>Bucket runs out of tokens!</t>
  </si>
  <si>
    <t>Set Transfer Destinations</t>
  </si>
  <si>
    <t>Utility Selection</t>
  </si>
  <si>
    <t>Bucket Checks</t>
  </si>
  <si>
    <t>Use point system</t>
  </si>
  <si>
    <t>No</t>
  </si>
  <si>
    <t>Buyback Options</t>
  </si>
  <si>
    <t>Allow for Point Conversion</t>
  </si>
  <si>
    <t>Parameter</t>
  </si>
  <si>
    <t>Parameter Name</t>
  </si>
  <si>
    <t>Initial Value</t>
  </si>
  <si>
    <t>Min</t>
  </si>
  <si>
    <t>Max</t>
  </si>
  <si>
    <t>Interval Steps</t>
  </si>
  <si>
    <t>Unit</t>
  </si>
  <si>
    <t>supply_type</t>
  </si>
  <si>
    <t>initial_total_supply</t>
  </si>
  <si>
    <t>launch_date</t>
  </si>
  <si>
    <t>public_sale_supply_perc</t>
  </si>
  <si>
    <t>public_sale_valuation</t>
  </si>
  <si>
    <t>equity_external_shareholders_perc</t>
  </si>
  <si>
    <t>angle_raised</t>
  </si>
  <si>
    <t>seed_raised</t>
  </si>
  <si>
    <t>presale_1_raised</t>
  </si>
  <si>
    <t>presale_2_raised</t>
  </si>
  <si>
    <t>public_sale_raised</t>
  </si>
  <si>
    <t>raised_capital_sum</t>
  </si>
  <si>
    <t>angle_valuation</t>
  </si>
  <si>
    <t>seed_valuation</t>
  </si>
  <si>
    <t>presale_1_valuation</t>
  </si>
  <si>
    <t>presale_2_valuation</t>
  </si>
  <si>
    <t>angle_bonus</t>
  </si>
  <si>
    <t>seed_bonus</t>
  </si>
  <si>
    <t>presale_1_bonus</t>
  </si>
  <si>
    <t>presale_2_bonus</t>
  </si>
  <si>
    <t>team_allocation</t>
  </si>
  <si>
    <t>ov_allocation</t>
  </si>
  <si>
    <t>advisor_allocation</t>
  </si>
  <si>
    <t>strategic_partners_allocation</t>
  </si>
  <si>
    <t>reserve_allocation</t>
  </si>
  <si>
    <t>community_allocation</t>
  </si>
  <si>
    <t>foundation_allocation</t>
  </si>
  <si>
    <t>placeholder_1_allocation</t>
  </si>
  <si>
    <t>placeholder_2_allocation</t>
  </si>
  <si>
    <t>liquidity_pool_allocation</t>
  </si>
  <si>
    <t>Airdrop Allocation</t>
  </si>
  <si>
    <t>airdrop_allocation</t>
  </si>
  <si>
    <t>Airdrop Date 1</t>
  </si>
  <si>
    <t>airdrop_date1</t>
  </si>
  <si>
    <t>Aidrop Amount 1</t>
  </si>
  <si>
    <t>airdrop_amount1</t>
  </si>
  <si>
    <t>Airdrop Date 2</t>
  </si>
  <si>
    <t>airdrop_date2</t>
  </si>
  <si>
    <t>Aidrop Amount 2</t>
  </si>
  <si>
    <t>airdrop_amount2</t>
  </si>
  <si>
    <t>Airdrop Date 3</t>
  </si>
  <si>
    <t>airdrop_date3</t>
  </si>
  <si>
    <t>Aidrop Amount 3</t>
  </si>
  <si>
    <t>airdrop_amount3</t>
  </si>
  <si>
    <t>angle_initial_vesting</t>
  </si>
  <si>
    <t>seed_initial_vesting</t>
  </si>
  <si>
    <t>presale_1_initial_vesting</t>
  </si>
  <si>
    <t>presale_2_initial_vesting</t>
  </si>
  <si>
    <t>public_sale_initial_vesting</t>
  </si>
  <si>
    <t>team_initial_vesting</t>
  </si>
  <si>
    <t>ov_initial_vesting</t>
  </si>
  <si>
    <t>advisor_initial_vesting</t>
  </si>
  <si>
    <t>strategic_partners_initial_vesting</t>
  </si>
  <si>
    <t>reserve_initial_vesting</t>
  </si>
  <si>
    <t>community_initial_vesting</t>
  </si>
  <si>
    <t>foundation_initial_vesting</t>
  </si>
  <si>
    <t>placeholder_1_initial_vesting</t>
  </si>
  <si>
    <t>placeholder_2_initial_vesting</t>
  </si>
  <si>
    <t>liquidity_pool_initial_vesting</t>
  </si>
  <si>
    <t>angle_cliff</t>
  </si>
  <si>
    <t>seed_cliff</t>
  </si>
  <si>
    <t>presale_1_cliff</t>
  </si>
  <si>
    <t>presale_2_cliff</t>
  </si>
  <si>
    <t>public_sale_cliff</t>
  </si>
  <si>
    <t>team_cliff</t>
  </si>
  <si>
    <t>ov_cliff</t>
  </si>
  <si>
    <t>advisor_cliff</t>
  </si>
  <si>
    <t>strategic_partners_cliff</t>
  </si>
  <si>
    <t>reserve_cliff</t>
  </si>
  <si>
    <t>community_cliff</t>
  </si>
  <si>
    <t>foundation_cliff</t>
  </si>
  <si>
    <t>placeholder_1_cliff</t>
  </si>
  <si>
    <t>placeholder_2_cliff</t>
  </si>
  <si>
    <t>angle_vesting_duration</t>
  </si>
  <si>
    <t>seed_vesting_duration</t>
  </si>
  <si>
    <t>presale_1_vesting_duration</t>
  </si>
  <si>
    <t>presale_2_vesting_duration</t>
  </si>
  <si>
    <t>public_sale_vesting_duration</t>
  </si>
  <si>
    <t>team_vesting_duration</t>
  </si>
  <si>
    <t>ov_vesting_duration</t>
  </si>
  <si>
    <t>advisor_vesting_duration</t>
  </si>
  <si>
    <t>strategic_partner_vesting_duration</t>
  </si>
  <si>
    <t>reserve_vesting_duration</t>
  </si>
  <si>
    <t>community_vesting_duration</t>
  </si>
  <si>
    <t>foundation_vesting_duration</t>
  </si>
  <si>
    <t>placeholder_1_vesting_duration</t>
  </si>
  <si>
    <t>placeholder_2_vesting_duration</t>
  </si>
  <si>
    <t>initial_product_users</t>
  </si>
  <si>
    <t>product_users_after_10y</t>
  </si>
  <si>
    <t>product_adoption_velocity</t>
  </si>
  <si>
    <t>one_time_product_revenue_per_user</t>
  </si>
  <si>
    <t>regular_product_revenue_per_user</t>
  </si>
  <si>
    <t>initial_token_holders</t>
  </si>
  <si>
    <t>token_holders_after_10y</t>
  </si>
  <si>
    <t>token_adoption_velocity</t>
  </si>
  <si>
    <t>one_time_token_buy_per_user</t>
  </si>
  <si>
    <t>regular_token_buy_per_user</t>
  </si>
  <si>
    <t>avg_token_utility_allocation</t>
  </si>
  <si>
    <t>avg_token_holding_allocation</t>
  </si>
  <si>
    <t>avg_token_selling_allocation</t>
  </si>
  <si>
    <t>avg_token_utility_removal</t>
  </si>
  <si>
    <t>product_income_per_month</t>
  </si>
  <si>
    <t>royalty_income_per_month</t>
  </si>
  <si>
    <t>other_income_per_month</t>
  </si>
  <si>
    <t>treasury_income_per_month</t>
  </si>
  <si>
    <t>regular_income_sum</t>
  </si>
  <si>
    <t>one_time_payments_1</t>
  </si>
  <si>
    <t>one_time_payments_2</t>
  </si>
  <si>
    <t>salaries_per_month</t>
  </si>
  <si>
    <t>license_costs_per_month</t>
  </si>
  <si>
    <t>other_monthly_costs</t>
  </si>
  <si>
    <t>buyback_type</t>
  </si>
  <si>
    <t>buyback_perc_per_month</t>
  </si>
  <si>
    <t>buyback_fixed_per_month</t>
  </si>
  <si>
    <t>$</t>
  </si>
  <si>
    <t>buyback_bucket</t>
  </si>
  <si>
    <t>buyback_start</t>
  </si>
  <si>
    <t>buyback_end</t>
  </si>
  <si>
    <t>burn_per_month</t>
  </si>
  <si>
    <t>burn_start</t>
  </si>
  <si>
    <t>burn_end</t>
  </si>
  <si>
    <t>burn_project_bucket</t>
  </si>
  <si>
    <t>regular_expenditures_per_month</t>
  </si>
  <si>
    <t>cash_reserves_after_launch</t>
  </si>
  <si>
    <t>cashflow_balance</t>
  </si>
  <si>
    <t>lock_share</t>
  </si>
  <si>
    <t>lock_buyback_distribute_share</t>
  </si>
  <si>
    <t>liquidity_mining_share</t>
  </si>
  <si>
    <t>burning_share</t>
  </si>
  <si>
    <t>holding_share</t>
  </si>
  <si>
    <t>transfer_share</t>
  </si>
  <si>
    <t>Locking APR/%</t>
  </si>
  <si>
    <t>lock_APR</t>
  </si>
  <si>
    <t>Locking Payout Source</t>
  </si>
  <si>
    <t>lock_payout_source</t>
  </si>
  <si>
    <t>Locking Revenue Buyback Share</t>
  </si>
  <si>
    <t>lock_buyback_from_revenue_share</t>
  </si>
  <si>
    <t>Liquidity Mining APR/%</t>
  </si>
  <si>
    <t>liquidity_mining_APR</t>
  </si>
  <si>
    <t>Liquidity Mining Payout Source</t>
  </si>
  <si>
    <t>liquidity_mining_payout_source</t>
  </si>
  <si>
    <t>Token Holding APR/%</t>
  </si>
  <si>
    <t>holding_APR</t>
  </si>
  <si>
    <t>Token Holding Reward Payout Source</t>
  </si>
  <si>
    <t>holding_payout_source</t>
  </si>
  <si>
    <t>Token Transfer Destination</t>
  </si>
  <si>
    <t>transfer_destination</t>
  </si>
  <si>
    <t>Incentivise Through Minting</t>
  </si>
  <si>
    <t>mint_incentivisation</t>
  </si>
  <si>
    <t>Incentivisation Payout Source</t>
  </si>
  <si>
    <t>incentivisation_payout_source</t>
  </si>
  <si>
    <t>off_chain_point_system_flag</t>
  </si>
  <si>
    <t>avg_point_issuance_per_user</t>
  </si>
  <si>
    <t>avg_point_issuance_per_user_per_month</t>
  </si>
  <si>
    <t>allow_point_conversion</t>
  </si>
  <si>
    <t>point_to_token_conversion_rate</t>
  </si>
  <si>
    <t>multiplier_points_per_token_staked</t>
  </si>
  <si>
    <t>multiplier_cap</t>
  </si>
  <si>
    <t>conversion_bucket</t>
  </si>
  <si>
    <t>cadCAD specific parameters</t>
  </si>
  <si>
    <t>none</t>
  </si>
  <si>
    <t>-</t>
  </si>
  <si>
    <t>implied FDV MC multiple after 3 years</t>
  </si>
  <si>
    <t>implied_fdv_after_3y</t>
  </si>
  <si>
    <t>Prescribed multiple of the public sale token valuation after 3 years assuming a linear valuation change</t>
  </si>
  <si>
    <t>speculation factor</t>
  </si>
  <si>
    <t>speculation_factor</t>
  </si>
  <si>
    <t>0 = pure value investing according to the implied FDV MC; 1 = pure speculation including random noise</t>
  </si>
  <si>
    <t>AAV exponent</t>
  </si>
  <si>
    <t>aav_exponent</t>
  </si>
  <si>
    <t>Exponent that determines the influence of the AAV price divergence with respect to the supply rate change</t>
  </si>
  <si>
    <t>max vesting rate</t>
  </si>
  <si>
    <t>max_vesting_rate</t>
  </si>
  <si>
    <t>share of total supply / 100%</t>
  </si>
  <si>
    <t>maximum allowed vesting rate for the AAV controller</t>
  </si>
  <si>
    <t>min vesting rate</t>
  </si>
  <si>
    <t>min_vesting_rate</t>
  </si>
  <si>
    <t>minimum allowed vesting rate for the AAV controller</t>
  </si>
  <si>
    <t>avg trading fund usage</t>
  </si>
  <si>
    <t>avg_trading_fund_usage</t>
  </si>
  <si>
    <t>1 / 100%</t>
  </si>
  <si>
    <t>avg. amount of available usd funds to be used by agent when speculating</t>
  </si>
  <si>
    <t>avg token lock</t>
  </si>
  <si>
    <t>avg_token_lock</t>
  </si>
  <si>
    <t>avg. amount of available tokens to be used to lock if an agent decides to lock their tokens</t>
  </si>
  <si>
    <t>avg token remove</t>
  </si>
  <si>
    <t>avg_token_remove</t>
  </si>
  <si>
    <t>avg. amount of available locked tokens to be removed/unlocked if the agent decides to unlock</t>
  </si>
  <si>
    <t>avg token incentivisation</t>
  </si>
  <si>
    <t>avg_token_incentivisation</t>
  </si>
  <si>
    <t>share of agents token balance / 100%</t>
  </si>
  <si>
    <t>avg. amount of available tokens to be used to incentivise the ecosystem</t>
  </si>
  <si>
    <t>token incentivisation exponent</t>
  </si>
  <si>
    <t>token_incentivisation_exponent</t>
  </si>
  <si>
    <t>exponent on the avg token incentivisation percentage to amplify probability of agents locking their token when incentivised</t>
  </si>
  <si>
    <t>team vesting weight</t>
  </si>
  <si>
    <t>team_vesting_weight</t>
  </si>
  <si>
    <t>share of vested tokens / 100%</t>
  </si>
  <si>
    <t>the priority with which the team gets their tokens vested through the AAV controller</t>
  </si>
  <si>
    <t>foundation vesting weight</t>
  </si>
  <si>
    <t>foundation_vesting_weight</t>
  </si>
  <si>
    <t>the priority with which the foundation gets their tokens vested through the AAV controller</t>
  </si>
  <si>
    <t>investor vesting weight</t>
  </si>
  <si>
    <t>investor_vesting_weight</t>
  </si>
  <si>
    <t>the priority with which the investors get their tokens vested through the AAV controller</t>
  </si>
  <si>
    <t>stakeholder that owns all business funds</t>
  </si>
  <si>
    <t>business_fund_holder</t>
  </si>
  <si>
    <t>reserve</t>
  </si>
  <si>
    <t>stakeholder that gets all the raised funds and also seeds the liquidity</t>
  </si>
  <si>
    <t>agent behavior</t>
  </si>
  <si>
    <t>agent_behavior</t>
  </si>
  <si>
    <t>static</t>
  </si>
  <si>
    <t>static = replica of the spreadsheet QTM; stochastic = actions based on probabilities; dynamic = actions based on optimization goals</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</si>
</sst>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d&quot;.&quot;m&quot;.&quot;yy"/>
    <numFmt numFmtId="165" formatCode="0.000"/>
    <numFmt numFmtId="166" formatCode="[$-407]mmm/\ yy"/>
    <numFmt numFmtId="167" formatCode="0.0%"/>
    <numFmt numFmtId="168" formatCode="mmm&quot;/&quot;yyyy"/>
    <numFmt numFmtId="169" formatCode="&quot;$&quot;#,##0"/>
    <numFmt numFmtId="170" formatCode="dd/mm/yy"/>
    <numFmt numFmtId="171" formatCode="#,##0.0"/>
    <numFmt numFmtId="172" formatCode="0.0"/>
    <numFmt numFmtId="173" formatCode="0.000000"/>
    <numFmt numFmtId="174" formatCode="mm&quot;/&quot;yy"/>
    <numFmt numFmtId="175" formatCode="#,##0.0000"/>
    <numFmt numFmtId="176" formatCode="D/M/YYYY"/>
  </numFmts>
  <fonts count="29">
    <font>
      <sz val="11.0"/>
      <color theme="1"/>
      <name val="Calibri"/>
      <scheme val="minor"/>
    </font>
    <font>
      <b/>
      <sz val="18.0"/>
      <color theme="1"/>
      <name val="Calibri"/>
    </font>
    <font>
      <b/>
      <sz val="18.0"/>
      <color theme="1"/>
      <name val="Arial"/>
    </font>
    <font>
      <sz val="10.0"/>
      <color theme="1"/>
      <name val="Arial"/>
    </font>
    <font>
      <b/>
      <sz val="24.0"/>
      <color theme="1"/>
      <name val="Arial"/>
    </font>
    <font>
      <b/>
      <sz val="12.0"/>
      <color theme="1"/>
      <name val="Calibri"/>
    </font>
    <font>
      <sz val="11.0"/>
      <color theme="1"/>
      <name val="Calibri"/>
    </font>
    <font>
      <color theme="1"/>
      <name val="Calibri"/>
    </font>
    <font>
      <sz val="11.0"/>
      <color rgb="FF000000"/>
      <name val="Inconsolata"/>
    </font>
    <font>
      <b/>
      <sz val="11.0"/>
      <color theme="1"/>
      <name val="Calibri"/>
    </font>
    <font/>
    <font>
      <b/>
      <u/>
      <sz val="11.0"/>
      <color rgb="FFFFFFFF"/>
      <name val="Avenir"/>
    </font>
    <font>
      <sz val="11.0"/>
      <color rgb="FF9900FF"/>
      <name val="Avenir"/>
    </font>
    <font>
      <b/>
      <sz val="11.0"/>
      <color theme="1"/>
      <name val="Avenir"/>
    </font>
    <font>
      <sz val="11.0"/>
      <color theme="1"/>
      <name val="Avenir"/>
    </font>
    <font>
      <i/>
      <sz val="11.0"/>
      <color theme="1"/>
      <name val="Calibri"/>
    </font>
    <font>
      <sz val="24.0"/>
      <color theme="1"/>
      <name val="Calibri"/>
    </font>
    <font>
      <i/>
      <sz val="8.0"/>
      <color theme="1"/>
      <name val="Avenir"/>
    </font>
    <font>
      <b/>
      <color theme="1"/>
      <name val="Calibri"/>
    </font>
    <font>
      <sz val="10.0"/>
      <color theme="1"/>
      <name val="Calibri"/>
    </font>
    <font>
      <sz val="9.0"/>
      <color theme="1"/>
      <name val="Quattrocento Sans"/>
    </font>
    <font>
      <b/>
      <sz val="14.0"/>
      <color theme="1"/>
      <name val="Calibri"/>
    </font>
    <font>
      <b/>
      <sz val="14.0"/>
      <color rgb="FFFF0000"/>
      <name val="Calibri"/>
    </font>
    <font>
      <b/>
      <sz val="11.0"/>
      <color rgb="FF000000"/>
      <name val="Calibri"/>
    </font>
    <font>
      <b/>
      <sz val="11.0"/>
      <color theme="0"/>
      <name val="Calibri"/>
    </font>
    <font>
      <b/>
      <sz val="11.0"/>
      <color rgb="FFFFFFFF"/>
      <name val="Calibri"/>
    </font>
    <font>
      <sz val="11.0"/>
      <color rgb="FFF7981D"/>
      <name val="Inconsolata"/>
    </font>
    <font>
      <sz val="11.0"/>
      <color rgb="FF11A9CC"/>
      <name val="Inconsolata"/>
    </font>
    <font>
      <color rgb="FF000000"/>
      <name val="Calibri"/>
    </font>
  </fonts>
  <fills count="11">
    <fill>
      <patternFill patternType="none"/>
    </fill>
    <fill>
      <patternFill patternType="lightGray"/>
    </fill>
    <fill>
      <patternFill patternType="solid">
        <fgColor rgb="FFDEEAF6"/>
        <bgColor rgb="FFDEEAF6"/>
      </patternFill>
    </fill>
    <fill>
      <patternFill patternType="solid">
        <fgColor rgb="FF00FF00"/>
        <bgColor rgb="FF00FF00"/>
      </patternFill>
    </fill>
    <fill>
      <patternFill patternType="solid">
        <fgColor rgb="FFFFFFFF"/>
        <bgColor rgb="FFFFFFFF"/>
      </patternFill>
    </fill>
    <fill>
      <patternFill patternType="solid">
        <fgColor rgb="FFEFEFEF"/>
        <bgColor rgb="FFEFEFEF"/>
      </patternFill>
    </fill>
    <fill>
      <patternFill patternType="solid">
        <fgColor rgb="FF9900FF"/>
        <bgColor rgb="FF9900FF"/>
      </patternFill>
    </fill>
    <fill>
      <patternFill patternType="solid">
        <fgColor rgb="FF7F7F7F"/>
        <bgColor rgb="FF7F7F7F"/>
      </patternFill>
    </fill>
    <fill>
      <patternFill patternType="solid">
        <fgColor rgb="FFD8D8D8"/>
        <bgColor rgb="FFD8D8D8"/>
      </patternFill>
    </fill>
    <fill>
      <patternFill patternType="solid">
        <fgColor rgb="FF000000"/>
        <bgColor rgb="FF000000"/>
      </patternFill>
    </fill>
    <fill>
      <patternFill patternType="solid">
        <fgColor theme="1"/>
        <bgColor theme="1"/>
      </patternFill>
    </fill>
  </fills>
  <borders count="63">
    <border/>
    <border>
      <left style="thick">
        <color rgb="FF000000"/>
      </left>
      <right style="thick">
        <color rgb="FF000000"/>
      </right>
      <top style="thick">
        <color rgb="FF000000"/>
      </top>
      <bottom style="thick">
        <color rgb="FF000000"/>
      </bottom>
    </border>
    <border>
      <left/>
      <right/>
      <top/>
      <bottom/>
    </border>
    <border>
      <left style="medium">
        <color rgb="FF000000"/>
      </left>
      <top style="medium">
        <color rgb="FF000000"/>
      </top>
    </border>
    <border>
      <right style="medium">
        <color rgb="FF000000"/>
      </right>
      <top style="medium">
        <color rgb="FF000000"/>
      </top>
    </border>
    <border>
      <left style="medium">
        <color rgb="FF000000"/>
      </left>
    </border>
    <border>
      <left/>
      <right style="medium">
        <color rgb="FF000000"/>
      </right>
      <top/>
      <bottom/>
    </border>
    <border>
      <left/>
      <right style="medium">
        <color rgb="FF000000"/>
      </right>
      <top/>
    </border>
    <border>
      <right style="medium">
        <color rgb="FF000000"/>
      </right>
    </border>
    <border>
      <left style="medium">
        <color rgb="FF000000"/>
      </left>
      <bottom style="medium">
        <color rgb="FF000000"/>
      </bottom>
    </border>
    <border>
      <right style="medium">
        <color rgb="FF000000"/>
      </right>
      <bottom style="medium">
        <color rgb="FF000000"/>
      </bottom>
    </border>
    <border>
      <top style="medium">
        <color rgb="FF000000"/>
      </top>
    </border>
    <border>
      <left style="medium">
        <color rgb="FF000000"/>
      </left>
      <right/>
      <top/>
      <bottom/>
    </border>
    <border>
      <left/>
      <top/>
      <bottom/>
    </border>
    <border>
      <bottom style="medium">
        <color rgb="FF000000"/>
      </bottom>
    </border>
    <border>
      <left style="thin">
        <color rgb="FF000000"/>
      </left>
      <top style="medium">
        <color rgb="FF000000"/>
      </top>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thin">
        <color rgb="FF000000"/>
      </left>
      <right/>
      <top/>
      <bottom/>
    </border>
    <border>
      <right style="medium">
        <color rgb="FF000000"/>
      </right>
      <bottom style="dotted">
        <color rgb="FF000000"/>
      </bottom>
    </border>
    <border>
      <left/>
      <right/>
      <top/>
      <bottom style="dotted">
        <color rgb="FF000000"/>
      </bottom>
    </border>
    <border>
      <left style="thin">
        <color rgb="FF000000"/>
      </left>
      <right/>
      <top/>
      <bottom style="dotted">
        <color rgb="FF000000"/>
      </bottom>
    </border>
    <border>
      <bottom style="dotted">
        <color rgb="FF000000"/>
      </bottom>
    </border>
    <border>
      <right style="medium">
        <color rgb="FF000000"/>
      </right>
      <top style="dotted">
        <color rgb="FF000000"/>
      </top>
    </border>
    <border>
      <left style="medium">
        <color rgb="FF000000"/>
      </left>
      <right/>
      <top style="dotted">
        <color rgb="FF000000"/>
      </top>
      <bottom/>
    </border>
    <border>
      <left/>
      <top style="dotted">
        <color rgb="FF000000"/>
      </top>
      <bottom/>
    </border>
    <border>
      <right style="thin">
        <color rgb="FF000000"/>
      </right>
      <top style="dotted">
        <color rgb="FF000000"/>
      </top>
    </border>
    <border>
      <right/>
      <top style="dotted">
        <color rgb="FF000000"/>
      </top>
      <bottom/>
    </border>
    <border>
      <left/>
      <right/>
      <top style="dotted">
        <color rgb="FF000000"/>
      </top>
      <bottom/>
    </border>
    <border>
      <top style="dotted">
        <color rgb="FF000000"/>
      </top>
    </border>
    <border>
      <right style="thin">
        <color rgb="FF000000"/>
      </right>
    </border>
    <border>
      <right/>
      <top/>
      <bottom/>
    </border>
    <border>
      <left style="medium">
        <color rgb="FF000000"/>
      </left>
      <right/>
      <top/>
      <bottom style="dotted">
        <color rgb="FF000000"/>
      </bottom>
    </border>
    <border>
      <left/>
      <top/>
      <bottom style="dotted">
        <color rgb="FF000000"/>
      </bottom>
    </border>
    <border>
      <right style="thin">
        <color rgb="FF000000"/>
      </right>
      <bottom style="dotted">
        <color rgb="FF000000"/>
      </bottom>
    </border>
    <border>
      <right/>
      <top/>
      <bottom style="dotted">
        <color rgb="FF000000"/>
      </bottom>
    </border>
    <border>
      <left style="medium">
        <color rgb="FF000000"/>
      </left>
      <bottom style="dotted">
        <color rgb="FF000000"/>
      </bottom>
    </border>
    <border>
      <left style="thin">
        <color rgb="FF000000"/>
      </left>
      <right/>
      <bottom style="dotted">
        <color rgb="FF000000"/>
      </bottom>
    </border>
    <border>
      <top style="dotted">
        <color rgb="FF000000"/>
      </top>
      <bottom style="dotted">
        <color rgb="FF000000"/>
      </bottom>
    </border>
    <border>
      <left style="thin">
        <color rgb="FF000000"/>
      </left>
      <bottom style="dotted">
        <color rgb="FF000000"/>
      </bottom>
    </border>
    <border>
      <right style="dotted">
        <color rgb="FF000000"/>
      </right>
      <bottom style="dotted">
        <color rgb="FF000000"/>
      </bottom>
    </border>
    <border>
      <left/>
      <right style="dotted">
        <color rgb="FF000000"/>
      </right>
      <bottom style="dotted">
        <color rgb="FF000000"/>
      </bottom>
    </border>
    <border>
      <right/>
      <bottom style="dotted">
        <color rgb="FF000000"/>
      </bottom>
    </border>
    <border>
      <left style="thin">
        <color rgb="FF000000"/>
      </left>
    </border>
    <border>
      <left style="thin">
        <color rgb="FF000000"/>
      </left>
      <bottom style="hair">
        <color rgb="FF000000"/>
      </bottom>
    </border>
    <border>
      <bottom style="hair">
        <color rgb="FF000000"/>
      </bottom>
    </border>
    <border>
      <right style="thin">
        <color rgb="FF000000"/>
      </right>
      <top style="dotted">
        <color rgb="FF000000"/>
      </top>
      <bottom style="dotted">
        <color rgb="FF000000"/>
      </bottom>
    </border>
    <border>
      <right style="thin">
        <color rgb="FF000000"/>
      </right>
      <top style="dotted">
        <color rgb="FF000000"/>
      </top>
      <bottom style="thin">
        <color rgb="FF000000"/>
      </bottom>
    </border>
    <border>
      <left style="thin">
        <color rgb="FF000000"/>
      </left>
      <bottom style="medium">
        <color rgb="FF000000"/>
      </bottom>
    </border>
    <border>
      <right style="thin">
        <color rgb="FF000000"/>
      </right>
      <bottom style="medium">
        <color rgb="FF000000"/>
      </bottom>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right/>
      <top style="medium">
        <color rgb="FF000000"/>
      </top>
      <bottom/>
    </border>
    <border>
      <right style="medium">
        <color rgb="FF000000"/>
      </right>
      <top/>
      <bottom/>
    </border>
    <border>
      <left/>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0">
    <xf borderId="0" fillId="0" fontId="0" numFmtId="0" xfId="0" applyAlignment="1" applyFont="1">
      <alignment readingOrder="0" shrinkToFit="0" vertical="bottom" wrapText="0"/>
    </xf>
    <xf borderId="0" fillId="0" fontId="1" numFmtId="0" xfId="0" applyAlignment="1" applyFont="1">
      <alignment horizontal="left" vertical="center"/>
    </xf>
    <xf borderId="0" fillId="0" fontId="1" numFmtId="0" xfId="0" applyAlignment="1" applyFont="1">
      <alignment horizontal="center"/>
    </xf>
    <xf borderId="1" fillId="0" fontId="2" numFmtId="0" xfId="0" applyAlignment="1" applyBorder="1" applyFont="1">
      <alignment horizontal="center" vertical="center"/>
    </xf>
    <xf borderId="0" fillId="0" fontId="3" numFmtId="0" xfId="0" applyFont="1"/>
    <xf borderId="0" fillId="0" fontId="4" numFmtId="0" xfId="0" applyAlignment="1" applyFont="1">
      <alignment horizontal="center" vertical="center"/>
    </xf>
    <xf borderId="0" fillId="0" fontId="5" numFmtId="0" xfId="0" applyFont="1"/>
    <xf borderId="2" fillId="2" fontId="6" numFmtId="0" xfId="0" applyBorder="1" applyFill="1" applyFont="1"/>
    <xf borderId="0" fillId="3" fontId="7" numFmtId="0" xfId="0" applyFill="1" applyFont="1"/>
    <xf borderId="3" fillId="0" fontId="5" numFmtId="0" xfId="0" applyBorder="1" applyFont="1"/>
    <xf borderId="4" fillId="0" fontId="6" numFmtId="0" xfId="0" applyBorder="1" applyFont="1"/>
    <xf borderId="5" fillId="0" fontId="6" numFmtId="0" xfId="0" applyBorder="1" applyFont="1"/>
    <xf borderId="6" fillId="2" fontId="6" numFmtId="0" xfId="0" applyAlignment="1" applyBorder="1" applyFont="1">
      <alignment horizontal="right" readingOrder="0"/>
    </xf>
    <xf borderId="0" fillId="4" fontId="8" numFmtId="0" xfId="0" applyAlignment="1" applyFill="1" applyFont="1">
      <alignment horizontal="left"/>
    </xf>
    <xf borderId="7" fillId="2" fontId="6" numFmtId="3" xfId="0" applyAlignment="1" applyBorder="1" applyFont="1" applyNumberFormat="1">
      <alignment readingOrder="0"/>
    </xf>
    <xf borderId="8" fillId="2" fontId="6" numFmtId="164" xfId="0" applyAlignment="1" applyBorder="1" applyFont="1" applyNumberFormat="1">
      <alignment readingOrder="0"/>
    </xf>
    <xf borderId="8" fillId="2" fontId="6" numFmtId="10" xfId="0" applyAlignment="1" applyBorder="1" applyFont="1" applyNumberFormat="1">
      <alignment readingOrder="0"/>
    </xf>
    <xf borderId="8" fillId="2" fontId="6" numFmtId="3" xfId="0" applyAlignment="1" applyBorder="1" applyFont="1" applyNumberFormat="1">
      <alignment readingOrder="0"/>
    </xf>
    <xf borderId="9" fillId="0" fontId="6" numFmtId="0" xfId="0" applyBorder="1" applyFont="1"/>
    <xf borderId="10" fillId="2" fontId="6" numFmtId="10" xfId="0" applyAlignment="1" applyBorder="1" applyFont="1" applyNumberFormat="1">
      <alignment readingOrder="0"/>
    </xf>
    <xf borderId="11" fillId="0" fontId="6" numFmtId="0" xfId="0" applyBorder="1" applyFont="1"/>
    <xf borderId="11" fillId="0" fontId="7" numFmtId="0" xfId="0" applyBorder="1" applyFont="1"/>
    <xf borderId="5" fillId="0" fontId="9" numFmtId="0" xfId="0" applyBorder="1" applyFont="1"/>
    <xf borderId="0" fillId="0" fontId="9" numFmtId="0" xfId="0" applyFont="1"/>
    <xf borderId="8" fillId="0" fontId="9" numFmtId="0" xfId="0" applyBorder="1" applyFont="1"/>
    <xf borderId="12" fillId="2" fontId="6" numFmtId="0" xfId="0" applyBorder="1" applyFont="1"/>
    <xf borderId="13" fillId="2" fontId="6" numFmtId="3" xfId="0" applyAlignment="1" applyBorder="1" applyFont="1" applyNumberFormat="1">
      <alignment readingOrder="0"/>
    </xf>
    <xf borderId="0" fillId="0" fontId="6" numFmtId="3" xfId="0" applyFont="1" applyNumberFormat="1"/>
    <xf borderId="0" fillId="0" fontId="7" numFmtId="10" xfId="0" applyFont="1" applyNumberFormat="1"/>
    <xf borderId="0" fillId="0" fontId="6" numFmtId="165" xfId="0" applyFont="1" applyNumberFormat="1"/>
    <xf borderId="8" fillId="0" fontId="6" numFmtId="10" xfId="0" applyBorder="1" applyFont="1" applyNumberFormat="1"/>
    <xf borderId="0" fillId="2" fontId="7" numFmtId="3" xfId="0" applyFont="1" applyNumberFormat="1"/>
    <xf borderId="0" fillId="2" fontId="7" numFmtId="10" xfId="0" applyFont="1" applyNumberFormat="1"/>
    <xf borderId="0" fillId="0" fontId="6" numFmtId="1" xfId="0" applyFont="1" applyNumberFormat="1"/>
    <xf borderId="13" fillId="2" fontId="6" numFmtId="3" xfId="0" applyBorder="1" applyFont="1" applyNumberFormat="1"/>
    <xf borderId="0" fillId="0" fontId="7" numFmtId="3" xfId="0" applyFont="1" applyNumberFormat="1"/>
    <xf borderId="14" fillId="0" fontId="7" numFmtId="0" xfId="0" applyBorder="1" applyFont="1"/>
    <xf borderId="14" fillId="0" fontId="6" numFmtId="0" xfId="0" applyBorder="1" applyFont="1"/>
    <xf borderId="10" fillId="0" fontId="6" numFmtId="0" xfId="0" applyBorder="1" applyFont="1"/>
    <xf borderId="11" fillId="0" fontId="9" numFmtId="0" xfId="0" applyBorder="1" applyFont="1"/>
    <xf borderId="11" fillId="0" fontId="6" numFmtId="3" xfId="0" applyBorder="1" applyFont="1" applyNumberFormat="1"/>
    <xf borderId="0" fillId="0" fontId="6" numFmtId="0" xfId="0" applyFont="1"/>
    <xf borderId="15" fillId="0" fontId="9" numFmtId="0" xfId="0" applyAlignment="1" applyBorder="1" applyFont="1">
      <alignment horizontal="center" vertical="center"/>
    </xf>
    <xf borderId="11" fillId="0" fontId="10" numFmtId="0" xfId="0" applyBorder="1" applyFont="1"/>
    <xf borderId="4" fillId="0" fontId="10" numFmtId="0" xfId="0" applyBorder="1" applyFont="1"/>
    <xf borderId="16" fillId="0" fontId="9" numFmtId="0" xfId="0" applyBorder="1" applyFont="1"/>
    <xf borderId="17" fillId="0" fontId="9" numFmtId="0" xfId="0" applyAlignment="1" applyBorder="1" applyFont="1">
      <alignment horizontal="center" vertical="center"/>
    </xf>
    <xf borderId="18" fillId="0" fontId="9" numFmtId="0" xfId="0" applyAlignment="1" applyBorder="1" applyFont="1">
      <alignment horizontal="center" vertical="center"/>
    </xf>
    <xf borderId="19" fillId="0" fontId="9" numFmtId="0" xfId="0" applyBorder="1" applyFont="1"/>
    <xf borderId="17" fillId="0" fontId="9" numFmtId="0" xfId="0" applyBorder="1" applyFont="1"/>
    <xf borderId="20" fillId="0" fontId="9" numFmtId="0" xfId="0" applyBorder="1" applyFont="1"/>
    <xf borderId="8" fillId="0" fontId="6" numFmtId="0" xfId="0" applyAlignment="1" applyBorder="1" applyFont="1">
      <alignment horizontal="center" textRotation="90" vertical="center"/>
    </xf>
    <xf borderId="0" fillId="0" fontId="6" numFmtId="10" xfId="0" applyFont="1" applyNumberFormat="1"/>
    <xf borderId="21" fillId="2" fontId="6" numFmtId="0" xfId="0" applyBorder="1" applyFont="1"/>
    <xf borderId="2" fillId="2" fontId="6" numFmtId="0" xfId="0" applyAlignment="1" applyBorder="1" applyFont="1">
      <alignment readingOrder="0"/>
    </xf>
    <xf borderId="0" fillId="0" fontId="6" numFmtId="2" xfId="0" applyFont="1" applyNumberFormat="1"/>
    <xf borderId="0" fillId="0" fontId="6" numFmtId="166" xfId="0" applyFont="1" applyNumberFormat="1"/>
    <xf borderId="8" fillId="0" fontId="6" numFmtId="166" xfId="0" applyBorder="1" applyFont="1" applyNumberFormat="1"/>
    <xf borderId="8" fillId="0" fontId="10" numFmtId="0" xfId="0" applyBorder="1" applyFont="1"/>
    <xf borderId="21" fillId="2" fontId="6" numFmtId="0" xfId="0" applyAlignment="1" applyBorder="1" applyFont="1">
      <alignment readingOrder="0"/>
    </xf>
    <xf borderId="0" fillId="2" fontId="6" numFmtId="10" xfId="0" applyAlignment="1" applyFont="1" applyNumberFormat="1">
      <alignment readingOrder="0"/>
    </xf>
    <xf borderId="5" fillId="0" fontId="6" numFmtId="0" xfId="0" applyAlignment="1" applyBorder="1" applyFont="1">
      <alignment readingOrder="0"/>
    </xf>
    <xf borderId="2" fillId="2" fontId="6" numFmtId="10" xfId="0" applyAlignment="1" applyBorder="1" applyFont="1" applyNumberFormat="1">
      <alignment readingOrder="0"/>
    </xf>
    <xf borderId="22" fillId="0" fontId="10" numFmtId="0" xfId="0" applyBorder="1" applyFont="1"/>
    <xf borderId="23" fillId="2" fontId="6" numFmtId="10" xfId="0" applyBorder="1" applyFont="1" applyNumberFormat="1"/>
    <xf borderId="24" fillId="2" fontId="6" numFmtId="0" xfId="0" applyAlignment="1" applyBorder="1" applyFont="1">
      <alignment readingOrder="0"/>
    </xf>
    <xf borderId="23" fillId="2" fontId="6" numFmtId="0" xfId="0" applyBorder="1" applyFont="1"/>
    <xf borderId="25" fillId="0" fontId="6" numFmtId="3" xfId="0" applyBorder="1" applyFont="1" applyNumberFormat="1"/>
    <xf borderId="26" fillId="0" fontId="6" numFmtId="0" xfId="0" applyAlignment="1" applyBorder="1" applyFont="1">
      <alignment horizontal="center" textRotation="90" vertical="center"/>
    </xf>
    <xf borderId="27" fillId="2" fontId="6" numFmtId="0" xfId="0" applyAlignment="1" applyBorder="1" applyFont="1">
      <alignment readingOrder="0"/>
    </xf>
    <xf borderId="28" fillId="2" fontId="6" numFmtId="10" xfId="0" applyAlignment="1" applyBorder="1" applyFont="1" applyNumberFormat="1">
      <alignment readingOrder="0"/>
    </xf>
    <xf borderId="29" fillId="0" fontId="6" numFmtId="3" xfId="0" applyBorder="1" applyFont="1" applyNumberFormat="1"/>
    <xf borderId="30" fillId="2" fontId="6" numFmtId="0" xfId="0" applyAlignment="1" applyBorder="1" applyFont="1">
      <alignment readingOrder="0"/>
    </xf>
    <xf borderId="31" fillId="2" fontId="6" numFmtId="0" xfId="0" applyAlignment="1" applyBorder="1" applyFont="1">
      <alignment readingOrder="0"/>
    </xf>
    <xf borderId="32" fillId="0" fontId="6" numFmtId="2" xfId="0" applyBorder="1" applyFont="1" applyNumberFormat="1"/>
    <xf borderId="32" fillId="0" fontId="6" numFmtId="166" xfId="0" applyBorder="1" applyFont="1" applyNumberFormat="1"/>
    <xf borderId="26" fillId="0" fontId="6" numFmtId="166" xfId="0" applyBorder="1" applyFont="1" applyNumberFormat="1"/>
    <xf borderId="12" fillId="2" fontId="6" numFmtId="0" xfId="0" applyAlignment="1" applyBorder="1" applyFont="1">
      <alignment readingOrder="0"/>
    </xf>
    <xf borderId="13" fillId="2" fontId="6" numFmtId="10" xfId="0" applyAlignment="1" applyBorder="1" applyFont="1" applyNumberFormat="1">
      <alignment readingOrder="0"/>
    </xf>
    <xf borderId="33" fillId="0" fontId="6" numFmtId="3" xfId="0" applyBorder="1" applyFont="1" applyNumberFormat="1"/>
    <xf borderId="34" fillId="2" fontId="6" numFmtId="0" xfId="0" applyBorder="1" applyFont="1"/>
    <xf borderId="13" fillId="2" fontId="6" numFmtId="10" xfId="0" applyBorder="1" applyFont="1" applyNumberFormat="1"/>
    <xf borderId="34" fillId="2" fontId="6" numFmtId="0" xfId="0" applyAlignment="1" applyBorder="1" applyFont="1">
      <alignment readingOrder="0"/>
    </xf>
    <xf borderId="35" fillId="2" fontId="6" numFmtId="0" xfId="0" applyAlignment="1" applyBorder="1" applyFont="1">
      <alignment readingOrder="0"/>
    </xf>
    <xf borderId="36" fillId="2" fontId="6" numFmtId="10" xfId="0" applyBorder="1" applyFont="1" applyNumberFormat="1"/>
    <xf borderId="37" fillId="0" fontId="6" numFmtId="3" xfId="0" applyBorder="1" applyFont="1" applyNumberFormat="1"/>
    <xf borderId="38" fillId="2" fontId="6" numFmtId="0" xfId="0" applyBorder="1" applyFont="1"/>
    <xf borderId="25" fillId="0" fontId="6" numFmtId="2" xfId="0" applyBorder="1" applyFont="1" applyNumberFormat="1"/>
    <xf borderId="25" fillId="0" fontId="6" numFmtId="166" xfId="0" applyBorder="1" applyFont="1" applyNumberFormat="1"/>
    <xf borderId="22" fillId="0" fontId="6" numFmtId="166" xfId="0" applyBorder="1" applyFont="1" applyNumberFormat="1"/>
    <xf borderId="39" fillId="0" fontId="6" numFmtId="0" xfId="0" applyBorder="1" applyFont="1"/>
    <xf borderId="25" fillId="0" fontId="6" numFmtId="10" xfId="0" applyBorder="1" applyFont="1" applyNumberFormat="1"/>
    <xf borderId="40" fillId="4" fontId="6" numFmtId="0" xfId="0" applyAlignment="1" applyBorder="1" applyFont="1">
      <alignment readingOrder="0"/>
    </xf>
    <xf borderId="25" fillId="0" fontId="6" numFmtId="0" xfId="0" applyBorder="1" applyFont="1"/>
    <xf borderId="41" fillId="0" fontId="6" numFmtId="3" xfId="0" applyBorder="1" applyFont="1" applyNumberFormat="1"/>
    <xf borderId="39" fillId="5" fontId="6" numFmtId="0" xfId="0" applyAlignment="1" applyBorder="1" applyFill="1" applyFont="1">
      <alignment vertical="center"/>
    </xf>
    <xf borderId="25" fillId="5" fontId="6" numFmtId="10" xfId="0" applyAlignment="1" applyBorder="1" applyFont="1" applyNumberFormat="1">
      <alignment vertical="center"/>
    </xf>
    <xf borderId="25" fillId="5" fontId="6" numFmtId="3" xfId="0" applyAlignment="1" applyBorder="1" applyFont="1" applyNumberFormat="1">
      <alignment vertical="center"/>
    </xf>
    <xf borderId="42" fillId="0" fontId="6" numFmtId="0" xfId="0" applyAlignment="1" applyBorder="1" applyFont="1">
      <alignment horizontal="center" vertical="center"/>
    </xf>
    <xf borderId="43" fillId="0" fontId="6" numFmtId="0" xfId="0" applyAlignment="1" applyBorder="1" applyFont="1">
      <alignment horizontal="center" vertical="center"/>
    </xf>
    <xf borderId="25" fillId="0" fontId="6" numFmtId="0" xfId="0" applyAlignment="1" applyBorder="1" applyFont="1">
      <alignment horizontal="center" vertical="center"/>
    </xf>
    <xf borderId="41" fillId="0" fontId="6" numFmtId="3" xfId="0" applyAlignment="1" applyBorder="1" applyFont="1" applyNumberFormat="1">
      <alignment horizontal="center" vertical="center"/>
    </xf>
    <xf borderId="39" fillId="0" fontId="6" numFmtId="0" xfId="0" applyAlignment="1" applyBorder="1" applyFont="1">
      <alignment vertical="center"/>
    </xf>
    <xf borderId="25" fillId="2" fontId="6" numFmtId="10" xfId="0" applyAlignment="1" applyBorder="1" applyFont="1" applyNumberFormat="1">
      <alignment readingOrder="0" vertical="center"/>
    </xf>
    <xf borderId="37" fillId="0" fontId="6" numFmtId="3" xfId="0" applyAlignment="1" applyBorder="1" applyFont="1" applyNumberFormat="1">
      <alignment vertical="center"/>
    </xf>
    <xf borderId="40" fillId="2" fontId="6" numFmtId="164" xfId="0" applyAlignment="1" applyBorder="1" applyFont="1" applyNumberFormat="1">
      <alignment horizontal="center" readingOrder="0" vertical="center"/>
    </xf>
    <xf borderId="44" fillId="2" fontId="6" numFmtId="10" xfId="0" applyAlignment="1" applyBorder="1" applyFont="1" applyNumberFormat="1">
      <alignment horizontal="center" readingOrder="0" vertical="center"/>
    </xf>
    <xf borderId="45" fillId="2" fontId="6" numFmtId="164" xfId="0" applyAlignment="1" applyBorder="1" applyFont="1" applyNumberFormat="1">
      <alignment horizontal="center" readingOrder="0" vertical="center"/>
    </xf>
    <xf borderId="41" fillId="2" fontId="6" numFmtId="164" xfId="0" applyAlignment="1" applyBorder="1" applyFont="1" applyNumberFormat="1">
      <alignment horizontal="center" readingOrder="0" vertical="center"/>
    </xf>
    <xf borderId="43" fillId="2" fontId="6" numFmtId="10" xfId="0" applyAlignment="1" applyBorder="1" applyFont="1" applyNumberFormat="1">
      <alignment horizontal="center" vertical="center"/>
    </xf>
    <xf borderId="8" fillId="0" fontId="6" numFmtId="0" xfId="0" applyAlignment="1" applyBorder="1" applyFont="1">
      <alignment textRotation="90" vertical="center"/>
    </xf>
    <xf borderId="0" fillId="0" fontId="9" numFmtId="10" xfId="0" applyFont="1" applyNumberFormat="1"/>
    <xf borderId="0" fillId="0" fontId="9" numFmtId="3" xfId="0" applyFont="1" applyNumberFormat="1"/>
    <xf borderId="8" fillId="0" fontId="6" numFmtId="0" xfId="0" applyBorder="1" applyFont="1"/>
    <xf borderId="5" fillId="0" fontId="9" numFmtId="0" xfId="0" applyAlignment="1" applyBorder="1" applyFont="1">
      <alignment horizontal="left"/>
    </xf>
    <xf borderId="0" fillId="6" fontId="11" numFmtId="0" xfId="0" applyAlignment="1" applyFill="1" applyFont="1">
      <alignment vertical="bottom"/>
    </xf>
    <xf borderId="0" fillId="0" fontId="6" numFmtId="3" xfId="0" applyAlignment="1" applyFont="1" applyNumberFormat="1">
      <alignment vertical="bottom"/>
    </xf>
    <xf borderId="0" fillId="0" fontId="6" numFmtId="0" xfId="0" applyAlignment="1" applyFont="1">
      <alignment vertical="bottom"/>
    </xf>
    <xf borderId="0" fillId="0" fontId="12" numFmtId="0" xfId="0" applyAlignment="1" applyFont="1">
      <alignment shrinkToFit="0" vertical="bottom" wrapText="0"/>
    </xf>
    <xf borderId="17" fillId="5" fontId="13" numFmtId="0" xfId="0" applyAlignment="1" applyBorder="1" applyFont="1">
      <alignment vertical="bottom"/>
    </xf>
    <xf borderId="17" fillId="5" fontId="6" numFmtId="3" xfId="0" applyAlignment="1" applyBorder="1" applyFont="1" applyNumberFormat="1">
      <alignment vertical="bottom"/>
    </xf>
    <xf borderId="0" fillId="5" fontId="6" numFmtId="167" xfId="0" applyAlignment="1" applyFont="1" applyNumberFormat="1">
      <alignment vertical="bottom"/>
    </xf>
    <xf borderId="17" fillId="5" fontId="13" numFmtId="0" xfId="0" applyAlignment="1" applyBorder="1" applyFont="1">
      <alignment shrinkToFit="0" vertical="bottom" wrapText="0"/>
    </xf>
    <xf borderId="17" fillId="5" fontId="6" numFmtId="0" xfId="0" applyAlignment="1" applyBorder="1" applyFont="1">
      <alignment vertical="bottom"/>
    </xf>
    <xf borderId="46" fillId="5" fontId="14" numFmtId="0" xfId="0" applyAlignment="1" applyBorder="1" applyFont="1">
      <alignment vertical="bottom"/>
    </xf>
    <xf borderId="33" fillId="5" fontId="14" numFmtId="3" xfId="0" applyAlignment="1" applyBorder="1" applyFont="1" applyNumberFormat="1">
      <alignment horizontal="right" vertical="bottom"/>
    </xf>
    <xf borderId="19" fillId="5" fontId="6" numFmtId="0" xfId="0" applyAlignment="1" applyBorder="1" applyFont="1">
      <alignment vertical="bottom"/>
    </xf>
    <xf borderId="17" fillId="5" fontId="6" numFmtId="0" xfId="0" applyBorder="1" applyFont="1"/>
    <xf borderId="17" fillId="5" fontId="14" numFmtId="0" xfId="0" applyAlignment="1" applyBorder="1" applyFont="1">
      <alignment horizontal="center"/>
    </xf>
    <xf borderId="18" fillId="5" fontId="14" numFmtId="0" xfId="0" applyAlignment="1" applyBorder="1" applyFont="1">
      <alignment horizontal="center"/>
    </xf>
    <xf borderId="33" fillId="5" fontId="14" numFmtId="168" xfId="0" applyAlignment="1" applyBorder="1" applyFont="1" applyNumberFormat="1">
      <alignment horizontal="right" vertical="bottom"/>
    </xf>
    <xf borderId="47" fillId="5" fontId="14" numFmtId="0" xfId="0" applyAlignment="1" applyBorder="1" applyFont="1">
      <alignment shrinkToFit="0" vertical="bottom" wrapText="0"/>
    </xf>
    <xf borderId="48" fillId="5" fontId="6" numFmtId="169" xfId="0" applyAlignment="1" applyBorder="1" applyFont="1" applyNumberFormat="1">
      <alignment vertical="bottom"/>
    </xf>
    <xf borderId="37" fillId="5" fontId="7" numFmtId="10" xfId="0" applyBorder="1" applyFont="1" applyNumberFormat="1"/>
    <xf borderId="46" fillId="5" fontId="14" numFmtId="0" xfId="0" applyAlignment="1" applyBorder="1" applyFont="1">
      <alignment shrinkToFit="0" vertical="bottom" wrapText="0"/>
    </xf>
    <xf borderId="33" fillId="5" fontId="14" numFmtId="10" xfId="0" applyAlignment="1" applyBorder="1" applyFont="1" applyNumberFormat="1">
      <alignment horizontal="right" vertical="bottom"/>
    </xf>
    <xf borderId="49" fillId="5" fontId="7" numFmtId="10" xfId="0" applyBorder="1" applyFont="1" applyNumberFormat="1"/>
    <xf borderId="0" fillId="0" fontId="7" numFmtId="1" xfId="0" applyFont="1" applyNumberFormat="1"/>
    <xf borderId="33" fillId="5" fontId="12" numFmtId="0" xfId="0" applyAlignment="1" applyBorder="1" applyFont="1">
      <alignment horizontal="right" vertical="bottom"/>
    </xf>
    <xf borderId="19" fillId="5" fontId="14" numFmtId="0" xfId="0" applyAlignment="1" applyBorder="1" applyFont="1">
      <alignment shrinkToFit="0" vertical="bottom" wrapText="0"/>
    </xf>
    <xf borderId="18" fillId="5" fontId="14" numFmtId="167" xfId="0" applyAlignment="1" applyBorder="1" applyFont="1" applyNumberFormat="1">
      <alignment horizontal="right" vertical="bottom"/>
    </xf>
    <xf borderId="19" fillId="5" fontId="15" numFmtId="0" xfId="0" applyAlignment="1" applyBorder="1" applyFont="1">
      <alignment shrinkToFit="0" vertical="bottom" wrapText="0"/>
    </xf>
    <xf borderId="17" fillId="5" fontId="6" numFmtId="169" xfId="0" applyAlignment="1" applyBorder="1" applyFont="1" applyNumberFormat="1">
      <alignment vertical="bottom"/>
    </xf>
    <xf borderId="50" fillId="5" fontId="7" numFmtId="0" xfId="0" applyBorder="1" applyFont="1"/>
    <xf borderId="0" fillId="5" fontId="6" numFmtId="0" xfId="0" applyAlignment="1" applyFont="1">
      <alignment vertical="bottom"/>
    </xf>
    <xf borderId="0" fillId="5" fontId="6" numFmtId="168" xfId="0" applyAlignment="1" applyFont="1" applyNumberFormat="1">
      <alignment vertical="bottom"/>
    </xf>
    <xf borderId="17" fillId="5" fontId="13" numFmtId="0" xfId="0" applyAlignment="1" applyBorder="1" applyFont="1">
      <alignment readingOrder="0" shrinkToFit="0" vertical="bottom" wrapText="0"/>
    </xf>
    <xf borderId="19" fillId="5" fontId="14" numFmtId="0" xfId="0" applyAlignment="1" applyBorder="1" applyFont="1">
      <alignment vertical="bottom"/>
    </xf>
    <xf borderId="17" fillId="5" fontId="14" numFmtId="0" xfId="0" applyAlignment="1" applyBorder="1" applyFont="1">
      <alignment horizontal="center" vertical="bottom"/>
    </xf>
    <xf borderId="18" fillId="5" fontId="14" numFmtId="0" xfId="0" applyAlignment="1" applyBorder="1" applyFont="1">
      <alignment horizontal="center" vertical="bottom"/>
    </xf>
    <xf borderId="42" fillId="5" fontId="14" numFmtId="0" xfId="0" applyAlignment="1" applyBorder="1" applyFont="1">
      <alignment readingOrder="0" shrinkToFit="0" vertical="bottom" wrapText="0"/>
    </xf>
    <xf borderId="25" fillId="5" fontId="14" numFmtId="9" xfId="0" applyAlignment="1" applyBorder="1" applyFont="1" applyNumberFormat="1">
      <alignment horizontal="right" vertical="bottom"/>
    </xf>
    <xf borderId="25" fillId="5" fontId="14" numFmtId="3" xfId="0" applyAlignment="1" applyBorder="1" applyFont="1" applyNumberFormat="1">
      <alignment horizontal="right" vertical="bottom"/>
    </xf>
    <xf borderId="37" fillId="5" fontId="14" numFmtId="3" xfId="0" applyAlignment="1" applyBorder="1" applyFont="1" applyNumberFormat="1">
      <alignment horizontal="right" vertical="bottom"/>
    </xf>
    <xf borderId="42" fillId="5" fontId="14" numFmtId="0" xfId="0" applyAlignment="1" applyBorder="1" applyFont="1">
      <alignment vertical="bottom"/>
    </xf>
    <xf borderId="0" fillId="0" fontId="16" numFmtId="0" xfId="0" applyFont="1"/>
    <xf borderId="17" fillId="5" fontId="14" numFmtId="9" xfId="0" applyAlignment="1" applyBorder="1" applyFont="1" applyNumberFormat="1">
      <alignment horizontal="right" vertical="bottom"/>
    </xf>
    <xf borderId="18" fillId="5" fontId="6" numFmtId="3" xfId="0" applyAlignment="1" applyBorder="1" applyFont="1" applyNumberFormat="1">
      <alignment vertical="bottom"/>
    </xf>
    <xf borderId="0" fillId="5" fontId="17" numFmtId="0" xfId="0" applyAlignment="1" applyFont="1">
      <alignment shrinkToFit="0" vertical="bottom" wrapText="0"/>
    </xf>
    <xf borderId="4" fillId="0" fontId="6" numFmtId="3" xfId="0" applyBorder="1" applyFont="1" applyNumberFormat="1"/>
    <xf borderId="8" fillId="0" fontId="6" numFmtId="4" xfId="0" applyAlignment="1" applyBorder="1" applyFont="1" applyNumberFormat="1">
      <alignment readingOrder="0"/>
    </xf>
    <xf borderId="8" fillId="0" fontId="6" numFmtId="3" xfId="0" applyBorder="1" applyFont="1" applyNumberFormat="1"/>
    <xf borderId="8" fillId="0" fontId="6" numFmtId="10" xfId="0" applyAlignment="1" applyBorder="1" applyFont="1" applyNumberFormat="1">
      <alignment readingOrder="0"/>
    </xf>
    <xf borderId="8" fillId="0" fontId="6" numFmtId="4" xfId="0" applyBorder="1" applyFont="1" applyNumberFormat="1"/>
    <xf borderId="8" fillId="0" fontId="6" numFmtId="3" xfId="0" applyAlignment="1" applyBorder="1" applyFont="1" applyNumberFormat="1">
      <alignment horizontal="right"/>
    </xf>
    <xf borderId="10" fillId="0" fontId="6" numFmtId="4" xfId="0" applyBorder="1" applyFont="1" applyNumberFormat="1"/>
    <xf borderId="4" fillId="0" fontId="7" numFmtId="0" xfId="0" applyBorder="1" applyFont="1"/>
    <xf borderId="8" fillId="0" fontId="7" numFmtId="0" xfId="0" applyBorder="1" applyFont="1"/>
    <xf borderId="0" fillId="2" fontId="6" numFmtId="0" xfId="0" applyAlignment="1" applyFont="1">
      <alignment readingOrder="0"/>
    </xf>
    <xf borderId="0" fillId="0" fontId="18" numFmtId="0" xfId="0" applyFont="1"/>
    <xf borderId="0" fillId="0" fontId="9" numFmtId="0" xfId="0" applyAlignment="1" applyFont="1">
      <alignment horizontal="center" vertical="center"/>
    </xf>
    <xf borderId="0" fillId="0" fontId="6" numFmtId="0" xfId="0" applyAlignment="1" applyFont="1">
      <alignment readingOrder="0"/>
    </xf>
    <xf borderId="5" fillId="0" fontId="7" numFmtId="0" xfId="0" applyBorder="1" applyFont="1"/>
    <xf borderId="0" fillId="0" fontId="6" numFmtId="170" xfId="0" applyFont="1" applyNumberFormat="1"/>
    <xf borderId="0" fillId="0" fontId="6" numFmtId="171" xfId="0" applyFont="1" applyNumberFormat="1"/>
    <xf borderId="8" fillId="0" fontId="6" numFmtId="171" xfId="0" applyBorder="1" applyFont="1" applyNumberFormat="1"/>
    <xf borderId="14" fillId="0" fontId="6" numFmtId="171" xfId="0" applyBorder="1" applyFont="1" applyNumberFormat="1"/>
    <xf borderId="10" fillId="0" fontId="6" numFmtId="171" xfId="0" applyBorder="1" applyFont="1" applyNumberFormat="1"/>
    <xf borderId="6" fillId="4" fontId="6" numFmtId="3" xfId="0" applyBorder="1" applyFont="1" applyNumberFormat="1"/>
    <xf borderId="6" fillId="2" fontId="6" numFmtId="3" xfId="0" applyAlignment="1" applyBorder="1" applyFont="1" applyNumberFormat="1">
      <alignment readingOrder="0"/>
    </xf>
    <xf borderId="6" fillId="2" fontId="6" numFmtId="3" xfId="0" applyBorder="1" applyFont="1" applyNumberFormat="1"/>
    <xf borderId="5" fillId="0" fontId="6" numFmtId="0" xfId="0" applyAlignment="1" applyBorder="1" applyFont="1">
      <alignment vertical="bottom"/>
    </xf>
    <xf borderId="8" fillId="2" fontId="6" numFmtId="3" xfId="0" applyAlignment="1" applyBorder="1" applyFont="1" applyNumberFormat="1">
      <alignment horizontal="right" readingOrder="0" vertical="bottom"/>
    </xf>
    <xf borderId="8" fillId="2" fontId="6" numFmtId="0" xfId="0" applyAlignment="1" applyBorder="1" applyFont="1">
      <alignment horizontal="right" readingOrder="0" vertical="bottom"/>
    </xf>
    <xf borderId="6" fillId="2" fontId="6" numFmtId="3" xfId="0" applyAlignment="1" applyBorder="1" applyFont="1" applyNumberFormat="1">
      <alignment horizontal="right" readingOrder="0"/>
    </xf>
    <xf borderId="8" fillId="2" fontId="6" numFmtId="164" xfId="0" applyAlignment="1" applyBorder="1" applyFont="1" applyNumberFormat="1">
      <alignment horizontal="right" vertical="bottom"/>
    </xf>
    <xf borderId="5" fillId="0" fontId="19" numFmtId="0" xfId="0" applyAlignment="1" applyBorder="1" applyFont="1">
      <alignment vertical="bottom"/>
    </xf>
    <xf borderId="8" fillId="2" fontId="6" numFmtId="4" xfId="0" applyAlignment="1" applyBorder="1" applyFont="1" applyNumberFormat="1">
      <alignment horizontal="right" readingOrder="0" vertical="bottom"/>
    </xf>
    <xf borderId="8" fillId="0" fontId="6" numFmtId="1" xfId="0" applyBorder="1" applyFont="1" applyNumberFormat="1"/>
    <xf borderId="10" fillId="0" fontId="6" numFmtId="172" xfId="0" applyBorder="1" applyFont="1" applyNumberFormat="1"/>
    <xf borderId="33" fillId="0" fontId="10" numFmtId="0" xfId="0" applyBorder="1" applyFont="1"/>
    <xf borderId="17" fillId="0" fontId="9" numFmtId="3" xfId="0" applyAlignment="1" applyBorder="1" applyFont="1" applyNumberFormat="1">
      <alignment horizontal="center" vertical="center"/>
    </xf>
    <xf borderId="20" fillId="0" fontId="9" numFmtId="0" xfId="0" applyAlignment="1" applyBorder="1" applyFont="1">
      <alignment horizontal="center" vertical="center"/>
    </xf>
    <xf borderId="46" fillId="0" fontId="6" numFmtId="0" xfId="0" applyBorder="1" applyFont="1"/>
    <xf borderId="14" fillId="0" fontId="6" numFmtId="170" xfId="0" applyBorder="1" applyFont="1" applyNumberFormat="1"/>
    <xf borderId="51" fillId="0" fontId="6" numFmtId="0" xfId="0" applyBorder="1" applyFont="1"/>
    <xf borderId="52" fillId="0" fontId="6" numFmtId="3" xfId="0" applyBorder="1" applyFont="1" applyNumberFormat="1"/>
    <xf borderId="10" fillId="0" fontId="6" numFmtId="3" xfId="0" applyBorder="1" applyFont="1" applyNumberFormat="1"/>
    <xf borderId="0" fillId="0" fontId="6" numFmtId="3" xfId="0" applyAlignment="1" applyFont="1" applyNumberFormat="1">
      <alignment horizontal="left" vertical="center"/>
    </xf>
    <xf borderId="53" fillId="0" fontId="1" numFmtId="0" xfId="0" applyAlignment="1" applyBorder="1" applyFont="1">
      <alignment horizontal="center" vertical="center"/>
    </xf>
    <xf borderId="54" fillId="0" fontId="10" numFmtId="0" xfId="0" applyBorder="1" applyFont="1"/>
    <xf borderId="3" fillId="0" fontId="5" numFmtId="0" xfId="0" applyAlignment="1" applyBorder="1" applyFont="1">
      <alignment horizontal="left"/>
    </xf>
    <xf borderId="9" fillId="0" fontId="9" numFmtId="0" xfId="0" applyBorder="1" applyFont="1"/>
    <xf borderId="14" fillId="0" fontId="9" numFmtId="0" xfId="0" applyBorder="1" applyFont="1"/>
    <xf borderId="14" fillId="0" fontId="6" numFmtId="0" xfId="0" applyAlignment="1" applyBorder="1" applyFont="1">
      <alignment horizontal="left"/>
    </xf>
    <xf borderId="14" fillId="0" fontId="10" numFmtId="0" xfId="0" applyBorder="1" applyFont="1"/>
    <xf borderId="10" fillId="0" fontId="10" numFmtId="0" xfId="0" applyBorder="1" applyFont="1"/>
    <xf borderId="3" fillId="0" fontId="6" numFmtId="0" xfId="0" applyBorder="1" applyFont="1"/>
    <xf borderId="55" fillId="2" fontId="6" numFmtId="0" xfId="0" applyAlignment="1" applyBorder="1" applyFont="1">
      <alignment horizontal="left"/>
    </xf>
    <xf borderId="5" fillId="0" fontId="6" numFmtId="0" xfId="0" applyAlignment="1" applyBorder="1" applyFont="1">
      <alignment horizontal="left" vertical="center"/>
    </xf>
    <xf borderId="13" fillId="2" fontId="6" numFmtId="0" xfId="0" applyAlignment="1" applyBorder="1" applyFont="1">
      <alignment horizontal="left" shrinkToFit="0" vertical="top" wrapText="1"/>
    </xf>
    <xf borderId="56" fillId="0" fontId="10" numFmtId="0" xfId="0" applyBorder="1" applyFont="1"/>
    <xf borderId="0" fillId="0" fontId="20" numFmtId="0" xfId="0" applyFont="1"/>
    <xf borderId="2" fillId="2" fontId="6" numFmtId="0" xfId="0" applyAlignment="1" applyBorder="1" applyFont="1">
      <alignment horizontal="right"/>
    </xf>
    <xf borderId="2" fillId="2" fontId="6" numFmtId="172" xfId="0" applyAlignment="1" applyBorder="1" applyFont="1" applyNumberFormat="1">
      <alignment horizontal="right" readingOrder="0"/>
    </xf>
    <xf borderId="0" fillId="0" fontId="6" numFmtId="172" xfId="0" applyAlignment="1" applyFont="1" applyNumberFormat="1">
      <alignment horizontal="right"/>
    </xf>
    <xf borderId="57" fillId="2" fontId="6" numFmtId="0" xfId="0" applyAlignment="1" applyBorder="1" applyFont="1">
      <alignment horizontal="right" readingOrder="0"/>
    </xf>
    <xf borderId="9" fillId="0" fontId="6" numFmtId="0" xfId="0" applyAlignment="1" applyBorder="1" applyFont="1">
      <alignment shrinkToFit="0" wrapText="1"/>
    </xf>
    <xf borderId="57" fillId="2" fontId="6" numFmtId="172" xfId="0" applyAlignment="1" applyBorder="1" applyFont="1" applyNumberFormat="1">
      <alignment horizontal="right"/>
    </xf>
    <xf borderId="57" fillId="2" fontId="6" numFmtId="0" xfId="0" applyAlignment="1" applyBorder="1" applyFont="1">
      <alignment horizontal="right"/>
    </xf>
    <xf borderId="2" fillId="2" fontId="6" numFmtId="172" xfId="0" applyAlignment="1" applyBorder="1" applyFont="1" applyNumberFormat="1">
      <alignment horizontal="right"/>
    </xf>
    <xf borderId="57" fillId="2" fontId="6" numFmtId="1" xfId="0" applyAlignment="1" applyBorder="1" applyFont="1" applyNumberFormat="1">
      <alignment horizontal="right" readingOrder="0"/>
    </xf>
    <xf borderId="5" fillId="0" fontId="6" numFmtId="0" xfId="0" applyAlignment="1" applyBorder="1" applyFont="1">
      <alignment shrinkToFit="0" wrapText="1"/>
    </xf>
    <xf borderId="8" fillId="0" fontId="6" numFmtId="0" xfId="0" applyAlignment="1" applyBorder="1" applyFont="1">
      <alignment shrinkToFit="0" wrapText="1"/>
    </xf>
    <xf borderId="58" fillId="0" fontId="6" numFmtId="0" xfId="0" applyBorder="1" applyFont="1"/>
    <xf borderId="59" fillId="0" fontId="6" numFmtId="0" xfId="0" applyAlignment="1" applyBorder="1" applyFont="1">
      <alignment horizontal="left"/>
    </xf>
    <xf borderId="59" fillId="0" fontId="10" numFmtId="0" xfId="0" applyBorder="1" applyFont="1"/>
    <xf borderId="60" fillId="0" fontId="10" numFmtId="0" xfId="0" applyBorder="1" applyFont="1"/>
    <xf borderId="3" fillId="0" fontId="21" numFmtId="0" xfId="0" applyBorder="1" applyFont="1"/>
    <xf borderId="61" fillId="0" fontId="7" numFmtId="0" xfId="0" applyAlignment="1" applyBorder="1" applyFont="1">
      <alignment shrinkToFit="0" wrapText="1"/>
    </xf>
    <xf borderId="62" fillId="2" fontId="6" numFmtId="172" xfId="0" applyAlignment="1" applyBorder="1" applyFont="1" applyNumberFormat="1">
      <alignment horizontal="right" readingOrder="0"/>
    </xf>
    <xf borderId="62" fillId="0" fontId="6" numFmtId="172" xfId="0" applyAlignment="1" applyBorder="1" applyFont="1" applyNumberFormat="1">
      <alignment horizontal="right"/>
    </xf>
    <xf borderId="62" fillId="2" fontId="6" numFmtId="2" xfId="0" applyAlignment="1" applyBorder="1" applyFont="1" applyNumberFormat="1">
      <alignment horizontal="right" readingOrder="0"/>
    </xf>
    <xf borderId="61" fillId="0" fontId="18" numFmtId="0" xfId="0" applyBorder="1" applyFont="1"/>
    <xf borderId="62" fillId="0" fontId="7" numFmtId="0" xfId="0" applyBorder="1" applyFont="1"/>
    <xf borderId="62" fillId="2" fontId="6" numFmtId="173" xfId="0" applyAlignment="1" applyBorder="1" applyFont="1" applyNumberFormat="1">
      <alignment horizontal="right" readingOrder="0"/>
    </xf>
    <xf borderId="61" fillId="0" fontId="7" numFmtId="0" xfId="0" applyBorder="1" applyFont="1"/>
    <xf borderId="62" fillId="2" fontId="6" numFmtId="0" xfId="0" applyAlignment="1" applyBorder="1" applyFont="1">
      <alignment horizontal="right" readingOrder="0"/>
    </xf>
    <xf borderId="5" fillId="0" fontId="18" numFmtId="0" xfId="0" applyAlignment="1" applyBorder="1" applyFont="1">
      <alignment shrinkToFit="0" wrapText="1"/>
    </xf>
    <xf borderId="62" fillId="0" fontId="7" numFmtId="172" xfId="0" applyBorder="1" applyFont="1" applyNumberFormat="1"/>
    <xf borderId="5" fillId="0" fontId="5" numFmtId="0" xfId="0" applyBorder="1" applyFont="1"/>
    <xf borderId="9" fillId="0" fontId="7" numFmtId="0" xfId="0" applyBorder="1" applyFont="1"/>
    <xf borderId="0" fillId="0" fontId="7" numFmtId="0" xfId="0" applyFont="1"/>
    <xf borderId="1" fillId="0" fontId="1" numFmtId="0" xfId="0" applyAlignment="1" applyBorder="1" applyFont="1">
      <alignment horizontal="center" vertical="center"/>
    </xf>
    <xf borderId="0" fillId="4" fontId="8" numFmtId="0" xfId="0" applyFont="1"/>
    <xf borderId="10" fillId="0" fontId="7" numFmtId="0" xfId="0" applyBorder="1" applyFont="1"/>
    <xf borderId="0" fillId="0" fontId="22" numFmtId="0" xfId="0" applyFont="1"/>
    <xf borderId="0" fillId="5" fontId="23" numFmtId="0" xfId="0" applyAlignment="1" applyFont="1">
      <alignment horizontal="left"/>
    </xf>
    <xf borderId="17" fillId="0" fontId="9" numFmtId="174" xfId="0" applyBorder="1" applyFont="1" applyNumberFormat="1"/>
    <xf borderId="2" fillId="7" fontId="24" numFmtId="0" xfId="0" applyBorder="1" applyFill="1" applyFont="1"/>
    <xf borderId="2" fillId="7" fontId="6" numFmtId="0" xfId="0" applyBorder="1" applyFont="1"/>
    <xf borderId="0" fillId="0" fontId="7" numFmtId="0" xfId="0" applyAlignment="1" applyFont="1">
      <alignment shrinkToFit="0" wrapText="1"/>
    </xf>
    <xf borderId="2" fillId="8" fontId="9" numFmtId="0" xfId="0" applyBorder="1" applyFill="1" applyFont="1"/>
    <xf borderId="2" fillId="8" fontId="6" numFmtId="0" xfId="0" applyBorder="1" applyFont="1"/>
    <xf borderId="2" fillId="7" fontId="25" numFmtId="0" xfId="0" applyBorder="1" applyFont="1"/>
    <xf borderId="2" fillId="8" fontId="6" numFmtId="3" xfId="0" applyBorder="1" applyFont="1" applyNumberFormat="1"/>
    <xf borderId="2" fillId="7" fontId="6" numFmtId="3" xfId="0" applyBorder="1" applyFont="1" applyNumberFormat="1"/>
    <xf borderId="0" fillId="0" fontId="6" numFmtId="0" xfId="0" applyAlignment="1" applyFont="1">
      <alignment horizontal="center" textRotation="90" vertical="center"/>
    </xf>
    <xf borderId="0" fillId="0" fontId="6" numFmtId="4" xfId="0" applyFont="1" applyNumberFormat="1"/>
    <xf borderId="0" fillId="4" fontId="26" numFmtId="0" xfId="0" applyFont="1"/>
    <xf borderId="0" fillId="4" fontId="27" numFmtId="3" xfId="0" applyFont="1" applyNumberFormat="1"/>
    <xf borderId="0" fillId="0" fontId="21" numFmtId="0" xfId="0" applyFont="1"/>
    <xf borderId="0" fillId="0" fontId="6" numFmtId="175" xfId="0" applyFont="1" applyNumberFormat="1"/>
    <xf borderId="0" fillId="0" fontId="7" numFmtId="165" xfId="0" applyFont="1" applyNumberFormat="1"/>
    <xf borderId="0" fillId="0" fontId="7" numFmtId="4" xfId="0" applyFont="1" applyNumberFormat="1"/>
    <xf quotePrefix="1" borderId="0" fillId="0" fontId="6" numFmtId="0" xfId="0" applyFont="1"/>
    <xf borderId="0" fillId="0" fontId="6" numFmtId="176" xfId="0" applyFont="1" applyNumberFormat="1"/>
    <xf borderId="0" fillId="0" fontId="9" numFmtId="0" xfId="0" applyAlignment="1" applyFont="1">
      <alignment vertical="bottom"/>
    </xf>
    <xf borderId="0" fillId="0" fontId="18" numFmtId="0" xfId="0" applyAlignment="1" applyFont="1">
      <alignment horizontal="center"/>
    </xf>
    <xf borderId="0" fillId="2" fontId="7" numFmtId="0" xfId="0" applyFont="1"/>
    <xf borderId="0" fillId="9" fontId="7" numFmtId="0" xfId="0" applyFill="1" applyFont="1"/>
    <xf borderId="0" fillId="2" fontId="7" numFmtId="164" xfId="0" applyFont="1" applyNumberFormat="1"/>
    <xf borderId="0" fillId="2" fontId="7" numFmtId="4" xfId="0" applyFont="1" applyNumberFormat="1"/>
    <xf borderId="0" fillId="2" fontId="7" numFmtId="172" xfId="0" applyFont="1" applyNumberFormat="1"/>
    <xf borderId="0" fillId="2" fontId="7" numFmtId="1" xfId="0" applyFont="1" applyNumberFormat="1"/>
    <xf borderId="0" fillId="0" fontId="7" numFmtId="172" xfId="0" applyFont="1" applyNumberFormat="1"/>
    <xf borderId="0" fillId="2" fontId="7" numFmtId="2" xfId="0" applyFont="1" applyNumberFormat="1"/>
    <xf borderId="0" fillId="2" fontId="7" numFmtId="173" xfId="0" applyFont="1" applyNumberFormat="1"/>
    <xf borderId="0" fillId="4" fontId="28" numFmtId="0" xfId="0" applyAlignment="1" applyFont="1">
      <alignment horizontal="left"/>
    </xf>
    <xf borderId="0" fillId="10" fontId="7" numFmtId="0" xfId="0" applyFill="1" applyFont="1"/>
  </cellXfs>
  <cellStyles count="1">
    <cellStyle xfId="0" name="Normal" builtinId="0"/>
  </cellStyles>
  <dxfs count="3">
    <dxf>
      <font/>
      <fill>
        <patternFill patternType="solid">
          <fgColor rgb="FFB7E1CD"/>
          <bgColor rgb="FFB7E1CD"/>
        </patternFill>
      </fill>
      <border/>
    </dxf>
    <dxf>
      <font/>
      <fill>
        <patternFill patternType="solid">
          <fgColor rgb="FFEA9999"/>
          <bgColor rgb="FFEA9999"/>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Percentage</a:t>
            </a:r>
          </a:p>
        </c:rich>
      </c:tx>
      <c:overlay val="0"/>
    </c:title>
    <c:plotArea>
      <c:layout/>
      <c:pieChart>
        <c:varyColors val="1"/>
        <c:ser>
          <c:idx val="0"/>
          <c:order val="0"/>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Pt>
            <c:idx val="6"/>
            <c:spPr>
              <a:solidFill>
                <a:srgbClr val="8CB9E2"/>
              </a:solidFill>
            </c:spPr>
          </c:dPt>
          <c:dPt>
            <c:idx val="7"/>
            <c:spPr>
              <a:solidFill>
                <a:srgbClr val="F2A46F"/>
              </a:solidFill>
            </c:spPr>
          </c:dPt>
          <c:dPt>
            <c:idx val="8"/>
            <c:spPr>
              <a:solidFill>
                <a:srgbClr val="C0C0C0"/>
              </a:solidFill>
            </c:spPr>
          </c:dPt>
          <c:dPt>
            <c:idx val="9"/>
            <c:spPr>
              <a:solidFill>
                <a:srgbClr val="FFD34D"/>
              </a:solidFill>
            </c:spPr>
          </c:dPt>
          <c:dPt>
            <c:idx val="10"/>
            <c:spPr>
              <a:solidFill>
                <a:srgbClr val="7C9CD6"/>
              </a:solidFill>
            </c:spPr>
          </c:dPt>
          <c:dPt>
            <c:idx val="11"/>
            <c:spPr>
              <a:solidFill>
                <a:srgbClr val="9BC67E"/>
              </a:solidFill>
            </c:spPr>
          </c:dPt>
          <c:dPt>
            <c:idx val="12"/>
            <c:spPr>
              <a:solidFill>
                <a:srgbClr val="BDD7EE"/>
              </a:solidFill>
            </c:spPr>
          </c:dPt>
          <c:dPt>
            <c:idx val="13"/>
            <c:spPr>
              <a:solidFill>
                <a:srgbClr val="F8CBAD"/>
              </a:solidFill>
            </c:spPr>
          </c:dPt>
          <c:dPt>
            <c:idx val="14"/>
            <c:spPr>
              <a:solidFill>
                <a:srgbClr val="DBDBDB"/>
              </a:solidFill>
            </c:spPr>
          </c:dPt>
          <c:dPt>
            <c:idx val="15"/>
            <c:spPr>
              <a:solidFill>
                <a:srgbClr val="FFE699"/>
              </a:solidFill>
            </c:spPr>
          </c:dPt>
          <c:dPt>
            <c:idx val="16"/>
            <c:spPr>
              <a:solidFill>
                <a:srgbClr val="B4C7E7"/>
              </a:solidFill>
            </c:spPr>
          </c:dPt>
          <c:dLbls>
            <c:showLegendKey val="0"/>
            <c:showVal val="0"/>
            <c:showCatName val="0"/>
            <c:showSerName val="0"/>
            <c:showPercent val="0"/>
            <c:showBubbleSize val="0"/>
            <c:showLeaderLines val="1"/>
          </c:dLbls>
          <c:cat>
            <c:strRef>
              <c:f>'Fund Raising'!$B$27:$B$43</c:f>
            </c:strRef>
          </c:cat>
          <c:val>
            <c:numRef>
              <c:f>'Fund Raising'!$C$27:$C$43</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Token Vesting</a:t>
            </a:r>
          </a:p>
        </c:rich>
      </c:tx>
      <c:overlay val="0"/>
    </c:title>
    <c:plotArea>
      <c:layout/>
      <c:areaChart>
        <c:grouping val="stacked"/>
        <c:ser>
          <c:idx val="0"/>
          <c:order val="0"/>
          <c:tx>
            <c:strRef>
              <c:f>'Data Tables'!$B$33</c:f>
            </c:strRef>
          </c:tx>
          <c:spPr>
            <a:solidFill>
              <a:srgbClr val="5B9BD5">
                <a:alpha val="30000"/>
              </a:srgbClr>
            </a:solidFill>
            <a:ln cmpd="sng">
              <a:solidFill>
                <a:srgbClr val="5B9BD5"/>
              </a:solidFill>
            </a:ln>
          </c:spPr>
          <c:cat>
            <c:strRef>
              <c:f>'Data Tables'!$C$5:$DR$5</c:f>
            </c:strRef>
          </c:cat>
          <c:val>
            <c:numRef>
              <c:f>'Data Tables'!$C$33:$DR$33</c:f>
              <c:numCache/>
            </c:numRef>
          </c:val>
        </c:ser>
        <c:ser>
          <c:idx val="1"/>
          <c:order val="1"/>
          <c:tx>
            <c:strRef>
              <c:f>'Data Tables'!$B$42</c:f>
            </c:strRef>
          </c:tx>
          <c:spPr>
            <a:solidFill>
              <a:srgbClr val="ED7D31">
                <a:alpha val="30000"/>
              </a:srgbClr>
            </a:solidFill>
            <a:ln cmpd="sng">
              <a:solidFill>
                <a:srgbClr val="ED7D31"/>
              </a:solidFill>
            </a:ln>
          </c:spPr>
          <c:cat>
            <c:strRef>
              <c:f>'Data Tables'!$C$5:$DR$5</c:f>
            </c:strRef>
          </c:cat>
          <c:val>
            <c:numRef>
              <c:f>'Data Tables'!$C$42:$DR$42</c:f>
              <c:numCache/>
            </c:numRef>
          </c:val>
        </c:ser>
        <c:ser>
          <c:idx val="2"/>
          <c:order val="2"/>
          <c:tx>
            <c:strRef>
              <c:f>'Data Tables'!$B$59</c:f>
            </c:strRef>
          </c:tx>
          <c:spPr>
            <a:solidFill>
              <a:srgbClr val="A5A5A5">
                <a:alpha val="30000"/>
              </a:srgbClr>
            </a:solidFill>
            <a:ln cmpd="sng">
              <a:solidFill>
                <a:srgbClr val="A5A5A5"/>
              </a:solidFill>
            </a:ln>
          </c:spPr>
          <c:cat>
            <c:strRef>
              <c:f>'Data Tables'!$C$5:$DR$5</c:f>
            </c:strRef>
          </c:cat>
          <c:val>
            <c:numRef>
              <c:f>'Data Tables'!$C$59:$DR$59</c:f>
              <c:numCache/>
            </c:numRef>
          </c:val>
        </c:ser>
        <c:ser>
          <c:idx val="3"/>
          <c:order val="3"/>
          <c:tx>
            <c:strRef>
              <c:f>'Data Tables'!$B$35</c:f>
            </c:strRef>
          </c:tx>
          <c:spPr>
            <a:solidFill>
              <a:srgbClr val="FFC000">
                <a:alpha val="30000"/>
              </a:srgbClr>
            </a:solidFill>
            <a:ln cmpd="sng">
              <a:solidFill>
                <a:srgbClr val="FFC000"/>
              </a:solidFill>
            </a:ln>
          </c:spPr>
          <c:cat>
            <c:strRef>
              <c:f>'Data Tables'!$C$5:$DR$5</c:f>
            </c:strRef>
          </c:cat>
          <c:val>
            <c:numRef>
              <c:f>'Data Tables'!$C$35:$DR$35</c:f>
              <c:numCache/>
            </c:numRef>
          </c:val>
        </c:ser>
        <c:ser>
          <c:idx val="4"/>
          <c:order val="4"/>
          <c:tx>
            <c:strRef>
              <c:f>'Data Tables'!$B$34</c:f>
            </c:strRef>
          </c:tx>
          <c:spPr>
            <a:solidFill>
              <a:srgbClr val="4472C4">
                <a:alpha val="30000"/>
              </a:srgbClr>
            </a:solidFill>
            <a:ln cmpd="sng">
              <a:solidFill>
                <a:srgbClr val="4472C4"/>
              </a:solidFill>
            </a:ln>
          </c:spPr>
          <c:cat>
            <c:strRef>
              <c:f>'Data Tables'!$C$5:$DR$5</c:f>
            </c:strRef>
          </c:cat>
          <c:val>
            <c:numRef>
              <c:f>'Data Tables'!$C$34:$DR$34</c:f>
              <c:numCache/>
            </c:numRef>
          </c:val>
        </c:ser>
        <c:axId val="2108877261"/>
        <c:axId val="759285656"/>
      </c:areaChart>
      <c:catAx>
        <c:axId val="2108877261"/>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out"/>
        <c:minorTickMark val="none"/>
        <c:spPr/>
        <c:txPr>
          <a:bodyPr/>
          <a:lstStyle/>
          <a:p>
            <a:pPr lvl="0">
              <a:defRPr b="0" i="0" sz="1200">
                <a:solidFill>
                  <a:schemeClr val="dk1"/>
                </a:solidFill>
                <a:latin typeface="+mn-lt"/>
              </a:defRPr>
            </a:pPr>
          </a:p>
        </c:txPr>
        <c:crossAx val="759285656"/>
      </c:catAx>
      <c:valAx>
        <c:axId val="759285656"/>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Vested / Token</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2108877261"/>
      </c:valAx>
    </c:plotArea>
    <c:legend>
      <c:legendPos val="t"/>
      <c:overlay val="0"/>
      <c:txPr>
        <a:bodyPr/>
        <a:lstStyle/>
        <a:p>
          <a:pPr lvl="0">
            <a:defRPr b="0" i="0" sz="1200">
              <a:solidFill>
                <a:schemeClr val="dk1"/>
              </a:solidFill>
              <a:latin typeface="+mn-lt"/>
            </a:defRPr>
          </a:pPr>
        </a:p>
      </c:txPr>
    </c:legend>
    <c:plotVisOnly val="1"/>
  </c:chart>
  <c:spPr>
    <a:solidFill>
      <a:srgbClr val="FFFFFF">
        <a:alpha val="0"/>
      </a:srgbClr>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'Fund Raising'!$F$17</c:f>
            </c:strRef>
          </c:tx>
          <c:spPr>
            <a:solidFill>
              <a:schemeClr val="accent1"/>
            </a:solidFill>
            <a:ln cmpd="sng">
              <a:solidFill>
                <a:srgbClr val="000000"/>
              </a:solidFill>
            </a:ln>
          </c:spPr>
          <c:cat>
            <c:strRef>
              <c:f>'Fund Raising'!$B$18:$B$22</c:f>
            </c:strRef>
          </c:cat>
          <c:val>
            <c:numRef>
              <c:f>'Fund Raising'!$F$18:$F$22</c:f>
              <c:numCache/>
            </c:numRef>
          </c:val>
        </c:ser>
        <c:axId val="849439569"/>
        <c:axId val="39990242"/>
      </c:barChart>
      <c:catAx>
        <c:axId val="8494395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mn-lt"/>
              </a:defRPr>
            </a:pPr>
          </a:p>
        </c:txPr>
        <c:crossAx val="39990242"/>
      </c:catAx>
      <c:valAx>
        <c:axId val="399902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i="0">
                    <a:solidFill>
                      <a:srgbClr val="000000"/>
                    </a:solidFill>
                    <a:latin typeface="+mn-lt"/>
                  </a:defRPr>
                </a:pPr>
                <a:r>
                  <a:rPr b="0" i="0">
                    <a:solidFill>
                      <a:srgbClr val="000000"/>
                    </a:solidFill>
                    <a:latin typeface="+mn-lt"/>
                  </a:rPr>
                  <a:t>Effective Token Price / $</a:t>
                </a:r>
              </a:p>
            </c:rich>
          </c:tx>
          <c:overlay val="0"/>
        </c:title>
        <c:numFmt formatCode="General" sourceLinked="1"/>
        <c:majorTickMark val="none"/>
        <c:minorTickMark val="none"/>
        <c:tickLblPos val="nextTo"/>
        <c:spPr>
          <a:ln/>
        </c:spPr>
        <c:txPr>
          <a:bodyPr/>
          <a:lstStyle/>
          <a:p>
            <a:pPr lvl="0">
              <a:defRPr b="0" i="0">
                <a:solidFill>
                  <a:srgbClr val="000000"/>
                </a:solidFill>
                <a:latin typeface="+mn-lt"/>
              </a:defRPr>
            </a:pPr>
          </a:p>
        </c:txPr>
        <c:crossAx val="849439569"/>
      </c:valAx>
    </c:plotArea>
    <c:legend>
      <c:legendPos val="r"/>
      <c:overlay val="0"/>
      <c:txPr>
        <a:bodyPr/>
        <a:lstStyle/>
        <a:p>
          <a:pPr lvl="0">
            <a:defRPr b="0" i="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User</a:t>
            </a:r>
          </a:p>
        </c:rich>
      </c:tx>
      <c:overlay val="0"/>
    </c:title>
    <c:plotArea>
      <c:layout/>
      <c:lineChart>
        <c:ser>
          <c:idx val="0"/>
          <c:order val="0"/>
          <c:tx>
            <c:v>Product User</c:v>
          </c:tx>
          <c:spPr>
            <a:ln cmpd="sng">
              <a:solidFill>
                <a:srgbClr val="5B9BD5"/>
              </a:solidFill>
            </a:ln>
          </c:spPr>
          <c:marker>
            <c:symbol val="none"/>
          </c:marker>
          <c:cat>
            <c:strRef>
              <c:f>'Data Tables'!$C$5:$DR$5</c:f>
            </c:strRef>
          </c:cat>
          <c:val>
            <c:numRef>
              <c:f>'Data Tables'!$C$7:$DR$7</c:f>
              <c:numCache/>
            </c:numRef>
          </c:val>
          <c:smooth val="0"/>
        </c:ser>
        <c:ser>
          <c:idx val="1"/>
          <c:order val="1"/>
          <c:tx>
            <c:v>Token Holder</c:v>
          </c:tx>
          <c:spPr>
            <a:ln cmpd="sng">
              <a:solidFill>
                <a:srgbClr val="ED7D31"/>
              </a:solidFill>
            </a:ln>
          </c:spPr>
          <c:marker>
            <c:symbol val="none"/>
          </c:marker>
          <c:cat>
            <c:strRef>
              <c:f>'Data Tables'!$C$5:$DR$5</c:f>
            </c:strRef>
          </c:cat>
          <c:val>
            <c:numRef>
              <c:f>'Data Tables'!$C$8:$DR$8</c:f>
              <c:numCache/>
            </c:numRef>
          </c:val>
          <c:smooth val="0"/>
        </c:ser>
        <c:axId val="1262963118"/>
        <c:axId val="1325036740"/>
      </c:lineChart>
      <c:catAx>
        <c:axId val="12629631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325036740"/>
      </c:catAx>
      <c:valAx>
        <c:axId val="1325036740"/>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User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262963118"/>
      </c:valAx>
    </c:plotArea>
    <c:legend>
      <c:legendPos val="t"/>
      <c:overlay val="0"/>
      <c:txPr>
        <a:bodyPr/>
        <a:lstStyle/>
        <a:p>
          <a:pPr lvl="0">
            <a:defRPr b="0" i="0">
              <a:solidFill>
                <a:schemeClr val="dk1"/>
              </a:solidFill>
              <a:latin typeface="+mn-lt"/>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Business Funds</a:t>
            </a:r>
          </a:p>
        </c:rich>
      </c:tx>
      <c:overlay val="0"/>
    </c:title>
    <c:plotArea>
      <c:layout/>
      <c:lineChart>
        <c:varyColors val="0"/>
        <c:ser>
          <c:idx val="0"/>
          <c:order val="0"/>
          <c:tx>
            <c:v>Business Funds</c:v>
          </c:tx>
          <c:spPr>
            <a:ln cmpd="sng">
              <a:solidFill>
                <a:srgbClr val="5B9BD5"/>
              </a:solidFill>
            </a:ln>
          </c:spPr>
          <c:marker>
            <c:symbol val="none"/>
          </c:marker>
          <c:cat>
            <c:strRef>
              <c:f>'Data Tables'!$C$5:$DR$5</c:f>
            </c:strRef>
          </c:cat>
          <c:val>
            <c:numRef>
              <c:f>'Data Tables'!$C$184:$DR$184</c:f>
              <c:numCache/>
            </c:numRef>
          </c:val>
          <c:smooth val="0"/>
        </c:ser>
        <c:axId val="480588597"/>
        <c:axId val="1884087049"/>
      </c:lineChart>
      <c:catAx>
        <c:axId val="4805885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884087049"/>
      </c:catAx>
      <c:valAx>
        <c:axId val="1884087049"/>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Funds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480588597"/>
      </c:valAx>
    </c:plotArea>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Product Revenue per Month</a:t>
            </a:r>
          </a:p>
        </c:rich>
      </c:tx>
      <c:overlay val="0"/>
    </c:title>
    <c:plotArea>
      <c:layout/>
      <c:lineChart>
        <c:varyColors val="0"/>
        <c:ser>
          <c:idx val="0"/>
          <c:order val="0"/>
          <c:tx>
            <c:v>Product User</c:v>
          </c:tx>
          <c:spPr>
            <a:ln cmpd="sng">
              <a:solidFill>
                <a:srgbClr val="5B9BD5"/>
              </a:solidFill>
            </a:ln>
          </c:spPr>
          <c:marker>
            <c:symbol val="none"/>
          </c:marker>
          <c:cat>
            <c:strRef>
              <c:f>'Data Tables'!$C$5:$DR$5</c:f>
            </c:strRef>
          </c:cat>
          <c:val>
            <c:numRef>
              <c:f>'Data Tables'!$C$117:$DR$117</c:f>
              <c:numCache/>
            </c:numRef>
          </c:val>
          <c:smooth val="0"/>
        </c:ser>
        <c:axId val="1356815930"/>
        <c:axId val="752566687"/>
      </c:lineChart>
      <c:catAx>
        <c:axId val="13568159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752566687"/>
      </c:catAx>
      <c:valAx>
        <c:axId val="752566687"/>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Product Income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356815930"/>
      </c:valAx>
    </c:plotArea>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Token Buys per Month</a:t>
            </a:r>
          </a:p>
        </c:rich>
      </c:tx>
      <c:overlay val="0"/>
    </c:title>
    <c:plotArea>
      <c:layout/>
      <c:lineChart>
        <c:varyColors val="0"/>
        <c:ser>
          <c:idx val="0"/>
          <c:order val="0"/>
          <c:tx>
            <c:v>Product User</c:v>
          </c:tx>
          <c:spPr>
            <a:ln cmpd="sng">
              <a:solidFill>
                <a:srgbClr val="ED7D31"/>
              </a:solidFill>
            </a:ln>
          </c:spPr>
          <c:marker>
            <c:symbol val="none"/>
          </c:marker>
          <c:dPt>
            <c:idx val="40"/>
            <c:marker>
              <c:symbol val="none"/>
            </c:marker>
          </c:dPt>
          <c:dPt>
            <c:idx val="41"/>
            <c:marker>
              <c:symbol val="none"/>
            </c:marker>
          </c:dPt>
          <c:dPt>
            <c:idx val="66"/>
            <c:marker>
              <c:symbol val="none"/>
            </c:marker>
          </c:dPt>
          <c:cat>
            <c:strRef>
              <c:f>'Data Tables'!$C$5:$DR$5</c:f>
            </c:strRef>
          </c:cat>
          <c:val>
            <c:numRef>
              <c:f>'Data Tables'!$C$119:$DR$119</c:f>
              <c:numCache/>
            </c:numRef>
          </c:val>
          <c:smooth val="0"/>
        </c:ser>
        <c:axId val="2027826789"/>
        <c:axId val="1311018097"/>
      </c:lineChart>
      <c:catAx>
        <c:axId val="20278267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311018097"/>
      </c:catAx>
      <c:valAx>
        <c:axId val="1311018097"/>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Token Buys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2027826789"/>
      </c:valAx>
    </c:plotArea>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and Token Issuance</a:t>
            </a:r>
          </a:p>
        </c:rich>
      </c:tx>
      <c:overlay val="0"/>
    </c:title>
    <c:plotArea>
      <c:layout/>
      <c:lineChart>
        <c:ser>
          <c:idx val="0"/>
          <c:order val="0"/>
          <c:tx>
            <c:v>Points</c:v>
          </c:tx>
          <c:spPr>
            <a:ln cmpd="sng">
              <a:solidFill>
                <a:srgbClr val="5B9BD5"/>
              </a:solidFill>
            </a:ln>
          </c:spPr>
          <c:marker>
            <c:symbol val="none"/>
          </c:marker>
          <c:cat>
            <c:strRef>
              <c:f>'Data Tables'!$C$5:$DR$5</c:f>
            </c:strRef>
          </c:cat>
          <c:val>
            <c:numRef>
              <c:f>'Data Tables'!$C$194:$DR$194</c:f>
              <c:numCache/>
            </c:numRef>
          </c:val>
          <c:smooth val="0"/>
        </c:ser>
        <c:ser>
          <c:idx val="1"/>
          <c:order val="1"/>
          <c:tx>
            <c:v>Points with Multiplier</c:v>
          </c:tx>
          <c:spPr>
            <a:ln cmpd="sng">
              <a:solidFill>
                <a:srgbClr val="00FF00"/>
              </a:solidFill>
            </a:ln>
          </c:spPr>
          <c:marker>
            <c:symbol val="none"/>
          </c:marker>
          <c:dPt>
            <c:idx val="86"/>
            <c:marker>
              <c:symbol val="none"/>
            </c:marker>
          </c:dPt>
          <c:dPt>
            <c:idx val="87"/>
            <c:marker>
              <c:symbol val="none"/>
            </c:marker>
          </c:dPt>
          <c:dPt>
            <c:idx val="103"/>
            <c:marker>
              <c:symbol val="none"/>
            </c:marker>
          </c:dPt>
          <c:cat>
            <c:strRef>
              <c:f>'Data Tables'!$C$5:$DR$5</c:f>
            </c:strRef>
          </c:cat>
          <c:val>
            <c:numRef>
              <c:f>'Data Tables'!$C$197:$DR$197</c:f>
              <c:numCache/>
            </c:numRef>
          </c:val>
          <c:smooth val="0"/>
        </c:ser>
        <c:ser>
          <c:idx val="2"/>
          <c:order val="2"/>
          <c:tx>
            <c:v>Tokens from Conversion</c:v>
          </c:tx>
          <c:spPr>
            <a:ln cmpd="sng">
              <a:solidFill>
                <a:srgbClr val="FF0000"/>
              </a:solidFill>
            </a:ln>
          </c:spPr>
          <c:marker>
            <c:symbol val="none"/>
          </c:marker>
          <c:cat>
            <c:strRef>
              <c:f>'Data Tables'!$C$5:$DR$5</c:f>
            </c:strRef>
          </c:cat>
          <c:val>
            <c:numRef>
              <c:f>'Data Tables'!$C$201:$DR$201</c:f>
              <c:numCache/>
            </c:numRef>
          </c:val>
          <c:smooth val="0"/>
        </c:ser>
        <c:axId val="490906737"/>
        <c:axId val="80776063"/>
      </c:lineChart>
      <c:catAx>
        <c:axId val="4909067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80776063"/>
      </c:catAx>
      <c:valAx>
        <c:axId val="80776063"/>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Points or Tokens / month</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490906737"/>
      </c:valAx>
    </c:plotArea>
    <c:legend>
      <c:legendPos val="r"/>
      <c:overlay val="0"/>
      <c:txPr>
        <a:bodyPr/>
        <a:lstStyle/>
        <a:p>
          <a:pPr lvl="0">
            <a:defRPr b="0" i="0">
              <a:solidFill>
                <a:schemeClr val="dk1"/>
              </a:solidFill>
              <a:latin typeface="+mn-lt"/>
            </a:defRPr>
          </a:pPr>
        </a:p>
      </c:txPr>
    </c:legend>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Token and Point Emissions Through Point System</a:t>
            </a:r>
          </a:p>
        </c:rich>
      </c:tx>
      <c:overlay val="0"/>
    </c:title>
    <c:plotArea>
      <c:layout/>
      <c:lineChart>
        <c:ser>
          <c:idx val="0"/>
          <c:order val="0"/>
          <c:tx>
            <c:v>Points</c:v>
          </c:tx>
          <c:spPr>
            <a:ln cmpd="sng">
              <a:solidFill>
                <a:srgbClr val="5B9BD5"/>
              </a:solidFill>
            </a:ln>
          </c:spPr>
          <c:marker>
            <c:symbol val="none"/>
          </c:marker>
          <c:cat>
            <c:strRef>
              <c:f>'Data Tables'!$C$5:$DR$5</c:f>
            </c:strRef>
          </c:cat>
          <c:val>
            <c:numRef>
              <c:f>'Data Tables'!$C$199:$DR$199</c:f>
              <c:numCache/>
            </c:numRef>
          </c:val>
          <c:smooth val="0"/>
        </c:ser>
        <c:ser>
          <c:idx val="1"/>
          <c:order val="1"/>
          <c:tx>
            <c:v>Tokens</c:v>
          </c:tx>
          <c:spPr>
            <a:ln cmpd="sng">
              <a:solidFill>
                <a:srgbClr val="ED7D31"/>
              </a:solidFill>
            </a:ln>
          </c:spPr>
          <c:marker>
            <c:symbol val="none"/>
          </c:marker>
          <c:cat>
            <c:strRef>
              <c:f>'Data Tables'!$C$5:$DR$5</c:f>
            </c:strRef>
          </c:cat>
          <c:val>
            <c:numRef>
              <c:f>'Data Tables'!$C$202:$DR$202</c:f>
              <c:numCache/>
            </c:numRef>
          </c:val>
          <c:smooth val="0"/>
        </c:ser>
        <c:axId val="444676600"/>
        <c:axId val="1908529653"/>
      </c:lineChart>
      <c:catAx>
        <c:axId val="44467660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908529653"/>
      </c:catAx>
      <c:valAx>
        <c:axId val="1908529653"/>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 / month</a:t>
                </a:r>
              </a:p>
            </c:rich>
          </c:tx>
          <c:overlay val="0"/>
        </c:title>
        <c:numFmt formatCode="#,##0" sourceLinked="0"/>
        <c:majorTickMark val="none"/>
        <c:minorTickMark val="none"/>
        <c:tickLblPos val="nextTo"/>
        <c:spPr>
          <a:ln/>
        </c:spPr>
        <c:txPr>
          <a:bodyPr/>
          <a:lstStyle/>
          <a:p>
            <a:pPr lvl="0">
              <a:defRPr b="0" i="0" sz="1200">
                <a:solidFill>
                  <a:srgbClr val="000000"/>
                </a:solidFill>
                <a:latin typeface="+mn-lt"/>
              </a:defRPr>
            </a:pPr>
          </a:p>
        </c:txPr>
        <c:crossAx val="444676600"/>
      </c:valAx>
    </c:plotArea>
    <c:legend>
      <c:legendPos val="r"/>
      <c:overlay val="0"/>
      <c:txPr>
        <a:bodyPr/>
        <a:lstStyle/>
        <a:p>
          <a:pPr lvl="0">
            <a:defRPr b="0" i="0">
              <a:solidFill>
                <a:schemeClr val="dk1"/>
              </a:solidFill>
              <a:latin typeface="+mn-lt"/>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Emission per User per Month</a:t>
            </a:r>
          </a:p>
        </c:rich>
      </c:tx>
      <c:overlay val="0"/>
    </c:title>
    <c:plotArea>
      <c:layout/>
      <c:lineChart>
        <c:varyColors val="0"/>
        <c:ser>
          <c:idx val="0"/>
          <c:order val="0"/>
          <c:tx>
            <c:v>Points</c:v>
          </c:tx>
          <c:spPr>
            <a:ln cmpd="sng">
              <a:solidFill>
                <a:srgbClr val="5B9BD5"/>
              </a:solidFill>
            </a:ln>
          </c:spPr>
          <c:marker>
            <c:symbol val="none"/>
          </c:marker>
          <c:cat>
            <c:strRef>
              <c:f>'Data Tables'!$C$5:$DR$5</c:f>
            </c:strRef>
          </c:cat>
          <c:val>
            <c:numRef>
              <c:f>'Data Tables'!$C$203:$DR$203</c:f>
              <c:numCache/>
            </c:numRef>
          </c:val>
          <c:smooth val="0"/>
        </c:ser>
        <c:axId val="1926924657"/>
        <c:axId val="564859102"/>
      </c:lineChart>
      <c:catAx>
        <c:axId val="19269246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564859102"/>
      </c:catAx>
      <c:valAx>
        <c:axId val="564859102"/>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Points per User / month</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926924657"/>
      </c:valAx>
    </c:plotArea>
    <c:legend>
      <c:legendPos val="r"/>
      <c:overlay val="0"/>
      <c:txPr>
        <a:bodyPr/>
        <a:lstStyle/>
        <a:p>
          <a:pPr lvl="0">
            <a:defRPr b="0" i="0">
              <a:solidFill>
                <a:schemeClr val="dk1"/>
              </a:solidFill>
              <a:latin typeface="+mn-lt"/>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Point Issuance per User per Month</a:t>
            </a:r>
          </a:p>
        </c:rich>
      </c:tx>
      <c:overlay val="0"/>
    </c:title>
    <c:plotArea>
      <c:layout/>
      <c:lineChart>
        <c:varyColors val="0"/>
        <c:ser>
          <c:idx val="0"/>
          <c:order val="0"/>
          <c:tx>
            <c:v>Points</c:v>
          </c:tx>
          <c:spPr>
            <a:ln cmpd="sng">
              <a:solidFill>
                <a:srgbClr val="5B9BD5"/>
              </a:solidFill>
            </a:ln>
          </c:spPr>
          <c:marker>
            <c:symbol val="none"/>
          </c:marker>
          <c:cat>
            <c:strRef>
              <c:f>'Data Tables'!$C$5:$DR$5</c:f>
            </c:strRef>
          </c:cat>
          <c:val>
            <c:numRef>
              <c:f>'Data Tables'!$C$204:$DR$204</c:f>
              <c:numCache/>
            </c:numRef>
          </c:val>
          <c:smooth val="0"/>
        </c:ser>
        <c:axId val="366834965"/>
        <c:axId val="1600558116"/>
      </c:lineChart>
      <c:catAx>
        <c:axId val="36683496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600558116"/>
      </c:catAx>
      <c:valAx>
        <c:axId val="1600558116"/>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Point Issuance per User per Month / $</a:t>
                </a:r>
              </a:p>
            </c:rich>
          </c:tx>
          <c:layout>
            <c:manualLayout>
              <c:xMode val="edge"/>
              <c:yMode val="edge"/>
              <c:x val="0.032054176072234764"/>
              <c:y val="0.12910798122065728"/>
            </c:manualLayout>
          </c:layout>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366834965"/>
      </c:valAx>
    </c:plotArea>
    <c:legend>
      <c:legendPos val="r"/>
      <c:overlay val="0"/>
      <c:txPr>
        <a:bodyPr/>
        <a:lstStyle/>
        <a:p>
          <a:pPr lvl="0">
            <a:defRPr b="0" i="0">
              <a:solidFill>
                <a:schemeClr val="dk1"/>
              </a:solidFill>
              <a:latin typeface="+mn-lt"/>
            </a:defRPr>
          </a:pPr>
        </a:p>
      </c:txPr>
    </c:legend>
    <c:plotVisOnly val="1"/>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Accumulated Point Issuance (without token conversion)</a:t>
            </a:r>
          </a:p>
        </c:rich>
      </c:tx>
      <c:overlay val="0"/>
    </c:title>
    <c:plotArea>
      <c:layout/>
      <c:lineChart>
        <c:varyColors val="0"/>
        <c:ser>
          <c:idx val="0"/>
          <c:order val="0"/>
          <c:tx>
            <c:v>Token</c:v>
          </c:tx>
          <c:spPr>
            <a:ln cmpd="sng">
              <a:solidFill>
                <a:srgbClr val="5B9BD5"/>
              </a:solidFill>
            </a:ln>
          </c:spPr>
          <c:marker>
            <c:symbol val="none"/>
          </c:marker>
          <c:cat>
            <c:strRef>
              <c:f>'Data Tables'!$C$5:$DR$5</c:f>
            </c:strRef>
          </c:cat>
          <c:val>
            <c:numRef>
              <c:f>'Data Tables'!$C$198:$DR$198</c:f>
              <c:numCache/>
            </c:numRef>
          </c:val>
          <c:smooth val="0"/>
        </c:ser>
        <c:axId val="1639188556"/>
        <c:axId val="360241355"/>
      </c:lineChart>
      <c:catAx>
        <c:axId val="163918855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360241355"/>
      </c:catAx>
      <c:valAx>
        <c:axId val="360241355"/>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Accumulated Point Issuance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639188556"/>
      </c:valAx>
    </c:plotArea>
    <c:plotVisOnly val="1"/>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5B9BD5"/>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4472C4"/>
              </a:solidFill>
            </c:spPr>
          </c:dPt>
          <c:dPt>
            <c:idx val="5"/>
            <c:spPr>
              <a:solidFill>
                <a:srgbClr val="70AD47"/>
              </a:solidFill>
            </c:spPr>
          </c:dPt>
          <c:dLbls>
            <c:showLegendKey val="0"/>
            <c:showVal val="0"/>
            <c:showCatName val="0"/>
            <c:showSerName val="0"/>
            <c:showPercent val="0"/>
            <c:showBubbleSize val="0"/>
            <c:showLeaderLines val="1"/>
          </c:dLbls>
          <c:cat>
            <c:strRef>
              <c:f>'Utility Modules'!$B$7:$B$12</c:f>
            </c:strRef>
          </c:cat>
          <c:val>
            <c:numRef>
              <c:f>'Utility Modules'!$C$7:$C$12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i="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Project Token Buckets &amp; Token Supply</a:t>
            </a:r>
          </a:p>
        </c:rich>
      </c:tx>
      <c:overlay val="0"/>
    </c:title>
    <c:plotArea>
      <c:layout/>
      <c:lineChart>
        <c:ser>
          <c:idx val="0"/>
          <c:order val="0"/>
          <c:tx>
            <c:strRef>
              <c:f>'Data Tables'!$B$174</c:f>
            </c:strRef>
          </c:tx>
          <c:spPr>
            <a:ln cmpd="sng">
              <a:solidFill>
                <a:srgbClr val="5B9BD5"/>
              </a:solidFill>
            </a:ln>
          </c:spPr>
          <c:marker>
            <c:symbol val="none"/>
          </c:marker>
          <c:cat>
            <c:strRef>
              <c:f>'Data Tables'!$C$5:$DR$5</c:f>
            </c:strRef>
          </c:cat>
          <c:val>
            <c:numRef>
              <c:f>'Data Tables'!$C$174:$DR$174</c:f>
              <c:numCache/>
            </c:numRef>
          </c:val>
          <c:smooth val="0"/>
        </c:ser>
        <c:ser>
          <c:idx val="1"/>
          <c:order val="1"/>
          <c:tx>
            <c:v>Community</c:v>
          </c:tx>
          <c:spPr>
            <a:ln cmpd="sng">
              <a:solidFill>
                <a:srgbClr val="ED7D31"/>
              </a:solidFill>
            </a:ln>
          </c:spPr>
          <c:marker>
            <c:symbol val="none"/>
          </c:marker>
          <c:cat>
            <c:strRef>
              <c:f>'Data Tables'!$C$5:$DR$5</c:f>
            </c:strRef>
          </c:cat>
          <c:val>
            <c:numRef>
              <c:f>'Data Tables'!$D$175:$DR$175</c:f>
              <c:numCache/>
            </c:numRef>
          </c:val>
          <c:smooth val="0"/>
        </c:ser>
        <c:ser>
          <c:idx val="2"/>
          <c:order val="2"/>
          <c:tx>
            <c:v>Foundation</c:v>
          </c:tx>
          <c:spPr>
            <a:ln cmpd="sng">
              <a:solidFill>
                <a:srgbClr val="A5A5A5"/>
              </a:solidFill>
            </a:ln>
          </c:spPr>
          <c:marker>
            <c:symbol val="none"/>
          </c:marker>
          <c:cat>
            <c:strRef>
              <c:f>'Data Tables'!$C$5:$DR$5</c:f>
            </c:strRef>
          </c:cat>
          <c:val>
            <c:numRef>
              <c:f>'Data Tables'!$D$176:$DR$176</c:f>
              <c:numCache/>
            </c:numRef>
          </c:val>
          <c:smooth val="0"/>
        </c:ser>
        <c:ser>
          <c:idx val="3"/>
          <c:order val="3"/>
          <c:tx>
            <c:strRef>
              <c:f>'Data Tables'!$B$177</c:f>
            </c:strRef>
          </c:tx>
          <c:spPr>
            <a:ln cmpd="sng">
              <a:solidFill>
                <a:srgbClr val="FFC000"/>
              </a:solidFill>
            </a:ln>
          </c:spPr>
          <c:marker>
            <c:symbol val="none"/>
          </c:marker>
          <c:cat>
            <c:strRef>
              <c:f>'Data Tables'!$C$5:$DR$5</c:f>
            </c:strRef>
          </c:cat>
          <c:val>
            <c:numRef>
              <c:f>'Data Tables'!$C$177:$DR$177</c:f>
              <c:numCache/>
            </c:numRef>
          </c:val>
          <c:smooth val="0"/>
        </c:ser>
        <c:ser>
          <c:idx val="4"/>
          <c:order val="4"/>
          <c:tx>
            <c:strRef>
              <c:f>'Data Tables'!$B$178</c:f>
            </c:strRef>
          </c:tx>
          <c:spPr>
            <a:ln cmpd="sng">
              <a:solidFill>
                <a:srgbClr val="4472C4"/>
              </a:solidFill>
            </a:ln>
          </c:spPr>
          <c:marker>
            <c:symbol val="none"/>
          </c:marker>
          <c:cat>
            <c:strRef>
              <c:f>'Data Tables'!$C$5:$DR$5</c:f>
            </c:strRef>
          </c:cat>
          <c:val>
            <c:numRef>
              <c:f>'Data Tables'!$C$178:$DR$178</c:f>
              <c:numCache/>
            </c:numRef>
          </c:val>
          <c:smooth val="0"/>
        </c:ser>
        <c:ser>
          <c:idx val="5"/>
          <c:order val="5"/>
          <c:tx>
            <c:v>Liquidity Pool</c:v>
          </c:tx>
          <c:spPr>
            <a:ln cmpd="sng">
              <a:solidFill>
                <a:srgbClr val="70AD47"/>
              </a:solidFill>
            </a:ln>
          </c:spPr>
          <c:marker>
            <c:symbol val="none"/>
          </c:marker>
          <c:cat>
            <c:strRef>
              <c:f>'Data Tables'!$C$5:$DR$5</c:f>
            </c:strRef>
          </c:cat>
          <c:val>
            <c:numRef>
              <c:f>'Data Tables'!$D$179:$DR$179</c:f>
              <c:numCache/>
            </c:numRef>
          </c:val>
          <c:smooth val="0"/>
        </c:ser>
        <c:ser>
          <c:idx val="6"/>
          <c:order val="6"/>
          <c:tx>
            <c:v>Unvested Supply</c:v>
          </c:tx>
          <c:spPr>
            <a:ln cmpd="sng">
              <a:solidFill>
                <a:srgbClr val="8CB9E2"/>
              </a:solidFill>
            </a:ln>
          </c:spPr>
          <c:marker>
            <c:symbol val="none"/>
          </c:marker>
          <c:cat>
            <c:strRef>
              <c:f>'Data Tables'!$C$5:$DR$5</c:f>
            </c:strRef>
          </c:cat>
          <c:val>
            <c:numRef>
              <c:f>'Data Tables'!$D$181:$DR$181</c:f>
              <c:numCache/>
            </c:numRef>
          </c:val>
          <c:smooth val="0"/>
        </c:ser>
        <c:ser>
          <c:idx val="7"/>
          <c:order val="7"/>
          <c:tx>
            <c:v>Circulating Supply</c:v>
          </c:tx>
          <c:spPr>
            <a:ln cmpd="sng">
              <a:solidFill>
                <a:srgbClr val="F2A46F"/>
              </a:solidFill>
            </a:ln>
          </c:spPr>
          <c:marker>
            <c:symbol val="none"/>
          </c:marker>
          <c:cat>
            <c:strRef>
              <c:f>'Data Tables'!$C$5:$DR$5</c:f>
            </c:strRef>
          </c:cat>
          <c:val>
            <c:numRef>
              <c:f>'Data Tables'!$D$182:$DR$182</c:f>
              <c:numCache/>
            </c:numRef>
          </c:val>
          <c:smooth val="0"/>
        </c:ser>
        <c:ser>
          <c:idx val="8"/>
          <c:order val="8"/>
          <c:tx>
            <c:strRef>
              <c:f>'Data Tables'!$B$180</c:f>
            </c:strRef>
          </c:tx>
          <c:spPr>
            <a:ln cmpd="sng">
              <a:solidFill>
                <a:srgbClr val="C0C0C0"/>
              </a:solidFill>
            </a:ln>
          </c:spPr>
          <c:marker>
            <c:symbol val="none"/>
          </c:marker>
          <c:cat>
            <c:strRef>
              <c:f>'Data Tables'!$C$5:$DR$5</c:f>
            </c:strRef>
          </c:cat>
          <c:val>
            <c:numRef>
              <c:f>'Data Tables'!$C$180:$DR$180</c:f>
              <c:numCache/>
            </c:numRef>
          </c:val>
          <c:smooth val="0"/>
        </c:ser>
        <c:axId val="1420575574"/>
        <c:axId val="1715638640"/>
      </c:lineChart>
      <c:catAx>
        <c:axId val="1420575574"/>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809]mm/\ yy;@" sourceLinked="0"/>
        <c:majorTickMark val="none"/>
        <c:minorTickMark val="none"/>
        <c:spPr/>
        <c:txPr>
          <a:bodyPr/>
          <a:lstStyle/>
          <a:p>
            <a:pPr lvl="0">
              <a:defRPr b="0" i="0" sz="1200">
                <a:solidFill>
                  <a:schemeClr val="dk1"/>
                </a:solidFill>
                <a:latin typeface="+mn-lt"/>
              </a:defRPr>
            </a:pPr>
          </a:p>
        </c:txPr>
        <c:crossAx val="1715638640"/>
      </c:catAx>
      <c:valAx>
        <c:axId val="1715638640"/>
        <c:scaling>
          <c:orientation val="minMax"/>
          <c:min val="0.0"/>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Token</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420575574"/>
      </c:valAx>
    </c:plotArea>
    <c:legend>
      <c:legendPos val="t"/>
      <c:layout>
        <c:manualLayout>
          <c:xMode val="edge"/>
          <c:yMode val="edge"/>
          <c:x val="0.026750380870986867"/>
          <c:y val="0.12076648841354724"/>
        </c:manualLayout>
      </c:layou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Price</a:t>
            </a:r>
          </a:p>
        </c:rich>
      </c:tx>
      <c:overlay val="0"/>
    </c:title>
    <c:plotArea>
      <c:layout/>
      <c:lineChart>
        <c:ser>
          <c:idx val="0"/>
          <c:order val="0"/>
          <c:tx>
            <c:v>Price</c:v>
          </c:tx>
          <c:spPr>
            <a:ln cmpd="sng">
              <a:solidFill>
                <a:srgbClr val="5B9BD5"/>
              </a:solidFill>
            </a:ln>
          </c:spPr>
          <c:marker>
            <c:symbol val="none"/>
          </c:marker>
          <c:cat>
            <c:strRef>
              <c:f>'Data Tables'!$D$5:$DR$5</c:f>
            </c:strRef>
          </c:cat>
          <c:val>
            <c:numRef>
              <c:f>'Data Tables'!$D$187:$DR$187</c:f>
              <c:numCache/>
            </c:numRef>
          </c:val>
          <c:smooth val="0"/>
        </c:ser>
        <c:ser>
          <c:idx val="1"/>
          <c:order val="1"/>
          <c:tx>
            <c:strRef>
              <c:f>'Data Tables'!$B$156</c:f>
            </c:strRef>
          </c:tx>
          <c:spPr>
            <a:ln cmpd="sng">
              <a:solidFill>
                <a:srgbClr val="ED7D31"/>
              </a:solidFill>
            </a:ln>
          </c:spPr>
          <c:marker>
            <c:symbol val="none"/>
          </c:marker>
          <c:cat>
            <c:strRef>
              <c:f>'Data Tables'!$D$5:$DR$5</c:f>
            </c:strRef>
          </c:cat>
          <c:val>
            <c:numRef>
              <c:f>'Data Tables'!$C$156:$DR$156</c:f>
              <c:numCache/>
            </c:numRef>
          </c:val>
          <c:smooth val="0"/>
        </c:ser>
        <c:axId val="1988984762"/>
        <c:axId val="2137537616"/>
      </c:lineChart>
      <c:catAx>
        <c:axId val="1988984762"/>
        <c:scaling>
          <c:orientation val="minMax"/>
        </c:scaling>
        <c:delete val="0"/>
        <c:axPos val="b"/>
        <c:title>
          <c:tx>
            <c:rich>
              <a:bodyPr/>
              <a:lstStyle/>
              <a:p>
                <a:pPr lvl="0">
                  <a:defRPr b="1" i="0" sz="1200">
                    <a:solidFill>
                      <a:srgbClr val="000000"/>
                    </a:solidFill>
                    <a:latin typeface="+mn-lt"/>
                  </a:defRPr>
                </a:pPr>
                <a:r>
                  <a:rPr b="1" i="0" sz="1200">
                    <a:solidFill>
                      <a:srgbClr val="000000"/>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2137537616"/>
      </c:catAx>
      <c:valAx>
        <c:axId val="2137537616"/>
        <c:scaling>
          <c:orientation val="minMax"/>
        </c:scaling>
        <c:delete val="0"/>
        <c:axPos val="l"/>
        <c:majorGridlines>
          <c:spPr>
            <a:ln>
              <a:solidFill>
                <a:srgbClr val="B7B7B7"/>
              </a:solidFill>
            </a:ln>
          </c:spPr>
        </c:majorGridlines>
        <c:title>
          <c:tx>
            <c:rich>
              <a:bodyPr/>
              <a:lstStyle/>
              <a:p>
                <a:pPr lvl="0">
                  <a:defRPr b="1" i="0" sz="1200">
                    <a:solidFill>
                      <a:srgbClr val="000000"/>
                    </a:solidFill>
                    <a:latin typeface="+mn-lt"/>
                  </a:defRPr>
                </a:pPr>
                <a:r>
                  <a:rPr b="1" i="0" sz="1200">
                    <a:solidFill>
                      <a:srgbClr val="000000"/>
                    </a:solidFill>
                    <a:latin typeface="+mn-lt"/>
                  </a:rPr>
                  <a:t>Token Price / $</a:t>
                </a:r>
              </a:p>
            </c:rich>
          </c:tx>
          <c:overlay val="0"/>
        </c:title>
        <c:numFmt formatCode="0.0000" sourceLinked="0"/>
        <c:majorTickMark val="none"/>
        <c:minorTickMark val="none"/>
        <c:tickLblPos val="nextTo"/>
        <c:spPr>
          <a:ln/>
        </c:spPr>
        <c:txPr>
          <a:bodyPr/>
          <a:lstStyle/>
          <a:p>
            <a:pPr lvl="0">
              <a:defRPr b="0" i="0" sz="1200">
                <a:solidFill>
                  <a:schemeClr val="dk1"/>
                </a:solidFill>
                <a:latin typeface="+mn-lt"/>
              </a:defRPr>
            </a:pPr>
          </a:p>
        </c:txPr>
        <c:crossAx val="1988984762"/>
      </c:valAx>
    </c:plotArea>
    <c:legend>
      <c:legendPos val="t"/>
      <c:overlay val="0"/>
      <c:txPr>
        <a:bodyPr/>
        <a:lstStyle/>
        <a:p>
          <a:pPr lvl="0">
            <a:defRPr b="0" i="0">
              <a:solidFill>
                <a:srgbClr val="1A1A1A"/>
              </a:solidFill>
              <a:latin typeface="+mn-lt"/>
            </a:defRPr>
          </a:pPr>
        </a:p>
      </c:txPr>
    </c:legend>
    <c:plotVisOnly val="1"/>
  </c:chart>
  <c:spPr>
    <a:solidFill>
      <a:srgbClr val="FFFFFF"/>
    </a:solidFill>
  </c:spPr>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Market Caps &amp; LP Valuations</a:t>
            </a:r>
          </a:p>
        </c:rich>
      </c:tx>
      <c:overlay val="0"/>
    </c:title>
    <c:plotArea>
      <c:layout/>
      <c:lineChart>
        <c:ser>
          <c:idx val="0"/>
          <c:order val="0"/>
          <c:tx>
            <c:v>LP Valuation</c:v>
          </c:tx>
          <c:spPr>
            <a:ln cmpd="sng">
              <a:solidFill>
                <a:srgbClr val="5B9BD5"/>
              </a:solidFill>
            </a:ln>
          </c:spPr>
          <c:marker>
            <c:symbol val="none"/>
          </c:marker>
          <c:cat>
            <c:strRef>
              <c:f>'Data Tables'!$C$5:$DR$5</c:f>
            </c:strRef>
          </c:cat>
          <c:val>
            <c:numRef>
              <c:f>'Data Tables'!$C$154:$DR$154</c:f>
              <c:numCache/>
            </c:numRef>
          </c:val>
          <c:smooth val="0"/>
        </c:ser>
        <c:ser>
          <c:idx val="1"/>
          <c:order val="1"/>
          <c:tx>
            <c:v>Market Cap</c:v>
          </c:tx>
          <c:spPr>
            <a:ln cmpd="sng">
              <a:solidFill>
                <a:srgbClr val="ED7D31"/>
              </a:solidFill>
            </a:ln>
          </c:spPr>
          <c:marker>
            <c:symbol val="none"/>
          </c:marker>
          <c:cat>
            <c:strRef>
              <c:f>'Data Tables'!$C$5:$DR$5</c:f>
            </c:strRef>
          </c:cat>
          <c:val>
            <c:numRef>
              <c:f>'Data Tables'!$C$188:$DR$188</c:f>
              <c:numCache/>
            </c:numRef>
          </c:val>
          <c:smooth val="0"/>
        </c:ser>
        <c:ser>
          <c:idx val="2"/>
          <c:order val="2"/>
          <c:tx>
            <c:v>FDV Market Cap</c:v>
          </c:tx>
          <c:spPr>
            <a:ln cmpd="sng">
              <a:solidFill>
                <a:srgbClr val="A5A5A5"/>
              </a:solidFill>
            </a:ln>
          </c:spPr>
          <c:marker>
            <c:symbol val="none"/>
          </c:marker>
          <c:cat>
            <c:strRef>
              <c:f>'Data Tables'!$C$5:$DR$5</c:f>
            </c:strRef>
          </c:cat>
          <c:val>
            <c:numRef>
              <c:f>'Data Tables'!$C$189:$DR$189</c:f>
              <c:numCache/>
            </c:numRef>
          </c:val>
          <c:smooth val="0"/>
        </c:ser>
        <c:axId val="94951230"/>
        <c:axId val="1277952997"/>
      </c:lineChart>
      <c:catAx>
        <c:axId val="94951230"/>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277952997"/>
      </c:catAx>
      <c:valAx>
        <c:axId val="1277952997"/>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USD Valuations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94951230"/>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chemeClr val="dk1"/>
                </a:solidFill>
                <a:latin typeface="+mn-lt"/>
              </a:defRPr>
            </a:pPr>
            <a:r>
              <a:rPr b="1" i="0" sz="1400">
                <a:solidFill>
                  <a:schemeClr val="dk1"/>
                </a:solidFill>
                <a:latin typeface="+mn-lt"/>
              </a:rPr>
              <a:t>Monthly Utility Rewards / Burnings / Transfers</a:t>
            </a:r>
          </a:p>
        </c:rich>
      </c:tx>
      <c:overlay val="0"/>
    </c:title>
    <c:plotArea>
      <c:layout/>
      <c:lineChart>
        <c:ser>
          <c:idx val="0"/>
          <c:order val="0"/>
          <c:tx>
            <c:strRef>
              <c:f>'Data Tables'!$B$166</c:f>
            </c:strRef>
          </c:tx>
          <c:spPr>
            <a:ln cmpd="sng">
              <a:solidFill>
                <a:srgbClr val="5B9BD5"/>
              </a:solidFill>
            </a:ln>
          </c:spPr>
          <c:marker>
            <c:symbol val="none"/>
          </c:marker>
          <c:cat>
            <c:strRef>
              <c:f>'Data Tables'!$C$5:$DR$5</c:f>
            </c:strRef>
          </c:cat>
          <c:val>
            <c:numRef>
              <c:f>'Data Tables'!$C$166:$DR$166</c:f>
              <c:numCache/>
            </c:numRef>
          </c:val>
          <c:smooth val="0"/>
        </c:ser>
        <c:ser>
          <c:idx val="1"/>
          <c:order val="1"/>
          <c:tx>
            <c:strRef>
              <c:f>'Data Tables'!$B$167</c:f>
            </c:strRef>
          </c:tx>
          <c:spPr>
            <a:ln cmpd="sng">
              <a:solidFill>
                <a:srgbClr val="ED7D31"/>
              </a:solidFill>
            </a:ln>
          </c:spPr>
          <c:marker>
            <c:symbol val="none"/>
          </c:marker>
          <c:cat>
            <c:strRef>
              <c:f>'Data Tables'!$C$5:$DR$5</c:f>
            </c:strRef>
          </c:cat>
          <c:val>
            <c:numRef>
              <c:f>'Data Tables'!$C$167:$DR$167</c:f>
              <c:numCache/>
            </c:numRef>
          </c:val>
          <c:smooth val="0"/>
        </c:ser>
        <c:ser>
          <c:idx val="2"/>
          <c:order val="2"/>
          <c:tx>
            <c:strRef>
              <c:f>'Data Tables'!$B$168</c:f>
            </c:strRef>
          </c:tx>
          <c:spPr>
            <a:ln cmpd="sng">
              <a:solidFill>
                <a:srgbClr val="A5A5A5"/>
              </a:solidFill>
            </a:ln>
          </c:spPr>
          <c:marker>
            <c:symbol val="none"/>
          </c:marker>
          <c:cat>
            <c:strRef>
              <c:f>'Data Tables'!$C$5:$DR$5</c:f>
            </c:strRef>
          </c:cat>
          <c:val>
            <c:numRef>
              <c:f>'Data Tables'!$C$168:$DR$168</c:f>
              <c:numCache/>
            </c:numRef>
          </c:val>
          <c:smooth val="0"/>
        </c:ser>
        <c:ser>
          <c:idx val="3"/>
          <c:order val="3"/>
          <c:tx>
            <c:strRef>
              <c:f>'Data Tables'!$B$169</c:f>
            </c:strRef>
          </c:tx>
          <c:spPr>
            <a:ln cmpd="sng">
              <a:solidFill>
                <a:srgbClr val="FFC000"/>
              </a:solidFill>
            </a:ln>
          </c:spPr>
          <c:marker>
            <c:symbol val="none"/>
          </c:marker>
          <c:cat>
            <c:strRef>
              <c:f>'Data Tables'!$C$5:$DR$5</c:f>
            </c:strRef>
          </c:cat>
          <c:val>
            <c:numRef>
              <c:f>'Data Tables'!$C$169:$DR$169</c:f>
              <c:numCache/>
            </c:numRef>
          </c:val>
          <c:smooth val="0"/>
        </c:ser>
        <c:ser>
          <c:idx val="4"/>
          <c:order val="4"/>
          <c:tx>
            <c:v>Transfer for Reputation</c:v>
          </c:tx>
          <c:spPr>
            <a:ln cmpd="sng">
              <a:solidFill>
                <a:srgbClr val="4472C4"/>
              </a:solidFill>
            </a:ln>
          </c:spPr>
          <c:marker>
            <c:symbol val="none"/>
          </c:marker>
          <c:cat>
            <c:strRef>
              <c:f>'Data Tables'!$C$5:$DR$5</c:f>
            </c:strRef>
          </c:cat>
          <c:val>
            <c:numRef>
              <c:f>'Data Tables'!$D$170:$DR$170</c:f>
              <c:numCache/>
            </c:numRef>
          </c:val>
          <c:smooth val="0"/>
        </c:ser>
        <c:ser>
          <c:idx val="5"/>
          <c:order val="5"/>
          <c:tx>
            <c:strRef>
              <c:f>'Data Tables'!$B$171</c:f>
            </c:strRef>
          </c:tx>
          <c:spPr>
            <a:ln cmpd="sng">
              <a:solidFill>
                <a:srgbClr val="70AD47"/>
              </a:solidFill>
            </a:ln>
          </c:spPr>
          <c:marker>
            <c:symbol val="none"/>
          </c:marker>
          <c:cat>
            <c:strRef>
              <c:f>'Data Tables'!$C$5:$DR$5</c:f>
            </c:strRef>
          </c:cat>
          <c:val>
            <c:numRef>
              <c:f>'Data Tables'!$C$171:$DR$171</c:f>
              <c:numCache/>
            </c:numRef>
          </c:val>
          <c:smooth val="0"/>
        </c:ser>
        <c:ser>
          <c:idx val="6"/>
          <c:order val="6"/>
          <c:tx>
            <c:strRef>
              <c:f>'Data Tables'!$B$54</c:f>
            </c:strRef>
          </c:tx>
          <c:spPr>
            <a:ln cmpd="sng">
              <a:solidFill>
                <a:srgbClr val="8CB9E2"/>
              </a:solidFill>
            </a:ln>
          </c:spPr>
          <c:marker>
            <c:symbol val="none"/>
          </c:marker>
          <c:cat>
            <c:strRef>
              <c:f>'Data Tables'!$C$5:$DR$5</c:f>
            </c:strRef>
          </c:cat>
          <c:val>
            <c:numRef>
              <c:f>'Data Tables'!$C$54:$DR$54</c:f>
              <c:numCache/>
            </c:numRef>
          </c:val>
          <c:smooth val="0"/>
        </c:ser>
        <c:ser>
          <c:idx val="7"/>
          <c:order val="7"/>
          <c:tx>
            <c:strRef>
              <c:f>'Data Tables'!$B$61</c:f>
            </c:strRef>
          </c:tx>
          <c:spPr>
            <a:ln cmpd="sng">
              <a:solidFill>
                <a:srgbClr val="CC0000"/>
              </a:solidFill>
            </a:ln>
          </c:spPr>
          <c:marker>
            <c:symbol val="circle"/>
            <c:size val="10"/>
            <c:spPr>
              <a:solidFill>
                <a:srgbClr val="CC0000"/>
              </a:solidFill>
              <a:ln cmpd="sng">
                <a:solidFill>
                  <a:srgbClr val="CC0000"/>
                </a:solidFill>
              </a:ln>
            </c:spPr>
          </c:marker>
          <c:cat>
            <c:strRef>
              <c:f>'Data Tables'!$C$5:$DR$5</c:f>
            </c:strRef>
          </c:cat>
          <c:val>
            <c:numRef>
              <c:f>'Data Tables'!$C$61:$DR$61</c:f>
              <c:numCache/>
            </c:numRef>
          </c:val>
          <c:smooth val="0"/>
        </c:ser>
        <c:axId val="524998877"/>
        <c:axId val="1188877960"/>
      </c:lineChart>
      <c:catAx>
        <c:axId val="524998877"/>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1188877960"/>
      </c:catAx>
      <c:valAx>
        <c:axId val="1188877960"/>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Value Flow per Month / $</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524998877"/>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400">
                <a:solidFill>
                  <a:srgbClr val="000000"/>
                </a:solidFill>
                <a:latin typeface="+mn-lt"/>
              </a:defRPr>
            </a:pPr>
            <a:r>
              <a:rPr b="1" i="0" sz="1400">
                <a:solidFill>
                  <a:srgbClr val="000000"/>
                </a:solidFill>
                <a:latin typeface="+mn-lt"/>
              </a:rPr>
              <a:t>Utility Allocations</a:t>
            </a:r>
          </a:p>
        </c:rich>
      </c:tx>
      <c:overlay val="0"/>
    </c:title>
    <c:plotArea>
      <c:layout/>
      <c:lineChart>
        <c:ser>
          <c:idx val="0"/>
          <c:order val="0"/>
          <c:tx>
            <c:strRef>
              <c:f>'Data Tables'!$B$109</c:f>
            </c:strRef>
          </c:tx>
          <c:spPr>
            <a:ln cmpd="sng">
              <a:solidFill>
                <a:srgbClr val="5B9BD5"/>
              </a:solidFill>
            </a:ln>
          </c:spPr>
          <c:marker>
            <c:symbol val="none"/>
          </c:marker>
          <c:cat>
            <c:strRef>
              <c:f>'Data Tables'!$C$5:$DR$5</c:f>
            </c:strRef>
          </c:cat>
          <c:val>
            <c:numRef>
              <c:f>'Data Tables'!$C$109:$DR$109</c:f>
              <c:numCache/>
            </c:numRef>
          </c:val>
          <c:smooth val="0"/>
        </c:ser>
        <c:ser>
          <c:idx val="1"/>
          <c:order val="1"/>
          <c:tx>
            <c:strRef>
              <c:f>'Data Tables'!$B$110</c:f>
            </c:strRef>
          </c:tx>
          <c:spPr>
            <a:ln cmpd="sng">
              <a:solidFill>
                <a:srgbClr val="ED7D31"/>
              </a:solidFill>
            </a:ln>
          </c:spPr>
          <c:marker>
            <c:symbol val="none"/>
          </c:marker>
          <c:cat>
            <c:strRef>
              <c:f>'Data Tables'!$C$5:$DR$5</c:f>
            </c:strRef>
          </c:cat>
          <c:val>
            <c:numRef>
              <c:f>'Data Tables'!$C$110:$DR$110</c:f>
              <c:numCache/>
            </c:numRef>
          </c:val>
          <c:smooth val="0"/>
        </c:ser>
        <c:ser>
          <c:idx val="2"/>
          <c:order val="2"/>
          <c:tx>
            <c:strRef>
              <c:f>'Data Tables'!$B$111</c:f>
            </c:strRef>
          </c:tx>
          <c:spPr>
            <a:ln cmpd="sng">
              <a:solidFill>
                <a:srgbClr val="A5A5A5"/>
              </a:solidFill>
            </a:ln>
          </c:spPr>
          <c:marker>
            <c:symbol val="none"/>
          </c:marker>
          <c:cat>
            <c:strRef>
              <c:f>'Data Tables'!$C$5:$DR$5</c:f>
            </c:strRef>
          </c:cat>
          <c:val>
            <c:numRef>
              <c:f>'Data Tables'!$C$111:$DR$111</c:f>
              <c:numCache/>
            </c:numRef>
          </c:val>
          <c:smooth val="0"/>
        </c:ser>
        <c:ser>
          <c:idx val="3"/>
          <c:order val="3"/>
          <c:tx>
            <c:strRef>
              <c:f>'Data Tables'!$B$112</c:f>
            </c:strRef>
          </c:tx>
          <c:spPr>
            <a:ln cmpd="sng">
              <a:solidFill>
                <a:srgbClr val="FFC000"/>
              </a:solidFill>
            </a:ln>
          </c:spPr>
          <c:marker>
            <c:symbol val="none"/>
          </c:marker>
          <c:cat>
            <c:strRef>
              <c:f>'Data Tables'!$C$5:$DR$5</c:f>
            </c:strRef>
          </c:cat>
          <c:val>
            <c:numRef>
              <c:f>'Data Tables'!$C$112:$DR$112</c:f>
              <c:numCache/>
            </c:numRef>
          </c:val>
          <c:smooth val="0"/>
        </c:ser>
        <c:ser>
          <c:idx val="4"/>
          <c:order val="4"/>
          <c:tx>
            <c:strRef>
              <c:f>'Data Tables'!$B$113</c:f>
            </c:strRef>
          </c:tx>
          <c:spPr>
            <a:ln cmpd="sng">
              <a:solidFill>
                <a:srgbClr val="4472C4"/>
              </a:solidFill>
            </a:ln>
          </c:spPr>
          <c:marker>
            <c:symbol val="none"/>
          </c:marker>
          <c:cat>
            <c:strRef>
              <c:f>'Data Tables'!$C$5:$DR$5</c:f>
            </c:strRef>
          </c:cat>
          <c:val>
            <c:numRef>
              <c:f>'Data Tables'!$C$113:$DR$113</c:f>
              <c:numCache/>
            </c:numRef>
          </c:val>
          <c:smooth val="0"/>
        </c:ser>
        <c:ser>
          <c:idx val="5"/>
          <c:order val="5"/>
          <c:tx>
            <c:strRef>
              <c:f>'Data Tables'!$B$114</c:f>
            </c:strRef>
          </c:tx>
          <c:spPr>
            <a:ln cmpd="sng">
              <a:solidFill>
                <a:srgbClr val="70AD47"/>
              </a:solidFill>
            </a:ln>
          </c:spPr>
          <c:marker>
            <c:symbol val="none"/>
          </c:marker>
          <c:cat>
            <c:strRef>
              <c:f>'Data Tables'!$C$5:$DR$5</c:f>
            </c:strRef>
          </c:cat>
          <c:val>
            <c:numRef>
              <c:f>'Data Tables'!$C$114:$DR$114</c:f>
              <c:numCache/>
            </c:numRef>
          </c:val>
          <c:smooth val="0"/>
        </c:ser>
        <c:ser>
          <c:idx val="6"/>
          <c:order val="6"/>
          <c:tx>
            <c:strRef>
              <c:f>'Data Tables'!$B$52</c:f>
            </c:strRef>
          </c:tx>
          <c:spPr>
            <a:ln cmpd="sng">
              <a:solidFill>
                <a:srgbClr val="8CB9E2"/>
              </a:solidFill>
            </a:ln>
          </c:spPr>
          <c:marker>
            <c:symbol val="none"/>
          </c:marker>
          <c:cat>
            <c:strRef>
              <c:f>'Data Tables'!$C$5:$DR$5</c:f>
            </c:strRef>
          </c:cat>
          <c:val>
            <c:numRef>
              <c:f>'Data Tables'!$C$52:$DR$52</c:f>
              <c:numCache/>
            </c:numRef>
          </c:val>
          <c:smooth val="0"/>
        </c:ser>
        <c:ser>
          <c:idx val="7"/>
          <c:order val="7"/>
          <c:tx>
            <c:strRef>
              <c:f>'Data Tables'!$B$59</c:f>
            </c:strRef>
          </c:tx>
          <c:spPr>
            <a:ln cmpd="sng">
              <a:solidFill>
                <a:srgbClr val="F2A46F"/>
              </a:solidFill>
            </a:ln>
          </c:spPr>
          <c:marker>
            <c:symbol val="none"/>
          </c:marker>
          <c:cat>
            <c:strRef>
              <c:f>'Data Tables'!$C$5:$DR$5</c:f>
            </c:strRef>
          </c:cat>
          <c:val>
            <c:numRef>
              <c:f>'Data Tables'!$C$59:$DR$59</c:f>
              <c:numCache/>
            </c:numRef>
          </c:val>
          <c:smooth val="0"/>
        </c:ser>
        <c:axId val="1560386412"/>
        <c:axId val="340479078"/>
      </c:lineChart>
      <c:catAx>
        <c:axId val="1560386412"/>
        <c:scaling>
          <c:orientation val="minMax"/>
        </c:scaling>
        <c:delete val="0"/>
        <c:axPos val="b"/>
        <c:title>
          <c:tx>
            <c:rich>
              <a:bodyPr/>
              <a:lstStyle/>
              <a:p>
                <a:pPr lvl="0">
                  <a:defRPr b="1" i="0" sz="1200">
                    <a:solidFill>
                      <a:schemeClr val="dk1"/>
                    </a:solidFill>
                    <a:latin typeface="+mn-lt"/>
                  </a:defRPr>
                </a:pPr>
                <a:r>
                  <a:rPr b="1" i="0" sz="1200">
                    <a:solidFill>
                      <a:schemeClr val="dk1"/>
                    </a:solidFill>
                    <a:latin typeface="+mn-lt"/>
                  </a:rPr>
                  <a:t>DATE</a:t>
                </a:r>
              </a:p>
            </c:rich>
          </c:tx>
          <c:overlay val="0"/>
        </c:title>
        <c:numFmt formatCode="mm/yy;@" sourceLinked="0"/>
        <c:majorTickMark val="none"/>
        <c:minorTickMark val="none"/>
        <c:spPr/>
        <c:txPr>
          <a:bodyPr/>
          <a:lstStyle/>
          <a:p>
            <a:pPr lvl="0">
              <a:defRPr b="0" i="0" sz="1200">
                <a:solidFill>
                  <a:schemeClr val="dk1"/>
                </a:solidFill>
                <a:latin typeface="+mn-lt"/>
              </a:defRPr>
            </a:pPr>
          </a:p>
        </c:txPr>
        <c:crossAx val="340479078"/>
      </c:catAx>
      <c:valAx>
        <c:axId val="340479078"/>
        <c:scaling>
          <c:orientation val="minMax"/>
        </c:scaling>
        <c:delete val="0"/>
        <c:axPos val="l"/>
        <c:majorGridlines>
          <c:spPr>
            <a:ln>
              <a:solidFill>
                <a:srgbClr val="B7B7B7"/>
              </a:solidFill>
            </a:ln>
          </c:spPr>
        </c:majorGridlines>
        <c:title>
          <c:tx>
            <c:rich>
              <a:bodyPr/>
              <a:lstStyle/>
              <a:p>
                <a:pPr lvl="0">
                  <a:defRPr b="1" i="0" sz="1200">
                    <a:solidFill>
                      <a:schemeClr val="dk1"/>
                    </a:solidFill>
                    <a:latin typeface="+mn-lt"/>
                  </a:defRPr>
                </a:pPr>
                <a:r>
                  <a:rPr b="1" i="0" sz="1200">
                    <a:solidFill>
                      <a:schemeClr val="dk1"/>
                    </a:solidFill>
                    <a:latin typeface="+mn-lt"/>
                  </a:rPr>
                  <a:t>Tokens</a:t>
                </a:r>
              </a:p>
            </c:rich>
          </c:tx>
          <c:overlay val="0"/>
        </c:title>
        <c:numFmt formatCode="#,##0" sourceLinked="0"/>
        <c:majorTickMark val="none"/>
        <c:minorTickMark val="none"/>
        <c:tickLblPos val="nextTo"/>
        <c:spPr>
          <a:ln/>
        </c:spPr>
        <c:txPr>
          <a:bodyPr/>
          <a:lstStyle/>
          <a:p>
            <a:pPr lvl="0">
              <a:defRPr b="0" i="0" sz="1200">
                <a:solidFill>
                  <a:schemeClr val="dk1"/>
                </a:solidFill>
                <a:latin typeface="+mn-lt"/>
              </a:defRPr>
            </a:pPr>
          </a:p>
        </c:txPr>
        <c:crossAx val="1560386412"/>
      </c:valAx>
    </c:plotArea>
    <c:legend>
      <c:legendPos val="t"/>
      <c:overlay val="0"/>
      <c:txPr>
        <a:bodyPr/>
        <a:lstStyle/>
        <a:p>
          <a:pPr lvl="0">
            <a:defRPr b="0" i="0" sz="1200">
              <a:solidFill>
                <a:schemeClr val="dk1"/>
              </a:solidFill>
              <a:latin typeface="+mn-lt"/>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 Id="rId4" Type="http://schemas.openxmlformats.org/officeDocument/2006/relationships/chart" Target="../charts/chart11.xml"/><Relationship Id="rId10" Type="http://schemas.openxmlformats.org/officeDocument/2006/relationships/image" Target="../media/image3.png"/><Relationship Id="rId9" Type="http://schemas.openxmlformats.org/officeDocument/2006/relationships/image" Target="../media/image2.png"/><Relationship Id="rId5" Type="http://schemas.openxmlformats.org/officeDocument/2006/relationships/chart" Target="../charts/chart12.xml"/><Relationship Id="rId6" Type="http://schemas.openxmlformats.org/officeDocument/2006/relationships/chart" Target="../charts/chart13.xml"/><Relationship Id="rId7" Type="http://schemas.openxmlformats.org/officeDocument/2006/relationships/image" Target="../media/image1.png"/><Relationship Id="rId8"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 Id="rId4" Type="http://schemas.openxmlformats.org/officeDocument/2006/relationships/chart" Target="../charts/chart17.xml"/><Relationship Id="rId5"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581025</xdr:colOff>
      <xdr:row>68</xdr:row>
      <xdr:rowOff>47625</xdr:rowOff>
    </xdr:from>
    <xdr:ext cx="5705475" cy="3200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1638300</xdr:colOff>
      <xdr:row>68</xdr:row>
      <xdr:rowOff>47625</xdr:rowOff>
    </xdr:from>
    <xdr:ext cx="6896100" cy="434340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171450</xdr:colOff>
      <xdr:row>8</xdr:row>
      <xdr:rowOff>152400</xdr:rowOff>
    </xdr:from>
    <xdr:ext cx="3571875" cy="25527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714375</xdr:colOff>
      <xdr:row>19</xdr:row>
      <xdr:rowOff>38100</xdr:rowOff>
    </xdr:from>
    <xdr:ext cx="8915400" cy="361950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228600</xdr:colOff>
      <xdr:row>57</xdr:row>
      <xdr:rowOff>142875</xdr:rowOff>
    </xdr:from>
    <xdr:ext cx="9486900" cy="398145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57150</xdr:colOff>
      <xdr:row>38</xdr:row>
      <xdr:rowOff>76200</xdr:rowOff>
    </xdr:from>
    <xdr:ext cx="6591300" cy="2781300"/>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276225</xdr:colOff>
      <xdr:row>38</xdr:row>
      <xdr:rowOff>76200</xdr:rowOff>
    </xdr:from>
    <xdr:ext cx="6591300" cy="278130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257175</xdr:colOff>
      <xdr:row>77</xdr:row>
      <xdr:rowOff>85725</xdr:rowOff>
    </xdr:from>
    <xdr:ext cx="5048250" cy="2705100"/>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266700</xdr:colOff>
      <xdr:row>58</xdr:row>
      <xdr:rowOff>76200</xdr:rowOff>
    </xdr:from>
    <xdr:ext cx="4124325" cy="265747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552450</xdr:colOff>
      <xdr:row>73</xdr:row>
      <xdr:rowOff>152400</xdr:rowOff>
    </xdr:from>
    <xdr:ext cx="4219575" cy="2362200"/>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552450</xdr:colOff>
      <xdr:row>58</xdr:row>
      <xdr:rowOff>57150</xdr:rowOff>
    </xdr:from>
    <xdr:ext cx="4219575" cy="2705100"/>
    <xdr:graphicFrame>
      <xdr:nvGraphicFramePr>
        <xdr:cNvPr id="11" name="Chart 11"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4</xdr:col>
      <xdr:colOff>266700</xdr:colOff>
      <xdr:row>71</xdr:row>
      <xdr:rowOff>171450</xdr:rowOff>
    </xdr:from>
    <xdr:ext cx="4124325" cy="2705100"/>
    <xdr:graphicFrame>
      <xdr:nvGraphicFramePr>
        <xdr:cNvPr id="12" name="Chart 12"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3</xdr:col>
      <xdr:colOff>733425</xdr:colOff>
      <xdr:row>4</xdr:row>
      <xdr:rowOff>9525</xdr:rowOff>
    </xdr:from>
    <xdr:ext cx="3571875" cy="1238250"/>
    <xdr:graphicFrame>
      <xdr:nvGraphicFramePr>
        <xdr:cNvPr id="13" name="Chart 13"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13</xdr:col>
      <xdr:colOff>561975</xdr:colOff>
      <xdr:row>16</xdr:row>
      <xdr:rowOff>466725</xdr:rowOff>
    </xdr:from>
    <xdr:ext cx="5467350" cy="1504950"/>
    <xdr:sp>
      <xdr:nvSpPr>
        <xdr:cNvPr id="3" name="Shape 3"/>
        <xdr:cNvSpPr/>
      </xdr:nvSpPr>
      <xdr:spPr>
        <a:xfrm>
          <a:off x="2617088" y="3032288"/>
          <a:ext cx="5457825" cy="1495425"/>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13</xdr:col>
      <xdr:colOff>561975</xdr:colOff>
      <xdr:row>28</xdr:row>
      <xdr:rowOff>466725</xdr:rowOff>
    </xdr:from>
    <xdr:ext cx="5467350" cy="1504950"/>
    <xdr:sp>
      <xdr:nvSpPr>
        <xdr:cNvPr id="3" name="Shape 3"/>
        <xdr:cNvSpPr/>
      </xdr:nvSpPr>
      <xdr:spPr>
        <a:xfrm>
          <a:off x="2617088" y="3032288"/>
          <a:ext cx="5457825" cy="1495425"/>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10</xdr:col>
      <xdr:colOff>171450</xdr:colOff>
      <xdr:row>35</xdr:row>
      <xdr:rowOff>504825</xdr:rowOff>
    </xdr:from>
    <xdr:ext cx="5467350" cy="2076450"/>
    <xdr:sp>
      <xdr:nvSpPr>
        <xdr:cNvPr id="4" name="Shape 4"/>
        <xdr:cNvSpPr/>
      </xdr:nvSpPr>
      <xdr:spPr>
        <a:xfrm>
          <a:off x="2617088" y="2746538"/>
          <a:ext cx="5457825" cy="2066925"/>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381000</xdr:colOff>
      <xdr:row>28</xdr:row>
      <xdr:rowOff>228600</xdr:rowOff>
    </xdr:from>
    <xdr:ext cx="5467350" cy="2085975"/>
    <xdr:sp>
      <xdr:nvSpPr>
        <xdr:cNvPr id="5" name="Shape 5"/>
        <xdr:cNvSpPr/>
      </xdr:nvSpPr>
      <xdr:spPr>
        <a:xfrm>
          <a:off x="2617088" y="2741775"/>
          <a:ext cx="5457825" cy="2076450"/>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533400</xdr:colOff>
      <xdr:row>28</xdr:row>
      <xdr:rowOff>295275</xdr:rowOff>
    </xdr:from>
    <xdr:ext cx="5391150" cy="2066925"/>
    <xdr:grpSp>
      <xdr:nvGrpSpPr>
        <xdr:cNvPr id="2" name="Shape 2"/>
        <xdr:cNvGrpSpPr/>
      </xdr:nvGrpSpPr>
      <xdr:grpSpPr>
        <a:xfrm>
          <a:off x="2650425" y="2746538"/>
          <a:ext cx="5391150" cy="2066925"/>
          <a:chOff x="2650425" y="2746538"/>
          <a:chExt cx="5391150" cy="2066925"/>
        </a:xfrm>
      </xdr:grpSpPr>
      <xdr:grpSp>
        <xdr:nvGrpSpPr>
          <xdr:cNvPr id="6" name="Shape 6" title="Drawing"/>
          <xdr:cNvGrpSpPr/>
        </xdr:nvGrpSpPr>
        <xdr:grpSpPr>
          <a:xfrm>
            <a:off x="2650425" y="2746538"/>
            <a:ext cx="5391150" cy="2066925"/>
            <a:chOff x="2621850" y="2746538"/>
            <a:chExt cx="5448300" cy="2066925"/>
          </a:xfrm>
        </xdr:grpSpPr>
        <xdr:sp>
          <xdr:nvSpPr>
            <xdr:cNvPr id="7" name="Shape 7"/>
            <xdr:cNvSpPr/>
          </xdr:nvSpPr>
          <xdr:spPr>
            <a:xfrm>
              <a:off x="2621850" y="2746538"/>
              <a:ext cx="5448300" cy="20669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8" name="Shape 8"/>
            <xdr:cNvGrpSpPr/>
          </xdr:nvGrpSpPr>
          <xdr:grpSpPr>
            <a:xfrm>
              <a:off x="2621850" y="2746538"/>
              <a:ext cx="5448299" cy="2066925"/>
              <a:chOff x="7402830" y="2377440"/>
              <a:chExt cx="5596890" cy="1981200"/>
            </a:xfrm>
          </xdr:grpSpPr>
          <xdr:sp>
            <xdr:nvSpPr>
              <xdr:cNvPr id="9" name="Shape 9"/>
              <xdr:cNvSpPr/>
            </xdr:nvSpPr>
            <xdr:spPr>
              <a:xfrm>
                <a:off x="7402830" y="2377440"/>
                <a:ext cx="5596875" cy="1981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10" name="Shape 10"/>
              <xdr:cNvSpPr txBox="1"/>
            </xdr:nvSpPr>
            <xdr:spPr>
              <a:xfrm>
                <a:off x="10370820" y="286893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0" i="0" lang="en-US" sz="1100" u="none" strike="noStrike">
                    <a:solidFill>
                      <a:schemeClr val="dk1"/>
                    </a:solidFill>
                    <a:latin typeface="Calibri"/>
                    <a:ea typeface="Calibri"/>
                    <a:cs typeface="Calibri"/>
                    <a:sym typeface="Calibri"/>
                  </a:rPr>
                  <a:t>Tokens will be locked permanently into the utility. Rewards will by paid out from the payout source according to the token payout APR and the amount of tokens locked.</a:t>
                </a:r>
                <a:endParaRPr sz="1400"/>
              </a:p>
            </xdr:txBody>
          </xdr:sp>
          <xdr:grpSp>
            <xdr:nvGrpSpPr>
              <xdr:cNvPr id="11" name="Shape 11"/>
              <xdr:cNvGrpSpPr/>
            </xdr:nvGrpSpPr>
            <xdr:grpSpPr>
              <a:xfrm>
                <a:off x="7402830" y="2377440"/>
                <a:ext cx="2945130" cy="1981200"/>
                <a:chOff x="7402830" y="2377440"/>
                <a:chExt cx="2945130" cy="1981200"/>
              </a:xfrm>
            </xdr:grpSpPr>
            <xdr:grpSp>
              <xdr:nvGrpSpPr>
                <xdr:cNvPr id="12" name="Shape 12"/>
                <xdr:cNvGrpSpPr/>
              </xdr:nvGrpSpPr>
              <xdr:grpSpPr>
                <a:xfrm>
                  <a:off x="7402830" y="2377440"/>
                  <a:ext cx="2651760" cy="1981200"/>
                  <a:chOff x="7787640" y="2377440"/>
                  <a:chExt cx="2651760" cy="1981200"/>
                </a:xfrm>
              </xdr:grpSpPr>
              <xdr:sp>
                <xdr:nvSpPr>
                  <xdr:cNvPr id="13" name="Shape 13"/>
                  <xdr:cNvSpPr/>
                </xdr:nvSpPr>
                <xdr:spPr>
                  <a:xfrm>
                    <a:off x="7787640" y="308991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lang="en-US" sz="1400">
                        <a:solidFill>
                          <a:schemeClr val="lt1"/>
                        </a:solidFill>
                        <a:latin typeface="Calibri"/>
                        <a:ea typeface="Calibri"/>
                        <a:cs typeface="Calibri"/>
                        <a:sym typeface="Calibri"/>
                      </a:rPr>
                      <a:t>Tokens</a:t>
                    </a:r>
                    <a:endParaRPr sz="1400"/>
                  </a:p>
                </xdr:txBody>
              </xdr:sp>
              <xdr:sp>
                <xdr:nvSpPr>
                  <xdr:cNvPr id="14" name="Shape 14"/>
                  <xdr:cNvSpPr/>
                </xdr:nvSpPr>
                <xdr:spPr>
                  <a:xfrm>
                    <a:off x="9601200" y="308991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400"/>
                      <a:buFont typeface="Arial"/>
                      <a:buNone/>
                    </a:pPr>
                    <a:r>
                      <a:t/>
                    </a:r>
                    <a:endParaRPr sz="1400"/>
                  </a:p>
                </xdr:txBody>
              </xdr:sp>
              <xdr:cxnSp>
                <xdr:nvCxnSpPr>
                  <xdr:cNvPr id="15" name="Shape 15"/>
                  <xdr:cNvCxnSpPr/>
                </xdr:nvCxnSpPr>
                <xdr:spPr>
                  <a:xfrm>
                    <a:off x="8393430" y="2887980"/>
                    <a:ext cx="1424940" cy="0"/>
                  </a:xfrm>
                  <a:prstGeom prst="straightConnector1">
                    <a:avLst/>
                  </a:prstGeom>
                  <a:noFill/>
                  <a:ln cap="flat" cmpd="sng" w="38100">
                    <a:solidFill>
                      <a:schemeClr val="accent1"/>
                    </a:solidFill>
                    <a:prstDash val="solid"/>
                    <a:miter lim="800000"/>
                    <a:headEnd len="sm" w="sm" type="none"/>
                    <a:tailEnd len="med" w="med" type="triangle"/>
                  </a:ln>
                </xdr:spPr>
              </xdr:cxnSp>
              <xdr:cxnSp>
                <xdr:nvCxnSpPr>
                  <xdr:cNvPr id="16" name="Shape 16"/>
                  <xdr:cNvCxnSpPr/>
                </xdr:nvCxnSpPr>
                <xdr:spPr>
                  <a:xfrm>
                    <a:off x="8393430" y="3870960"/>
                    <a:ext cx="1424940" cy="0"/>
                  </a:xfrm>
                  <a:prstGeom prst="straightConnector1">
                    <a:avLst/>
                  </a:prstGeom>
                  <a:noFill/>
                  <a:ln cap="flat" cmpd="sng" w="38100">
                    <a:solidFill>
                      <a:schemeClr val="accent1"/>
                    </a:solidFill>
                    <a:prstDash val="solid"/>
                    <a:miter lim="800000"/>
                    <a:headEnd len="med" w="med" type="triangle"/>
                    <a:tailEnd len="sm" w="sm" type="none"/>
                  </a:ln>
                </xdr:spPr>
              </xdr:cxnSp>
              <xdr:sp>
                <xdr:nvSpPr>
                  <xdr:cNvPr id="17" name="Shape 17"/>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locked</a:t>
                    </a:r>
                    <a:endParaRPr sz="1400"/>
                  </a:p>
                </xdr:txBody>
              </xdr:sp>
              <xdr:sp>
                <xdr:nvSpPr>
                  <xdr:cNvPr id="18" name="Shape 18"/>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token payouts (rewards)</a:t>
                    </a:r>
                    <a:endParaRPr sz="1100"/>
                  </a:p>
                </xdr:txBody>
              </xdr:sp>
              <xdr:sp>
                <xdr:nvSpPr>
                  <xdr:cNvPr id="19" name="Shape 19"/>
                  <xdr:cNvSpPr txBox="1"/>
                </xdr:nvSpPr>
                <xdr:spPr>
                  <a:xfrm>
                    <a:off x="8732520" y="237744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Calibri"/>
                      <a:buNone/>
                    </a:pPr>
                    <a:r>
                      <a:rPr b="1" lang="en-US" sz="1400">
                        <a:solidFill>
                          <a:schemeClr val="dk1"/>
                        </a:solidFill>
                        <a:latin typeface="Calibri"/>
                        <a:ea typeface="Calibri"/>
                        <a:cs typeface="Calibri"/>
                        <a:sym typeface="Calibri"/>
                      </a:rPr>
                      <a:t>Locking</a:t>
                    </a:r>
                    <a:endParaRPr sz="1400"/>
                  </a:p>
                </xdr:txBody>
              </xdr:sp>
              <xdr:pic>
                <xdr:nvPicPr>
                  <xdr:cNvPr descr="Sperren Silhouette" id="20" name="Shape 20"/>
                  <xdr:cNvPicPr preferRelativeResize="0"/>
                </xdr:nvPicPr>
                <xdr:blipFill rotWithShape="1">
                  <a:blip r:embed="rId7">
                    <a:alphaModFix/>
                  </a:blip>
                  <a:srcRect b="0" l="0" r="0" t="0"/>
                  <a:stretch/>
                </xdr:blipFill>
                <xdr:spPr>
                  <a:xfrm>
                    <a:off x="9745980" y="3093720"/>
                    <a:ext cx="533400" cy="533400"/>
                  </a:xfrm>
                  <a:prstGeom prst="rect">
                    <a:avLst/>
                  </a:prstGeom>
                  <a:noFill/>
                  <a:ln>
                    <a:noFill/>
                  </a:ln>
                </xdr:spPr>
              </xdr:pic>
            </xdr:grpSp>
            <xdr:sp>
              <xdr:nvSpPr>
                <xdr:cNvPr id="21" name="Shape 21"/>
                <xdr:cNvSpPr/>
              </xdr:nvSpPr>
              <xdr:spPr>
                <a:xfrm>
                  <a:off x="9509760" y="3596640"/>
                  <a:ext cx="838200" cy="548640"/>
                </a:xfrm>
                <a:prstGeom prst="roundRect">
                  <a:avLst>
                    <a:gd fmla="val 16667" name="adj"/>
                  </a:avLst>
                </a:prstGeom>
                <a:solidFill>
                  <a:schemeClr val="accen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200"/>
                    <a:buFont typeface="Calibri"/>
                    <a:buNone/>
                  </a:pPr>
                  <a:r>
                    <a:rPr lang="en-US" sz="1200">
                      <a:solidFill>
                        <a:schemeClr val="lt1"/>
                      </a:solidFill>
                      <a:latin typeface="Calibri"/>
                      <a:ea typeface="Calibri"/>
                      <a:cs typeface="Calibri"/>
                      <a:sym typeface="Calibri"/>
                    </a:rPr>
                    <a:t>Payout Source</a:t>
                  </a:r>
                  <a:endParaRPr sz="1200"/>
                </a:p>
              </xdr:txBody>
            </xdr:sp>
          </xdr:grpSp>
        </xdr:grpSp>
      </xdr:grpSp>
    </xdr:grpSp>
    <xdr:clientData fLocksWithSheet="0"/>
  </xdr:oneCellAnchor>
  <xdr:oneCellAnchor>
    <xdr:from>
      <xdr:col>10</xdr:col>
      <xdr:colOff>314325</xdr:colOff>
      <xdr:row>35</xdr:row>
      <xdr:rowOff>571500</xdr:rowOff>
    </xdr:from>
    <xdr:ext cx="5295900" cy="2047875"/>
    <xdr:grpSp>
      <xdr:nvGrpSpPr>
        <xdr:cNvPr id="2" name="Shape 2"/>
        <xdr:cNvGrpSpPr/>
      </xdr:nvGrpSpPr>
      <xdr:grpSpPr>
        <a:xfrm>
          <a:off x="2698050" y="2756063"/>
          <a:ext cx="5295899" cy="2047875"/>
          <a:chOff x="2698050" y="2756063"/>
          <a:chExt cx="5295899" cy="2047875"/>
        </a:xfrm>
      </xdr:grpSpPr>
      <xdr:grpSp>
        <xdr:nvGrpSpPr>
          <xdr:cNvPr id="22" name="Shape 22" title="Drawing"/>
          <xdr:cNvGrpSpPr/>
        </xdr:nvGrpSpPr>
        <xdr:grpSpPr>
          <a:xfrm>
            <a:off x="2698050" y="2756063"/>
            <a:ext cx="5295899" cy="2047875"/>
            <a:chOff x="2626613" y="2756063"/>
            <a:chExt cx="5438775" cy="2047875"/>
          </a:xfrm>
        </xdr:grpSpPr>
        <xdr:sp>
          <xdr:nvSpPr>
            <xdr:cNvPr id="7" name="Shape 7"/>
            <xdr:cNvSpPr/>
          </xdr:nvSpPr>
          <xdr:spPr>
            <a:xfrm>
              <a:off x="2626613" y="2756063"/>
              <a:ext cx="5438775" cy="2047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23" name="Shape 23"/>
            <xdr:cNvGrpSpPr/>
          </xdr:nvGrpSpPr>
          <xdr:grpSpPr>
            <a:xfrm>
              <a:off x="2626613" y="2756063"/>
              <a:ext cx="5438775" cy="2047875"/>
              <a:chOff x="7402830" y="4442460"/>
              <a:chExt cx="5596890" cy="1981200"/>
            </a:xfrm>
          </xdr:grpSpPr>
          <xdr:sp>
            <xdr:nvSpPr>
              <xdr:cNvPr id="24" name="Shape 24"/>
              <xdr:cNvSpPr/>
            </xdr:nvSpPr>
            <xdr:spPr>
              <a:xfrm>
                <a:off x="7402830" y="4442460"/>
                <a:ext cx="5596875" cy="1981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25" name="Shape 25"/>
              <xdr:cNvGrpSpPr/>
            </xdr:nvGrpSpPr>
            <xdr:grpSpPr>
              <a:xfrm>
                <a:off x="7402830" y="4442460"/>
                <a:ext cx="2937510" cy="1981200"/>
                <a:chOff x="7402830" y="4442460"/>
                <a:chExt cx="2937510" cy="1981200"/>
              </a:xfrm>
            </xdr:grpSpPr>
            <xdr:grpSp>
              <xdr:nvGrpSpPr>
                <xdr:cNvPr id="26" name="Shape 26"/>
                <xdr:cNvGrpSpPr/>
              </xdr:nvGrpSpPr>
              <xdr:grpSpPr>
                <a:xfrm>
                  <a:off x="7402830" y="4442460"/>
                  <a:ext cx="2651760" cy="1981200"/>
                  <a:chOff x="7825740" y="4442460"/>
                  <a:chExt cx="2651760" cy="1981200"/>
                </a:xfrm>
              </xdr:grpSpPr>
              <xdr:grpSp>
                <xdr:nvGrpSpPr>
                  <xdr:cNvPr id="27" name="Shape 27"/>
                  <xdr:cNvGrpSpPr/>
                </xdr:nvGrpSpPr>
                <xdr:grpSpPr>
                  <a:xfrm>
                    <a:off x="7825740" y="4442460"/>
                    <a:ext cx="2651760" cy="1981200"/>
                    <a:chOff x="7787640" y="2377440"/>
                    <a:chExt cx="2651760" cy="1981200"/>
                  </a:xfrm>
                </xdr:grpSpPr>
                <xdr:sp>
                  <xdr:nvSpPr>
                    <xdr:cNvPr id="28" name="Shape 28"/>
                    <xdr:cNvSpPr/>
                  </xdr:nvSpPr>
                  <xdr:spPr>
                    <a:xfrm>
                      <a:off x="7787640" y="308991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400"/>
                        <a:buFont typeface="Calibri"/>
                        <a:buNone/>
                      </a:pPr>
                      <a:r>
                        <a:rPr lang="en-US" sz="1400">
                          <a:solidFill>
                            <a:srgbClr val="000000"/>
                          </a:solidFill>
                          <a:latin typeface="Calibri"/>
                          <a:ea typeface="Calibri"/>
                          <a:cs typeface="Calibri"/>
                          <a:sym typeface="Calibri"/>
                        </a:rPr>
                        <a:t>Tokens</a:t>
                      </a:r>
                      <a:endParaRPr sz="1400"/>
                    </a:p>
                  </xdr:txBody>
                </xdr:sp>
                <xdr:sp>
                  <xdr:nvSpPr>
                    <xdr:cNvPr id="29" name="Shape 29"/>
                    <xdr:cNvSpPr/>
                  </xdr:nvSpPr>
                  <xdr:spPr>
                    <a:xfrm>
                      <a:off x="9601200" y="308991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solidFill>
                          <a:srgbClr val="000000"/>
                        </a:solidFill>
                      </a:endParaRPr>
                    </a:p>
                  </xdr:txBody>
                </xdr:sp>
                <xdr:cxnSp>
                  <xdr:nvCxnSpPr>
                    <xdr:cNvPr id="30" name="Shape 30"/>
                    <xdr:cNvCxnSpPr/>
                  </xdr:nvCxnSpPr>
                  <xdr:spPr>
                    <a:xfrm>
                      <a:off x="8393430" y="2887980"/>
                      <a:ext cx="1424940" cy="0"/>
                    </a:xfrm>
                    <a:prstGeom prst="straightConnector1">
                      <a:avLst/>
                    </a:prstGeom>
                    <a:noFill/>
                    <a:ln cap="flat" cmpd="sng" w="38100">
                      <a:solidFill>
                        <a:srgbClr val="FFD966"/>
                      </a:solidFill>
                      <a:prstDash val="solid"/>
                      <a:miter lim="800000"/>
                      <a:headEnd len="sm" w="sm" type="none"/>
                      <a:tailEnd len="med" w="med" type="triangle"/>
                    </a:ln>
                  </xdr:spPr>
                </xdr:cxnSp>
                <xdr:cxnSp>
                  <xdr:nvCxnSpPr>
                    <xdr:cNvPr id="31" name="Shape 31"/>
                    <xdr:cNvCxnSpPr/>
                  </xdr:nvCxnSpPr>
                  <xdr:spPr>
                    <a:xfrm>
                      <a:off x="8393430" y="3870960"/>
                      <a:ext cx="1424940" cy="0"/>
                    </a:xfrm>
                    <a:prstGeom prst="straightConnector1">
                      <a:avLst/>
                    </a:prstGeom>
                    <a:noFill/>
                    <a:ln cap="flat" cmpd="sng" w="38100">
                      <a:solidFill>
                        <a:srgbClr val="FFD966"/>
                      </a:solidFill>
                      <a:prstDash val="solid"/>
                      <a:miter lim="800000"/>
                      <a:headEnd len="med" w="med" type="triangle"/>
                      <a:tailEnd len="sm" w="sm" type="none"/>
                    </a:ln>
                  </xdr:spPr>
                </xdr:cxnSp>
                <xdr:sp>
                  <xdr:nvSpPr>
                    <xdr:cNvPr id="32" name="Shape 32"/>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liquidity</a:t>
                      </a:r>
                      <a:endParaRPr sz="1400"/>
                    </a:p>
                  </xdr:txBody>
                </xdr:sp>
                <xdr:sp>
                  <xdr:nvSpPr>
                    <xdr:cNvPr id="33" name="Shape 33"/>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token payouts (rewards)</a:t>
                      </a:r>
                      <a:endParaRPr sz="1100"/>
                    </a:p>
                  </xdr:txBody>
                </xdr:sp>
                <xdr:sp>
                  <xdr:nvSpPr>
                    <xdr:cNvPr id="34" name="Shape 34"/>
                    <xdr:cNvSpPr txBox="1"/>
                  </xdr:nvSpPr>
                  <xdr:spPr>
                    <a:xfrm>
                      <a:off x="8161020" y="2377440"/>
                      <a:ext cx="176022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Calibri"/>
                        <a:buNone/>
                      </a:pPr>
                      <a:r>
                        <a:rPr b="1" lang="en-US" sz="1400">
                          <a:solidFill>
                            <a:schemeClr val="dk1"/>
                          </a:solidFill>
                          <a:latin typeface="Calibri"/>
                          <a:ea typeface="Calibri"/>
                          <a:cs typeface="Calibri"/>
                          <a:sym typeface="Calibri"/>
                        </a:rPr>
                        <a:t>Liquidity Mining</a:t>
                      </a:r>
                      <a:endParaRPr sz="1400"/>
                    </a:p>
                  </xdr:txBody>
                </xdr:sp>
              </xdr:grpSp>
              <xdr:pic>
                <xdr:nvPicPr>
                  <xdr:cNvPr descr="Wassermann mit einfarbiger Füllung" id="35" name="Shape 35"/>
                  <xdr:cNvPicPr preferRelativeResize="0"/>
                </xdr:nvPicPr>
                <xdr:blipFill rotWithShape="1">
                  <a:blip r:embed="rId8">
                    <a:alphaModFix/>
                  </a:blip>
                  <a:srcRect b="0" l="0" r="0" t="0"/>
                  <a:stretch/>
                </xdr:blipFill>
                <xdr:spPr>
                  <a:xfrm>
                    <a:off x="9723120" y="5090160"/>
                    <a:ext cx="670560" cy="670560"/>
                  </a:xfrm>
                  <a:prstGeom prst="rect">
                    <a:avLst/>
                  </a:prstGeom>
                  <a:noFill/>
                  <a:ln>
                    <a:noFill/>
                  </a:ln>
                </xdr:spPr>
              </xdr:pic>
            </xdr:grpSp>
            <xdr:sp>
              <xdr:nvSpPr>
                <xdr:cNvPr id="36" name="Shape 36"/>
                <xdr:cNvSpPr/>
              </xdr:nvSpPr>
              <xdr:spPr>
                <a:xfrm>
                  <a:off x="9502140" y="5661660"/>
                  <a:ext cx="838200" cy="548640"/>
                </a:xfrm>
                <a:prstGeom prst="roundRect">
                  <a:avLst>
                    <a:gd fmla="val 16667" name="adj"/>
                  </a:avLst>
                </a:prstGeom>
                <a:solidFill>
                  <a:srgbClr val="FFD966"/>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Payout Source</a:t>
                  </a:r>
                  <a:endParaRPr sz="1400"/>
                </a:p>
              </xdr:txBody>
            </xdr:sp>
          </xdr:grpSp>
          <xdr:sp>
            <xdr:nvSpPr>
              <xdr:cNvPr id="37" name="Shape 37"/>
              <xdr:cNvSpPr txBox="1"/>
            </xdr:nvSpPr>
            <xdr:spPr>
              <a:xfrm>
                <a:off x="10370820" y="4773727"/>
                <a:ext cx="2628900" cy="1158443"/>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Tokens will be added to the LP together with owners additional funds for the counter part token2. Rewards will by paid out from the payout source according to the token payout APR and the amount of tokens provided for the liquidity pool.</a:t>
                </a:r>
                <a:endParaRPr sz="1100"/>
              </a:p>
            </xdr:txBody>
          </xdr:sp>
        </xdr:grpSp>
      </xdr:grpSp>
    </xdr:grpSp>
    <xdr:clientData fLocksWithSheet="0"/>
  </xdr:oneCellAnchor>
  <xdr:oneCellAnchor>
    <xdr:from>
      <xdr:col>13</xdr:col>
      <xdr:colOff>704850</xdr:colOff>
      <xdr:row>16</xdr:row>
      <xdr:rowOff>571500</xdr:rowOff>
    </xdr:from>
    <xdr:ext cx="5438775" cy="1276350"/>
    <xdr:grpSp>
      <xdr:nvGrpSpPr>
        <xdr:cNvPr id="2" name="Shape 2"/>
        <xdr:cNvGrpSpPr/>
      </xdr:nvGrpSpPr>
      <xdr:grpSpPr>
        <a:xfrm>
          <a:off x="2626613" y="3141825"/>
          <a:ext cx="5438775" cy="1276350"/>
          <a:chOff x="2626613" y="3141825"/>
          <a:chExt cx="5438775" cy="1276350"/>
        </a:xfrm>
      </xdr:grpSpPr>
      <xdr:grpSp>
        <xdr:nvGrpSpPr>
          <xdr:cNvPr id="38" name="Shape 38" title="Drawing"/>
          <xdr:cNvGrpSpPr/>
        </xdr:nvGrpSpPr>
        <xdr:grpSpPr>
          <a:xfrm>
            <a:off x="2626613" y="3141825"/>
            <a:ext cx="5438775" cy="1276350"/>
            <a:chOff x="2626613" y="3156113"/>
            <a:chExt cx="5438775" cy="1247775"/>
          </a:xfrm>
        </xdr:grpSpPr>
        <xdr:sp>
          <xdr:nvSpPr>
            <xdr:cNvPr id="7" name="Shape 7"/>
            <xdr:cNvSpPr/>
          </xdr:nvSpPr>
          <xdr:spPr>
            <a:xfrm>
              <a:off x="2626613" y="3156113"/>
              <a:ext cx="5438775" cy="12477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39" name="Shape 39"/>
            <xdr:cNvGrpSpPr/>
          </xdr:nvGrpSpPr>
          <xdr:grpSpPr>
            <a:xfrm>
              <a:off x="2626613" y="3156113"/>
              <a:ext cx="5438775" cy="1247775"/>
              <a:chOff x="7402830" y="6475095"/>
              <a:chExt cx="5589270" cy="1261110"/>
            </a:xfrm>
          </xdr:grpSpPr>
          <xdr:sp>
            <xdr:nvSpPr>
              <xdr:cNvPr id="40" name="Shape 40"/>
              <xdr:cNvSpPr/>
            </xdr:nvSpPr>
            <xdr:spPr>
              <a:xfrm>
                <a:off x="7402830" y="6475095"/>
                <a:ext cx="5589250" cy="1261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41" name="Shape 41"/>
              <xdr:cNvGrpSpPr/>
            </xdr:nvGrpSpPr>
            <xdr:grpSpPr>
              <a:xfrm>
                <a:off x="7402830" y="6475095"/>
                <a:ext cx="2651760" cy="1261110"/>
                <a:chOff x="7894320" y="6446520"/>
                <a:chExt cx="2651760" cy="1261110"/>
              </a:xfrm>
            </xdr:grpSpPr>
            <xdr:grpSp>
              <xdr:nvGrpSpPr>
                <xdr:cNvPr id="42" name="Shape 42"/>
                <xdr:cNvGrpSpPr/>
              </xdr:nvGrpSpPr>
              <xdr:grpSpPr>
                <a:xfrm>
                  <a:off x="7894320" y="6446520"/>
                  <a:ext cx="2651760" cy="1261110"/>
                  <a:chOff x="7787640" y="2377440"/>
                  <a:chExt cx="2651760" cy="1261110"/>
                </a:xfrm>
              </xdr:grpSpPr>
              <xdr:sp>
                <xdr:nvSpPr>
                  <xdr:cNvPr id="43" name="Shape 43"/>
                  <xdr:cNvSpPr/>
                </xdr:nvSpPr>
                <xdr:spPr>
                  <a:xfrm>
                    <a:off x="7787640" y="3089910"/>
                    <a:ext cx="838200" cy="548640"/>
                  </a:xfrm>
                  <a:prstGeom prst="roundRect">
                    <a:avLst>
                      <a:gd fmla="val 16667" name="adj"/>
                    </a:avLst>
                  </a:prstGeom>
                  <a:solidFill>
                    <a:srgbClr val="C00000"/>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lang="en-US" sz="1400">
                        <a:solidFill>
                          <a:schemeClr val="lt1"/>
                        </a:solidFill>
                        <a:latin typeface="Calibri"/>
                        <a:ea typeface="Calibri"/>
                        <a:cs typeface="Calibri"/>
                        <a:sym typeface="Calibri"/>
                      </a:rPr>
                      <a:t>Tokens</a:t>
                    </a:r>
                    <a:endParaRPr sz="1400"/>
                  </a:p>
                </xdr:txBody>
              </xdr:sp>
              <xdr:sp>
                <xdr:nvSpPr>
                  <xdr:cNvPr id="44" name="Shape 44"/>
                  <xdr:cNvSpPr/>
                </xdr:nvSpPr>
                <xdr:spPr>
                  <a:xfrm>
                    <a:off x="9601200" y="3089910"/>
                    <a:ext cx="838200" cy="548640"/>
                  </a:xfrm>
                  <a:prstGeom prst="roundRect">
                    <a:avLst>
                      <a:gd fmla="val 16667" name="adj"/>
                    </a:avLst>
                  </a:prstGeom>
                  <a:solidFill>
                    <a:srgbClr val="C0000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xnSp>
                <xdr:nvCxnSpPr>
                  <xdr:cNvPr id="45" name="Shape 45"/>
                  <xdr:cNvCxnSpPr/>
                </xdr:nvCxnSpPr>
                <xdr:spPr>
                  <a:xfrm>
                    <a:off x="8393430" y="2887980"/>
                    <a:ext cx="1424940" cy="0"/>
                  </a:xfrm>
                  <a:prstGeom prst="straightConnector1">
                    <a:avLst/>
                  </a:prstGeom>
                  <a:noFill/>
                  <a:ln cap="flat" cmpd="sng" w="38100">
                    <a:solidFill>
                      <a:srgbClr val="C00000"/>
                    </a:solidFill>
                    <a:prstDash val="solid"/>
                    <a:miter lim="800000"/>
                    <a:headEnd len="sm" w="sm" type="none"/>
                    <a:tailEnd len="med" w="med" type="triangle"/>
                  </a:ln>
                </xdr:spPr>
              </xdr:cxnSp>
              <xdr:sp>
                <xdr:nvSpPr>
                  <xdr:cNvPr id="46" name="Shape 46"/>
                  <xdr:cNvSpPr txBox="1"/>
                </xdr:nvSpPr>
                <xdr:spPr>
                  <a:xfrm>
                    <a:off x="8732520" y="2628900"/>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burned</a:t>
                    </a:r>
                    <a:endParaRPr sz="1400"/>
                  </a:p>
                </xdr:txBody>
              </xdr:sp>
              <xdr:sp>
                <xdr:nvSpPr>
                  <xdr:cNvPr id="47" name="Shape 47"/>
                  <xdr:cNvSpPr txBox="1"/>
                </xdr:nvSpPr>
                <xdr:spPr>
                  <a:xfrm>
                    <a:off x="8641080" y="2377440"/>
                    <a:ext cx="9448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Calibri"/>
                      <a:buNone/>
                    </a:pPr>
                    <a:r>
                      <a:rPr b="1" lang="en-US" sz="1400">
                        <a:solidFill>
                          <a:schemeClr val="dk1"/>
                        </a:solidFill>
                        <a:latin typeface="Calibri"/>
                        <a:ea typeface="Calibri"/>
                        <a:cs typeface="Calibri"/>
                        <a:sym typeface="Calibri"/>
                      </a:rPr>
                      <a:t>Burning</a:t>
                    </a:r>
                    <a:endParaRPr sz="1400"/>
                  </a:p>
                </xdr:txBody>
              </xdr:sp>
            </xdr:grpSp>
            <xdr:pic>
              <xdr:nvPicPr>
                <xdr:cNvPr descr="Feuer Silhouette" id="48" name="Shape 48"/>
                <xdr:cNvPicPr preferRelativeResize="0"/>
              </xdr:nvPicPr>
              <xdr:blipFill rotWithShape="1">
                <a:blip r:embed="rId9">
                  <a:alphaModFix/>
                </a:blip>
                <a:srcRect b="0" l="0" r="0" t="0"/>
                <a:stretch/>
              </xdr:blipFill>
              <xdr:spPr>
                <a:xfrm>
                  <a:off x="9867900" y="7178040"/>
                  <a:ext cx="480060" cy="480060"/>
                </a:xfrm>
                <a:prstGeom prst="rect">
                  <a:avLst/>
                </a:prstGeom>
                <a:noFill/>
                <a:ln>
                  <a:noFill/>
                </a:ln>
              </xdr:spPr>
            </xdr:pic>
          </xdr:grpSp>
          <xdr:sp>
            <xdr:nvSpPr>
              <xdr:cNvPr id="49" name="Shape 49"/>
              <xdr:cNvSpPr txBox="1"/>
            </xdr:nvSpPr>
            <xdr:spPr>
              <a:xfrm>
                <a:off x="10363200" y="660654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Tokens will be burned and thereby removed from the circulating supply. No rewards will be paid out, through this utility.</a:t>
                </a:r>
                <a:endParaRPr sz="1100"/>
              </a:p>
            </xdr:txBody>
          </xdr:sp>
        </xdr:grpSp>
      </xdr:grpSp>
    </xdr:grpSp>
    <xdr:clientData fLocksWithSheet="0"/>
  </xdr:oneCellAnchor>
  <xdr:oneCellAnchor>
    <xdr:from>
      <xdr:col>13</xdr:col>
      <xdr:colOff>704850</xdr:colOff>
      <xdr:row>28</xdr:row>
      <xdr:rowOff>476250</xdr:rowOff>
    </xdr:from>
    <xdr:ext cx="5295900" cy="1409700"/>
    <xdr:grpSp>
      <xdr:nvGrpSpPr>
        <xdr:cNvPr id="2" name="Shape 2"/>
        <xdr:cNvGrpSpPr/>
      </xdr:nvGrpSpPr>
      <xdr:grpSpPr>
        <a:xfrm>
          <a:off x="2698050" y="3075150"/>
          <a:ext cx="5295900" cy="1409700"/>
          <a:chOff x="2698050" y="3075150"/>
          <a:chExt cx="5295900" cy="1409700"/>
        </a:xfrm>
      </xdr:grpSpPr>
      <xdr:grpSp>
        <xdr:nvGrpSpPr>
          <xdr:cNvPr id="50" name="Shape 50" title="Drawing"/>
          <xdr:cNvGrpSpPr/>
        </xdr:nvGrpSpPr>
        <xdr:grpSpPr>
          <a:xfrm>
            <a:off x="2698050" y="3075150"/>
            <a:ext cx="5295900" cy="1409700"/>
            <a:chOff x="2626613" y="3075150"/>
            <a:chExt cx="5438775" cy="1409700"/>
          </a:xfrm>
        </xdr:grpSpPr>
        <xdr:sp>
          <xdr:nvSpPr>
            <xdr:cNvPr id="7" name="Shape 7"/>
            <xdr:cNvSpPr/>
          </xdr:nvSpPr>
          <xdr:spPr>
            <a:xfrm>
              <a:off x="2626613" y="3075150"/>
              <a:ext cx="5438775" cy="14097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1" name="Shape 51"/>
            <xdr:cNvGrpSpPr/>
          </xdr:nvGrpSpPr>
          <xdr:grpSpPr>
            <a:xfrm>
              <a:off x="2626613" y="3075150"/>
              <a:ext cx="5438775" cy="1409700"/>
              <a:chOff x="7402830" y="7985760"/>
              <a:chExt cx="5589270" cy="1295400"/>
            </a:xfrm>
          </xdr:grpSpPr>
          <xdr:sp>
            <xdr:nvSpPr>
              <xdr:cNvPr id="52" name="Shape 52"/>
              <xdr:cNvSpPr/>
            </xdr:nvSpPr>
            <xdr:spPr>
              <a:xfrm>
                <a:off x="7402830" y="7985760"/>
                <a:ext cx="5589250" cy="12954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grpSp>
            <xdr:nvGrpSpPr>
              <xdr:cNvPr id="53" name="Shape 53"/>
              <xdr:cNvGrpSpPr/>
            </xdr:nvGrpSpPr>
            <xdr:grpSpPr>
              <a:xfrm>
                <a:off x="7402830" y="7985760"/>
                <a:ext cx="2651760" cy="1295400"/>
                <a:chOff x="7947660" y="7985760"/>
                <a:chExt cx="2651760" cy="1295400"/>
              </a:xfrm>
            </xdr:grpSpPr>
            <xdr:grpSp>
              <xdr:nvGrpSpPr>
                <xdr:cNvPr id="54" name="Shape 54"/>
                <xdr:cNvGrpSpPr/>
              </xdr:nvGrpSpPr>
              <xdr:grpSpPr>
                <a:xfrm>
                  <a:off x="7947660" y="7985760"/>
                  <a:ext cx="2651760" cy="1261110"/>
                  <a:chOff x="7787640" y="2377440"/>
                  <a:chExt cx="2651760" cy="1261110"/>
                </a:xfrm>
              </xdr:grpSpPr>
              <xdr:sp>
                <xdr:nvSpPr>
                  <xdr:cNvPr id="55" name="Shape 55"/>
                  <xdr:cNvSpPr/>
                </xdr:nvSpPr>
                <xdr:spPr>
                  <a:xfrm>
                    <a:off x="7787640" y="3089910"/>
                    <a:ext cx="838200" cy="548640"/>
                  </a:xfrm>
                  <a:prstGeom prst="roundRect">
                    <a:avLst>
                      <a:gd fmla="val 16667" name="adj"/>
                    </a:avLst>
                  </a:prstGeom>
                  <a:solidFill>
                    <a:srgbClr val="00B050"/>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1400"/>
                      <a:buFont typeface="Calibri"/>
                      <a:buNone/>
                    </a:pPr>
                    <a:r>
                      <a:rPr lang="en-US" sz="1400">
                        <a:solidFill>
                          <a:schemeClr val="lt1"/>
                        </a:solidFill>
                        <a:latin typeface="Calibri"/>
                        <a:ea typeface="Calibri"/>
                        <a:cs typeface="Calibri"/>
                        <a:sym typeface="Calibri"/>
                      </a:rPr>
                      <a:t>Tokens</a:t>
                    </a:r>
                    <a:endParaRPr sz="1400"/>
                  </a:p>
                </xdr:txBody>
              </xdr:sp>
              <xdr:sp>
                <xdr:nvSpPr>
                  <xdr:cNvPr id="56" name="Shape 56"/>
                  <xdr:cNvSpPr/>
                </xdr:nvSpPr>
                <xdr:spPr>
                  <a:xfrm>
                    <a:off x="9601200" y="3089910"/>
                    <a:ext cx="838200" cy="548640"/>
                  </a:xfrm>
                  <a:prstGeom prst="roundRect">
                    <a:avLst>
                      <a:gd fmla="val 16667" name="adj"/>
                    </a:avLst>
                  </a:prstGeom>
                  <a:solidFill>
                    <a:srgbClr val="00B050"/>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xnSp>
                <xdr:nvCxnSpPr>
                  <xdr:cNvPr id="57" name="Shape 57"/>
                  <xdr:cNvCxnSpPr/>
                </xdr:nvCxnSpPr>
                <xdr:spPr>
                  <a:xfrm>
                    <a:off x="8393430" y="2887980"/>
                    <a:ext cx="1424940" cy="0"/>
                  </a:xfrm>
                  <a:prstGeom prst="straightConnector1">
                    <a:avLst/>
                  </a:prstGeom>
                  <a:noFill/>
                  <a:ln cap="flat" cmpd="sng" w="38100">
                    <a:solidFill>
                      <a:srgbClr val="00B050"/>
                    </a:solidFill>
                    <a:prstDash val="solid"/>
                    <a:miter lim="800000"/>
                    <a:headEnd len="sm" w="sm" type="none"/>
                    <a:tailEnd len="med" w="med" type="triangle"/>
                  </a:ln>
                </xdr:spPr>
              </xdr:cxnSp>
              <xdr:sp>
                <xdr:nvSpPr>
                  <xdr:cNvPr id="58" name="Shape 58"/>
                  <xdr:cNvSpPr txBox="1"/>
                </xdr:nvSpPr>
                <xdr:spPr>
                  <a:xfrm>
                    <a:off x="8671560" y="2628900"/>
                    <a:ext cx="9067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transferred</a:t>
                    </a:r>
                    <a:endParaRPr sz="1400"/>
                  </a:p>
                </xdr:txBody>
              </xdr:sp>
              <xdr:sp>
                <xdr:nvSpPr>
                  <xdr:cNvPr id="59" name="Shape 59"/>
                  <xdr:cNvSpPr txBox="1"/>
                </xdr:nvSpPr>
                <xdr:spPr>
                  <a:xfrm>
                    <a:off x="8641080" y="2377440"/>
                    <a:ext cx="94488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Calibri"/>
                      <a:buNone/>
                    </a:pPr>
                    <a:r>
                      <a:rPr b="1" lang="en-US" sz="1400">
                        <a:solidFill>
                          <a:schemeClr val="dk1"/>
                        </a:solidFill>
                        <a:latin typeface="Calibri"/>
                        <a:ea typeface="Calibri"/>
                        <a:cs typeface="Calibri"/>
                        <a:sym typeface="Calibri"/>
                      </a:rPr>
                      <a:t>Transfer</a:t>
                    </a:r>
                    <a:endParaRPr sz="1400"/>
                  </a:p>
                </xdr:txBody>
              </xdr:sp>
            </xdr:grpSp>
            <xdr:pic>
              <xdr:nvPicPr>
                <xdr:cNvPr descr="Topf mit Gold mit einfarbiger Füllung" id="60" name="Shape 60"/>
                <xdr:cNvPicPr preferRelativeResize="0"/>
              </xdr:nvPicPr>
              <xdr:blipFill rotWithShape="1">
                <a:blip r:embed="rId10">
                  <a:alphaModFix/>
                </a:blip>
                <a:srcRect b="0" l="0" r="0" t="0"/>
                <a:stretch/>
              </xdr:blipFill>
              <xdr:spPr>
                <a:xfrm>
                  <a:off x="9906000" y="8702040"/>
                  <a:ext cx="579120" cy="579120"/>
                </a:xfrm>
                <a:prstGeom prst="rect">
                  <a:avLst/>
                </a:prstGeom>
                <a:noFill/>
                <a:ln>
                  <a:noFill/>
                </a:ln>
              </xdr:spPr>
            </xdr:pic>
          </xdr:grpSp>
          <xdr:sp>
            <xdr:nvSpPr>
              <xdr:cNvPr id="61" name="Shape 61"/>
              <xdr:cNvSpPr txBox="1"/>
            </xdr:nvSpPr>
            <xdr:spPr>
              <a:xfrm>
                <a:off x="10363200" y="813435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Tokens will be transferred to the "Transfer Destination" bucket. No rewards will be paid out through this utility.</a:t>
                </a:r>
                <a:endParaRPr sz="1100"/>
              </a:p>
            </xdr:txBody>
          </xdr:sp>
        </xdr:grpSp>
      </xdr:grpSp>
    </xdr:grpSp>
    <xdr:clientData fLocksWithSheet="0"/>
  </xdr:oneCellAnchor>
  <xdr:oneCellAnchor>
    <xdr:from>
      <xdr:col>6</xdr:col>
      <xdr:colOff>371475</xdr:colOff>
      <xdr:row>16</xdr:row>
      <xdr:rowOff>333375</xdr:rowOff>
    </xdr:from>
    <xdr:ext cx="5467350" cy="1714500"/>
    <xdr:sp>
      <xdr:nvSpPr>
        <xdr:cNvPr id="62" name="Shape 62"/>
        <xdr:cNvSpPr/>
      </xdr:nvSpPr>
      <xdr:spPr>
        <a:xfrm>
          <a:off x="2617088" y="2927513"/>
          <a:ext cx="5457825" cy="1704975"/>
        </a:xfrm>
        <a:prstGeom prst="roundRect">
          <a:avLst>
            <a:gd fmla="val 16667" name="adj"/>
          </a:avLst>
        </a:prstGeom>
        <a:solidFill>
          <a:schemeClr val="lt2"/>
        </a:solidFill>
        <a:ln>
          <a:noFill/>
        </a:ln>
        <a:effectLst>
          <a:outerShdw blurRad="50800" rotWithShape="0" algn="br" dir="13500000" dist="38100">
            <a:srgbClr val="000000">
              <a:alpha val="40000"/>
            </a:srgbClr>
          </a:outerShdw>
        </a:effectLst>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581025</xdr:colOff>
      <xdr:row>16</xdr:row>
      <xdr:rowOff>361950</xdr:rowOff>
    </xdr:from>
    <xdr:ext cx="5295900" cy="1714500"/>
    <xdr:grpSp>
      <xdr:nvGrpSpPr>
        <xdr:cNvPr id="2" name="Shape 2"/>
        <xdr:cNvGrpSpPr/>
      </xdr:nvGrpSpPr>
      <xdr:grpSpPr>
        <a:xfrm>
          <a:off x="2698050" y="2922750"/>
          <a:ext cx="5295900" cy="1714500"/>
          <a:chOff x="2698050" y="2922750"/>
          <a:chExt cx="5295900" cy="1714500"/>
        </a:xfrm>
      </xdr:grpSpPr>
      <xdr:grpSp>
        <xdr:nvGrpSpPr>
          <xdr:cNvPr id="63" name="Shape 63" title="Drawing"/>
          <xdr:cNvGrpSpPr/>
        </xdr:nvGrpSpPr>
        <xdr:grpSpPr>
          <a:xfrm>
            <a:off x="2698050" y="2922750"/>
            <a:ext cx="5295900" cy="1714500"/>
            <a:chOff x="2621850" y="2922750"/>
            <a:chExt cx="5448300" cy="1714500"/>
          </a:xfrm>
        </xdr:grpSpPr>
        <xdr:sp>
          <xdr:nvSpPr>
            <xdr:cNvPr id="7" name="Shape 7"/>
            <xdr:cNvSpPr/>
          </xdr:nvSpPr>
          <xdr:spPr>
            <a:xfrm>
              <a:off x="2621850" y="2922750"/>
              <a:ext cx="5448300" cy="1714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64" name="Shape 64"/>
            <xdr:cNvGrpSpPr/>
          </xdr:nvGrpSpPr>
          <xdr:grpSpPr>
            <a:xfrm>
              <a:off x="2621850" y="2922750"/>
              <a:ext cx="5448299" cy="1714500"/>
              <a:chOff x="7402830" y="2680460"/>
              <a:chExt cx="5596890" cy="1678180"/>
            </a:xfrm>
          </xdr:grpSpPr>
          <xdr:sp>
            <xdr:nvSpPr>
              <xdr:cNvPr id="65" name="Shape 65"/>
              <xdr:cNvSpPr/>
            </xdr:nvSpPr>
            <xdr:spPr>
              <a:xfrm>
                <a:off x="7402830" y="2680460"/>
                <a:ext cx="5596875" cy="16781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id="66" name="Shape 66"/>
              <xdr:cNvSpPr txBox="1"/>
            </xdr:nvSpPr>
            <xdr:spPr>
              <a:xfrm>
                <a:off x="10370820" y="2868930"/>
                <a:ext cx="2628900" cy="998220"/>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1100"/>
                  <a:buFont typeface="Calibri"/>
                  <a:buNone/>
                </a:pPr>
                <a:r>
                  <a:rPr b="0" i="0" lang="en-US" sz="1100" u="none" strike="noStrike">
                    <a:solidFill>
                      <a:schemeClr val="dk1"/>
                    </a:solidFill>
                    <a:latin typeface="Calibri"/>
                    <a:ea typeface="Calibri"/>
                    <a:cs typeface="Calibri"/>
                    <a:sym typeface="Calibri"/>
                  </a:rPr>
                  <a:t>Tokens are just held in the wallet. Rewards will by paid out from the payout source according to the token payout APR and the amount of tokens held in the wallets.</a:t>
                </a:r>
                <a:r>
                  <a:rPr lang="en-US" sz="1100">
                    <a:solidFill>
                      <a:schemeClr val="dk1"/>
                    </a:solidFill>
                    <a:latin typeface="Calibri"/>
                    <a:ea typeface="Calibri"/>
                    <a:cs typeface="Calibri"/>
                    <a:sym typeface="Calibri"/>
                  </a:rPr>
                  <a:t> </a:t>
                </a:r>
                <a:endParaRPr sz="1100"/>
              </a:p>
            </xdr:txBody>
          </xdr:sp>
          <xdr:grpSp>
            <xdr:nvGrpSpPr>
              <xdr:cNvPr id="67" name="Shape 67"/>
              <xdr:cNvGrpSpPr/>
            </xdr:nvGrpSpPr>
            <xdr:grpSpPr>
              <a:xfrm>
                <a:off x="7402830" y="2680460"/>
                <a:ext cx="2945130" cy="1678180"/>
                <a:chOff x="7402830" y="2680460"/>
                <a:chExt cx="2945130" cy="1678180"/>
              </a:xfrm>
            </xdr:grpSpPr>
            <xdr:grpSp>
              <xdr:nvGrpSpPr>
                <xdr:cNvPr id="68" name="Shape 68"/>
                <xdr:cNvGrpSpPr/>
              </xdr:nvGrpSpPr>
              <xdr:grpSpPr>
                <a:xfrm>
                  <a:off x="7402830" y="2680460"/>
                  <a:ext cx="2061475" cy="1678180"/>
                  <a:chOff x="7787640" y="2680460"/>
                  <a:chExt cx="2061475" cy="1678180"/>
                </a:xfrm>
              </xdr:grpSpPr>
              <xdr:sp>
                <xdr:nvSpPr>
                  <xdr:cNvPr id="69" name="Shape 69"/>
                  <xdr:cNvSpPr/>
                </xdr:nvSpPr>
                <xdr:spPr>
                  <a:xfrm>
                    <a:off x="7787640" y="3089910"/>
                    <a:ext cx="838200" cy="54864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400"/>
                      <a:buFont typeface="Calibri"/>
                      <a:buNone/>
                    </a:pPr>
                    <a:r>
                      <a:rPr lang="en-US" sz="1400">
                        <a:solidFill>
                          <a:srgbClr val="000000"/>
                        </a:solidFill>
                        <a:latin typeface="Calibri"/>
                        <a:ea typeface="Calibri"/>
                        <a:cs typeface="Calibri"/>
                        <a:sym typeface="Calibri"/>
                      </a:rPr>
                      <a:t>Tokens</a:t>
                    </a:r>
                    <a:endParaRPr sz="1400"/>
                  </a:p>
                </xdr:txBody>
              </xdr:sp>
              <xdr:cxnSp>
                <xdr:nvCxnSpPr>
                  <xdr:cNvPr id="70" name="Shape 70"/>
                  <xdr:cNvCxnSpPr/>
                </xdr:nvCxnSpPr>
                <xdr:spPr>
                  <a:xfrm>
                    <a:off x="8393430" y="3870960"/>
                    <a:ext cx="1424940" cy="0"/>
                  </a:xfrm>
                  <a:prstGeom prst="straightConnector1">
                    <a:avLst/>
                  </a:prstGeom>
                  <a:noFill/>
                  <a:ln cap="flat" cmpd="sng" w="38100">
                    <a:solidFill>
                      <a:schemeClr val="lt1"/>
                    </a:solidFill>
                    <a:prstDash val="solid"/>
                    <a:miter lim="800000"/>
                    <a:headEnd len="med" w="med" type="triangle"/>
                    <a:tailEnd len="sm" w="sm" type="none"/>
                  </a:ln>
                </xdr:spPr>
              </xdr:cxnSp>
              <xdr:sp>
                <xdr:nvSpPr>
                  <xdr:cNvPr id="71" name="Shape 71"/>
                  <xdr:cNvSpPr txBox="1"/>
                </xdr:nvSpPr>
                <xdr:spPr>
                  <a:xfrm>
                    <a:off x="9102355" y="3238702"/>
                    <a:ext cx="74676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held</a:t>
                    </a:r>
                    <a:endParaRPr sz="1400"/>
                  </a:p>
                </xdr:txBody>
              </xdr:sp>
              <xdr:sp>
                <xdr:nvSpPr>
                  <xdr:cNvPr id="72" name="Shape 72"/>
                  <xdr:cNvSpPr txBox="1"/>
                </xdr:nvSpPr>
                <xdr:spPr>
                  <a:xfrm>
                    <a:off x="8549640" y="3848100"/>
                    <a:ext cx="1112520" cy="51054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token payouts (rewards)</a:t>
                    </a:r>
                    <a:endParaRPr sz="1100"/>
                  </a:p>
                </xdr:txBody>
              </xdr:sp>
              <xdr:sp>
                <xdr:nvSpPr>
                  <xdr:cNvPr id="73" name="Shape 73"/>
                  <xdr:cNvSpPr txBox="1"/>
                </xdr:nvSpPr>
                <xdr:spPr>
                  <a:xfrm>
                    <a:off x="8732520" y="2680460"/>
                    <a:ext cx="971550" cy="297180"/>
                  </a:xfrm>
                  <a:prstGeom prst="rect">
                    <a:avLst/>
                  </a:prstGeom>
                  <a:no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400"/>
                      <a:buFont typeface="Calibri"/>
                      <a:buNone/>
                    </a:pPr>
                    <a:r>
                      <a:rPr b="1" lang="en-US" sz="1400">
                        <a:solidFill>
                          <a:schemeClr val="dk1"/>
                        </a:solidFill>
                        <a:latin typeface="Calibri"/>
                        <a:ea typeface="Calibri"/>
                        <a:cs typeface="Calibri"/>
                        <a:sym typeface="Calibri"/>
                      </a:rPr>
                      <a:t>Holding</a:t>
                    </a:r>
                    <a:endParaRPr sz="1400"/>
                  </a:p>
                </xdr:txBody>
              </xdr:sp>
            </xdr:grpSp>
            <xdr:sp>
              <xdr:nvSpPr>
                <xdr:cNvPr id="74" name="Shape 74"/>
                <xdr:cNvSpPr/>
              </xdr:nvSpPr>
              <xdr:spPr>
                <a:xfrm>
                  <a:off x="9509760" y="3596640"/>
                  <a:ext cx="838200" cy="548640"/>
                </a:xfrm>
                <a:prstGeom prst="roundRect">
                  <a:avLst>
                    <a:gd fmla="val 16667" name="adj"/>
                  </a:avLst>
                </a:prstGeom>
                <a:solidFill>
                  <a:schemeClr val="lt1"/>
                </a:solidFill>
                <a:ln cap="flat" cmpd="sng" w="12700">
                  <a:solidFill>
                    <a:schemeClr val="dk1"/>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200"/>
                    <a:buFont typeface="Calibri"/>
                    <a:buNone/>
                  </a:pPr>
                  <a:r>
                    <a:rPr lang="en-US" sz="1200">
                      <a:solidFill>
                        <a:srgbClr val="000000"/>
                      </a:solidFill>
                      <a:latin typeface="Calibri"/>
                      <a:ea typeface="Calibri"/>
                      <a:cs typeface="Calibri"/>
                      <a:sym typeface="Calibri"/>
                    </a:rPr>
                    <a:t>Payout Source</a:t>
                  </a:r>
                  <a:endParaRPr sz="1400"/>
                </a:p>
              </xdr:txBody>
            </xdr:sp>
          </xdr:grpSp>
        </xdr:grpSp>
      </xdr:grpSp>
    </xdr:grpSp>
    <xdr:clientData fLocksWithSheet="0"/>
  </xdr:oneCellAnchor>
  <xdr:oneCellAnchor>
    <xdr:from>
      <xdr:col>7</xdr:col>
      <xdr:colOff>628650</xdr:colOff>
      <xdr:row>18</xdr:row>
      <xdr:rowOff>28575</xdr:rowOff>
    </xdr:from>
    <xdr:ext cx="638175" cy="400050"/>
    <xdr:sp>
      <xdr:nvSpPr>
        <xdr:cNvPr id="75" name="Shape 75"/>
        <xdr:cNvSpPr/>
      </xdr:nvSpPr>
      <xdr:spPr>
        <a:xfrm>
          <a:off x="5045963" y="3599025"/>
          <a:ext cx="600075" cy="361950"/>
        </a:xfrm>
        <a:prstGeom prst="arc">
          <a:avLst>
            <a:gd fmla="val 16200000" name="adj1"/>
            <a:gd fmla="val 5858424" name="adj2"/>
          </a:avLst>
        </a:prstGeom>
        <a:noFill/>
        <a:ln cap="flat" cmpd="sng" w="38100">
          <a:solidFill>
            <a:schemeClr val="lt1"/>
          </a:solidFill>
          <a:prstDash val="solid"/>
          <a:miter lim="800000"/>
          <a:headEnd len="sm" w="sm" type="none"/>
          <a:tailEnd len="med" w="med" type="triangl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6</xdr:col>
      <xdr:colOff>314325</xdr:colOff>
      <xdr:row>15</xdr:row>
      <xdr:rowOff>95250</xdr:rowOff>
    </xdr:from>
    <xdr:ext cx="1981200" cy="323850"/>
    <xdr:sp>
      <xdr:nvSpPr>
        <xdr:cNvPr id="76" name="Shape 76"/>
        <xdr:cNvSpPr txBox="1"/>
      </xdr:nvSpPr>
      <xdr:spPr>
        <a:xfrm>
          <a:off x="4360163" y="3622838"/>
          <a:ext cx="1971675" cy="314325"/>
        </a:xfrm>
        <a:prstGeom prst="rect">
          <a:avLst/>
        </a:prstGeom>
        <a:noFill/>
        <a:ln>
          <a:noFill/>
        </a:ln>
      </xdr:spPr>
      <xdr:txBody>
        <a:bodyPr anchorCtr="0" anchor="ctr" bIns="45700" lIns="91425" spcFirstLastPara="1" rIns="91425" wrap="square" tIns="45700">
          <a:noAutofit/>
        </a:bodyPr>
        <a:lstStyle/>
        <a:p>
          <a:pPr indent="0" lvl="0" marL="0" rtl="0" algn="l">
            <a:spcBef>
              <a:spcPts val="0"/>
            </a:spcBef>
            <a:spcAft>
              <a:spcPts val="0"/>
            </a:spcAft>
            <a:buClr>
              <a:schemeClr val="dk1"/>
            </a:buClr>
            <a:buSzPts val="1400"/>
            <a:buFont typeface="Calibri"/>
            <a:buNone/>
          </a:pPr>
          <a:r>
            <a:rPr b="1" lang="en-US" sz="1400">
              <a:solidFill>
                <a:schemeClr val="dk1"/>
              </a:solidFill>
              <a:latin typeface="Calibri"/>
              <a:ea typeface="Calibri"/>
              <a:cs typeface="Calibri"/>
              <a:sym typeface="Calibri"/>
            </a:rPr>
            <a:t>Utility Abstractions</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619125</xdr:colOff>
      <xdr:row>26</xdr:row>
      <xdr:rowOff>38100</xdr:rowOff>
    </xdr:from>
    <xdr:ext cx="8010525" cy="3562350"/>
    <xdr:graphicFrame>
      <xdr:nvGraphicFramePr>
        <xdr:cNvPr id="14" name="Chart 1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619125</xdr:colOff>
      <xdr:row>46</xdr:row>
      <xdr:rowOff>142875</xdr:rowOff>
    </xdr:from>
    <xdr:ext cx="8020050" cy="3562350"/>
    <xdr:graphicFrame>
      <xdr:nvGraphicFramePr>
        <xdr:cNvPr id="15" name="Chart 1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609600</xdr:colOff>
      <xdr:row>67</xdr:row>
      <xdr:rowOff>19050</xdr:rowOff>
    </xdr:from>
    <xdr:ext cx="8029575" cy="3562350"/>
    <xdr:graphicFrame>
      <xdr:nvGraphicFramePr>
        <xdr:cNvPr id="16" name="Chart 1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619125</xdr:colOff>
      <xdr:row>108</xdr:row>
      <xdr:rowOff>0</xdr:rowOff>
    </xdr:from>
    <xdr:ext cx="8029575" cy="3590925"/>
    <xdr:graphicFrame>
      <xdr:nvGraphicFramePr>
        <xdr:cNvPr id="17" name="Chart 1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609600</xdr:colOff>
      <xdr:row>87</xdr:row>
      <xdr:rowOff>104775</xdr:rowOff>
    </xdr:from>
    <xdr:ext cx="8029575" cy="3562350"/>
    <xdr:graphicFrame>
      <xdr:nvGraphicFramePr>
        <xdr:cNvPr id="18" name="Chart 18" title="Chart"/>
        <xdr:cNvGraphicFramePr/>
      </xdr:nvGraphicFramePr>
      <xdr:xfrm>
        <a:off x="0" y="0"/>
        <a:ext cx="0" cy="0"/>
      </xdr:xfrm>
      <a:graphic>
        <a:graphicData uri="http://schemas.openxmlformats.org/drawingml/2006/chart">
          <c:chart r:id="rId5"/>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48.71"/>
    <col customWidth="1" min="3" max="3" width="15.71"/>
    <col customWidth="1" min="4" max="4" width="25.71"/>
    <col customWidth="1" min="5" max="5" width="24.0"/>
    <col customWidth="1" min="6" max="6" width="21.71"/>
    <col customWidth="1" min="7" max="7" width="26.71"/>
    <col customWidth="1" min="8" max="8" width="33.0"/>
    <col customWidth="1" min="9" max="9" width="26.0"/>
    <col customWidth="1" min="10" max="10" width="33.57"/>
    <col customWidth="1" min="11" max="11" width="17.71"/>
    <col customWidth="1" min="12" max="12" width="21.29"/>
    <col customWidth="1" min="13" max="13" width="23.57"/>
    <col customWidth="1" min="14" max="17" width="8.86"/>
  </cols>
  <sheetData>
    <row r="1" ht="165.75" customHeight="1"/>
    <row r="2" ht="30.75" customHeight="1">
      <c r="B2" s="1" t="s">
        <v>0</v>
      </c>
      <c r="H2" s="2"/>
      <c r="I2" s="2"/>
      <c r="J2" s="2"/>
    </row>
    <row r="3" ht="39.75" customHeight="1">
      <c r="B3" s="3" t="s">
        <v>1</v>
      </c>
      <c r="C3" s="4"/>
    </row>
    <row r="4" ht="15.75" customHeight="1">
      <c r="B4" s="5"/>
      <c r="C4" s="4"/>
    </row>
    <row r="5" ht="14.25" customHeight="1">
      <c r="B5" s="6" t="s">
        <v>2</v>
      </c>
    </row>
    <row r="6" ht="14.25" customHeight="1">
      <c r="B6" s="7" t="s">
        <v>3</v>
      </c>
      <c r="C6" s="8" t="s">
        <v>4</v>
      </c>
    </row>
    <row r="7" ht="14.25" customHeight="1"/>
    <row r="8" ht="14.25" customHeight="1">
      <c r="B8" s="9" t="s">
        <v>5</v>
      </c>
      <c r="C8" s="10"/>
    </row>
    <row r="9" ht="14.25" customHeight="1">
      <c r="B9" s="11" t="s">
        <v>6</v>
      </c>
      <c r="C9" s="12" t="s">
        <v>7</v>
      </c>
      <c r="I9" s="13"/>
    </row>
    <row r="10" ht="14.25" customHeight="1">
      <c r="B10" s="11" t="s">
        <v>8</v>
      </c>
      <c r="C10" s="14">
        <v>1.0E12</v>
      </c>
    </row>
    <row r="11" ht="14.25" customHeight="1">
      <c r="B11" s="11" t="s">
        <v>9</v>
      </c>
      <c r="C11" s="15">
        <v>45383.0</v>
      </c>
    </row>
    <row r="12" ht="14.25" customHeight="1">
      <c r="B12" s="11" t="s">
        <v>10</v>
      </c>
      <c r="C12" s="16">
        <v>0.0</v>
      </c>
    </row>
    <row r="13" ht="14.25" customHeight="1">
      <c r="B13" s="11" t="s">
        <v>11</v>
      </c>
      <c r="C13" s="17">
        <v>0.0</v>
      </c>
    </row>
    <row r="14" ht="14.25" customHeight="1">
      <c r="B14" s="18" t="s">
        <v>12</v>
      </c>
      <c r="C14" s="19">
        <v>0.0</v>
      </c>
    </row>
    <row r="15" ht="14.25" customHeight="1"/>
    <row r="16" ht="14.25" customHeight="1">
      <c r="B16" s="9" t="s">
        <v>13</v>
      </c>
      <c r="C16" s="20"/>
      <c r="D16" s="21"/>
      <c r="E16" s="21"/>
      <c r="F16" s="20"/>
      <c r="G16" s="10"/>
    </row>
    <row r="17" ht="14.25" customHeight="1">
      <c r="B17" s="22" t="s">
        <v>14</v>
      </c>
      <c r="C17" s="23" t="s">
        <v>15</v>
      </c>
      <c r="D17" s="23" t="s">
        <v>16</v>
      </c>
      <c r="E17" s="23" t="s">
        <v>17</v>
      </c>
      <c r="F17" s="23" t="s">
        <v>18</v>
      </c>
      <c r="G17" s="24" t="s">
        <v>19</v>
      </c>
    </row>
    <row r="18" ht="14.25" customHeight="1">
      <c r="B18" s="25" t="s">
        <v>20</v>
      </c>
      <c r="C18" s="26">
        <v>0.0</v>
      </c>
      <c r="D18" s="27" t="str">
        <f>iferror(C18/D27*C10)</f>
        <v/>
      </c>
      <c r="E18" s="28">
        <f>100%-(D18/C10)</f>
        <v>1</v>
      </c>
      <c r="F18" s="29">
        <f t="shared" ref="F18:F21" si="1">min($F$22/(1+E18),D18/$C$10)</f>
        <v>0</v>
      </c>
      <c r="G18" s="30">
        <f t="shared" ref="G18:G21" si="2">1-F18/$F$22</f>
        <v>1</v>
      </c>
    </row>
    <row r="19" ht="14.25" customHeight="1">
      <c r="B19" s="25" t="s">
        <v>21</v>
      </c>
      <c r="C19" s="26">
        <v>0.0</v>
      </c>
      <c r="D19" s="31">
        <v>1.5E7</v>
      </c>
      <c r="E19" s="32">
        <v>0.5</v>
      </c>
      <c r="F19" s="29">
        <f t="shared" si="1"/>
        <v>0.000015</v>
      </c>
      <c r="G19" s="30">
        <f t="shared" si="2"/>
        <v>0.9985</v>
      </c>
      <c r="M19" s="33"/>
    </row>
    <row r="20" ht="14.25" customHeight="1">
      <c r="B20" s="25" t="s">
        <v>22</v>
      </c>
      <c r="C20" s="26">
        <v>0.0</v>
      </c>
      <c r="D20" s="31">
        <v>2.5E7</v>
      </c>
      <c r="E20" s="32">
        <v>0.25</v>
      </c>
      <c r="F20" s="29">
        <f t="shared" si="1"/>
        <v>0.000025</v>
      </c>
      <c r="G20" s="30">
        <f t="shared" si="2"/>
        <v>0.9975</v>
      </c>
      <c r="M20" s="27"/>
    </row>
    <row r="21" ht="14.25" customHeight="1">
      <c r="B21" s="25" t="s">
        <v>23</v>
      </c>
      <c r="C21" s="34">
        <v>0.0</v>
      </c>
      <c r="D21" s="31">
        <v>5.0E7</v>
      </c>
      <c r="E21" s="32">
        <v>0.15</v>
      </c>
      <c r="F21" s="29">
        <f t="shared" si="1"/>
        <v>0.00005</v>
      </c>
      <c r="G21" s="30">
        <f t="shared" si="2"/>
        <v>0.995</v>
      </c>
    </row>
    <row r="22" ht="14.25" customHeight="1">
      <c r="B22" s="25" t="s">
        <v>24</v>
      </c>
      <c r="C22" s="26">
        <v>0.0</v>
      </c>
      <c r="D22" s="35">
        <f>C13</f>
        <v>0</v>
      </c>
      <c r="E22" s="28"/>
      <c r="F22" s="29">
        <f>Inputs!$C$9*(1-G22/100)</f>
        <v>0.01</v>
      </c>
      <c r="G22" s="30">
        <v>0.0</v>
      </c>
    </row>
    <row r="23" ht="14.25" customHeight="1">
      <c r="B23" s="11" t="s">
        <v>25</v>
      </c>
      <c r="C23" s="27">
        <f>SUM(C18:C22)</f>
        <v>0</v>
      </c>
      <c r="D23" s="36"/>
      <c r="E23" s="36"/>
      <c r="F23" s="37"/>
      <c r="G23" s="38"/>
    </row>
    <row r="24" ht="14.25" customHeight="1">
      <c r="B24" s="39"/>
      <c r="C24" s="40"/>
      <c r="D24" s="41"/>
      <c r="E24" s="41"/>
    </row>
    <row r="25" ht="14.25" customHeight="1">
      <c r="B25" s="9" t="s">
        <v>26</v>
      </c>
      <c r="C25" s="20"/>
      <c r="D25" s="20"/>
      <c r="E25" s="42" t="s">
        <v>27</v>
      </c>
      <c r="F25" s="43"/>
      <c r="G25" s="43"/>
      <c r="H25" s="43"/>
      <c r="I25" s="43"/>
      <c r="J25" s="43"/>
      <c r="K25" s="43"/>
      <c r="L25" s="44"/>
    </row>
    <row r="26" ht="14.25" customHeight="1">
      <c r="B26" s="45" t="s">
        <v>28</v>
      </c>
      <c r="C26" s="46" t="s">
        <v>29</v>
      </c>
      <c r="D26" s="47" t="s">
        <v>30</v>
      </c>
      <c r="E26" s="48" t="s">
        <v>31</v>
      </c>
      <c r="F26" s="49" t="s">
        <v>32</v>
      </c>
      <c r="G26" s="49" t="s">
        <v>33</v>
      </c>
      <c r="H26" s="49" t="s">
        <v>34</v>
      </c>
      <c r="I26" s="49" t="s">
        <v>35</v>
      </c>
      <c r="J26" s="49" t="s">
        <v>36</v>
      </c>
      <c r="K26" s="49" t="s">
        <v>37</v>
      </c>
      <c r="L26" s="50" t="s">
        <v>38</v>
      </c>
    </row>
    <row r="27" ht="14.25" customHeight="1">
      <c r="A27" s="51" t="s">
        <v>39</v>
      </c>
      <c r="B27" s="11" t="str">
        <f t="shared" ref="B27:B31" si="3">B18</f>
        <v>Early Backers / Angels</v>
      </c>
      <c r="C27" s="52">
        <f>C14*(C32/(1-C14))</f>
        <v>0</v>
      </c>
      <c r="D27" s="27">
        <f>C27*C10</f>
        <v>0</v>
      </c>
      <c r="E27" s="53">
        <v>0.0</v>
      </c>
      <c r="F27" s="54">
        <v>0.0</v>
      </c>
      <c r="G27" s="54">
        <v>0.0</v>
      </c>
      <c r="H27" s="55">
        <f t="shared" ref="H27:H41" si="4">IF(G27&gt;0,IF(E27&lt;100,(100-E27)/G27,0),0)</f>
        <v>0</v>
      </c>
      <c r="I27" s="27">
        <f t="shared" ref="I27:I41" si="5">D27*H27/100</f>
        <v>0</v>
      </c>
      <c r="J27" s="27">
        <f t="shared" ref="J27:J41" si="6">D27*E27/100+IF(G27&gt;0,IF(F27=0,D27/G27,0),0)</f>
        <v>0</v>
      </c>
      <c r="K27" s="56">
        <f t="shared" ref="K27:K41" si="7">EDATE($C$11,F27)</f>
        <v>45383</v>
      </c>
      <c r="L27" s="57">
        <f t="shared" ref="L27:L41" si="8">EDATE(K27,G27)</f>
        <v>45383</v>
      </c>
    </row>
    <row r="28" ht="14.25" customHeight="1">
      <c r="A28" s="58"/>
      <c r="B28" s="11" t="str">
        <f t="shared" si="3"/>
        <v>Seed</v>
      </c>
      <c r="C28" s="52">
        <f t="shared" ref="C28:C30" si="9">D28/$C$10</f>
        <v>0</v>
      </c>
      <c r="D28" s="27">
        <f t="shared" ref="D28:D30" si="10">C19/F19</f>
        <v>0</v>
      </c>
      <c r="E28" s="53">
        <v>0.0</v>
      </c>
      <c r="F28" s="54">
        <v>0.0</v>
      </c>
      <c r="G28" s="54">
        <v>0.0</v>
      </c>
      <c r="H28" s="55">
        <f t="shared" si="4"/>
        <v>0</v>
      </c>
      <c r="I28" s="27">
        <f t="shared" si="5"/>
        <v>0</v>
      </c>
      <c r="J28" s="27">
        <f t="shared" si="6"/>
        <v>0</v>
      </c>
      <c r="K28" s="56">
        <f t="shared" si="7"/>
        <v>45383</v>
      </c>
      <c r="L28" s="57">
        <f t="shared" si="8"/>
        <v>45383</v>
      </c>
    </row>
    <row r="29" ht="14.25" customHeight="1">
      <c r="A29" s="58"/>
      <c r="B29" s="11" t="str">
        <f t="shared" si="3"/>
        <v>Pre-Sale 1</v>
      </c>
      <c r="C29" s="52">
        <f t="shared" si="9"/>
        <v>0</v>
      </c>
      <c r="D29" s="27">
        <f t="shared" si="10"/>
        <v>0</v>
      </c>
      <c r="E29" s="53">
        <v>0.0</v>
      </c>
      <c r="F29" s="54">
        <v>0.0</v>
      </c>
      <c r="G29" s="54">
        <v>0.0</v>
      </c>
      <c r="H29" s="55">
        <f t="shared" si="4"/>
        <v>0</v>
      </c>
      <c r="I29" s="27">
        <f t="shared" si="5"/>
        <v>0</v>
      </c>
      <c r="J29" s="27">
        <f t="shared" si="6"/>
        <v>0</v>
      </c>
      <c r="K29" s="56">
        <f t="shared" si="7"/>
        <v>45383</v>
      </c>
      <c r="L29" s="57">
        <f t="shared" si="8"/>
        <v>45383</v>
      </c>
    </row>
    <row r="30" ht="14.25" customHeight="1">
      <c r="A30" s="58"/>
      <c r="B30" s="11" t="str">
        <f t="shared" si="3"/>
        <v>Pre-Sale 2</v>
      </c>
      <c r="C30" s="52">
        <f t="shared" si="9"/>
        <v>0</v>
      </c>
      <c r="D30" s="27">
        <f t="shared" si="10"/>
        <v>0</v>
      </c>
      <c r="E30" s="53">
        <v>0.0</v>
      </c>
      <c r="F30" s="54">
        <v>0.0</v>
      </c>
      <c r="G30" s="54">
        <v>0.0</v>
      </c>
      <c r="H30" s="55">
        <f t="shared" si="4"/>
        <v>0</v>
      </c>
      <c r="I30" s="27">
        <f t="shared" si="5"/>
        <v>0</v>
      </c>
      <c r="J30" s="27">
        <f t="shared" si="6"/>
        <v>0</v>
      </c>
      <c r="K30" s="56">
        <f t="shared" si="7"/>
        <v>45383</v>
      </c>
      <c r="L30" s="57">
        <f t="shared" si="8"/>
        <v>45383</v>
      </c>
    </row>
    <row r="31" ht="14.25" customHeight="1">
      <c r="A31" s="58"/>
      <c r="B31" s="11" t="str">
        <f t="shared" si="3"/>
        <v>Public Sale</v>
      </c>
      <c r="C31" s="52">
        <f>C12</f>
        <v>0</v>
      </c>
      <c r="D31" s="27">
        <f>C31*C10</f>
        <v>0</v>
      </c>
      <c r="E31" s="59">
        <v>0.0</v>
      </c>
      <c r="F31" s="7">
        <v>0.0</v>
      </c>
      <c r="G31" s="54">
        <v>0.0</v>
      </c>
      <c r="H31" s="55">
        <f t="shared" si="4"/>
        <v>0</v>
      </c>
      <c r="I31" s="27">
        <f t="shared" si="5"/>
        <v>0</v>
      </c>
      <c r="J31" s="27">
        <f t="shared" si="6"/>
        <v>0</v>
      </c>
      <c r="K31" s="56">
        <f t="shared" si="7"/>
        <v>45383</v>
      </c>
      <c r="L31" s="57">
        <f t="shared" si="8"/>
        <v>45383</v>
      </c>
    </row>
    <row r="32" ht="14.25" customHeight="1">
      <c r="A32" s="58"/>
      <c r="B32" s="11" t="s">
        <v>40</v>
      </c>
      <c r="C32" s="60">
        <v>0.17</v>
      </c>
      <c r="D32" s="27">
        <f t="shared" ref="D32:D41" si="11">C32*$C$10</f>
        <v>170000000000</v>
      </c>
      <c r="E32" s="59">
        <v>2.0</v>
      </c>
      <c r="F32" s="54">
        <v>0.0</v>
      </c>
      <c r="G32" s="54">
        <v>120.0</v>
      </c>
      <c r="H32" s="55">
        <f t="shared" si="4"/>
        <v>0.8166666667</v>
      </c>
      <c r="I32" s="27">
        <f t="shared" si="5"/>
        <v>1388333333</v>
      </c>
      <c r="J32" s="27">
        <f t="shared" si="6"/>
        <v>4816666667</v>
      </c>
      <c r="K32" s="56">
        <f t="shared" si="7"/>
        <v>45383</v>
      </c>
      <c r="L32" s="57">
        <f t="shared" si="8"/>
        <v>49035</v>
      </c>
    </row>
    <row r="33" ht="14.25" customHeight="1">
      <c r="A33" s="58"/>
      <c r="B33" s="61" t="s">
        <v>41</v>
      </c>
      <c r="C33" s="62">
        <v>0.29</v>
      </c>
      <c r="D33" s="27">
        <f t="shared" si="11"/>
        <v>290000000000</v>
      </c>
      <c r="E33" s="59">
        <v>2.0</v>
      </c>
      <c r="F33" s="54">
        <v>0.0</v>
      </c>
      <c r="G33" s="54">
        <v>120.0</v>
      </c>
      <c r="H33" s="55">
        <f t="shared" si="4"/>
        <v>0.8166666667</v>
      </c>
      <c r="I33" s="27">
        <f t="shared" si="5"/>
        <v>2368333333</v>
      </c>
      <c r="J33" s="27">
        <f t="shared" si="6"/>
        <v>8216666667</v>
      </c>
      <c r="K33" s="56">
        <f t="shared" si="7"/>
        <v>45383</v>
      </c>
      <c r="L33" s="57">
        <f t="shared" si="8"/>
        <v>49035</v>
      </c>
    </row>
    <row r="34" ht="14.25" customHeight="1">
      <c r="A34" s="58"/>
      <c r="B34" s="61" t="s">
        <v>42</v>
      </c>
      <c r="C34" s="62">
        <v>0.1275</v>
      </c>
      <c r="D34" s="27">
        <f t="shared" si="11"/>
        <v>127500000000</v>
      </c>
      <c r="E34" s="59">
        <v>2.0</v>
      </c>
      <c r="F34" s="54">
        <v>0.0</v>
      </c>
      <c r="G34" s="54">
        <v>120.0</v>
      </c>
      <c r="H34" s="55">
        <f t="shared" si="4"/>
        <v>0.8166666667</v>
      </c>
      <c r="I34" s="27">
        <f t="shared" si="5"/>
        <v>1041250000</v>
      </c>
      <c r="J34" s="27">
        <f t="shared" si="6"/>
        <v>3612500000</v>
      </c>
      <c r="K34" s="56">
        <f t="shared" si="7"/>
        <v>45383</v>
      </c>
      <c r="L34" s="57">
        <f t="shared" si="8"/>
        <v>49035</v>
      </c>
    </row>
    <row r="35" ht="14.25" customHeight="1">
      <c r="A35" s="63"/>
      <c r="B35" s="61" t="s">
        <v>43</v>
      </c>
      <c r="C35" s="64">
        <v>0.0</v>
      </c>
      <c r="D35" s="27">
        <f t="shared" si="11"/>
        <v>0</v>
      </c>
      <c r="E35" s="65">
        <v>0.0</v>
      </c>
      <c r="F35" s="66">
        <v>0.0</v>
      </c>
      <c r="G35" s="66">
        <v>0.0</v>
      </c>
      <c r="H35" s="55">
        <f t="shared" si="4"/>
        <v>0</v>
      </c>
      <c r="I35" s="67">
        <f t="shared" si="5"/>
        <v>0</v>
      </c>
      <c r="J35" s="67">
        <f t="shared" si="6"/>
        <v>0</v>
      </c>
      <c r="K35" s="56">
        <f t="shared" si="7"/>
        <v>45383</v>
      </c>
      <c r="L35" s="57">
        <f t="shared" si="8"/>
        <v>45383</v>
      </c>
    </row>
    <row r="36" ht="14.25" customHeight="1">
      <c r="A36" s="68" t="s">
        <v>44</v>
      </c>
      <c r="B36" s="69" t="s">
        <v>45</v>
      </c>
      <c r="C36" s="70">
        <v>0.22</v>
      </c>
      <c r="D36" s="71">
        <f t="shared" si="11"/>
        <v>220000000000</v>
      </c>
      <c r="E36" s="72">
        <v>2.0</v>
      </c>
      <c r="F36" s="73">
        <v>0.0</v>
      </c>
      <c r="G36" s="73">
        <v>120.0</v>
      </c>
      <c r="H36" s="74">
        <f t="shared" si="4"/>
        <v>0.8166666667</v>
      </c>
      <c r="I36" s="27">
        <f t="shared" si="5"/>
        <v>1796666667</v>
      </c>
      <c r="J36" s="27">
        <f t="shared" si="6"/>
        <v>6233333333</v>
      </c>
      <c r="K36" s="75">
        <f t="shared" si="7"/>
        <v>45383</v>
      </c>
      <c r="L36" s="76">
        <f t="shared" si="8"/>
        <v>49035</v>
      </c>
    </row>
    <row r="37" ht="14.25" customHeight="1">
      <c r="A37" s="58"/>
      <c r="B37" s="77" t="s">
        <v>46</v>
      </c>
      <c r="C37" s="78">
        <v>0.0</v>
      </c>
      <c r="D37" s="79">
        <f t="shared" si="11"/>
        <v>0</v>
      </c>
      <c r="E37" s="80">
        <v>0.0</v>
      </c>
      <c r="F37" s="7">
        <v>0.0</v>
      </c>
      <c r="G37" s="7">
        <v>0.0</v>
      </c>
      <c r="H37" s="55">
        <f t="shared" si="4"/>
        <v>0</v>
      </c>
      <c r="I37" s="27">
        <f t="shared" si="5"/>
        <v>0</v>
      </c>
      <c r="J37" s="27">
        <f t="shared" si="6"/>
        <v>0</v>
      </c>
      <c r="K37" s="56">
        <f t="shared" si="7"/>
        <v>45383</v>
      </c>
      <c r="L37" s="57">
        <f t="shared" si="8"/>
        <v>45383</v>
      </c>
    </row>
    <row r="38" ht="14.25" customHeight="1">
      <c r="A38" s="58"/>
      <c r="B38" s="77" t="s">
        <v>47</v>
      </c>
      <c r="C38" s="81">
        <v>0.0</v>
      </c>
      <c r="D38" s="79">
        <f t="shared" si="11"/>
        <v>0</v>
      </c>
      <c r="E38" s="80">
        <v>0.0</v>
      </c>
      <c r="F38" s="7">
        <v>0.0</v>
      </c>
      <c r="G38" s="7">
        <v>0.0</v>
      </c>
      <c r="H38" s="55">
        <f t="shared" si="4"/>
        <v>0</v>
      </c>
      <c r="I38" s="27">
        <f t="shared" si="5"/>
        <v>0</v>
      </c>
      <c r="J38" s="27">
        <f t="shared" si="6"/>
        <v>0</v>
      </c>
      <c r="K38" s="56">
        <f t="shared" si="7"/>
        <v>45383</v>
      </c>
      <c r="L38" s="57">
        <f t="shared" si="8"/>
        <v>45383</v>
      </c>
    </row>
    <row r="39" ht="14.25" customHeight="1">
      <c r="A39" s="58"/>
      <c r="B39" s="77" t="s">
        <v>48</v>
      </c>
      <c r="C39" s="78">
        <v>0.0</v>
      </c>
      <c r="D39" s="79">
        <f t="shared" si="11"/>
        <v>0</v>
      </c>
      <c r="E39" s="82">
        <v>0.0</v>
      </c>
      <c r="F39" s="7">
        <v>0.0</v>
      </c>
      <c r="G39" s="54">
        <v>0.0</v>
      </c>
      <c r="H39" s="55">
        <f t="shared" si="4"/>
        <v>0</v>
      </c>
      <c r="I39" s="27">
        <f t="shared" si="5"/>
        <v>0</v>
      </c>
      <c r="J39" s="27">
        <f t="shared" si="6"/>
        <v>0</v>
      </c>
      <c r="K39" s="56">
        <f t="shared" si="7"/>
        <v>45383</v>
      </c>
      <c r="L39" s="57">
        <f t="shared" si="8"/>
        <v>45383</v>
      </c>
    </row>
    <row r="40" ht="14.25" customHeight="1">
      <c r="A40" s="58"/>
      <c r="B40" s="83" t="s">
        <v>49</v>
      </c>
      <c r="C40" s="84">
        <v>0.0</v>
      </c>
      <c r="D40" s="85">
        <f t="shared" si="11"/>
        <v>0</v>
      </c>
      <c r="E40" s="86">
        <v>0.0</v>
      </c>
      <c r="F40" s="66">
        <v>0.0</v>
      </c>
      <c r="G40" s="66">
        <v>0.0</v>
      </c>
      <c r="H40" s="87">
        <f t="shared" si="4"/>
        <v>0</v>
      </c>
      <c r="I40" s="27">
        <f t="shared" si="5"/>
        <v>0</v>
      </c>
      <c r="J40" s="27">
        <f t="shared" si="6"/>
        <v>0</v>
      </c>
      <c r="K40" s="88">
        <f t="shared" si="7"/>
        <v>45383</v>
      </c>
      <c r="L40" s="89">
        <f t="shared" si="8"/>
        <v>45383</v>
      </c>
    </row>
    <row r="41" ht="14.25" customHeight="1">
      <c r="A41" s="68" t="s">
        <v>50</v>
      </c>
      <c r="B41" s="90" t="s">
        <v>51</v>
      </c>
      <c r="C41" s="91">
        <f>100%-sum(C27:C40)-C43</f>
        <v>0.0025</v>
      </c>
      <c r="D41" s="67">
        <f t="shared" si="11"/>
        <v>2500000000</v>
      </c>
      <c r="E41" s="92">
        <v>100.0</v>
      </c>
      <c r="F41" s="93">
        <v>0.0</v>
      </c>
      <c r="G41" s="93">
        <v>0.0</v>
      </c>
      <c r="H41" s="87">
        <f t="shared" si="4"/>
        <v>0</v>
      </c>
      <c r="I41" s="94">
        <f t="shared" si="5"/>
        <v>0</v>
      </c>
      <c r="J41" s="94">
        <f t="shared" si="6"/>
        <v>2500000000</v>
      </c>
      <c r="K41" s="88">
        <f t="shared" si="7"/>
        <v>45383</v>
      </c>
      <c r="L41" s="89">
        <f t="shared" si="8"/>
        <v>45383</v>
      </c>
    </row>
    <row r="42" ht="23.25" customHeight="1">
      <c r="A42" s="68" t="s">
        <v>52</v>
      </c>
      <c r="B42" s="95" t="s">
        <v>53</v>
      </c>
      <c r="C42" s="96"/>
      <c r="D42" s="97"/>
      <c r="E42" s="98" t="s">
        <v>54</v>
      </c>
      <c r="F42" s="99" t="s">
        <v>55</v>
      </c>
      <c r="G42" s="100" t="s">
        <v>56</v>
      </c>
      <c r="H42" s="99" t="s">
        <v>57</v>
      </c>
      <c r="I42" s="101" t="s">
        <v>58</v>
      </c>
      <c r="J42" s="99" t="s">
        <v>59</v>
      </c>
      <c r="K42" s="99" t="s">
        <v>60</v>
      </c>
      <c r="L42" s="57"/>
    </row>
    <row r="43" ht="25.5" customHeight="1">
      <c r="A43" s="63"/>
      <c r="B43" s="102" t="s">
        <v>52</v>
      </c>
      <c r="C43" s="103">
        <v>0.19</v>
      </c>
      <c r="D43" s="104">
        <f>C43*$C$10</f>
        <v>190000000000</v>
      </c>
      <c r="E43" s="105">
        <v>45382.0</v>
      </c>
      <c r="F43" s="106">
        <v>0.2</v>
      </c>
      <c r="G43" s="107">
        <v>45565.0</v>
      </c>
      <c r="H43" s="106">
        <v>0.3</v>
      </c>
      <c r="I43" s="108">
        <v>45747.0</v>
      </c>
      <c r="J43" s="106">
        <v>0.5</v>
      </c>
      <c r="K43" s="109">
        <f>F43+H43+J43</f>
        <v>1</v>
      </c>
      <c r="L43" s="57"/>
    </row>
    <row r="44" ht="14.25" customHeight="1">
      <c r="A44" s="110"/>
      <c r="B44" s="22" t="s">
        <v>61</v>
      </c>
      <c r="C44" s="111">
        <f t="shared" ref="C44:D44" si="12">SUM(C27:C43)</f>
        <v>1</v>
      </c>
      <c r="D44" s="112">
        <f t="shared" si="12"/>
        <v>1000000000000</v>
      </c>
      <c r="E44" s="41"/>
      <c r="F44" s="41"/>
      <c r="G44" s="41"/>
      <c r="H44" s="41"/>
      <c r="I44" s="41"/>
      <c r="J44" s="41"/>
      <c r="K44" s="41"/>
      <c r="L44" s="113"/>
    </row>
    <row r="45" ht="14.25" customHeight="1">
      <c r="A45" s="110"/>
      <c r="B45" s="114" t="str">
        <f>IF(OR(C44&lt;&gt;100%,D45="We recommend to have at least 5 % tokens be allocated to the liquidity pool by removing allocations from the other allocation entities!"),'Background Data'!A8,'Background Data'!A7)</f>
        <v>Check</v>
      </c>
      <c r="D45" s="23" t="str">
        <f>if(C41&lt;2.5%,"We recommend to have at least 2.5 % tokens be allocated to the liquidity pool by removing allocations from the other allocation entities!","")</f>
        <v>We recommend to have at least 2.5 % tokens be allocated to the liquidity pool by removing allocations from the other allocation entities!</v>
      </c>
      <c r="I45" s="41"/>
      <c r="J45" s="41" t="s">
        <v>62</v>
      </c>
      <c r="K45" s="41"/>
      <c r="L45" s="113"/>
    </row>
    <row r="46" ht="14.25" customHeight="1">
      <c r="A46" s="110"/>
      <c r="B46" s="18"/>
      <c r="C46" s="37"/>
      <c r="D46" s="37"/>
      <c r="E46" s="37"/>
      <c r="F46" s="37"/>
      <c r="G46" s="37"/>
      <c r="H46" s="37"/>
      <c r="I46" s="37"/>
      <c r="J46" s="37"/>
      <c r="K46" s="37"/>
      <c r="L46" s="38"/>
    </row>
    <row r="47" ht="14.25" customHeight="1">
      <c r="B47" s="6"/>
      <c r="C47" s="27"/>
      <c r="D47" s="41"/>
      <c r="E47" s="41"/>
    </row>
    <row r="48" ht="15.75" customHeight="1">
      <c r="B48" s="115" t="s">
        <v>63</v>
      </c>
      <c r="C48" s="116"/>
      <c r="D48" s="117"/>
      <c r="E48" s="117"/>
      <c r="F48" s="117"/>
      <c r="G48" s="117"/>
      <c r="H48" s="117"/>
      <c r="I48" s="117"/>
      <c r="J48" s="117"/>
    </row>
    <row r="49" ht="14.25" customHeight="1">
      <c r="B49" s="118" t="s">
        <v>64</v>
      </c>
      <c r="C49" s="116"/>
      <c r="D49" s="117"/>
      <c r="E49" s="117"/>
      <c r="F49" s="117"/>
      <c r="G49" s="117"/>
      <c r="H49" s="117"/>
      <c r="I49" s="117"/>
      <c r="J49" s="117"/>
      <c r="K49" s="117"/>
    </row>
    <row r="50" ht="14.25" customHeight="1">
      <c r="B50" s="119" t="s">
        <v>65</v>
      </c>
      <c r="C50" s="120"/>
      <c r="D50" s="121"/>
      <c r="E50" s="122" t="s">
        <v>66</v>
      </c>
      <c r="F50" s="123"/>
      <c r="G50" s="123"/>
      <c r="H50" s="123"/>
      <c r="I50" s="117"/>
      <c r="J50" s="117"/>
      <c r="K50" s="117"/>
    </row>
    <row r="51" ht="14.25" customHeight="1">
      <c r="B51" s="124" t="str">
        <f t="shared" ref="B51:C51" si="13">B10</f>
        <v>Initial Total Supply of Tokens</v>
      </c>
      <c r="C51" s="125">
        <f t="shared" si="13"/>
        <v>1000000000000</v>
      </c>
      <c r="D51" s="121"/>
      <c r="E51" s="126"/>
      <c r="F51" s="127" t="s">
        <v>67</v>
      </c>
      <c r="G51" s="128" t="s">
        <v>68</v>
      </c>
      <c r="H51" s="129" t="s">
        <v>69</v>
      </c>
      <c r="I51" s="117"/>
      <c r="J51" s="117"/>
      <c r="K51" s="117"/>
    </row>
    <row r="52" ht="14.25" customHeight="1">
      <c r="B52" s="124" t="s">
        <v>70</v>
      </c>
      <c r="C52" s="130">
        <f>C11</f>
        <v>45383</v>
      </c>
      <c r="D52" s="121"/>
      <c r="E52" s="131" t="s">
        <v>71</v>
      </c>
      <c r="F52" s="132">
        <f t="shared" ref="F52:H52" si="14">C19</f>
        <v>0</v>
      </c>
      <c r="G52" s="132">
        <f t="shared" si="14"/>
        <v>15000000</v>
      </c>
      <c r="H52" s="133">
        <f t="shared" si="14"/>
        <v>0.5</v>
      </c>
      <c r="I52" s="117"/>
      <c r="J52" s="117"/>
      <c r="K52" s="117"/>
    </row>
    <row r="53" ht="14.25" customHeight="1">
      <c r="B53" s="134" t="str">
        <f t="shared" ref="B53:C53" si="15">B12</f>
        <v>% Public Sale of Supply (up to)</v>
      </c>
      <c r="C53" s="135">
        <f t="shared" si="15"/>
        <v>0</v>
      </c>
      <c r="D53" s="121"/>
      <c r="E53" s="131" t="s">
        <v>72</v>
      </c>
      <c r="F53" s="132">
        <f t="shared" ref="F53:H53" si="16">C20</f>
        <v>0</v>
      </c>
      <c r="G53" s="132">
        <f t="shared" si="16"/>
        <v>25000000</v>
      </c>
      <c r="H53" s="136">
        <f t="shared" si="16"/>
        <v>0.25</v>
      </c>
      <c r="I53" s="117"/>
      <c r="J53" s="117"/>
      <c r="K53" s="117"/>
      <c r="L53" s="137"/>
    </row>
    <row r="54" ht="14.25" customHeight="1">
      <c r="B54" s="124" t="s">
        <v>73</v>
      </c>
      <c r="C54" s="138" t="s">
        <v>74</v>
      </c>
      <c r="D54" s="121"/>
      <c r="E54" s="131" t="s">
        <v>75</v>
      </c>
      <c r="F54" s="132">
        <f t="shared" ref="F54:H54" si="17">C21</f>
        <v>0</v>
      </c>
      <c r="G54" s="132">
        <f t="shared" si="17"/>
        <v>50000000</v>
      </c>
      <c r="H54" s="136">
        <f t="shared" si="17"/>
        <v>0.15</v>
      </c>
      <c r="I54" s="117"/>
      <c r="J54" s="117"/>
      <c r="K54" s="117"/>
      <c r="L54" s="137"/>
    </row>
    <row r="55" ht="14.25" customHeight="1">
      <c r="B55" s="139" t="s">
        <v>76</v>
      </c>
      <c r="C55" s="140">
        <f>sum(J27:J41)/C10</f>
        <v>0.02537916667</v>
      </c>
      <c r="D55" s="121"/>
      <c r="E55" s="141" t="s">
        <v>77</v>
      </c>
      <c r="F55" s="142">
        <f>sum(F52:F54)</f>
        <v>0</v>
      </c>
      <c r="G55" s="142"/>
      <c r="H55" s="143"/>
      <c r="I55" s="117"/>
      <c r="J55" s="117"/>
      <c r="K55" s="117"/>
      <c r="L55" s="137"/>
    </row>
    <row r="56" ht="14.25" customHeight="1">
      <c r="B56" s="144"/>
      <c r="C56" s="145"/>
      <c r="D56" s="121"/>
      <c r="E56" s="144"/>
      <c r="F56" s="144"/>
      <c r="G56" s="144"/>
      <c r="H56" s="144"/>
      <c r="I56" s="117"/>
      <c r="J56" s="117"/>
      <c r="K56" s="117"/>
      <c r="L56" s="137"/>
    </row>
    <row r="57" ht="14.25" customHeight="1">
      <c r="B57" s="146" t="s">
        <v>78</v>
      </c>
      <c r="C57" s="123"/>
      <c r="D57" s="123"/>
      <c r="E57" s="123"/>
      <c r="F57" s="144"/>
      <c r="G57" s="144"/>
      <c r="H57" s="144"/>
      <c r="I57" s="117"/>
      <c r="J57" s="117"/>
      <c r="K57" s="117"/>
      <c r="L57" s="137"/>
    </row>
    <row r="58" ht="14.25" customHeight="1">
      <c r="B58" s="147"/>
      <c r="C58" s="148" t="s">
        <v>79</v>
      </c>
      <c r="D58" s="148" t="s">
        <v>80</v>
      </c>
      <c r="E58" s="149" t="s">
        <v>81</v>
      </c>
      <c r="F58" s="144"/>
      <c r="G58" s="144"/>
      <c r="H58" s="144"/>
      <c r="I58" s="117"/>
      <c r="J58" s="117"/>
      <c r="K58" s="117"/>
      <c r="L58" s="137"/>
    </row>
    <row r="59" ht="14.25" customHeight="1">
      <c r="B59" s="150" t="s">
        <v>82</v>
      </c>
      <c r="C59" s="151">
        <f>C27</f>
        <v>0</v>
      </c>
      <c r="D59" s="152" t="str">
        <f>G33&amp;" / "&amp;G27</f>
        <v>120 / 0</v>
      </c>
      <c r="E59" s="153" t="str">
        <f>F33&amp;" / "&amp;F27</f>
        <v>0 / 0</v>
      </c>
      <c r="F59" s="144"/>
      <c r="G59" s="144"/>
      <c r="H59" s="144"/>
      <c r="I59" s="117"/>
      <c r="J59" s="117"/>
      <c r="K59" s="117"/>
      <c r="L59" s="137"/>
    </row>
    <row r="60" ht="14.25" customHeight="1">
      <c r="B60" s="154" t="s">
        <v>83</v>
      </c>
      <c r="C60" s="151">
        <f>C28+C29+C30</f>
        <v>0</v>
      </c>
      <c r="D60" s="152" t="str">
        <f>G28&amp;" / "&amp;G29&amp;" / "&amp;G30</f>
        <v>0 / 0 / 0</v>
      </c>
      <c r="E60" s="153" t="str">
        <f>F28&amp;" / "&amp;F29&amp;" / "&amp;F30</f>
        <v>0 / 0 / 0</v>
      </c>
      <c r="F60" s="144"/>
      <c r="G60" s="144"/>
      <c r="H60" s="144"/>
      <c r="I60" s="117"/>
      <c r="J60" s="117"/>
      <c r="K60" s="117"/>
      <c r="L60" s="137"/>
    </row>
    <row r="61" ht="14.25" customHeight="1">
      <c r="B61" s="154" t="str">
        <f t="shared" ref="B61:C61" si="18">B36</f>
        <v>Reserve </v>
      </c>
      <c r="C61" s="151">
        <f t="shared" si="18"/>
        <v>0.22</v>
      </c>
      <c r="D61" s="152">
        <f>G36</f>
        <v>120</v>
      </c>
      <c r="E61" s="153">
        <f>6</f>
        <v>6</v>
      </c>
      <c r="F61" s="144"/>
      <c r="G61" s="144"/>
      <c r="H61" s="144"/>
      <c r="I61" s="117"/>
      <c r="J61" s="117"/>
      <c r="K61" s="117"/>
      <c r="L61" s="137"/>
    </row>
    <row r="62" ht="14.25" customHeight="1">
      <c r="B62" s="154" t="str">
        <f t="shared" ref="B62:C62" si="19">B32</f>
        <v>Founders / Team</v>
      </c>
      <c r="C62" s="151">
        <f t="shared" si="19"/>
        <v>0.17</v>
      </c>
      <c r="D62" s="152">
        <f>G32</f>
        <v>120</v>
      </c>
      <c r="E62" s="153">
        <f>F32</f>
        <v>0</v>
      </c>
      <c r="F62" s="144"/>
      <c r="G62" s="144"/>
      <c r="H62" s="144"/>
      <c r="I62" s="117"/>
      <c r="J62" s="117"/>
      <c r="K62" s="117"/>
      <c r="L62" s="137"/>
    </row>
    <row r="63" ht="14.25" customHeight="1">
      <c r="B63" s="154" t="str">
        <f t="shared" ref="B63:C63" si="20">B34</f>
        <v>Community Treasury</v>
      </c>
      <c r="C63" s="151">
        <f t="shared" si="20"/>
        <v>0.1275</v>
      </c>
      <c r="D63" s="152">
        <f t="shared" ref="D63:D65" si="22">G34</f>
        <v>120</v>
      </c>
      <c r="E63" s="153">
        <f t="shared" ref="E63:E65" si="23">F34</f>
        <v>0</v>
      </c>
      <c r="F63" s="144"/>
      <c r="G63" s="144"/>
      <c r="H63" s="144"/>
      <c r="I63" s="117"/>
      <c r="J63" s="117"/>
      <c r="K63" s="117"/>
      <c r="L63" s="137"/>
    </row>
    <row r="64" ht="14.25" customHeight="1">
      <c r="B64" s="154" t="str">
        <f t="shared" ref="B64:C64" si="21">B43</f>
        <v>Airdrops</v>
      </c>
      <c r="C64" s="151">
        <f t="shared" si="21"/>
        <v>0.19</v>
      </c>
      <c r="D64" s="152">
        <f t="shared" si="22"/>
        <v>0</v>
      </c>
      <c r="E64" s="153">
        <f t="shared" si="23"/>
        <v>0</v>
      </c>
      <c r="F64" s="144"/>
      <c r="G64" s="144"/>
      <c r="H64" s="144"/>
      <c r="I64" s="117"/>
      <c r="J64" s="117"/>
      <c r="K64" s="117"/>
      <c r="Q64" s="155"/>
    </row>
    <row r="65" ht="14.25" customHeight="1">
      <c r="B65" s="154" t="str">
        <f t="shared" ref="B65:C65" si="24">B33</f>
        <v>Ecosystem Incentives (GPU, Storage Contributors)</v>
      </c>
      <c r="C65" s="151">
        <f t="shared" si="24"/>
        <v>0.29</v>
      </c>
      <c r="D65" s="152">
        <f t="shared" si="22"/>
        <v>120</v>
      </c>
      <c r="E65" s="153">
        <f t="shared" si="23"/>
        <v>0</v>
      </c>
      <c r="F65" s="144"/>
      <c r="G65" s="144"/>
      <c r="H65" s="144"/>
      <c r="I65" s="117"/>
      <c r="J65" s="117"/>
      <c r="K65" s="117"/>
      <c r="Q65" s="155"/>
    </row>
    <row r="66" ht="14.25" customHeight="1">
      <c r="B66" s="154" t="str">
        <f t="shared" ref="B66:C66" si="25">B41</f>
        <v>Liquidity Pool</v>
      </c>
      <c r="C66" s="151">
        <f t="shared" si="25"/>
        <v>0.0025</v>
      </c>
      <c r="D66" s="152">
        <f>G41</f>
        <v>0</v>
      </c>
      <c r="E66" s="153">
        <f>F41</f>
        <v>0</v>
      </c>
      <c r="F66" s="144"/>
      <c r="G66" s="144"/>
      <c r="H66" s="144"/>
      <c r="I66" s="117"/>
      <c r="J66" s="117"/>
      <c r="K66" s="117"/>
    </row>
    <row r="67" ht="14.25" customHeight="1">
      <c r="B67" s="147" t="s">
        <v>84</v>
      </c>
      <c r="C67" s="156">
        <f>sum(C59:C66)</f>
        <v>1</v>
      </c>
      <c r="D67" s="120"/>
      <c r="E67" s="157"/>
      <c r="F67" s="144"/>
      <c r="G67" s="144"/>
      <c r="H67" s="144"/>
      <c r="I67" s="117"/>
      <c r="J67" s="117"/>
      <c r="K67" s="117"/>
    </row>
    <row r="68" ht="14.25" customHeight="1">
      <c r="B68" s="158" t="s">
        <v>85</v>
      </c>
      <c r="C68" s="144"/>
      <c r="D68" s="144"/>
      <c r="E68" s="144"/>
      <c r="F68" s="144"/>
      <c r="G68" s="144"/>
      <c r="H68" s="144"/>
      <c r="I68" s="117"/>
      <c r="J68" s="117"/>
      <c r="K68" s="117"/>
    </row>
    <row r="69" ht="14.25" customHeight="1">
      <c r="I69" s="117"/>
      <c r="J69" s="117"/>
      <c r="K69" s="117"/>
    </row>
    <row r="70" ht="14.25" customHeight="1">
      <c r="I70" s="117"/>
      <c r="J70" s="117"/>
      <c r="K70" s="117"/>
    </row>
    <row r="71" ht="14.25" customHeight="1">
      <c r="I71" s="117"/>
      <c r="J71" s="117"/>
      <c r="K71" s="117"/>
    </row>
    <row r="72" ht="14.25" customHeight="1">
      <c r="I72" s="117"/>
      <c r="J72" s="117"/>
      <c r="K72" s="117"/>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c r="D88" s="41"/>
      <c r="E88" s="41"/>
      <c r="I88" s="117"/>
      <c r="J88" s="117"/>
      <c r="K88" s="117"/>
    </row>
    <row r="89" ht="14.25" customHeight="1">
      <c r="D89" s="41"/>
      <c r="E89" s="41"/>
      <c r="I89" s="117"/>
      <c r="J89" s="117"/>
      <c r="K89" s="117"/>
    </row>
    <row r="90" ht="14.25" customHeight="1">
      <c r="D90" s="41"/>
      <c r="E90" s="41"/>
    </row>
    <row r="91" ht="14.25" customHeight="1">
      <c r="D91" s="41"/>
      <c r="E91" s="41"/>
    </row>
    <row r="92" ht="14.25" customHeight="1">
      <c r="D92" s="41"/>
      <c r="E92" s="41"/>
    </row>
    <row r="93" ht="14.25" customHeight="1">
      <c r="D93" s="41"/>
      <c r="E93" s="41"/>
    </row>
    <row r="94" ht="14.25" customHeight="1">
      <c r="D94" s="41"/>
      <c r="E94" s="41"/>
    </row>
    <row r="95" ht="14.25" customHeight="1">
      <c r="D95" s="41"/>
      <c r="E95" s="41"/>
    </row>
    <row r="96" ht="14.25" customHeight="1">
      <c r="D96" s="41"/>
      <c r="E96" s="41"/>
    </row>
    <row r="97" ht="14.25" customHeight="1">
      <c r="D97" s="41"/>
      <c r="E97" s="41"/>
    </row>
    <row r="98" ht="14.25" customHeight="1">
      <c r="D98" s="41"/>
      <c r="E98" s="41"/>
    </row>
    <row r="99" ht="14.25" customHeight="1">
      <c r="B99" s="6"/>
    </row>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c r="B133" s="23"/>
      <c r="C133" s="41"/>
      <c r="D133" s="41"/>
      <c r="E133" s="41"/>
    </row>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c r="L148" s="41"/>
    </row>
    <row r="149" ht="14.25" customHeight="1">
      <c r="L149" s="41"/>
    </row>
    <row r="150" ht="14.25" customHeight="1">
      <c r="L150" s="41"/>
    </row>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2:G2"/>
    <mergeCell ref="E25:L25"/>
    <mergeCell ref="A27:A35"/>
    <mergeCell ref="A36:A40"/>
    <mergeCell ref="A42:A43"/>
    <mergeCell ref="B45:C45"/>
    <mergeCell ref="D45:H45"/>
  </mergeCells>
  <conditionalFormatting sqref="B45:C45">
    <cfRule type="containsText" dxfId="0" priority="1" operator="containsText" text="Check">
      <formula>NOT(ISERROR(SEARCH(("Check"),(B45))))</formula>
    </cfRule>
  </conditionalFormatting>
  <conditionalFormatting sqref="B45:C45">
    <cfRule type="notContainsBlanks" dxfId="1" priority="2">
      <formula>LEN(TRIM(B45))&gt;0</formula>
    </cfRule>
  </conditionalFormatting>
  <conditionalFormatting sqref="L147:M147">
    <cfRule type="containsText" dxfId="0" priority="3" operator="containsText" text="Check">
      <formula>NOT(ISERROR(SEARCH(("Check"),(L147))))</formula>
    </cfRule>
  </conditionalFormatting>
  <conditionalFormatting sqref="L147:M147">
    <cfRule type="notContainsBlanks" dxfId="1" priority="4">
      <formula>LEN(TRIM(L147))&gt;0</formula>
    </cfRule>
  </conditionalFormatting>
  <conditionalFormatting sqref="D45:H45">
    <cfRule type="cellIs" dxfId="1" priority="5" operator="equal">
      <formula>"We recommend to have at least 2.5 % tokens be allocated to the liquidity pool by removing allocations from the other allocation entities!"</formula>
    </cfRule>
  </conditionalFormatting>
  <dataValidations>
    <dataValidation type="list" allowBlank="1" showErrorMessage="1" sqref="C9">
      <formula1>'Background Data'!$A$3:$A$4</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Row="1"/>
  <cols>
    <col customWidth="1" min="1" max="1" width="8.86"/>
    <col customWidth="1" min="2" max="2" width="48.71"/>
    <col customWidth="1" min="3" max="3" width="15.71"/>
    <col customWidth="1" min="4" max="4" width="25.71"/>
    <col customWidth="1" min="5" max="5" width="24.0"/>
    <col customWidth="1" min="6" max="6" width="21.71"/>
    <col customWidth="1" min="7" max="7" width="26.71"/>
    <col customWidth="1" min="8" max="8" width="33.0"/>
    <col customWidth="1" min="9" max="9" width="26.0"/>
    <col customWidth="1" min="10" max="10" width="33.57"/>
    <col customWidth="1" min="11" max="11" width="17.71"/>
    <col customWidth="1" min="12" max="12" width="21.29"/>
  </cols>
  <sheetData>
    <row r="1" ht="167.25" customHeight="1"/>
    <row r="2" ht="28.5" customHeight="1">
      <c r="B2" s="1" t="s">
        <v>0</v>
      </c>
      <c r="H2" s="2"/>
      <c r="I2" s="2"/>
      <c r="J2" s="2"/>
    </row>
    <row r="3" ht="34.5" customHeight="1">
      <c r="B3" s="3" t="s">
        <v>86</v>
      </c>
      <c r="C3" s="4"/>
    </row>
    <row r="4" ht="14.25" customHeight="1">
      <c r="B4" s="4"/>
      <c r="C4" s="4"/>
    </row>
    <row r="5" ht="14.25" customHeight="1">
      <c r="B5" s="6" t="s">
        <v>2</v>
      </c>
    </row>
    <row r="6" ht="14.25" customHeight="1">
      <c r="B6" s="7" t="s">
        <v>3</v>
      </c>
      <c r="C6" s="8" t="s">
        <v>4</v>
      </c>
    </row>
    <row r="7" ht="14.25" customHeight="1"/>
    <row r="8" ht="14.25" customHeight="1" outlineLevel="1">
      <c r="B8" s="9" t="s">
        <v>87</v>
      </c>
      <c r="C8" s="159"/>
      <c r="D8" s="41"/>
      <c r="E8" s="41"/>
      <c r="I8" s="117"/>
      <c r="J8" s="117"/>
      <c r="K8" s="117"/>
    </row>
    <row r="9" ht="14.25" customHeight="1" outlineLevel="1">
      <c r="B9" s="11" t="s">
        <v>88</v>
      </c>
      <c r="C9" s="160">
        <v>0.01</v>
      </c>
      <c r="D9" s="41"/>
      <c r="E9" s="41"/>
      <c r="I9" s="117"/>
      <c r="J9" s="117"/>
      <c r="K9" s="117"/>
    </row>
    <row r="10" ht="14.25" customHeight="1" outlineLevel="1">
      <c r="B10" s="11" t="s">
        <v>89</v>
      </c>
      <c r="C10" s="161">
        <f>C9*'Fund Raising'!D41</f>
        <v>25000000</v>
      </c>
      <c r="D10" s="41"/>
      <c r="E10" s="41"/>
    </row>
    <row r="11" ht="14.25" customHeight="1" outlineLevel="1">
      <c r="B11" s="11" t="s">
        <v>90</v>
      </c>
      <c r="C11" s="162">
        <v>1.0</v>
      </c>
      <c r="D11" s="41"/>
      <c r="E11" s="41"/>
    </row>
    <row r="12" ht="14.25" customHeight="1" outlineLevel="1">
      <c r="B12" s="11" t="s">
        <v>91</v>
      </c>
      <c r="C12" s="161">
        <f>C9*SUM('Fund Raising'!J27:J41)</f>
        <v>253791666.7</v>
      </c>
      <c r="D12" s="41"/>
      <c r="E12" s="41"/>
    </row>
    <row r="13" ht="14.25" customHeight="1" outlineLevel="1">
      <c r="B13" s="11" t="s">
        <v>92</v>
      </c>
      <c r="C13" s="161">
        <f>C9*'Fund Raising'!C10</f>
        <v>10000000000</v>
      </c>
      <c r="D13" s="41"/>
      <c r="E13" s="41"/>
    </row>
    <row r="14" ht="14.25" customHeight="1" outlineLevel="1">
      <c r="B14" s="11" t="s">
        <v>93</v>
      </c>
      <c r="C14" s="163">
        <v>0.5</v>
      </c>
      <c r="D14" s="41"/>
      <c r="E14" s="41"/>
    </row>
    <row r="15" ht="14.25" customHeight="1" outlineLevel="1">
      <c r="B15" s="11" t="s">
        <v>94</v>
      </c>
      <c r="C15" s="164" t="s">
        <v>95</v>
      </c>
      <c r="D15" s="41"/>
      <c r="E15" s="41"/>
    </row>
    <row r="16" ht="14.25" customHeight="1" outlineLevel="1">
      <c r="B16" s="11" t="s">
        <v>96</v>
      </c>
      <c r="C16" s="163">
        <v>1.0</v>
      </c>
      <c r="D16" s="41"/>
      <c r="E16" s="41"/>
    </row>
    <row r="17" ht="14.25" customHeight="1" outlineLevel="1">
      <c r="B17" s="11" t="s">
        <v>97</v>
      </c>
      <c r="C17" s="161">
        <f>C10/C16</f>
        <v>25000000</v>
      </c>
      <c r="D17" s="41"/>
      <c r="E17" s="41"/>
    </row>
    <row r="18" ht="14.25" customHeight="1" outlineLevel="1">
      <c r="B18" s="18" t="s">
        <v>98</v>
      </c>
      <c r="C18" s="165">
        <f>1-C14</f>
        <v>0.5</v>
      </c>
      <c r="D18" s="41"/>
      <c r="E18" s="41"/>
    </row>
    <row r="19" ht="14.25" customHeight="1" outlineLevel="1">
      <c r="B19" s="6"/>
    </row>
    <row r="20" ht="14.25" customHeight="1" outlineLevel="1">
      <c r="B20" s="9" t="s">
        <v>99</v>
      </c>
      <c r="C20" s="21"/>
      <c r="D20" s="21"/>
      <c r="E20" s="21"/>
      <c r="F20" s="21"/>
      <c r="G20" s="21"/>
      <c r="H20" s="21"/>
      <c r="I20" s="166"/>
    </row>
    <row r="21" ht="14.25" customHeight="1" outlineLevel="1">
      <c r="B21" s="22" t="s">
        <v>100</v>
      </c>
      <c r="C21" s="41"/>
      <c r="I21" s="167"/>
    </row>
    <row r="22" ht="14.25" customHeight="1" outlineLevel="1">
      <c r="B22" s="11" t="s">
        <v>101</v>
      </c>
      <c r="C22" s="168">
        <v>10000.0</v>
      </c>
      <c r="I22" s="167"/>
    </row>
    <row r="23" ht="14.25" customHeight="1" outlineLevel="1">
      <c r="B23" s="11" t="s">
        <v>102</v>
      </c>
      <c r="C23" s="168">
        <v>1.0E7</v>
      </c>
      <c r="I23" s="167"/>
    </row>
    <row r="24" ht="14.25" customHeight="1" outlineLevel="1">
      <c r="B24" s="11" t="s">
        <v>103</v>
      </c>
      <c r="C24" s="168">
        <v>20.0</v>
      </c>
      <c r="I24" s="167"/>
    </row>
    <row r="25" ht="14.25" customHeight="1" outlineLevel="1">
      <c r="B25" s="11" t="s">
        <v>104</v>
      </c>
      <c r="C25" s="168">
        <v>10.0</v>
      </c>
      <c r="I25" s="167"/>
    </row>
    <row r="26" ht="14.25" customHeight="1" outlineLevel="1">
      <c r="B26" s="11" t="s">
        <v>105</v>
      </c>
      <c r="C26" s="168">
        <v>100.0</v>
      </c>
      <c r="I26" s="167"/>
      <c r="K26" s="169"/>
    </row>
    <row r="27" ht="14.25" customHeight="1" outlineLevel="1">
      <c r="B27" s="22" t="s">
        <v>106</v>
      </c>
      <c r="C27" s="41"/>
      <c r="I27" s="167"/>
    </row>
    <row r="28" ht="14.25" customHeight="1" outlineLevel="1">
      <c r="B28" s="11" t="s">
        <v>107</v>
      </c>
      <c r="C28" s="168">
        <v>10000.0</v>
      </c>
      <c r="I28" s="167"/>
    </row>
    <row r="29" ht="14.25" customHeight="1" outlineLevel="1">
      <c r="B29" s="11" t="s">
        <v>108</v>
      </c>
      <c r="C29" s="168">
        <v>500000.0</v>
      </c>
      <c r="I29" s="167"/>
    </row>
    <row r="30" ht="14.25" customHeight="1" outlineLevel="1">
      <c r="B30" s="11" t="s">
        <v>109</v>
      </c>
      <c r="C30" s="168">
        <v>50.0</v>
      </c>
      <c r="I30" s="167"/>
    </row>
    <row r="31" ht="14.25" customHeight="1" outlineLevel="1">
      <c r="B31" s="11" t="s">
        <v>110</v>
      </c>
      <c r="C31" s="168">
        <v>0.5</v>
      </c>
      <c r="I31" s="167"/>
    </row>
    <row r="32" ht="14.25" customHeight="1" outlineLevel="1">
      <c r="B32" s="11" t="s">
        <v>111</v>
      </c>
      <c r="C32" s="168">
        <v>200.0</v>
      </c>
      <c r="I32" s="167"/>
    </row>
    <row r="33" ht="14.25" customHeight="1" outlineLevel="1">
      <c r="B33" s="22" t="s">
        <v>112</v>
      </c>
      <c r="C33" s="41"/>
      <c r="D33" s="170"/>
      <c r="G33" s="170"/>
      <c r="H33" s="23"/>
      <c r="I33" s="113"/>
    </row>
    <row r="34" ht="14.25" customHeight="1" outlineLevel="1">
      <c r="B34" s="11" t="s">
        <v>113</v>
      </c>
      <c r="C34" s="168">
        <v>69.0</v>
      </c>
      <c r="D34" s="170"/>
      <c r="G34" s="170"/>
      <c r="H34" s="23"/>
      <c r="I34" s="113"/>
    </row>
    <row r="35" ht="14.25" customHeight="1" outlineLevel="1">
      <c r="B35" s="11" t="s">
        <v>114</v>
      </c>
      <c r="C35" s="168">
        <v>21.0</v>
      </c>
      <c r="D35" s="170"/>
      <c r="G35" s="170"/>
      <c r="H35" s="23"/>
      <c r="I35" s="113"/>
    </row>
    <row r="36" ht="14.25" customHeight="1" outlineLevel="1">
      <c r="B36" s="11" t="s">
        <v>115</v>
      </c>
      <c r="C36" s="171">
        <v>10.0</v>
      </c>
      <c r="D36" s="170"/>
      <c r="G36" s="170"/>
      <c r="H36" s="23"/>
      <c r="I36" s="113"/>
    </row>
    <row r="37" ht="14.25" customHeight="1" outlineLevel="1">
      <c r="B37" s="11" t="s">
        <v>116</v>
      </c>
      <c r="C37" s="168">
        <v>1.0</v>
      </c>
      <c r="D37" s="170"/>
      <c r="G37" s="170"/>
      <c r="H37" s="23"/>
      <c r="I37" s="113"/>
    </row>
    <row r="38" ht="14.25" customHeight="1" outlineLevel="1">
      <c r="B38" s="11" t="s">
        <v>117</v>
      </c>
      <c r="C38" s="41" t="str">
        <f>if(sum(C34:C36)=100,"Check","Sum of all user token allocations must be 100!")</f>
        <v>Check</v>
      </c>
      <c r="D38" s="170"/>
      <c r="G38" s="170"/>
      <c r="H38" s="23"/>
      <c r="I38" s="113"/>
    </row>
    <row r="39" ht="14.25" customHeight="1" outlineLevel="1">
      <c r="B39" s="172"/>
      <c r="D39" s="170"/>
      <c r="G39" s="170"/>
      <c r="H39" s="23"/>
      <c r="I39" s="113"/>
    </row>
    <row r="40" ht="14.25" customHeight="1" outlineLevel="1">
      <c r="B40" s="172"/>
      <c r="D40" s="170"/>
      <c r="G40" s="170"/>
      <c r="H40" s="23"/>
      <c r="I40" s="113"/>
    </row>
    <row r="41" ht="14.25" customHeight="1" outlineLevel="1">
      <c r="B41" s="172"/>
      <c r="D41" s="170"/>
      <c r="G41" s="170"/>
      <c r="H41" s="23"/>
      <c r="I41" s="113"/>
    </row>
    <row r="42" ht="14.25" customHeight="1" outlineLevel="1">
      <c r="B42" s="11"/>
      <c r="C42" s="173"/>
      <c r="D42" s="173"/>
      <c r="F42" s="27"/>
      <c r="G42" s="27"/>
      <c r="H42" s="174"/>
      <c r="I42" s="175"/>
    </row>
    <row r="43" ht="14.25" customHeight="1" outlineLevel="1">
      <c r="B43" s="11"/>
      <c r="C43" s="173"/>
      <c r="D43" s="173"/>
      <c r="F43" s="27"/>
      <c r="G43" s="27"/>
      <c r="H43" s="174"/>
      <c r="I43" s="175"/>
    </row>
    <row r="44" ht="14.25" customHeight="1" outlineLevel="1">
      <c r="B44" s="11"/>
      <c r="C44" s="173"/>
      <c r="D44" s="173"/>
      <c r="F44" s="27"/>
      <c r="G44" s="27"/>
      <c r="H44" s="174"/>
      <c r="I44" s="175"/>
    </row>
    <row r="45" ht="14.25" customHeight="1" outlineLevel="1">
      <c r="B45" s="11"/>
      <c r="C45" s="173"/>
      <c r="D45" s="173"/>
      <c r="F45" s="27"/>
      <c r="G45" s="27"/>
      <c r="H45" s="174"/>
      <c r="I45" s="175"/>
    </row>
    <row r="46" ht="14.25" customHeight="1" outlineLevel="1">
      <c r="B46" s="11"/>
      <c r="C46" s="173"/>
      <c r="D46" s="173"/>
      <c r="F46" s="27"/>
      <c r="G46" s="27"/>
      <c r="H46" s="174"/>
      <c r="I46" s="175"/>
    </row>
    <row r="47" ht="14.25" customHeight="1" outlineLevel="1">
      <c r="B47" s="11"/>
      <c r="C47" s="173"/>
      <c r="D47" s="173"/>
      <c r="F47" s="27"/>
      <c r="G47" s="27"/>
      <c r="H47" s="174"/>
      <c r="I47" s="175"/>
    </row>
    <row r="48" ht="14.25" customHeight="1" outlineLevel="1">
      <c r="B48" s="11"/>
      <c r="C48" s="173"/>
      <c r="D48" s="173"/>
      <c r="F48" s="27"/>
      <c r="G48" s="27"/>
      <c r="H48" s="174"/>
      <c r="I48" s="175"/>
    </row>
    <row r="49" ht="14.25" customHeight="1" outlineLevel="1">
      <c r="B49" s="11"/>
      <c r="C49" s="173"/>
      <c r="D49" s="173"/>
      <c r="F49" s="27"/>
      <c r="G49" s="27"/>
      <c r="H49" s="174"/>
      <c r="I49" s="175"/>
    </row>
    <row r="50" ht="14.25" customHeight="1" outlineLevel="1">
      <c r="B50" s="11"/>
      <c r="C50" s="173"/>
      <c r="D50" s="173"/>
      <c r="F50" s="27"/>
      <c r="G50" s="27"/>
      <c r="H50" s="174"/>
      <c r="I50" s="175"/>
    </row>
    <row r="51" ht="14.25" customHeight="1" outlineLevel="1">
      <c r="B51" s="11"/>
      <c r="C51" s="173"/>
      <c r="D51" s="173"/>
      <c r="F51" s="27"/>
      <c r="G51" s="27"/>
      <c r="H51" s="174"/>
      <c r="I51" s="175"/>
    </row>
    <row r="52" ht="14.25" customHeight="1" outlineLevel="1">
      <c r="B52" s="11"/>
      <c r="C52" s="173"/>
      <c r="D52" s="173"/>
      <c r="F52" s="27"/>
      <c r="G52" s="27"/>
      <c r="H52" s="174"/>
      <c r="I52" s="175"/>
    </row>
    <row r="53" ht="14.25" customHeight="1">
      <c r="B53" s="11"/>
      <c r="C53" s="173"/>
      <c r="D53" s="173"/>
      <c r="F53" s="27"/>
      <c r="G53" s="27"/>
      <c r="H53" s="174"/>
      <c r="I53" s="175"/>
    </row>
    <row r="54" ht="14.25" customHeight="1">
      <c r="B54" s="11"/>
      <c r="C54" s="173"/>
      <c r="D54" s="173"/>
      <c r="F54" s="27"/>
      <c r="G54" s="27"/>
      <c r="H54" s="176"/>
      <c r="I54" s="177"/>
    </row>
    <row r="55" ht="14.25" customHeight="1" outlineLevel="1">
      <c r="B55" s="39"/>
      <c r="C55" s="20"/>
      <c r="D55" s="20"/>
      <c r="E55" s="20"/>
      <c r="F55" s="21"/>
      <c r="G55" s="21"/>
      <c r="H55" s="21"/>
    </row>
    <row r="56" ht="14.25" customHeight="1" outlineLevel="1">
      <c r="B56" s="9" t="s">
        <v>118</v>
      </c>
      <c r="C56" s="10"/>
      <c r="D56" s="41"/>
      <c r="E56" s="41"/>
    </row>
    <row r="57" ht="14.25" customHeight="1" outlineLevel="1">
      <c r="B57" s="22" t="s">
        <v>119</v>
      </c>
      <c r="C57" s="113"/>
      <c r="D57" s="41"/>
      <c r="E57" s="41"/>
    </row>
    <row r="58" ht="14.25" customHeight="1" outlineLevel="1">
      <c r="B58" s="11" t="s">
        <v>120</v>
      </c>
      <c r="C58" s="178">
        <f>AVERAGE('Data Tables'!C117:DR117)</f>
        <v>967877335.2</v>
      </c>
      <c r="D58" s="41"/>
      <c r="E58" s="41"/>
    </row>
    <row r="59" ht="14.25" customHeight="1" outlineLevel="1">
      <c r="B59" s="11" t="s">
        <v>121</v>
      </c>
      <c r="C59" s="179">
        <v>0.0</v>
      </c>
      <c r="D59" s="41"/>
      <c r="E59" s="41"/>
    </row>
    <row r="60" ht="14.25" customHeight="1" outlineLevel="1">
      <c r="B60" s="11" t="s">
        <v>122</v>
      </c>
      <c r="C60" s="180">
        <v>0.0</v>
      </c>
      <c r="D60" s="41"/>
      <c r="E60" s="41"/>
    </row>
    <row r="61" ht="14.25" customHeight="1" outlineLevel="1">
      <c r="B61" s="11" t="s">
        <v>123</v>
      </c>
      <c r="C61" s="179">
        <v>10000.0</v>
      </c>
      <c r="D61" s="41"/>
      <c r="E61" s="41"/>
    </row>
    <row r="62" ht="14.25" customHeight="1" outlineLevel="1">
      <c r="B62" s="11" t="s">
        <v>124</v>
      </c>
      <c r="C62" s="161">
        <f>SUM(C58:C61)</f>
        <v>967887335.2</v>
      </c>
      <c r="D62" s="41"/>
      <c r="E62" s="41"/>
    </row>
    <row r="63" ht="14.25" customHeight="1" outlineLevel="1">
      <c r="B63" s="22" t="s">
        <v>125</v>
      </c>
      <c r="C63" s="113"/>
      <c r="D63" s="41"/>
      <c r="E63" s="41"/>
    </row>
    <row r="64" ht="14.25" customHeight="1" outlineLevel="1">
      <c r="B64" s="11" t="s">
        <v>126</v>
      </c>
      <c r="C64" s="179">
        <v>20000.0</v>
      </c>
      <c r="D64" s="41"/>
      <c r="E64" s="41"/>
    </row>
    <row r="65" ht="14.25" customHeight="1" outlineLevel="1">
      <c r="B65" s="11" t="s">
        <v>127</v>
      </c>
      <c r="C65" s="179">
        <v>0.0</v>
      </c>
      <c r="D65" s="41"/>
      <c r="E65" s="41"/>
    </row>
    <row r="66" ht="14.25" customHeight="1" outlineLevel="1">
      <c r="B66" s="11" t="s">
        <v>128</v>
      </c>
      <c r="C66" s="179">
        <v>0.0</v>
      </c>
      <c r="D66" s="41"/>
      <c r="E66" s="41"/>
    </row>
    <row r="67" ht="14.25" customHeight="1" outlineLevel="1">
      <c r="B67" s="11" t="s">
        <v>129</v>
      </c>
      <c r="C67" s="179">
        <v>0.0</v>
      </c>
      <c r="D67" s="41"/>
      <c r="E67" s="41"/>
    </row>
    <row r="68" ht="14.25" customHeight="1" outlineLevel="1">
      <c r="B68" s="11" t="s">
        <v>130</v>
      </c>
      <c r="C68" s="179">
        <v>0.0</v>
      </c>
      <c r="D68" s="41"/>
      <c r="E68" s="41"/>
    </row>
    <row r="69" ht="14.25" customHeight="1">
      <c r="B69" s="181" t="s">
        <v>131</v>
      </c>
      <c r="C69" s="182" t="s">
        <v>29</v>
      </c>
      <c r="D69" s="41"/>
      <c r="E69" s="41"/>
    </row>
    <row r="70" ht="14.25" customHeight="1">
      <c r="B70" s="181" t="s">
        <v>132</v>
      </c>
      <c r="C70" s="183">
        <v>0.005</v>
      </c>
      <c r="D70" s="41"/>
      <c r="E70" s="41"/>
      <c r="L70" s="41"/>
    </row>
    <row r="71" ht="14.25" customHeight="1">
      <c r="B71" s="11" t="s">
        <v>133</v>
      </c>
      <c r="C71" s="180">
        <v>80000.0</v>
      </c>
      <c r="D71" s="41"/>
      <c r="E71" s="41"/>
      <c r="L71" s="41"/>
    </row>
    <row r="72" ht="14.25" customHeight="1">
      <c r="B72" s="11" t="s">
        <v>134</v>
      </c>
      <c r="C72" s="184" t="s">
        <v>45</v>
      </c>
      <c r="D72" s="41"/>
      <c r="E72" s="41"/>
      <c r="L72" s="41"/>
    </row>
    <row r="73" ht="14.25" customHeight="1">
      <c r="B73" s="181" t="s">
        <v>135</v>
      </c>
      <c r="C73" s="185">
        <v>45474.0</v>
      </c>
      <c r="D73" s="41"/>
      <c r="E73" s="41"/>
    </row>
    <row r="74" ht="14.25" customHeight="1">
      <c r="B74" s="181" t="s">
        <v>136</v>
      </c>
      <c r="C74" s="185">
        <v>46935.0</v>
      </c>
      <c r="D74" s="41"/>
      <c r="E74" s="41"/>
    </row>
    <row r="75" ht="14.25" customHeight="1">
      <c r="B75" s="186" t="s">
        <v>137</v>
      </c>
      <c r="C75" s="187">
        <v>1000.0</v>
      </c>
      <c r="D75" s="41"/>
      <c r="E75" s="41"/>
    </row>
    <row r="76" ht="14.25" customHeight="1">
      <c r="B76" s="181" t="s">
        <v>138</v>
      </c>
      <c r="C76" s="185">
        <v>44927.0</v>
      </c>
      <c r="D76" s="41"/>
      <c r="E76" s="41"/>
    </row>
    <row r="77" ht="14.25" customHeight="1">
      <c r="B77" s="181" t="s">
        <v>139</v>
      </c>
      <c r="C77" s="185">
        <v>45292.0</v>
      </c>
      <c r="D77" s="41"/>
      <c r="E77" s="41"/>
    </row>
    <row r="78" ht="14.25" customHeight="1">
      <c r="B78" s="181" t="s">
        <v>140</v>
      </c>
      <c r="C78" s="184" t="s">
        <v>45</v>
      </c>
      <c r="D78" s="41"/>
      <c r="E78" s="41"/>
    </row>
    <row r="79" ht="14.25" customHeight="1">
      <c r="B79" s="11" t="s">
        <v>141</v>
      </c>
      <c r="C79" s="161">
        <f>SUM(C66:C73)</f>
        <v>125474.005</v>
      </c>
      <c r="D79" s="41"/>
      <c r="E79" s="41"/>
    </row>
    <row r="80" ht="14.25" customHeight="1">
      <c r="B80" s="22" t="s">
        <v>142</v>
      </c>
      <c r="C80" s="113"/>
      <c r="D80" s="41"/>
      <c r="E80" s="41"/>
    </row>
    <row r="81" ht="14.25" customHeight="1">
      <c r="B81" s="11" t="s">
        <v>143</v>
      </c>
      <c r="C81" s="161">
        <f>'Fund Raising'!C23-Inputs!C10-C64-C65-C66-C67-C68+C59+C60+C61</f>
        <v>-25010000</v>
      </c>
      <c r="D81" s="41"/>
      <c r="E81" s="41"/>
    </row>
    <row r="82" ht="14.25" customHeight="1">
      <c r="B82" s="11" t="s">
        <v>144</v>
      </c>
      <c r="C82" s="161">
        <f>C62-C79</f>
        <v>967761861.2</v>
      </c>
      <c r="D82" s="41"/>
      <c r="E82" s="41"/>
    </row>
    <row r="83" ht="14.25" customHeight="1">
      <c r="B83" s="11" t="s">
        <v>145</v>
      </c>
      <c r="C83" s="188" t="str">
        <f>IF(C82&lt;0,C81/(C82*(-1)),"infinite")</f>
        <v>infinite</v>
      </c>
      <c r="D83" s="169" t="s">
        <v>146</v>
      </c>
      <c r="E83" s="41" t="str">
        <f>IF('Background Data'!B90=" ",'Background Data'!$A$82,'Background Data'!A90)</f>
        <v>Check</v>
      </c>
    </row>
    <row r="84" ht="14.25" customHeight="1">
      <c r="B84" s="18" t="s">
        <v>147</v>
      </c>
      <c r="C84" s="189" t="str">
        <f>if(C83="infinite","infinite", C83/12)</f>
        <v>infinite</v>
      </c>
      <c r="D84" s="41"/>
      <c r="E84" s="41"/>
    </row>
    <row r="85" ht="14.25" customHeight="1"/>
    <row r="86" ht="14.25" customHeight="1">
      <c r="B86" s="9" t="s">
        <v>148</v>
      </c>
      <c r="C86" s="20"/>
      <c r="D86" s="20"/>
      <c r="E86" s="20"/>
      <c r="F86" s="20"/>
      <c r="G86" s="20"/>
      <c r="H86" s="10"/>
    </row>
    <row r="87" ht="14.25" customHeight="1">
      <c r="B87" s="22"/>
      <c r="C87" s="41"/>
      <c r="D87" s="41"/>
      <c r="E87" s="170" t="s">
        <v>149</v>
      </c>
      <c r="G87" s="190"/>
      <c r="H87" s="113"/>
    </row>
    <row r="88" ht="14.25" customHeight="1">
      <c r="B88" s="45" t="s">
        <v>150</v>
      </c>
      <c r="C88" s="191" t="s">
        <v>151</v>
      </c>
      <c r="D88" s="46" t="s">
        <v>152</v>
      </c>
      <c r="E88" s="46" t="s">
        <v>153</v>
      </c>
      <c r="F88" s="46" t="s">
        <v>154</v>
      </c>
      <c r="G88" s="47" t="s">
        <v>155</v>
      </c>
      <c r="H88" s="192" t="s">
        <v>156</v>
      </c>
    </row>
    <row r="89" ht="14.25" customHeight="1">
      <c r="B89" s="11" t="s">
        <v>157</v>
      </c>
      <c r="C89" s="173">
        <v>45292.0</v>
      </c>
      <c r="D89" s="173">
        <v>45323.0</v>
      </c>
      <c r="E89" s="41">
        <f>Inputs!$C$36</f>
        <v>10</v>
      </c>
      <c r="F89" s="193">
        <f>Inputs!$C$34</f>
        <v>69</v>
      </c>
      <c r="G89" s="79">
        <f>Inputs!$C$35</f>
        <v>21</v>
      </c>
      <c r="H89" s="161">
        <f>Inputs!$C$37</f>
        <v>1</v>
      </c>
    </row>
    <row r="90" ht="14.25" customHeight="1">
      <c r="B90" s="11" t="s">
        <v>158</v>
      </c>
      <c r="C90" s="173">
        <v>45323.0</v>
      </c>
      <c r="D90" s="173">
        <v>45383.0</v>
      </c>
      <c r="E90" s="41">
        <f>Inputs!$C$36</f>
        <v>10</v>
      </c>
      <c r="F90" s="193">
        <f>Inputs!$C$34</f>
        <v>69</v>
      </c>
      <c r="G90" s="79">
        <f>Inputs!$C$35</f>
        <v>21</v>
      </c>
      <c r="H90" s="161">
        <f>Inputs!$C$37</f>
        <v>1</v>
      </c>
      <c r="I90" s="27"/>
      <c r="J90" s="41"/>
    </row>
    <row r="91" ht="14.25" customHeight="1">
      <c r="B91" s="11" t="s">
        <v>159</v>
      </c>
      <c r="C91" s="173">
        <v>45383.0</v>
      </c>
      <c r="D91" s="173">
        <v>45658.0</v>
      </c>
      <c r="E91" s="41">
        <f>Inputs!$C$36</f>
        <v>10</v>
      </c>
      <c r="F91" s="193">
        <f>Inputs!$C$34</f>
        <v>69</v>
      </c>
      <c r="G91" s="79">
        <f>Inputs!$C$35</f>
        <v>21</v>
      </c>
      <c r="H91" s="161">
        <f>Inputs!$C$37</f>
        <v>1</v>
      </c>
      <c r="I91" s="27"/>
      <c r="J91" s="41"/>
    </row>
    <row r="92" ht="14.25" customHeight="1">
      <c r="B92" s="11" t="s">
        <v>160</v>
      </c>
      <c r="C92" s="173">
        <v>45658.0</v>
      </c>
      <c r="D92" s="173">
        <v>46023.0</v>
      </c>
      <c r="E92" s="41">
        <f>Inputs!$C$36</f>
        <v>10</v>
      </c>
      <c r="F92" s="193">
        <f>Inputs!$C$34</f>
        <v>69</v>
      </c>
      <c r="G92" s="79">
        <f>Inputs!$C$35</f>
        <v>21</v>
      </c>
      <c r="H92" s="161">
        <f>Inputs!$C$37</f>
        <v>1</v>
      </c>
      <c r="I92" s="27"/>
      <c r="J92" s="41"/>
    </row>
    <row r="93" ht="14.25" customHeight="1">
      <c r="B93" s="11" t="s">
        <v>161</v>
      </c>
      <c r="C93" s="173">
        <v>46023.0</v>
      </c>
      <c r="D93" s="173">
        <v>46388.0</v>
      </c>
      <c r="E93" s="41">
        <f>Inputs!$C$36</f>
        <v>10</v>
      </c>
      <c r="F93" s="193">
        <f>Inputs!$C$34</f>
        <v>69</v>
      </c>
      <c r="G93" s="79">
        <f>Inputs!$C$35</f>
        <v>21</v>
      </c>
      <c r="H93" s="161">
        <f>Inputs!$C$37</f>
        <v>1</v>
      </c>
      <c r="I93" s="27"/>
      <c r="J93" s="41"/>
    </row>
    <row r="94" ht="14.25" customHeight="1">
      <c r="B94" s="11" t="s">
        <v>162</v>
      </c>
      <c r="C94" s="173">
        <v>46388.0</v>
      </c>
      <c r="D94" s="173">
        <v>46753.0</v>
      </c>
      <c r="E94" s="41">
        <f>Inputs!$C$36</f>
        <v>10</v>
      </c>
      <c r="F94" s="193">
        <f>Inputs!$C$34</f>
        <v>69</v>
      </c>
      <c r="G94" s="79">
        <f>Inputs!$C$35</f>
        <v>21</v>
      </c>
      <c r="H94" s="161">
        <f>Inputs!$C$37</f>
        <v>1</v>
      </c>
      <c r="I94" s="27"/>
      <c r="J94" s="41"/>
    </row>
    <row r="95" ht="14.25" customHeight="1">
      <c r="B95" s="11" t="s">
        <v>163</v>
      </c>
      <c r="C95" s="173">
        <v>46753.0</v>
      </c>
      <c r="D95" s="173">
        <v>47119.0</v>
      </c>
      <c r="E95" s="41">
        <f>Inputs!$C$36</f>
        <v>10</v>
      </c>
      <c r="F95" s="193">
        <f>Inputs!$C$34</f>
        <v>69</v>
      </c>
      <c r="G95" s="79">
        <f>Inputs!$C$35</f>
        <v>21</v>
      </c>
      <c r="H95" s="161">
        <f>Inputs!$C$37</f>
        <v>1</v>
      </c>
      <c r="I95" s="27"/>
      <c r="J95" s="41"/>
    </row>
    <row r="96" ht="14.25" customHeight="1">
      <c r="B96" s="11" t="s">
        <v>164</v>
      </c>
      <c r="C96" s="173">
        <v>47119.0</v>
      </c>
      <c r="D96" s="173">
        <v>47484.0</v>
      </c>
      <c r="E96" s="41">
        <f>Inputs!$C$36</f>
        <v>10</v>
      </c>
      <c r="F96" s="193">
        <f>Inputs!$C$34</f>
        <v>69</v>
      </c>
      <c r="G96" s="79">
        <f>Inputs!$C$35</f>
        <v>21</v>
      </c>
      <c r="H96" s="161">
        <f>Inputs!$C$37</f>
        <v>1</v>
      </c>
      <c r="I96" s="27"/>
      <c r="J96" s="41"/>
    </row>
    <row r="97" ht="14.25" customHeight="1">
      <c r="B97" s="11" t="s">
        <v>165</v>
      </c>
      <c r="C97" s="173">
        <v>47484.0</v>
      </c>
      <c r="D97" s="173">
        <v>47849.0</v>
      </c>
      <c r="E97" s="41">
        <f>Inputs!$C$36</f>
        <v>10</v>
      </c>
      <c r="F97" s="193">
        <f>Inputs!$C$34</f>
        <v>69</v>
      </c>
      <c r="G97" s="79">
        <f>Inputs!$C$35</f>
        <v>21</v>
      </c>
      <c r="H97" s="161">
        <f>Inputs!$C$37</f>
        <v>1</v>
      </c>
      <c r="I97" s="27"/>
      <c r="J97" s="41"/>
    </row>
    <row r="98" ht="14.25" customHeight="1">
      <c r="B98" s="11" t="s">
        <v>166</v>
      </c>
      <c r="C98" s="173">
        <v>47849.0</v>
      </c>
      <c r="D98" s="173">
        <v>48214.0</v>
      </c>
      <c r="E98" s="41">
        <f>Inputs!$C$36</f>
        <v>10</v>
      </c>
      <c r="F98" s="193">
        <f>Inputs!$C$34</f>
        <v>69</v>
      </c>
      <c r="G98" s="79">
        <f>Inputs!$C$35</f>
        <v>21</v>
      </c>
      <c r="H98" s="161">
        <f>Inputs!$C$37</f>
        <v>1</v>
      </c>
      <c r="I98" s="27"/>
      <c r="J98" s="41"/>
    </row>
    <row r="99" ht="14.25" customHeight="1">
      <c r="B99" s="11" t="s">
        <v>167</v>
      </c>
      <c r="C99" s="173">
        <v>48214.0</v>
      </c>
      <c r="D99" s="173">
        <v>48580.0</v>
      </c>
      <c r="E99" s="41">
        <f>Inputs!$C$36</f>
        <v>10</v>
      </c>
      <c r="F99" s="193">
        <f>Inputs!$C$34</f>
        <v>69</v>
      </c>
      <c r="G99" s="79">
        <f>Inputs!$C$35</f>
        <v>21</v>
      </c>
      <c r="H99" s="161">
        <f>Inputs!$C$37</f>
        <v>1</v>
      </c>
      <c r="I99" s="27"/>
      <c r="J99" s="41"/>
    </row>
    <row r="100" ht="14.25" customHeight="1">
      <c r="B100" s="18" t="s">
        <v>168</v>
      </c>
      <c r="C100" s="194">
        <v>48580.0</v>
      </c>
      <c r="D100" s="194">
        <v>48945.0</v>
      </c>
      <c r="E100" s="37">
        <f>Inputs!$C$36</f>
        <v>10</v>
      </c>
      <c r="F100" s="195">
        <f>Inputs!$C$34</f>
        <v>69</v>
      </c>
      <c r="G100" s="196">
        <f>Inputs!$C$35</f>
        <v>21</v>
      </c>
      <c r="H100" s="197">
        <f>Inputs!$C$37</f>
        <v>1</v>
      </c>
      <c r="I100" s="27"/>
      <c r="J100" s="41"/>
    </row>
    <row r="101" ht="14.25" customHeight="1">
      <c r="F101" s="23" t="s">
        <v>169</v>
      </c>
      <c r="G101" s="198" t="str">
        <f>IF(MIN(E89:G100)&lt;0,'Background Data'!A12,'Background Data'!A11)</f>
        <v>Check</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2:G2"/>
    <mergeCell ref="E83:G83"/>
    <mergeCell ref="E87:G87"/>
    <mergeCell ref="G101:K101"/>
  </mergeCells>
  <conditionalFormatting sqref="C38">
    <cfRule type="cellIs" dxfId="0" priority="1" operator="equal">
      <formula>"Check"</formula>
    </cfRule>
  </conditionalFormatting>
  <conditionalFormatting sqref="C38">
    <cfRule type="cellIs" dxfId="2" priority="2" operator="equal">
      <formula>"Sum of all user token allocations must be 100!"</formula>
    </cfRule>
  </conditionalFormatting>
  <conditionalFormatting sqref="E83">
    <cfRule type="containsText" dxfId="0" priority="3" operator="containsText" text="Check">
      <formula>NOT(ISERROR(SEARCH(("Check"),(E83))))</formula>
    </cfRule>
  </conditionalFormatting>
  <conditionalFormatting sqref="E83">
    <cfRule type="notContainsBlanks" dxfId="1" priority="4">
      <formula>LEN(TRIM(E83))&gt;0</formula>
    </cfRule>
  </conditionalFormatting>
  <conditionalFormatting sqref="G101:K101">
    <cfRule type="containsText" dxfId="0" priority="5" operator="containsText" text="Check">
      <formula>NOT(ISERROR(SEARCH(("Check"),(G101))))</formula>
    </cfRule>
  </conditionalFormatting>
  <conditionalFormatting sqref="G101:K101">
    <cfRule type="notContainsBlanks" dxfId="1" priority="6">
      <formula>LEN(TRIM(G101))&gt;0</formula>
    </cfRule>
  </conditionalFormatting>
  <conditionalFormatting sqref="L69:Z69">
    <cfRule type="containsText" dxfId="0" priority="7" operator="containsText" text="Check">
      <formula>NOT(ISERROR(SEARCH(("Check"),(L69))))</formula>
    </cfRule>
  </conditionalFormatting>
  <conditionalFormatting sqref="L69:Z69">
    <cfRule type="notContainsBlanks" dxfId="1" priority="8">
      <formula>LEN(TRIM(L69))&gt;0</formula>
    </cfRule>
  </conditionalFormatting>
  <dataValidations>
    <dataValidation type="list" allowBlank="1" showErrorMessage="1" sqref="C72 C78">
      <formula1>'Fund Raising'!$B$36:$B$40</formula1>
    </dataValidation>
    <dataValidation type="list" allowBlank="1" sqref="C69">
      <formula1>'Background Data'!$A$97:$A$98</formula1>
    </dataValidation>
  </dataValidation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outlineLevelRow="1"/>
  <cols>
    <col customWidth="1" min="1" max="1" width="10.14"/>
    <col customWidth="1" min="2" max="2" width="34.71"/>
    <col customWidth="1" min="3" max="3" width="25.14"/>
    <col customWidth="1" min="4" max="4" width="28.86"/>
    <col customWidth="1" min="5" max="5" width="38.86"/>
    <col customWidth="1" min="6" max="15" width="11.57"/>
  </cols>
  <sheetData>
    <row r="1" ht="170.25" customHeight="1"/>
    <row r="2" ht="30.0" customHeight="1">
      <c r="B2" s="1" t="s">
        <v>0</v>
      </c>
    </row>
    <row r="3" ht="33.0" customHeight="1">
      <c r="B3" s="199" t="s">
        <v>170</v>
      </c>
      <c r="C3" s="200"/>
      <c r="D3" s="2"/>
      <c r="E3" s="2"/>
      <c r="F3" s="2"/>
      <c r="G3" s="2"/>
    </row>
    <row r="4" ht="14.25" customHeight="1"/>
    <row r="5" ht="14.25" customHeight="1">
      <c r="B5" s="201" t="s">
        <v>171</v>
      </c>
      <c r="C5" s="43"/>
      <c r="D5" s="43"/>
      <c r="E5" s="20"/>
      <c r="F5" s="10"/>
    </row>
    <row r="6" ht="14.25" customHeight="1">
      <c r="B6" s="22" t="s">
        <v>172</v>
      </c>
      <c r="C6" s="23" t="s">
        <v>173</v>
      </c>
      <c r="D6" s="41"/>
      <c r="E6" s="41"/>
      <c r="F6" s="113"/>
    </row>
    <row r="7" ht="14.25" customHeight="1">
      <c r="B7" s="11" t="str">
        <f>C16</f>
        <v>Staking Base APR</v>
      </c>
      <c r="C7" s="54">
        <v>37.0</v>
      </c>
      <c r="D7" s="41"/>
      <c r="E7" s="41"/>
      <c r="F7" s="113"/>
    </row>
    <row r="8" ht="14.25" customHeight="1">
      <c r="B8" s="11" t="s">
        <v>174</v>
      </c>
      <c r="C8" s="54">
        <v>27.0</v>
      </c>
      <c r="D8" s="41"/>
      <c r="E8" s="41"/>
      <c r="F8" s="113"/>
    </row>
    <row r="9" ht="14.25" customHeight="1">
      <c r="B9" s="11" t="str">
        <f>C28</f>
        <v>Liquidity Mining</v>
      </c>
      <c r="C9" s="54">
        <v>26.0</v>
      </c>
      <c r="D9" s="41"/>
      <c r="E9" s="41"/>
      <c r="F9" s="113"/>
    </row>
    <row r="10" ht="14.25" customHeight="1">
      <c r="B10" s="11" t="str">
        <f>C35</f>
        <v>Burning</v>
      </c>
      <c r="C10" s="54">
        <v>10.0</v>
      </c>
      <c r="D10" s="41"/>
      <c r="E10" s="41"/>
      <c r="F10" s="113"/>
    </row>
    <row r="11" ht="14.25" customHeight="1">
      <c r="B11" s="11" t="str">
        <f>C39</f>
        <v>Holding</v>
      </c>
      <c r="C11" s="54">
        <v>0.0</v>
      </c>
      <c r="D11" s="41"/>
      <c r="E11" s="41"/>
      <c r="F11" s="113"/>
    </row>
    <row r="12" ht="14.25" customHeight="1">
      <c r="B12" s="11" t="str">
        <f>C46</f>
        <v>Transfer for Benefit</v>
      </c>
      <c r="C12" s="7">
        <v>0.0</v>
      </c>
      <c r="D12" s="41"/>
      <c r="E12" s="41"/>
      <c r="F12" s="113"/>
    </row>
    <row r="13" ht="14.25" customHeight="1">
      <c r="B13" s="202" t="s">
        <v>61</v>
      </c>
      <c r="C13" s="203">
        <f>SUM(C7:C12)</f>
        <v>100</v>
      </c>
      <c r="D13" s="204" t="str">
        <f>IF(C13=100,'Background Data'!A15,'Background Data'!A16)</f>
        <v>Check</v>
      </c>
      <c r="E13" s="205"/>
      <c r="F13" s="206"/>
    </row>
    <row r="14" ht="14.25" customHeight="1"/>
    <row r="15" ht="14.25" customHeight="1">
      <c r="B15" s="9" t="s">
        <v>175</v>
      </c>
      <c r="C15" s="20"/>
      <c r="D15" s="20"/>
      <c r="E15" s="20"/>
      <c r="F15" s="10"/>
    </row>
    <row r="16" ht="14.25" customHeight="1" outlineLevel="1">
      <c r="B16" s="207" t="s">
        <v>176</v>
      </c>
      <c r="C16" s="208" t="s">
        <v>177</v>
      </c>
      <c r="D16" s="10"/>
      <c r="E16" s="41"/>
      <c r="F16" s="113"/>
    </row>
    <row r="17" ht="53.25" customHeight="1" outlineLevel="1">
      <c r="B17" s="209" t="s">
        <v>178</v>
      </c>
      <c r="C17" s="210" t="s">
        <v>179</v>
      </c>
      <c r="D17" s="211"/>
      <c r="E17" s="41"/>
      <c r="F17" s="113"/>
      <c r="M17" s="212"/>
    </row>
    <row r="18" ht="14.25" customHeight="1" outlineLevel="1">
      <c r="B18" s="11" t="s">
        <v>180</v>
      </c>
      <c r="C18" s="213" t="s">
        <v>181</v>
      </c>
      <c r="D18" s="113"/>
      <c r="E18" s="41"/>
      <c r="F18" s="113"/>
    </row>
    <row r="19" ht="14.25" customHeight="1" outlineLevel="1">
      <c r="B19" s="11" t="s">
        <v>182</v>
      </c>
      <c r="C19" s="214">
        <v>3.0</v>
      </c>
      <c r="D19" s="113"/>
      <c r="E19" s="41"/>
      <c r="F19" s="113"/>
    </row>
    <row r="20" ht="14.25" customHeight="1" outlineLevel="1">
      <c r="B20" s="11" t="s">
        <v>183</v>
      </c>
      <c r="C20" s="215">
        <f>(1+C19/100/12)^12*100-100</f>
        <v>3.041595691</v>
      </c>
      <c r="D20" s="113"/>
      <c r="E20" s="41"/>
      <c r="F20" s="113"/>
    </row>
    <row r="21" ht="14.25" customHeight="1" outlineLevel="1">
      <c r="B21" s="18" t="s">
        <v>184</v>
      </c>
      <c r="C21" s="216" t="s">
        <v>45</v>
      </c>
      <c r="D21" s="38"/>
      <c r="E21" s="41"/>
      <c r="F21" s="113"/>
    </row>
    <row r="22" ht="14.25" customHeight="1" outlineLevel="1">
      <c r="B22" s="11"/>
      <c r="C22" s="41"/>
      <c r="D22" s="41"/>
      <c r="E22" s="41"/>
      <c r="F22" s="113"/>
    </row>
    <row r="23" ht="14.25" customHeight="1" outlineLevel="1">
      <c r="B23" s="207" t="s">
        <v>176</v>
      </c>
      <c r="C23" s="208" t="s">
        <v>174</v>
      </c>
      <c r="D23" s="10"/>
      <c r="E23" s="41"/>
      <c r="F23" s="113"/>
    </row>
    <row r="24" ht="14.25" customHeight="1" outlineLevel="1">
      <c r="B24" s="209" t="s">
        <v>178</v>
      </c>
      <c r="C24" s="210" t="s">
        <v>179</v>
      </c>
      <c r="D24" s="211"/>
      <c r="E24" s="41"/>
      <c r="F24" s="113"/>
    </row>
    <row r="25" ht="14.25" customHeight="1" outlineLevel="1">
      <c r="B25" s="11" t="s">
        <v>180</v>
      </c>
      <c r="C25" s="213" t="s">
        <v>181</v>
      </c>
      <c r="D25" s="113"/>
      <c r="E25" s="41"/>
      <c r="F25" s="113"/>
    </row>
    <row r="26" ht="14.25" customHeight="1" outlineLevel="1">
      <c r="B26" s="217" t="s">
        <v>185</v>
      </c>
      <c r="C26" s="218">
        <v>50.0</v>
      </c>
      <c r="D26" s="38"/>
      <c r="E26" s="41"/>
      <c r="F26" s="113"/>
    </row>
    <row r="27" ht="14.25" customHeight="1" outlineLevel="1">
      <c r="B27" s="11"/>
      <c r="C27" s="41"/>
      <c r="D27" s="41"/>
      <c r="E27" s="41"/>
      <c r="F27" s="113"/>
    </row>
    <row r="28" ht="14.25" customHeight="1" outlineLevel="1">
      <c r="B28" s="207" t="s">
        <v>176</v>
      </c>
      <c r="C28" s="208" t="s">
        <v>186</v>
      </c>
      <c r="D28" s="10"/>
      <c r="E28" s="41"/>
      <c r="F28" s="113"/>
    </row>
    <row r="29" ht="55.5" customHeight="1" outlineLevel="1">
      <c r="B29" s="209" t="s">
        <v>178</v>
      </c>
      <c r="C29" s="210" t="s">
        <v>187</v>
      </c>
      <c r="D29" s="211"/>
      <c r="E29" s="41"/>
      <c r="F29" s="113"/>
    </row>
    <row r="30" ht="14.25" customHeight="1" outlineLevel="1">
      <c r="B30" s="11" t="s">
        <v>180</v>
      </c>
      <c r="C30" s="213" t="s">
        <v>188</v>
      </c>
      <c r="D30" s="113"/>
      <c r="E30" s="41"/>
      <c r="F30" s="113"/>
    </row>
    <row r="31" ht="14.25" customHeight="1" outlineLevel="1">
      <c r="B31" s="11" t="s">
        <v>182</v>
      </c>
      <c r="C31" s="214">
        <v>3.0</v>
      </c>
      <c r="D31" s="113"/>
      <c r="E31" s="41"/>
      <c r="F31" s="113"/>
    </row>
    <row r="32" ht="14.25" customHeight="1" outlineLevel="1">
      <c r="B32" s="11" t="s">
        <v>183</v>
      </c>
      <c r="C32" s="215">
        <f>(1+C31/100/12)^12*100-100</f>
        <v>3.041595691</v>
      </c>
      <c r="D32" s="113"/>
      <c r="E32" s="41"/>
      <c r="F32" s="113"/>
    </row>
    <row r="33" ht="14.25" customHeight="1" outlineLevel="1">
      <c r="B33" s="18" t="s">
        <v>184</v>
      </c>
      <c r="C33" s="216" t="s">
        <v>45</v>
      </c>
      <c r="D33" s="38"/>
      <c r="E33" s="41"/>
      <c r="F33" s="113"/>
    </row>
    <row r="34" ht="14.25" customHeight="1" outlineLevel="1">
      <c r="B34" s="11"/>
      <c r="C34" s="41"/>
      <c r="D34" s="41"/>
      <c r="E34" s="41"/>
      <c r="F34" s="113"/>
    </row>
    <row r="35" ht="14.25" customHeight="1" outlineLevel="1">
      <c r="B35" s="207" t="s">
        <v>176</v>
      </c>
      <c r="C35" s="208" t="s">
        <v>189</v>
      </c>
      <c r="D35" s="10"/>
      <c r="E35" s="41"/>
      <c r="F35" s="113"/>
    </row>
    <row r="36" ht="55.5" customHeight="1" outlineLevel="1">
      <c r="B36" s="209" t="s">
        <v>178</v>
      </c>
      <c r="C36" s="210" t="s">
        <v>190</v>
      </c>
      <c r="D36" s="211"/>
      <c r="E36" s="41"/>
      <c r="F36" s="113"/>
    </row>
    <row r="37" ht="14.25" customHeight="1" outlineLevel="1">
      <c r="B37" s="18" t="s">
        <v>180</v>
      </c>
      <c r="C37" s="219" t="s">
        <v>189</v>
      </c>
      <c r="D37" s="38"/>
      <c r="E37" s="41"/>
      <c r="F37" s="113"/>
    </row>
    <row r="38" ht="14.25" customHeight="1" outlineLevel="1">
      <c r="B38" s="11"/>
      <c r="C38" s="41"/>
      <c r="D38" s="41"/>
      <c r="E38" s="41"/>
      <c r="F38" s="113"/>
    </row>
    <row r="39" ht="14.25" customHeight="1" outlineLevel="1">
      <c r="B39" s="207" t="s">
        <v>176</v>
      </c>
      <c r="C39" s="208" t="s">
        <v>191</v>
      </c>
      <c r="D39" s="10"/>
      <c r="E39" s="41"/>
      <c r="F39" s="113"/>
    </row>
    <row r="40" ht="63.0" customHeight="1" outlineLevel="1">
      <c r="B40" s="209" t="s">
        <v>178</v>
      </c>
      <c r="C40" s="210" t="s">
        <v>192</v>
      </c>
      <c r="D40" s="211"/>
      <c r="E40" s="41"/>
      <c r="F40" s="113"/>
    </row>
    <row r="41" ht="14.25" customHeight="1" outlineLevel="1">
      <c r="B41" s="11" t="s">
        <v>180</v>
      </c>
      <c r="C41" s="213" t="s">
        <v>191</v>
      </c>
      <c r="D41" s="113"/>
      <c r="E41" s="41"/>
      <c r="F41" s="113"/>
    </row>
    <row r="42" ht="14.25" customHeight="1" outlineLevel="1">
      <c r="B42" s="11" t="s">
        <v>182</v>
      </c>
      <c r="C42" s="220">
        <v>0.0</v>
      </c>
      <c r="D42" s="113"/>
      <c r="E42" s="41"/>
      <c r="F42" s="113"/>
    </row>
    <row r="43" ht="14.25" customHeight="1" outlineLevel="1">
      <c r="B43" s="11" t="s">
        <v>183</v>
      </c>
      <c r="C43" s="215">
        <f>(1+C42/100/12)^12*100-100</f>
        <v>0</v>
      </c>
      <c r="D43" s="113"/>
      <c r="E43" s="41"/>
      <c r="F43" s="113"/>
    </row>
    <row r="44" ht="14.25" customHeight="1" outlineLevel="1">
      <c r="B44" s="18" t="s">
        <v>184</v>
      </c>
      <c r="C44" s="216" t="s">
        <v>45</v>
      </c>
      <c r="D44" s="38"/>
      <c r="E44" s="41"/>
      <c r="F44" s="113"/>
    </row>
    <row r="45" ht="14.25" customHeight="1" outlineLevel="1">
      <c r="B45" s="11"/>
      <c r="C45" s="41"/>
      <c r="D45" s="41"/>
      <c r="E45" s="41"/>
      <c r="F45" s="113"/>
    </row>
    <row r="46" ht="14.25" customHeight="1" outlineLevel="1">
      <c r="B46" s="207" t="s">
        <v>176</v>
      </c>
      <c r="C46" s="208" t="s">
        <v>193</v>
      </c>
      <c r="D46" s="10"/>
      <c r="E46" s="41"/>
      <c r="F46" s="113"/>
    </row>
    <row r="47" ht="60.0" customHeight="1" outlineLevel="1">
      <c r="B47" s="209" t="s">
        <v>178</v>
      </c>
      <c r="C47" s="210" t="s">
        <v>194</v>
      </c>
      <c r="D47" s="211"/>
      <c r="E47" s="41"/>
      <c r="F47" s="113"/>
    </row>
    <row r="48" ht="14.25" customHeight="1" outlineLevel="1">
      <c r="B48" s="11" t="s">
        <v>180</v>
      </c>
      <c r="C48" s="213" t="s">
        <v>195</v>
      </c>
      <c r="D48" s="113"/>
      <c r="E48" s="41"/>
      <c r="F48" s="113"/>
    </row>
    <row r="49" ht="14.25" customHeight="1" outlineLevel="1">
      <c r="B49" s="18" t="s">
        <v>196</v>
      </c>
      <c r="C49" s="221" t="s">
        <v>45</v>
      </c>
      <c r="D49" s="38"/>
      <c r="E49" s="41"/>
      <c r="F49" s="113"/>
    </row>
    <row r="50" ht="14.25" customHeight="1" outlineLevel="1">
      <c r="B50" s="11"/>
      <c r="C50" s="41"/>
      <c r="D50" s="41"/>
      <c r="E50" s="41"/>
      <c r="F50" s="113"/>
    </row>
    <row r="51" ht="14.25" customHeight="1" outlineLevel="1">
      <c r="B51" s="207" t="s">
        <v>176</v>
      </c>
      <c r="C51" s="208" t="s">
        <v>197</v>
      </c>
      <c r="D51" s="10"/>
      <c r="E51" s="41"/>
      <c r="F51" s="113"/>
    </row>
    <row r="52" ht="14.25" customHeight="1" outlineLevel="1">
      <c r="B52" s="209" t="s">
        <v>178</v>
      </c>
      <c r="C52" s="210" t="s">
        <v>198</v>
      </c>
      <c r="D52" s="211"/>
      <c r="E52" s="41"/>
      <c r="F52" s="113"/>
    </row>
    <row r="53" ht="14.25" customHeight="1" outlineLevel="1">
      <c r="B53" s="11" t="s">
        <v>180</v>
      </c>
      <c r="C53" s="213" t="s">
        <v>197</v>
      </c>
      <c r="D53" s="113"/>
      <c r="E53" s="41"/>
      <c r="F53" s="113"/>
    </row>
    <row r="54" ht="14.25" customHeight="1" outlineLevel="1">
      <c r="B54" s="222" t="s">
        <v>199</v>
      </c>
      <c r="C54" s="220">
        <v>0.0</v>
      </c>
      <c r="D54" s="223" t="s">
        <v>200</v>
      </c>
      <c r="E54" s="41"/>
      <c r="F54" s="113"/>
    </row>
    <row r="55" ht="14.25" customHeight="1" outlineLevel="1">
      <c r="B55" s="18" t="s">
        <v>184</v>
      </c>
      <c r="C55" s="221" t="s">
        <v>201</v>
      </c>
      <c r="D55" s="38"/>
      <c r="E55" s="41"/>
      <c r="F55" s="113"/>
    </row>
    <row r="56" ht="14.25" customHeight="1" outlineLevel="1">
      <c r="B56" s="11"/>
      <c r="C56" s="41"/>
      <c r="D56" s="41"/>
      <c r="E56" s="41"/>
      <c r="F56" s="113"/>
    </row>
    <row r="57" ht="14.25" customHeight="1" outlineLevel="1">
      <c r="B57" s="224" t="s">
        <v>202</v>
      </c>
      <c r="C57" s="225" t="str">
        <f>IF(AND(OR(C33='Background Data'!A27,C44='Background Data'!A27,C21='Background Data'!A27),'Fund Raising'!C9="Fixed"),'Background Data'!A36,'Background Data'!A35)</f>
        <v>Check</v>
      </c>
      <c r="D57" s="226"/>
      <c r="E57" s="226"/>
      <c r="F57" s="227"/>
    </row>
    <row r="58" ht="14.25" customHeight="1"/>
    <row r="59" ht="14.25" customHeight="1">
      <c r="B59" s="228" t="s">
        <v>203</v>
      </c>
      <c r="C59" s="21"/>
      <c r="D59" s="21"/>
      <c r="E59" s="21"/>
      <c r="F59" s="21"/>
      <c r="G59" s="21"/>
      <c r="H59" s="21"/>
      <c r="I59" s="21"/>
      <c r="J59" s="21"/>
      <c r="K59" s="21"/>
      <c r="L59" s="21"/>
      <c r="M59" s="21"/>
      <c r="N59" s="21"/>
      <c r="O59" s="172"/>
    </row>
    <row r="60" ht="14.25" customHeight="1">
      <c r="B60" s="229" t="s">
        <v>204</v>
      </c>
      <c r="C60" s="230" t="s">
        <v>205</v>
      </c>
      <c r="O60" s="172"/>
    </row>
    <row r="61" ht="14.25" customHeight="1">
      <c r="B61" s="229" t="s">
        <v>206</v>
      </c>
      <c r="C61" s="230">
        <v>25.0</v>
      </c>
      <c r="O61" s="172"/>
    </row>
    <row r="62" ht="14.25" customHeight="1">
      <c r="B62" s="229" t="s">
        <v>207</v>
      </c>
      <c r="C62" s="231">
        <f>C61*30</f>
        <v>750</v>
      </c>
      <c r="O62" s="172"/>
    </row>
    <row r="63" ht="14.25" customHeight="1">
      <c r="B63" s="229" t="s">
        <v>208</v>
      </c>
      <c r="C63" s="230" t="s">
        <v>205</v>
      </c>
      <c r="O63" s="172"/>
    </row>
    <row r="64" ht="14.25" customHeight="1">
      <c r="B64" s="229" t="s">
        <v>209</v>
      </c>
      <c r="C64" s="232">
        <v>0.01</v>
      </c>
      <c r="O64" s="172"/>
    </row>
    <row r="65" ht="14.25" customHeight="1">
      <c r="B65" s="233" t="s">
        <v>210</v>
      </c>
      <c r="C65" s="234"/>
      <c r="O65" s="172"/>
    </row>
    <row r="66" ht="14.25" customHeight="1">
      <c r="B66" s="229" t="s">
        <v>211</v>
      </c>
      <c r="C66" s="235">
        <v>10.0</v>
      </c>
      <c r="O66" s="172"/>
    </row>
    <row r="67" ht="14.25" customHeight="1">
      <c r="B67" s="236" t="s">
        <v>212</v>
      </c>
      <c r="C67" s="230">
        <v>10.0</v>
      </c>
      <c r="O67" s="172"/>
    </row>
    <row r="68" ht="14.25" customHeight="1">
      <c r="B68" s="229" t="s">
        <v>213</v>
      </c>
      <c r="C68" s="237" t="s">
        <v>45</v>
      </c>
      <c r="O68" s="172"/>
    </row>
    <row r="69" ht="14.25" customHeight="1">
      <c r="B69" s="238" t="s">
        <v>214</v>
      </c>
      <c r="O69" s="172"/>
    </row>
    <row r="70" ht="14.25" customHeight="1">
      <c r="B70" s="236" t="s">
        <v>215</v>
      </c>
      <c r="C70" s="234" t="s">
        <v>216</v>
      </c>
      <c r="D70" s="234" t="s">
        <v>217</v>
      </c>
      <c r="O70" s="172"/>
    </row>
    <row r="71" ht="14.25" customHeight="1">
      <c r="B71" s="236">
        <v>0.001</v>
      </c>
      <c r="C71" s="239">
        <f>if(1+($C$66*(B71/100)*'Fund Raising'!$C$10)&lt;$C$67,1+($C$66*(B71/100)*'Fund Raising'!$C$10),$C$67)</f>
        <v>10</v>
      </c>
      <c r="D71" s="234">
        <f t="shared" ref="D71:D77" si="1">$C$62*C71</f>
        <v>7500</v>
      </c>
      <c r="O71" s="172"/>
    </row>
    <row r="72" ht="14.25" customHeight="1">
      <c r="B72" s="236">
        <v>0.005</v>
      </c>
      <c r="C72" s="239">
        <f>if(1+($C$66*(B72/100)*'Fund Raising'!$C$10)&lt;$C$67,1+($C$66*(B72/100)*'Fund Raising'!$C$10),$C$67)</f>
        <v>10</v>
      </c>
      <c r="D72" s="234">
        <f t="shared" si="1"/>
        <v>7500</v>
      </c>
      <c r="O72" s="172"/>
    </row>
    <row r="73" ht="14.25" customHeight="1">
      <c r="B73" s="236">
        <v>0.01</v>
      </c>
      <c r="C73" s="239">
        <f>if(1+($C$66*(B73/100)*'Fund Raising'!$C$10)&lt;$C$67,1+($C$66*(B73/100)*'Fund Raising'!$C$10),$C$67)</f>
        <v>10</v>
      </c>
      <c r="D73" s="234">
        <f t="shared" si="1"/>
        <v>7500</v>
      </c>
      <c r="O73" s="172"/>
    </row>
    <row r="74" ht="14.25" customHeight="1">
      <c r="B74" s="236">
        <v>0.05</v>
      </c>
      <c r="C74" s="239">
        <f>if(1+($C$66*(B74/100)*'Fund Raising'!$C$10)&lt;$C$67,1+($C$66*(B74/100)*'Fund Raising'!$C$10),$C$67)</f>
        <v>10</v>
      </c>
      <c r="D74" s="234">
        <f t="shared" si="1"/>
        <v>7500</v>
      </c>
      <c r="O74" s="172"/>
    </row>
    <row r="75" ht="14.25" customHeight="1">
      <c r="B75" s="236">
        <v>0.1</v>
      </c>
      <c r="C75" s="239">
        <f>if(1+($C$66*(B75/100)*'Fund Raising'!$C$10)&lt;$C$67,1+($C$66*(B75/100)*'Fund Raising'!$C$10),$C$67)</f>
        <v>10</v>
      </c>
      <c r="D75" s="234">
        <f t="shared" si="1"/>
        <v>7500</v>
      </c>
      <c r="O75" s="172"/>
    </row>
    <row r="76" ht="14.25" customHeight="1">
      <c r="B76" s="236">
        <v>0.5</v>
      </c>
      <c r="C76" s="239">
        <f>if(1+($C$66*(B76/100)*'Fund Raising'!$C$10)&lt;$C$67,1+($C$66*(B76/100)*'Fund Raising'!$C$10),$C$67)</f>
        <v>10</v>
      </c>
      <c r="D76" s="234">
        <f t="shared" si="1"/>
        <v>7500</v>
      </c>
      <c r="O76" s="172"/>
    </row>
    <row r="77" ht="14.25" customHeight="1">
      <c r="B77" s="236">
        <v>1.0</v>
      </c>
      <c r="C77" s="239">
        <f>if(1+($C$66*(B77/100)*'Fund Raising'!$C$10)&lt;$C$67,1+($C$66*(B77/100)*'Fund Raising'!$C$10),$C$67)</f>
        <v>10</v>
      </c>
      <c r="D77" s="234">
        <f t="shared" si="1"/>
        <v>7500</v>
      </c>
      <c r="O77" s="172"/>
    </row>
    <row r="78" ht="14.25" customHeight="1">
      <c r="B78" s="172"/>
      <c r="O78" s="172"/>
    </row>
    <row r="79" ht="14.25" customHeight="1">
      <c r="B79" s="240"/>
      <c r="O79" s="172"/>
    </row>
    <row r="80" ht="14.25" customHeight="1">
      <c r="B80" s="172"/>
      <c r="O80" s="172"/>
    </row>
    <row r="81" ht="14.25" customHeight="1">
      <c r="B81" s="172"/>
      <c r="O81" s="172"/>
    </row>
    <row r="82" ht="14.25" customHeight="1">
      <c r="B82" s="172"/>
      <c r="C82" s="27"/>
      <c r="O82" s="172"/>
    </row>
    <row r="83" ht="14.25" customHeight="1">
      <c r="B83" s="172"/>
      <c r="O83" s="172"/>
    </row>
    <row r="84" ht="14.25" customHeight="1">
      <c r="B84" s="172"/>
      <c r="O84" s="172"/>
    </row>
    <row r="85" ht="14.25" customHeight="1">
      <c r="B85" s="172"/>
      <c r="O85" s="172"/>
    </row>
    <row r="86" ht="14.25" customHeight="1">
      <c r="B86" s="172"/>
      <c r="C86" s="23"/>
      <c r="O86" s="172"/>
    </row>
    <row r="87" ht="14.25" customHeight="1">
      <c r="B87" s="240"/>
      <c r="C87" s="23"/>
      <c r="O87" s="172"/>
    </row>
    <row r="88" ht="14.25" customHeight="1">
      <c r="B88" s="172"/>
      <c r="C88" s="41"/>
      <c r="O88" s="172"/>
    </row>
    <row r="89" ht="14.25" customHeight="1">
      <c r="B89" s="172"/>
      <c r="C89" s="41"/>
      <c r="O89" s="172"/>
    </row>
    <row r="90" ht="14.25" customHeight="1">
      <c r="B90" s="172"/>
      <c r="C90" s="41"/>
      <c r="O90" s="172"/>
    </row>
    <row r="91" ht="14.25" customHeight="1">
      <c r="B91" s="172"/>
      <c r="C91" s="41"/>
      <c r="O91" s="172"/>
    </row>
    <row r="92" ht="14.25" customHeight="1">
      <c r="B92" s="172"/>
      <c r="C92" s="41"/>
      <c r="O92" s="172"/>
    </row>
    <row r="93" ht="14.25" customHeight="1">
      <c r="B93" s="172"/>
      <c r="C93" s="41"/>
      <c r="O93" s="172"/>
    </row>
    <row r="94" ht="14.25" customHeight="1">
      <c r="B94" s="241"/>
      <c r="C94" s="37"/>
      <c r="D94" s="36"/>
      <c r="E94" s="36"/>
      <c r="F94" s="36"/>
      <c r="G94" s="36"/>
      <c r="H94" s="36"/>
      <c r="I94" s="36"/>
      <c r="J94" s="36"/>
      <c r="K94" s="36"/>
      <c r="L94" s="36"/>
      <c r="M94" s="36"/>
      <c r="N94" s="36"/>
      <c r="O94" s="172"/>
    </row>
    <row r="95" ht="14.25" customHeight="1">
      <c r="C95" s="41"/>
    </row>
    <row r="96" ht="14.25" customHeight="1">
      <c r="C96" s="41"/>
    </row>
    <row r="97" ht="14.25" customHeight="1">
      <c r="C97" s="41"/>
    </row>
    <row r="98" ht="14.25" customHeight="1">
      <c r="C98" s="41"/>
    </row>
    <row r="99" ht="14.25" customHeight="1">
      <c r="C99" s="41"/>
    </row>
    <row r="100" ht="14.25" customHeight="1">
      <c r="B100" s="242"/>
      <c r="C100" s="41"/>
    </row>
    <row r="101" ht="14.25" customHeight="1"/>
    <row r="102" ht="14.25" customHeight="1">
      <c r="C102" s="23"/>
    </row>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36:D36"/>
    <mergeCell ref="C40:D40"/>
    <mergeCell ref="C47:D47"/>
    <mergeCell ref="C52:D52"/>
    <mergeCell ref="C57:F57"/>
    <mergeCell ref="B69:D69"/>
    <mergeCell ref="B2:G2"/>
    <mergeCell ref="B3:C3"/>
    <mergeCell ref="B5:D5"/>
    <mergeCell ref="D13:F13"/>
    <mergeCell ref="C17:D17"/>
    <mergeCell ref="C24:D24"/>
    <mergeCell ref="C29:D29"/>
  </mergeCells>
  <conditionalFormatting sqref="C80:C85 C88:C100">
    <cfRule type="containsText" dxfId="0" priority="1" operator="containsText" text="Check">
      <formula>NOT(ISERROR(SEARCH(("Check"),(C80))))</formula>
    </cfRule>
  </conditionalFormatting>
  <conditionalFormatting sqref="C80:C85 C88:C100">
    <cfRule type="notContainsBlanks" dxfId="1" priority="2">
      <formula>LEN(TRIM(C80))&gt;0</formula>
    </cfRule>
  </conditionalFormatting>
  <conditionalFormatting sqref="C102">
    <cfRule type="containsText" dxfId="0" priority="3" operator="containsText" text="All previous checks passed!">
      <formula>NOT(ISERROR(SEARCH(("All previous checks passed!"),(C102))))</formula>
    </cfRule>
  </conditionalFormatting>
  <conditionalFormatting sqref="C102">
    <cfRule type="notContainsBlanks" dxfId="1" priority="4">
      <formula>LEN(TRIM(C102))&gt;0</formula>
    </cfRule>
  </conditionalFormatting>
  <conditionalFormatting sqref="D13:F13">
    <cfRule type="containsText" dxfId="0" priority="5" operator="containsText" text="Check">
      <formula>NOT(ISERROR(SEARCH(("Check"),(D13))))</formula>
    </cfRule>
  </conditionalFormatting>
  <conditionalFormatting sqref="D13:F13">
    <cfRule type="notContainsBlanks" dxfId="1" priority="6">
      <formula>LEN(TRIM(D13))&gt;0</formula>
    </cfRule>
  </conditionalFormatting>
  <conditionalFormatting sqref="C57:F57">
    <cfRule type="containsText" dxfId="0" priority="7" operator="containsText" text="Check">
      <formula>NOT(ISERROR(SEARCH(("Check"),(C57))))</formula>
    </cfRule>
  </conditionalFormatting>
  <conditionalFormatting sqref="C57:F57">
    <cfRule type="notContainsBlanks" dxfId="1" priority="8">
      <formula>LEN(TRIM(C57))&gt;0</formula>
    </cfRule>
  </conditionalFormatting>
  <dataValidations>
    <dataValidation type="list" allowBlank="1" showErrorMessage="1" sqref="C21 C33 C44 C55 C68">
      <formula1>'Background Data'!$A$26:$A$32</formula1>
    </dataValidation>
    <dataValidation type="list" allowBlank="1" showErrorMessage="1" sqref="C49">
      <formula1>'Background Data'!$A$28:$A$32</formula1>
    </dataValidation>
    <dataValidation type="list" allowBlank="1" sqref="C60 C63">
      <formula1>"Yes,No"</formula1>
    </dataValidation>
  </dataValidations>
  <printOptions/>
  <pageMargins bottom="0.787401575" footer="0.0" header="0.0" left="0.7" right="0.7" top="0.7874015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1.57"/>
    <col customWidth="1" min="2" max="2" width="48.86"/>
    <col customWidth="1" min="3" max="3" width="24.71"/>
    <col customWidth="1" min="4" max="4" width="1.43"/>
    <col customWidth="1" min="5" max="5" width="1.14"/>
    <col customWidth="1" min="6" max="6" width="1.57"/>
    <col customWidth="1" min="7" max="8" width="11.57"/>
    <col customWidth="1" min="9" max="9" width="21.71"/>
  </cols>
  <sheetData>
    <row r="1" ht="167.25" customHeight="1"/>
    <row r="2" ht="30.0" customHeight="1">
      <c r="B2" s="1" t="s">
        <v>0</v>
      </c>
    </row>
    <row r="3" ht="30.75" customHeight="1">
      <c r="B3" s="243" t="s">
        <v>218</v>
      </c>
    </row>
    <row r="4" ht="14.25" customHeight="1"/>
    <row r="5" ht="14.25" customHeight="1">
      <c r="B5" s="9" t="s">
        <v>219</v>
      </c>
      <c r="C5" s="21"/>
      <c r="D5" s="21"/>
      <c r="E5" s="166"/>
    </row>
    <row r="6" ht="14.25" customHeight="1">
      <c r="B6" s="172" t="s">
        <v>220</v>
      </c>
      <c r="C6" s="242" t="str">
        <f t="array" ref="C6:D6">'Fund Raising'!B45:C45</f>
        <v>Check</v>
      </c>
      <c r="D6" s="242"/>
      <c r="E6" s="167"/>
    </row>
    <row r="7" ht="14.25" customHeight="1">
      <c r="B7" s="172" t="s">
        <v>221</v>
      </c>
      <c r="C7" s="242" t="str">
        <f t="array" ref="C7:E7">'Utility Modules'!D13:F13</f>
        <v>Check</v>
      </c>
      <c r="D7" s="242"/>
      <c r="E7" s="167"/>
    </row>
    <row r="8" ht="14.25" customHeight="1">
      <c r="B8" s="172" t="str">
        <f>Inputs!F101</f>
        <v>Free Supply Distribution</v>
      </c>
      <c r="C8" s="27" t="str">
        <f>Inputs!G101</f>
        <v>Check</v>
      </c>
      <c r="E8" s="167"/>
    </row>
    <row r="9" ht="14.25" customHeight="1">
      <c r="B9" s="172" t="s">
        <v>222</v>
      </c>
      <c r="C9" s="244" t="str">
        <f t="array" ref="C9:F9">'Utility Modules'!C57:F57</f>
        <v>Check</v>
      </c>
      <c r="D9" s="242"/>
      <c r="E9" s="167"/>
      <c r="F9" s="242"/>
    </row>
    <row r="10" ht="14.25" customHeight="1">
      <c r="B10" s="172" t="s">
        <v>223</v>
      </c>
      <c r="C10" s="244" t="str">
        <f>IF(ROUND(sum('Fund Raising'!D27:D41)+sum('Data Tables'!C57:DR57),0)=ROUND('Fund Raising'!$C$10,0),'Background Data'!A39,'Background Data'!A40)</f>
        <v>Sum of vested tokens doesn't match the initial total supply!</v>
      </c>
      <c r="E10" s="167"/>
    </row>
    <row r="11" ht="14.25" customHeight="1">
      <c r="B11" s="172" t="s">
        <v>224</v>
      </c>
      <c r="C11" s="244" t="str">
        <f>Inputs!C38</f>
        <v>Check</v>
      </c>
      <c r="E11" s="167"/>
    </row>
    <row r="12" ht="14.25" customHeight="1">
      <c r="B12" s="172"/>
      <c r="C12" s="23"/>
      <c r="E12" s="167"/>
    </row>
    <row r="13" ht="14.25" customHeight="1">
      <c r="B13" s="240" t="s">
        <v>225</v>
      </c>
      <c r="C13" s="23"/>
      <c r="E13" s="167"/>
    </row>
    <row r="14" ht="14.25" customHeight="1">
      <c r="B14" s="172" t="str">
        <f>'Fund Raising'!B36 &amp; " sustainability"</f>
        <v>Reserve  sustainability</v>
      </c>
      <c r="C14" s="41" t="str">
        <f>IF('Background Data'!B83=" ",'Background Data'!$A$82,'Background Data'!A83)</f>
        <v>Check</v>
      </c>
      <c r="E14" s="167"/>
    </row>
    <row r="15" ht="14.25" customHeight="1">
      <c r="B15" s="172" t="str">
        <f>'Fund Raising'!B37 &amp; " sustainability"</f>
        <v>Placeholder 2 sustainability</v>
      </c>
      <c r="C15" s="41" t="str">
        <f>IF('Background Data'!B84=" ",'Background Data'!$A$82,'Background Data'!A84)</f>
        <v>Check</v>
      </c>
      <c r="E15" s="167"/>
    </row>
    <row r="16" ht="14.25" customHeight="1">
      <c r="B16" s="172" t="str">
        <f>'Fund Raising'!B38 &amp; " sustainability"</f>
        <v>Placeholder 3 sustainability</v>
      </c>
      <c r="C16" s="41" t="str">
        <f>IF('Background Data'!B85=" ",'Background Data'!$A$82,'Background Data'!A85)</f>
        <v>Check</v>
      </c>
      <c r="E16" s="167"/>
    </row>
    <row r="17" ht="14.25" customHeight="1">
      <c r="B17" s="172" t="str">
        <f>'Fund Raising'!B39 &amp; " sustainability"</f>
        <v>Placeholder 4 sustainability</v>
      </c>
      <c r="C17" s="41" t="str">
        <f>IF('Background Data'!B86=" ",'Background Data'!$A$82,'Background Data'!A86)</f>
        <v>Check</v>
      </c>
      <c r="E17" s="167"/>
    </row>
    <row r="18" ht="14.25" customHeight="1">
      <c r="B18" s="172" t="str">
        <f>'Fund Raising'!B40 &amp; " sustainability"</f>
        <v>Placeholder 5 sustainability</v>
      </c>
      <c r="C18" s="244" t="str">
        <f>IF('Background Data'!B87=" ",'Background Data'!$A$82,'Background Data'!A87)</f>
        <v>Check</v>
      </c>
      <c r="E18" s="167"/>
    </row>
    <row r="19" ht="14.25" customHeight="1">
      <c r="B19" s="172" t="str">
        <f>'Fund Raising'!B41 &amp; " sustainability"</f>
        <v>Liquidity Pool sustainability</v>
      </c>
      <c r="C19" s="41" t="str">
        <f>IF('Background Data'!B88=" ",'Background Data'!$A$82,'Background Data'!A88)</f>
        <v>Check</v>
      </c>
      <c r="E19" s="167"/>
    </row>
    <row r="20" ht="14.25" customHeight="1">
      <c r="B20" s="172" t="str">
        <f>"Held supply consistency"</f>
        <v>Held supply consistency</v>
      </c>
      <c r="C20" s="244" t="str">
        <f>IF('Background Data'!B89=" ",'Background Data'!$A$82,'Background Data'!A89)</f>
        <v>Check</v>
      </c>
      <c r="E20" s="167"/>
    </row>
    <row r="21" ht="14.25" customHeight="1">
      <c r="B21" s="172" t="s">
        <v>226</v>
      </c>
      <c r="C21" s="244" t="str">
        <f>Inputs!E83</f>
        <v>Check</v>
      </c>
      <c r="E21" s="167"/>
    </row>
    <row r="22" ht="14.25" customHeight="1">
      <c r="B22" s="172"/>
      <c r="E22" s="167"/>
    </row>
    <row r="23" ht="14.25" customHeight="1">
      <c r="B23" s="241"/>
      <c r="C23" s="203" t="str">
        <f t="array" ref="C23">IF(AND(C6:C11="Check",C14:C21="Check"),'Background Data'!A43,'Background Data'!A44)</f>
        <v>NOT all checks passed! Correction required!</v>
      </c>
      <c r="D23" s="36"/>
      <c r="E23" s="245"/>
    </row>
    <row r="24" ht="14.25" customHeight="1"/>
    <row r="25" ht="14.25" customHeight="1">
      <c r="B25" s="246" t="s">
        <v>227</v>
      </c>
    </row>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c r="G57" s="242" t="s">
        <v>228</v>
      </c>
      <c r="I57" s="247" t="str">
        <f>"ΔP / max(P"&amp;CHAR(7522)&amp;") * 100 %"</f>
        <v>ΔP / max(Pᵢ) * 100 %</v>
      </c>
    </row>
    <row r="58" ht="14.25" customHeight="1">
      <c r="G58" s="242" t="str">
        <f>"ΔP"</f>
        <v>ΔP</v>
      </c>
      <c r="I58" s="242" t="s">
        <v>229</v>
      </c>
    </row>
    <row r="59" ht="14.25" customHeight="1">
      <c r="G59" s="242" t="str">
        <f>"max(P"&amp;CHAR(7522)&amp;")"</f>
        <v>max(Pᵢ)</v>
      </c>
      <c r="I59" s="242" t="s">
        <v>230</v>
      </c>
    </row>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F2"/>
  </mergeCells>
  <conditionalFormatting sqref="C6:C11 C14:C21">
    <cfRule type="containsText" dxfId="0" priority="1" operator="containsText" text="Check">
      <formula>NOT(ISERROR(SEARCH(("Check"),(C6))))</formula>
    </cfRule>
  </conditionalFormatting>
  <conditionalFormatting sqref="C23">
    <cfRule type="containsText" dxfId="0" priority="2" operator="containsText" text="All previous checks passed!">
      <formula>NOT(ISERROR(SEARCH(("All previous checks passed!"),(C23))))</formula>
    </cfRule>
  </conditionalFormatting>
  <conditionalFormatting sqref="C23">
    <cfRule type="notContainsBlanks" dxfId="1" priority="3">
      <formula>LEN(TRIM(C23))&gt;0</formula>
    </cfRule>
  </conditionalFormatting>
  <conditionalFormatting sqref="C6">
    <cfRule type="cellIs" dxfId="1" priority="4" operator="notEqual">
      <formula>"Check"</formula>
    </cfRule>
  </conditionalFormatting>
  <conditionalFormatting sqref="C6:C11 C14:C21">
    <cfRule type="cellIs" dxfId="1" priority="5" operator="notEqual">
      <formula>"Check"</formula>
    </cfRule>
  </conditionalFormatting>
  <printOptions/>
  <pageMargins bottom="0.787401575" footer="0.0" header="0.0" left="0.7" right="0.7"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outlineLevelRow="2"/>
  <cols>
    <col customWidth="1" min="1" max="1" width="11.57"/>
    <col customWidth="1" min="2" max="2" width="44.14"/>
    <col customWidth="1" min="3" max="4" width="15.57"/>
    <col customWidth="1" min="5" max="5" width="15.43"/>
    <col customWidth="1" min="6" max="19" width="11.71"/>
    <col customWidth="1" min="20" max="20" width="15.57"/>
    <col customWidth="1" min="21" max="21" width="16.29"/>
    <col customWidth="1" min="22" max="22" width="16.86"/>
    <col customWidth="1" min="23" max="122" width="11.71"/>
    <col customWidth="1" min="123" max="132" width="11.57"/>
  </cols>
  <sheetData>
    <row r="1" ht="14.25" customHeight="1"/>
    <row r="2" ht="48.75" customHeight="1">
      <c r="B2" s="2" t="s">
        <v>231</v>
      </c>
    </row>
    <row r="3" ht="14.25" customHeight="1"/>
    <row r="4" ht="14.25" customHeight="1">
      <c r="B4" s="6" t="s">
        <v>232</v>
      </c>
    </row>
    <row r="5" ht="14.25" customHeight="1">
      <c r="B5" s="49" t="s">
        <v>233</v>
      </c>
      <c r="C5" s="248">
        <f>'Fund Raising'!C11</f>
        <v>45383</v>
      </c>
      <c r="D5" s="248">
        <f t="shared" ref="D5:DS5" si="1">EDATE(C5,1)</f>
        <v>45413</v>
      </c>
      <c r="E5" s="248">
        <f t="shared" si="1"/>
        <v>45444</v>
      </c>
      <c r="F5" s="248">
        <f t="shared" si="1"/>
        <v>45474</v>
      </c>
      <c r="G5" s="248">
        <f t="shared" si="1"/>
        <v>45505</v>
      </c>
      <c r="H5" s="248">
        <f t="shared" si="1"/>
        <v>45536</v>
      </c>
      <c r="I5" s="248">
        <f t="shared" si="1"/>
        <v>45566</v>
      </c>
      <c r="J5" s="248">
        <f t="shared" si="1"/>
        <v>45597</v>
      </c>
      <c r="K5" s="248">
        <f t="shared" si="1"/>
        <v>45627</v>
      </c>
      <c r="L5" s="248">
        <f t="shared" si="1"/>
        <v>45658</v>
      </c>
      <c r="M5" s="248">
        <f t="shared" si="1"/>
        <v>45689</v>
      </c>
      <c r="N5" s="248">
        <f t="shared" si="1"/>
        <v>45717</v>
      </c>
      <c r="O5" s="248">
        <f t="shared" si="1"/>
        <v>45748</v>
      </c>
      <c r="P5" s="248">
        <f t="shared" si="1"/>
        <v>45778</v>
      </c>
      <c r="Q5" s="248">
        <f t="shared" si="1"/>
        <v>45809</v>
      </c>
      <c r="R5" s="248">
        <f t="shared" si="1"/>
        <v>45839</v>
      </c>
      <c r="S5" s="248">
        <f t="shared" si="1"/>
        <v>45870</v>
      </c>
      <c r="T5" s="248">
        <f t="shared" si="1"/>
        <v>45901</v>
      </c>
      <c r="U5" s="248">
        <f t="shared" si="1"/>
        <v>45931</v>
      </c>
      <c r="V5" s="248">
        <f t="shared" si="1"/>
        <v>45962</v>
      </c>
      <c r="W5" s="248">
        <f t="shared" si="1"/>
        <v>45992</v>
      </c>
      <c r="X5" s="248">
        <f t="shared" si="1"/>
        <v>46023</v>
      </c>
      <c r="Y5" s="248">
        <f t="shared" si="1"/>
        <v>46054</v>
      </c>
      <c r="Z5" s="248">
        <f t="shared" si="1"/>
        <v>46082</v>
      </c>
      <c r="AA5" s="248">
        <f t="shared" si="1"/>
        <v>46113</v>
      </c>
      <c r="AB5" s="248">
        <f t="shared" si="1"/>
        <v>46143</v>
      </c>
      <c r="AC5" s="248">
        <f t="shared" si="1"/>
        <v>46174</v>
      </c>
      <c r="AD5" s="248">
        <f t="shared" si="1"/>
        <v>46204</v>
      </c>
      <c r="AE5" s="248">
        <f t="shared" si="1"/>
        <v>46235</v>
      </c>
      <c r="AF5" s="248">
        <f t="shared" si="1"/>
        <v>46266</v>
      </c>
      <c r="AG5" s="248">
        <f t="shared" si="1"/>
        <v>46296</v>
      </c>
      <c r="AH5" s="248">
        <f t="shared" si="1"/>
        <v>46327</v>
      </c>
      <c r="AI5" s="248">
        <f t="shared" si="1"/>
        <v>46357</v>
      </c>
      <c r="AJ5" s="248">
        <f t="shared" si="1"/>
        <v>46388</v>
      </c>
      <c r="AK5" s="248">
        <f t="shared" si="1"/>
        <v>46419</v>
      </c>
      <c r="AL5" s="248">
        <f t="shared" si="1"/>
        <v>46447</v>
      </c>
      <c r="AM5" s="248">
        <f t="shared" si="1"/>
        <v>46478</v>
      </c>
      <c r="AN5" s="248">
        <f t="shared" si="1"/>
        <v>46508</v>
      </c>
      <c r="AO5" s="248">
        <f t="shared" si="1"/>
        <v>46539</v>
      </c>
      <c r="AP5" s="248">
        <f t="shared" si="1"/>
        <v>46569</v>
      </c>
      <c r="AQ5" s="248">
        <f t="shared" si="1"/>
        <v>46600</v>
      </c>
      <c r="AR5" s="248">
        <f t="shared" si="1"/>
        <v>46631</v>
      </c>
      <c r="AS5" s="248">
        <f t="shared" si="1"/>
        <v>46661</v>
      </c>
      <c r="AT5" s="248">
        <f t="shared" si="1"/>
        <v>46692</v>
      </c>
      <c r="AU5" s="248">
        <f t="shared" si="1"/>
        <v>46722</v>
      </c>
      <c r="AV5" s="248">
        <f t="shared" si="1"/>
        <v>46753</v>
      </c>
      <c r="AW5" s="248">
        <f t="shared" si="1"/>
        <v>46784</v>
      </c>
      <c r="AX5" s="248">
        <f t="shared" si="1"/>
        <v>46813</v>
      </c>
      <c r="AY5" s="248">
        <f t="shared" si="1"/>
        <v>46844</v>
      </c>
      <c r="AZ5" s="248">
        <f t="shared" si="1"/>
        <v>46874</v>
      </c>
      <c r="BA5" s="248">
        <f t="shared" si="1"/>
        <v>46905</v>
      </c>
      <c r="BB5" s="248">
        <f t="shared" si="1"/>
        <v>46935</v>
      </c>
      <c r="BC5" s="248">
        <f t="shared" si="1"/>
        <v>46966</v>
      </c>
      <c r="BD5" s="248">
        <f t="shared" si="1"/>
        <v>46997</v>
      </c>
      <c r="BE5" s="248">
        <f t="shared" si="1"/>
        <v>47027</v>
      </c>
      <c r="BF5" s="248">
        <f t="shared" si="1"/>
        <v>47058</v>
      </c>
      <c r="BG5" s="248">
        <f t="shared" si="1"/>
        <v>47088</v>
      </c>
      <c r="BH5" s="248">
        <f t="shared" si="1"/>
        <v>47119</v>
      </c>
      <c r="BI5" s="248">
        <f t="shared" si="1"/>
        <v>47150</v>
      </c>
      <c r="BJ5" s="248">
        <f t="shared" si="1"/>
        <v>47178</v>
      </c>
      <c r="BK5" s="248">
        <f t="shared" si="1"/>
        <v>47209</v>
      </c>
      <c r="BL5" s="248">
        <f t="shared" si="1"/>
        <v>47239</v>
      </c>
      <c r="BM5" s="248">
        <f t="shared" si="1"/>
        <v>47270</v>
      </c>
      <c r="BN5" s="248">
        <f t="shared" si="1"/>
        <v>47300</v>
      </c>
      <c r="BO5" s="248">
        <f t="shared" si="1"/>
        <v>47331</v>
      </c>
      <c r="BP5" s="248">
        <f t="shared" si="1"/>
        <v>47362</v>
      </c>
      <c r="BQ5" s="248">
        <f t="shared" si="1"/>
        <v>47392</v>
      </c>
      <c r="BR5" s="248">
        <f t="shared" si="1"/>
        <v>47423</v>
      </c>
      <c r="BS5" s="248">
        <f t="shared" si="1"/>
        <v>47453</v>
      </c>
      <c r="BT5" s="248">
        <f t="shared" si="1"/>
        <v>47484</v>
      </c>
      <c r="BU5" s="248">
        <f t="shared" si="1"/>
        <v>47515</v>
      </c>
      <c r="BV5" s="248">
        <f t="shared" si="1"/>
        <v>47543</v>
      </c>
      <c r="BW5" s="248">
        <f t="shared" si="1"/>
        <v>47574</v>
      </c>
      <c r="BX5" s="248">
        <f t="shared" si="1"/>
        <v>47604</v>
      </c>
      <c r="BY5" s="248">
        <f t="shared" si="1"/>
        <v>47635</v>
      </c>
      <c r="BZ5" s="248">
        <f t="shared" si="1"/>
        <v>47665</v>
      </c>
      <c r="CA5" s="248">
        <f t="shared" si="1"/>
        <v>47696</v>
      </c>
      <c r="CB5" s="248">
        <f t="shared" si="1"/>
        <v>47727</v>
      </c>
      <c r="CC5" s="248">
        <f t="shared" si="1"/>
        <v>47757</v>
      </c>
      <c r="CD5" s="248">
        <f t="shared" si="1"/>
        <v>47788</v>
      </c>
      <c r="CE5" s="248">
        <f t="shared" si="1"/>
        <v>47818</v>
      </c>
      <c r="CF5" s="248">
        <f t="shared" si="1"/>
        <v>47849</v>
      </c>
      <c r="CG5" s="248">
        <f t="shared" si="1"/>
        <v>47880</v>
      </c>
      <c r="CH5" s="248">
        <f t="shared" si="1"/>
        <v>47908</v>
      </c>
      <c r="CI5" s="248">
        <f t="shared" si="1"/>
        <v>47939</v>
      </c>
      <c r="CJ5" s="248">
        <f t="shared" si="1"/>
        <v>47969</v>
      </c>
      <c r="CK5" s="248">
        <f t="shared" si="1"/>
        <v>48000</v>
      </c>
      <c r="CL5" s="248">
        <f t="shared" si="1"/>
        <v>48030</v>
      </c>
      <c r="CM5" s="248">
        <f t="shared" si="1"/>
        <v>48061</v>
      </c>
      <c r="CN5" s="248">
        <f t="shared" si="1"/>
        <v>48092</v>
      </c>
      <c r="CO5" s="248">
        <f t="shared" si="1"/>
        <v>48122</v>
      </c>
      <c r="CP5" s="248">
        <f t="shared" si="1"/>
        <v>48153</v>
      </c>
      <c r="CQ5" s="248">
        <f t="shared" si="1"/>
        <v>48183</v>
      </c>
      <c r="CR5" s="248">
        <f t="shared" si="1"/>
        <v>48214</v>
      </c>
      <c r="CS5" s="248">
        <f t="shared" si="1"/>
        <v>48245</v>
      </c>
      <c r="CT5" s="248">
        <f t="shared" si="1"/>
        <v>48274</v>
      </c>
      <c r="CU5" s="248">
        <f t="shared" si="1"/>
        <v>48305</v>
      </c>
      <c r="CV5" s="248">
        <f t="shared" si="1"/>
        <v>48335</v>
      </c>
      <c r="CW5" s="248">
        <f t="shared" si="1"/>
        <v>48366</v>
      </c>
      <c r="CX5" s="248">
        <f t="shared" si="1"/>
        <v>48396</v>
      </c>
      <c r="CY5" s="248">
        <f t="shared" si="1"/>
        <v>48427</v>
      </c>
      <c r="CZ5" s="248">
        <f t="shared" si="1"/>
        <v>48458</v>
      </c>
      <c r="DA5" s="248">
        <f t="shared" si="1"/>
        <v>48488</v>
      </c>
      <c r="DB5" s="248">
        <f t="shared" si="1"/>
        <v>48519</v>
      </c>
      <c r="DC5" s="248">
        <f t="shared" si="1"/>
        <v>48549</v>
      </c>
      <c r="DD5" s="248">
        <f t="shared" si="1"/>
        <v>48580</v>
      </c>
      <c r="DE5" s="248">
        <f t="shared" si="1"/>
        <v>48611</v>
      </c>
      <c r="DF5" s="248">
        <f t="shared" si="1"/>
        <v>48639</v>
      </c>
      <c r="DG5" s="248">
        <f t="shared" si="1"/>
        <v>48670</v>
      </c>
      <c r="DH5" s="248">
        <f t="shared" si="1"/>
        <v>48700</v>
      </c>
      <c r="DI5" s="248">
        <f t="shared" si="1"/>
        <v>48731</v>
      </c>
      <c r="DJ5" s="248">
        <f t="shared" si="1"/>
        <v>48761</v>
      </c>
      <c r="DK5" s="248">
        <f t="shared" si="1"/>
        <v>48792</v>
      </c>
      <c r="DL5" s="248">
        <f t="shared" si="1"/>
        <v>48823</v>
      </c>
      <c r="DM5" s="248">
        <f t="shared" si="1"/>
        <v>48853</v>
      </c>
      <c r="DN5" s="248">
        <f t="shared" si="1"/>
        <v>48884</v>
      </c>
      <c r="DO5" s="248">
        <f t="shared" si="1"/>
        <v>48914</v>
      </c>
      <c r="DP5" s="248">
        <f t="shared" si="1"/>
        <v>48945</v>
      </c>
      <c r="DQ5" s="248">
        <f t="shared" si="1"/>
        <v>48976</v>
      </c>
      <c r="DR5" s="248">
        <f t="shared" si="1"/>
        <v>49004</v>
      </c>
      <c r="DS5" s="248">
        <f t="shared" si="1"/>
        <v>49035</v>
      </c>
      <c r="DT5" s="56"/>
      <c r="DU5" s="56"/>
      <c r="DV5" s="56"/>
      <c r="DW5" s="56"/>
      <c r="DX5" s="56"/>
      <c r="DY5" s="56"/>
      <c r="DZ5" s="56"/>
      <c r="EA5" s="56"/>
      <c r="EB5" s="56"/>
    </row>
    <row r="6" ht="14.25" customHeight="1">
      <c r="B6" s="249" t="s">
        <v>234</v>
      </c>
      <c r="C6" s="250"/>
      <c r="D6" s="250"/>
      <c r="E6" s="250"/>
      <c r="F6" s="250"/>
      <c r="G6" s="250"/>
      <c r="H6" s="250"/>
      <c r="I6" s="250"/>
      <c r="J6" s="250"/>
      <c r="K6" s="250"/>
      <c r="L6" s="250"/>
      <c r="M6" s="250"/>
      <c r="N6" s="250"/>
      <c r="O6" s="250"/>
      <c r="P6" s="250"/>
      <c r="Q6" s="250"/>
      <c r="R6" s="250"/>
      <c r="S6" s="250"/>
      <c r="T6" s="250"/>
      <c r="U6" s="250"/>
      <c r="V6" s="250"/>
      <c r="W6" s="250"/>
      <c r="X6" s="250"/>
      <c r="Y6" s="250"/>
      <c r="Z6" s="250"/>
      <c r="AA6" s="250"/>
      <c r="AB6" s="250"/>
      <c r="AC6" s="250"/>
      <c r="AD6" s="250"/>
      <c r="AE6" s="250"/>
      <c r="AF6" s="250"/>
      <c r="AG6" s="250"/>
      <c r="AH6" s="250"/>
      <c r="AI6" s="250"/>
      <c r="AJ6" s="250"/>
      <c r="AK6" s="250"/>
      <c r="AL6" s="250"/>
      <c r="AM6" s="250"/>
      <c r="AN6" s="250"/>
      <c r="AO6" s="250"/>
      <c r="AP6" s="250"/>
      <c r="AQ6" s="250"/>
      <c r="AR6" s="250"/>
      <c r="AS6" s="250"/>
      <c r="AT6" s="250"/>
      <c r="AU6" s="250"/>
      <c r="AV6" s="250"/>
      <c r="AW6" s="250"/>
      <c r="AX6" s="250"/>
      <c r="AY6" s="250"/>
      <c r="AZ6" s="250"/>
      <c r="BA6" s="250"/>
      <c r="BB6" s="250"/>
      <c r="BC6" s="250"/>
      <c r="BD6" s="250"/>
      <c r="BE6" s="250"/>
      <c r="BF6" s="250"/>
      <c r="BG6" s="250"/>
      <c r="BH6" s="250"/>
      <c r="BI6" s="250"/>
      <c r="BJ6" s="250"/>
      <c r="BK6" s="250"/>
      <c r="BL6" s="250"/>
      <c r="BM6" s="250"/>
      <c r="BN6" s="250"/>
      <c r="BO6" s="250"/>
      <c r="BP6" s="250"/>
      <c r="BQ6" s="250"/>
      <c r="BR6" s="250"/>
      <c r="BS6" s="250"/>
      <c r="BT6" s="250"/>
      <c r="BU6" s="250"/>
      <c r="BV6" s="250"/>
      <c r="BW6" s="250"/>
      <c r="BX6" s="250"/>
      <c r="BY6" s="250"/>
      <c r="BZ6" s="250"/>
      <c r="CA6" s="250"/>
      <c r="CB6" s="250"/>
      <c r="CC6" s="250"/>
      <c r="CD6" s="250"/>
      <c r="CE6" s="250"/>
      <c r="CF6" s="250"/>
      <c r="CG6" s="250"/>
      <c r="CH6" s="250"/>
      <c r="CI6" s="250"/>
      <c r="CJ6" s="250"/>
      <c r="CK6" s="250"/>
      <c r="CL6" s="250"/>
      <c r="CM6" s="250"/>
      <c r="CN6" s="250"/>
      <c r="CO6" s="250"/>
      <c r="CP6" s="250"/>
      <c r="CQ6" s="250"/>
      <c r="CR6" s="250"/>
      <c r="CS6" s="250"/>
      <c r="CT6" s="250"/>
      <c r="CU6" s="250"/>
      <c r="CV6" s="250"/>
      <c r="CW6" s="250"/>
      <c r="CX6" s="250"/>
      <c r="CY6" s="250"/>
      <c r="CZ6" s="250"/>
      <c r="DA6" s="250"/>
      <c r="DB6" s="250"/>
      <c r="DC6" s="250"/>
      <c r="DD6" s="250"/>
      <c r="DE6" s="250"/>
      <c r="DF6" s="250"/>
      <c r="DG6" s="250"/>
      <c r="DH6" s="250"/>
      <c r="DI6" s="250"/>
      <c r="DJ6" s="250"/>
      <c r="DK6" s="250"/>
      <c r="DL6" s="250"/>
      <c r="DM6" s="250"/>
      <c r="DN6" s="250"/>
      <c r="DO6" s="250"/>
      <c r="DP6" s="250"/>
      <c r="DQ6" s="250"/>
      <c r="DR6" s="250"/>
    </row>
    <row r="7" ht="14.25" customHeight="1">
      <c r="B7" s="242" t="s">
        <v>235</v>
      </c>
      <c r="C7" s="137">
        <f>((1/(1+exp(-Inputs!$C$24*0.002*(C206-1825/Inputs!$C$24))))*Inputs!$C$23+Inputs!$C$22)-((1/(1+exp(-Inputs!$C$24*0.002*(0-1825/Inputs!$C$24))))*Inputs!$C$23)-(Inputs!$C$22*(C206/$DR$206))+((Inputs!$C$23-(((1/(1+exp(-Inputs!$C$24*0.002*(C206-1825/Inputs!$C$24))))*Inputs!$C$23+Inputs!$C$22)-((1/(1+exp(-Inputs!$C$24*0.002*(0-1825/Inputs!$C$24))))*Inputs!$C$23)-(Inputs!$C$22*(C206/$DR$206))))*(C206/$DR$206))</f>
        <v>628596.9893</v>
      </c>
      <c r="D7" s="137">
        <f>((1/(1+exp(-Inputs!$C$24*0.002*(D206-1825/Inputs!$C$24))))*Inputs!$C$23+Inputs!$C$22)-((1/(1+exp(-Inputs!$C$24*0.002*(0-1825/Inputs!$C$24))))*Inputs!$C$23)-(Inputs!$C$22*(D206/$DR$206))+((Inputs!$C$23-(((1/(1+exp(-Inputs!$C$24*0.002*(D206-1825/Inputs!$C$24))))*Inputs!$C$23+Inputs!$C$22)-((1/(1+exp(-Inputs!$C$24*0.002*(0-1825/Inputs!$C$24))))*Inputs!$C$23)-(Inputs!$C$22*(D206/$DR$206))))*(D206/$DR$206))</f>
        <v>2186247.962</v>
      </c>
      <c r="E7" s="137">
        <f>((1/(1+exp(-Inputs!$C$24*0.002*(E206-1825/Inputs!$C$24))))*Inputs!$C$23+Inputs!$C$22)-((1/(1+exp(-Inputs!$C$24*0.002*(0-1825/Inputs!$C$24))))*Inputs!$C$23)-(Inputs!$C$22*(E206/$DR$206))+((Inputs!$C$23-(((1/(1+exp(-Inputs!$C$24*0.002*(E206-1825/Inputs!$C$24))))*Inputs!$C$23+Inputs!$C$22)-((1/(1+exp(-Inputs!$C$24*0.002*(0-1825/Inputs!$C$24))))*Inputs!$C$23)-(Inputs!$C$22*(E206/$DR$206))))*(E206/$DR$206))</f>
        <v>4862705.601</v>
      </c>
      <c r="F7" s="137">
        <f>((1/(1+exp(-Inputs!$C$24*0.002*(F206-1825/Inputs!$C$24))))*Inputs!$C$23+Inputs!$C$22)-((1/(1+exp(-Inputs!$C$24*0.002*(0-1825/Inputs!$C$24))))*Inputs!$C$23)-(Inputs!$C$22*(F206/$DR$206))+((Inputs!$C$23-(((1/(1+exp(-Inputs!$C$24*0.002*(F206-1825/Inputs!$C$24))))*Inputs!$C$23+Inputs!$C$22)-((1/(1+exp(-Inputs!$C$24*0.002*(0-1825/Inputs!$C$24))))*Inputs!$C$23)-(Inputs!$C$22*(F206/$DR$206))))*(F206/$DR$206))</f>
        <v>7578223.44</v>
      </c>
      <c r="G7" s="137">
        <f>((1/(1+exp(-Inputs!$C$24*0.002*(G206-1825/Inputs!$C$24))))*Inputs!$C$23+Inputs!$C$22)-((1/(1+exp(-Inputs!$C$24*0.002*(0-1825/Inputs!$C$24))))*Inputs!$C$23)-(Inputs!$C$22*(G206/$DR$206))+((Inputs!$C$23-(((1/(1+exp(-Inputs!$C$24*0.002*(G206-1825/Inputs!$C$24))))*Inputs!$C$23+Inputs!$C$22)-((1/(1+exp(-Inputs!$C$24*0.002*(0-1825/Inputs!$C$24))))*Inputs!$C$23)-(Inputs!$C$22*(G206/$DR$206))))*(G206/$DR$206))</f>
        <v>9019256.426</v>
      </c>
      <c r="H7" s="137">
        <f>((1/(1+exp(-Inputs!$C$24*0.002*(H206-1825/Inputs!$C$24))))*Inputs!$C$23+Inputs!$C$22)-((1/(1+exp(-Inputs!$C$24*0.002*(0-1825/Inputs!$C$24))))*Inputs!$C$23)-(Inputs!$C$22*(H206/$DR$206))+((Inputs!$C$23-(((1/(1+exp(-Inputs!$C$24*0.002*(H206-1825/Inputs!$C$24))))*Inputs!$C$23+Inputs!$C$22)-((1/(1+exp(-Inputs!$C$24*0.002*(0-1825/Inputs!$C$24))))*Inputs!$C$23)-(Inputs!$C$22*(H206/$DR$206))))*(H206/$DR$206))</f>
        <v>9532403.527</v>
      </c>
      <c r="I7" s="137">
        <f>((1/(1+exp(-Inputs!$C$24*0.002*(I206-1825/Inputs!$C$24))))*Inputs!$C$23+Inputs!$C$22)-((1/(1+exp(-Inputs!$C$24*0.002*(0-1825/Inputs!$C$24))))*Inputs!$C$23)-(Inputs!$C$22*(I206/$DR$206))+((Inputs!$C$23-(((1/(1+exp(-Inputs!$C$24*0.002*(I206-1825/Inputs!$C$24))))*Inputs!$C$23+Inputs!$C$22)-((1/(1+exp(-Inputs!$C$24*0.002*(0-1825/Inputs!$C$24))))*Inputs!$C$23)-(Inputs!$C$22*(I206/$DR$206))))*(I206/$DR$206))</f>
        <v>9701483</v>
      </c>
      <c r="J7" s="137">
        <f>((1/(1+exp(-Inputs!$C$24*0.002*(J206-1825/Inputs!$C$24))))*Inputs!$C$23+Inputs!$C$22)-((1/(1+exp(-Inputs!$C$24*0.002*(0-1825/Inputs!$C$24))))*Inputs!$C$23)-(Inputs!$C$22*(J206/$DR$206))+((Inputs!$C$23-(((1/(1+exp(-Inputs!$C$24*0.002*(J206-1825/Inputs!$C$24))))*Inputs!$C$23+Inputs!$C$22)-((1/(1+exp(-Inputs!$C$24*0.002*(0-1825/Inputs!$C$24))))*Inputs!$C$23)-(Inputs!$C$22*(J206/$DR$206))))*(J206/$DR$206))</f>
        <v>9751630.831</v>
      </c>
      <c r="K7" s="137">
        <f>((1/(1+exp(-Inputs!$C$24*0.002*(K206-1825/Inputs!$C$24))))*Inputs!$C$23+Inputs!$C$22)-((1/(1+exp(-Inputs!$C$24*0.002*(0-1825/Inputs!$C$24))))*Inputs!$C$23)-(Inputs!$C$22*(K206/$DR$206))+((Inputs!$C$23-(((1/(1+exp(-Inputs!$C$24*0.002*(K206-1825/Inputs!$C$24))))*Inputs!$C$23+Inputs!$C$22)-((1/(1+exp(-Inputs!$C$24*0.002*(0-1825/Inputs!$C$24))))*Inputs!$C$23)-(Inputs!$C$22*(K206/$DR$206))))*(K206/$DR$206))</f>
        <v>9768361.249</v>
      </c>
      <c r="L7" s="137">
        <f>((1/(1+exp(-Inputs!$C$24*0.002*(L206-1825/Inputs!$C$24))))*Inputs!$C$23+Inputs!$C$22)-((1/(1+exp(-Inputs!$C$24*0.002*(0-1825/Inputs!$C$24))))*Inputs!$C$23)-(Inputs!$C$22*(L206/$DR$206))+((Inputs!$C$23-(((1/(1+exp(-Inputs!$C$24*0.002*(L206-1825/Inputs!$C$24))))*Inputs!$C$23+Inputs!$C$22)-((1/(1+exp(-Inputs!$C$24*0.002*(0-1825/Inputs!$C$24))))*Inputs!$C$23)-(Inputs!$C$22*(L206/$DR$206))))*(L206/$DR$206))</f>
        <v>9774590.146</v>
      </c>
      <c r="M7" s="137">
        <f>((1/(1+exp(-Inputs!$C$24*0.002*(M206-1825/Inputs!$C$24))))*Inputs!$C$23+Inputs!$C$22)-((1/(1+exp(-Inputs!$C$24*0.002*(0-1825/Inputs!$C$24))))*Inputs!$C$23)-(Inputs!$C$22*(M206/$DR$206))+((Inputs!$C$23-(((1/(1+exp(-Inputs!$C$24*0.002*(M206-1825/Inputs!$C$24))))*Inputs!$C$23+Inputs!$C$22)-((1/(1+exp(-Inputs!$C$24*0.002*(0-1825/Inputs!$C$24))))*Inputs!$C$23)-(Inputs!$C$22*(M206/$DR$206))))*(M206/$DR$206))</f>
        <v>9777544.726</v>
      </c>
      <c r="N7" s="137">
        <f>((1/(1+exp(-Inputs!$C$24*0.002*(N206-1825/Inputs!$C$24))))*Inputs!$C$23+Inputs!$C$22)-((1/(1+exp(-Inputs!$C$24*0.002*(0-1825/Inputs!$C$24))))*Inputs!$C$23)-(Inputs!$C$22*(N206/$DR$206))+((Inputs!$C$23-(((1/(1+exp(-Inputs!$C$24*0.002*(N206-1825/Inputs!$C$24))))*Inputs!$C$23+Inputs!$C$22)-((1/(1+exp(-Inputs!$C$24*0.002*(0-1825/Inputs!$C$24))))*Inputs!$C$23)-(Inputs!$C$22*(N206/$DR$206))))*(N206/$DR$206))</f>
        <v>9779934.754</v>
      </c>
      <c r="O7" s="137">
        <f>((1/(1+exp(-Inputs!$C$24*0.002*(O206-1825/Inputs!$C$24))))*Inputs!$C$23+Inputs!$C$22)-((1/(1+exp(-Inputs!$C$24*0.002*(0-1825/Inputs!$C$24))))*Inputs!$C$23)-(Inputs!$C$22*(O206/$DR$206))+((Inputs!$C$23-(((1/(1+exp(-Inputs!$C$24*0.002*(O206-1825/Inputs!$C$24))))*Inputs!$C$23+Inputs!$C$22)-((1/(1+exp(-Inputs!$C$24*0.002*(0-1825/Inputs!$C$24))))*Inputs!$C$23)-(Inputs!$C$22*(O206/$DR$206))))*(O206/$DR$206))</f>
        <v>9781979.421</v>
      </c>
      <c r="P7" s="137">
        <f>((1/(1+exp(-Inputs!$C$24*0.002*(P206-1825/Inputs!$C$24))))*Inputs!$C$23+Inputs!$C$22)-((1/(1+exp(-Inputs!$C$24*0.002*(0-1825/Inputs!$C$24))))*Inputs!$C$23)-(Inputs!$C$22*(P206/$DR$206))+((Inputs!$C$23-(((1/(1+exp(-Inputs!$C$24*0.002*(P206-1825/Inputs!$C$24))))*Inputs!$C$23+Inputs!$C$22)-((1/(1+exp(-Inputs!$C$24*0.002*(0-1825/Inputs!$C$24))))*Inputs!$C$23)-(Inputs!$C$22*(P206/$DR$206))))*(P206/$DR$206))</f>
        <v>9784012.745</v>
      </c>
      <c r="Q7" s="137">
        <f>((1/(1+exp(-Inputs!$C$24*0.002*(Q206-1825/Inputs!$C$24))))*Inputs!$C$23+Inputs!$C$22)-((1/(1+exp(-Inputs!$C$24*0.002*(0-1825/Inputs!$C$24))))*Inputs!$C$23)-(Inputs!$C$22*(Q206/$DR$206))+((Inputs!$C$23-(((1/(1+exp(-Inputs!$C$24*0.002*(Q206-1825/Inputs!$C$24))))*Inputs!$C$23+Inputs!$C$22)-((1/(1+exp(-Inputs!$C$24*0.002*(0-1825/Inputs!$C$24))))*Inputs!$C$23)-(Inputs!$C$22*(Q206/$DR$206))))*(Q206/$DR$206))</f>
        <v>9785958.776</v>
      </c>
      <c r="R7" s="137">
        <f>((1/(1+exp(-Inputs!$C$24*0.002*(R206-1825/Inputs!$C$24))))*Inputs!$C$23+Inputs!$C$22)-((1/(1+exp(-Inputs!$C$24*0.002*(0-1825/Inputs!$C$24))))*Inputs!$C$23)-(Inputs!$C$22*(R206/$DR$206))+((Inputs!$C$23-(((1/(1+exp(-Inputs!$C$24*0.002*(R206-1825/Inputs!$C$24))))*Inputs!$C$23+Inputs!$C$22)-((1/(1+exp(-Inputs!$C$24*0.002*(0-1825/Inputs!$C$24))))*Inputs!$C$23)-(Inputs!$C$22*(R206/$DR$206))))*(R206/$DR$206))</f>
        <v>9787964.168</v>
      </c>
      <c r="S7" s="137">
        <f>((1/(1+exp(-Inputs!$C$24*0.002*(S206-1825/Inputs!$C$24))))*Inputs!$C$23+Inputs!$C$22)-((1/(1+exp(-Inputs!$C$24*0.002*(0-1825/Inputs!$C$24))))*Inputs!$C$23)-(Inputs!$C$22*(S206/$DR$206))+((Inputs!$C$23-(((1/(1+exp(-Inputs!$C$24*0.002*(S206-1825/Inputs!$C$24))))*Inputs!$C$23+Inputs!$C$22)-((1/(1+exp(-Inputs!$C$24*0.002*(0-1825/Inputs!$C$24))))*Inputs!$C$23)-(Inputs!$C$22*(S206/$DR$206))))*(S206/$DR$206))</f>
        <v>9789968.949</v>
      </c>
      <c r="T7" s="137">
        <f>((1/(1+exp(-Inputs!$C$24*0.002*(T206-1825/Inputs!$C$24))))*Inputs!$C$23+Inputs!$C$22)-((1/(1+exp(-Inputs!$C$24*0.002*(0-1825/Inputs!$C$24))))*Inputs!$C$23)-(Inputs!$C$22*(T206/$DR$206))+((Inputs!$C$23-(((1/(1+exp(-Inputs!$C$24*0.002*(T206-1825/Inputs!$C$24))))*Inputs!$C$23+Inputs!$C$22)-((1/(1+exp(-Inputs!$C$24*0.002*(0-1825/Inputs!$C$24))))*Inputs!$C$23)-(Inputs!$C$22*(T206/$DR$206))))*(T206/$DR$206))</f>
        <v>9791909.866</v>
      </c>
      <c r="U7" s="137">
        <f>((1/(1+exp(-Inputs!$C$24*0.002*(U206-1825/Inputs!$C$24))))*Inputs!$C$23+Inputs!$C$22)-((1/(1+exp(-Inputs!$C$24*0.002*(0-1825/Inputs!$C$24))))*Inputs!$C$23)-(Inputs!$C$22*(U206/$DR$206))+((Inputs!$C$23-(((1/(1+exp(-Inputs!$C$24*0.002*(U206-1825/Inputs!$C$24))))*Inputs!$C$23+Inputs!$C$22)-((1/(1+exp(-Inputs!$C$24*0.002*(0-1825/Inputs!$C$24))))*Inputs!$C$23)-(Inputs!$C$22*(U206/$DR$206))))*(U206/$DR$206))</f>
        <v>9793916.728</v>
      </c>
      <c r="V7" s="137">
        <f>((1/(1+exp(-Inputs!$C$24*0.002*(V206-1825/Inputs!$C$24))))*Inputs!$C$23+Inputs!$C$22)-((1/(1+exp(-Inputs!$C$24*0.002*(0-1825/Inputs!$C$24))))*Inputs!$C$23)-(Inputs!$C$22*(V206/$DR$206))+((Inputs!$C$23-(((1/(1+exp(-Inputs!$C$24*0.002*(V206-1825/Inputs!$C$24))))*Inputs!$C$23+Inputs!$C$22)-((1/(1+exp(-Inputs!$C$24*0.002*(0-1825/Inputs!$C$24))))*Inputs!$C$23)-(Inputs!$C$22*(V206/$DR$206))))*(V206/$DR$206))</f>
        <v>9795860.177</v>
      </c>
      <c r="W7" s="137">
        <f>((1/(1+exp(-Inputs!$C$24*0.002*(W206-1825/Inputs!$C$24))))*Inputs!$C$23+Inputs!$C$22)-((1/(1+exp(-Inputs!$C$24*0.002*(0-1825/Inputs!$C$24))))*Inputs!$C$23)-(Inputs!$C$22*(W206/$DR$206))+((Inputs!$C$23-(((1/(1+exp(-Inputs!$C$24*0.002*(W206-1825/Inputs!$C$24))))*Inputs!$C$23+Inputs!$C$22)-((1/(1+exp(-Inputs!$C$24*0.002*(0-1825/Inputs!$C$24))))*Inputs!$C$23)-(Inputs!$C$22*(W206/$DR$206))))*(W206/$DR$206))</f>
        <v>9797869.81</v>
      </c>
      <c r="X7" s="137">
        <f>((1/(1+exp(-Inputs!$C$24*0.002*(X206-1825/Inputs!$C$24))))*Inputs!$C$23+Inputs!$C$22)-((1/(1+exp(-Inputs!$C$24*0.002*(0-1825/Inputs!$C$24))))*Inputs!$C$23)-(Inputs!$C$22*(X206/$DR$206))+((Inputs!$C$23-(((1/(1+exp(-Inputs!$C$24*0.002*(X206-1825/Inputs!$C$24))))*Inputs!$C$23+Inputs!$C$22)-((1/(1+exp(-Inputs!$C$24*0.002*(0-1825/Inputs!$C$24))))*Inputs!$C$23)-(Inputs!$C$22*(X206/$DR$206))))*(X206/$DR$206))</f>
        <v>9799880.881</v>
      </c>
      <c r="Y7" s="137">
        <f>((1/(1+exp(-Inputs!$C$24*0.002*(Y206-1825/Inputs!$C$24))))*Inputs!$C$23+Inputs!$C$22)-((1/(1+exp(-Inputs!$C$24*0.002*(0-1825/Inputs!$C$24))))*Inputs!$C$23)-(Inputs!$C$22*(Y206/$DR$206))+((Inputs!$C$23-(((1/(1+exp(-Inputs!$C$24*0.002*(Y206-1825/Inputs!$C$24))))*Inputs!$C$23+Inputs!$C$22)-((1/(1+exp(-Inputs!$C$24*0.002*(0-1825/Inputs!$C$24))))*Inputs!$C$23)-(Inputs!$C$22*(Y206/$DR$206))))*(Y206/$DR$206))</f>
        <v>9801698.569</v>
      </c>
      <c r="Z7" s="137">
        <f>((1/(1+exp(-Inputs!$C$24*0.002*(Z206-1825/Inputs!$C$24))))*Inputs!$C$23+Inputs!$C$22)-((1/(1+exp(-Inputs!$C$24*0.002*(0-1825/Inputs!$C$24))))*Inputs!$C$23)-(Inputs!$C$22*(Z206/$DR$206))+((Inputs!$C$23-(((1/(1+exp(-Inputs!$C$24*0.002*(Z206-1825/Inputs!$C$24))))*Inputs!$C$23+Inputs!$C$22)-((1/(1+exp(-Inputs!$C$24*0.002*(0-1825/Inputs!$C$24))))*Inputs!$C$23)-(Inputs!$C$22*(Z206/$DR$206))))*(Z206/$DR$206))</f>
        <v>9803712.38</v>
      </c>
      <c r="AA7" s="137">
        <f>((1/(1+exp(-Inputs!$C$24*0.002*(AA206-1825/Inputs!$C$24))))*Inputs!$C$23+Inputs!$C$22)-((1/(1+exp(-Inputs!$C$24*0.002*(0-1825/Inputs!$C$24))))*Inputs!$C$23)-(Inputs!$C$22*(AA206/$DR$206))+((Inputs!$C$23-(((1/(1+exp(-Inputs!$C$24*0.002*(AA206-1825/Inputs!$C$24))))*Inputs!$C$23+Inputs!$C$22)-((1/(1+exp(-Inputs!$C$24*0.002*(0-1825/Inputs!$C$24))))*Inputs!$C$23)-(Inputs!$C$22*(AA206/$DR$206))))*(AA206/$DR$206))</f>
        <v>9805662.602</v>
      </c>
      <c r="AB7" s="137">
        <f>((1/(1+exp(-Inputs!$C$24*0.002*(AB206-1825/Inputs!$C$24))))*Inputs!$C$23+Inputs!$C$22)-((1/(1+exp(-Inputs!$C$24*0.002*(0-1825/Inputs!$C$24))))*Inputs!$C$23)-(Inputs!$C$22*(AB206/$DR$206))+((Inputs!$C$23-(((1/(1+exp(-Inputs!$C$24*0.002*(AB206-1825/Inputs!$C$24))))*Inputs!$C$23+Inputs!$C$22)-((1/(1+exp(-Inputs!$C$24*0.002*(0-1825/Inputs!$C$24))))*Inputs!$C$23)-(Inputs!$C$22*(AB206/$DR$206))))*(AB206/$DR$206))</f>
        <v>9807679.249</v>
      </c>
      <c r="AC7" s="137">
        <f>((1/(1+exp(-Inputs!$C$24*0.002*(AC206-1825/Inputs!$C$24))))*Inputs!$C$23+Inputs!$C$22)-((1/(1+exp(-Inputs!$C$24*0.002*(0-1825/Inputs!$C$24))))*Inputs!$C$23)-(Inputs!$C$22*(AC206/$DR$206))+((Inputs!$C$23-(((1/(1+exp(-Inputs!$C$24*0.002*(AC206-1825/Inputs!$C$24))))*Inputs!$C$23+Inputs!$C$22)-((1/(1+exp(-Inputs!$C$24*0.002*(0-1825/Inputs!$C$24))))*Inputs!$C$23)-(Inputs!$C$22*(AC206/$DR$206))))*(AC206/$DR$206))</f>
        <v>9809632.215</v>
      </c>
      <c r="AD7" s="137">
        <f>((1/(1+exp(-Inputs!$C$24*0.002*(AD206-1825/Inputs!$C$24))))*Inputs!$C$23+Inputs!$C$22)-((1/(1+exp(-Inputs!$C$24*0.002*(0-1825/Inputs!$C$24))))*Inputs!$C$23)-(Inputs!$C$22*(AD206/$DR$206))+((Inputs!$C$23-(((1/(1+exp(-Inputs!$C$24*0.002*(AD206-1825/Inputs!$C$24))))*Inputs!$C$23+Inputs!$C$22)-((1/(1+exp(-Inputs!$C$24*0.002*(0-1825/Inputs!$C$24))))*Inputs!$C$23)-(Inputs!$C$22*(AD206/$DR$206))))*(AD206/$DR$206))</f>
        <v>9811651.697</v>
      </c>
      <c r="AE7" s="137">
        <f>((1/(1+exp(-Inputs!$C$24*0.002*(AE206-1825/Inputs!$C$24))))*Inputs!$C$23+Inputs!$C$22)-((1/(1+exp(-Inputs!$C$24*0.002*(0-1825/Inputs!$C$24))))*Inputs!$C$23)-(Inputs!$C$22*(AE206/$DR$206))+((Inputs!$C$23-(((1/(1+exp(-Inputs!$C$24*0.002*(AE206-1825/Inputs!$C$24))))*Inputs!$C$23+Inputs!$C$22)-((1/(1+exp(-Inputs!$C$24*0.002*(0-1825/Inputs!$C$24))))*Inputs!$C$23)-(Inputs!$C$22*(AE206/$DR$206))))*(AE206/$DR$206))</f>
        <v>9813672.621</v>
      </c>
      <c r="AF7" s="137">
        <f>((1/(1+exp(-Inputs!$C$24*0.002*(AF206-1825/Inputs!$C$24))))*Inputs!$C$23+Inputs!$C$22)-((1/(1+exp(-Inputs!$C$24*0.002*(0-1825/Inputs!$C$24))))*Inputs!$C$23)-(Inputs!$C$22*(AF206/$DR$206))+((Inputs!$C$23-(((1/(1+exp(-Inputs!$C$24*0.002*(AF206-1825/Inputs!$C$24))))*Inputs!$C$23+Inputs!$C$22)-((1/(1+exp(-Inputs!$C$24*0.002*(0-1825/Inputs!$C$24))))*Inputs!$C$23)-(Inputs!$C$22*(AF206/$DR$206))))*(AF206/$DR$206))</f>
        <v>9815629.726</v>
      </c>
      <c r="AG7" s="137">
        <f>((1/(1+exp(-Inputs!$C$24*0.002*(AG206-1825/Inputs!$C$24))))*Inputs!$C$23+Inputs!$C$22)-((1/(1+exp(-Inputs!$C$24*0.002*(0-1825/Inputs!$C$24))))*Inputs!$C$23)-(Inputs!$C$22*(AG206/$DR$206))+((Inputs!$C$23-(((1/(1+exp(-Inputs!$C$24*0.002*(AG206-1825/Inputs!$C$24))))*Inputs!$C$23+Inputs!$C$22)-((1/(1+exp(-Inputs!$C$24*0.002*(0-1825/Inputs!$C$24))))*Inputs!$C$23)-(Inputs!$C$22*(AG206/$DR$206))))*(AG206/$DR$206))</f>
        <v>9817653.485</v>
      </c>
      <c r="AH7" s="137">
        <f>((1/(1+exp(-Inputs!$C$24*0.002*(AH206-1825/Inputs!$C$24))))*Inputs!$C$23+Inputs!$C$22)-((1/(1+exp(-Inputs!$C$24*0.002*(0-1825/Inputs!$C$24))))*Inputs!$C$23)-(Inputs!$C$22*(AH206/$DR$206))+((Inputs!$C$23-(((1/(1+exp(-Inputs!$C$24*0.002*(AH206-1825/Inputs!$C$24))))*Inputs!$C$23+Inputs!$C$22)-((1/(1+exp(-Inputs!$C$24*0.002*(0-1825/Inputs!$C$24))))*Inputs!$C$23)-(Inputs!$C$22*(AH206/$DR$206))))*(AH206/$DR$206))</f>
        <v>9819613.334</v>
      </c>
      <c r="AI7" s="137">
        <f>((1/(1+exp(-Inputs!$C$24*0.002*(AI206-1825/Inputs!$C$24))))*Inputs!$C$23+Inputs!$C$22)-((1/(1+exp(-Inputs!$C$24*0.002*(0-1825/Inputs!$C$24))))*Inputs!$C$23)-(Inputs!$C$22*(AI206/$DR$206))+((Inputs!$C$23-(((1/(1+exp(-Inputs!$C$24*0.002*(AI206-1825/Inputs!$C$24))))*Inputs!$C$23+Inputs!$C$22)-((1/(1+exp(-Inputs!$C$24*0.002*(0-1825/Inputs!$C$24))))*Inputs!$C$23)-(Inputs!$C$22*(AI206/$DR$206))))*(AI206/$DR$206))</f>
        <v>9821639.929</v>
      </c>
      <c r="AJ7" s="137">
        <f>((1/(1+exp(-Inputs!$C$24*0.002*(AJ206-1825/Inputs!$C$24))))*Inputs!$C$23+Inputs!$C$22)-((1/(1+exp(-Inputs!$C$24*0.002*(0-1825/Inputs!$C$24))))*Inputs!$C$23)-(Inputs!$C$22*(AJ206/$DR$206))+((Inputs!$C$23-(((1/(1+exp(-Inputs!$C$24*0.002*(AJ206-1825/Inputs!$C$24))))*Inputs!$C$23+Inputs!$C$22)-((1/(1+exp(-Inputs!$C$24*0.002*(0-1825/Inputs!$C$24))))*Inputs!$C$23)-(Inputs!$C$22*(AJ206/$DR$206))))*(AJ206/$DR$206))</f>
        <v>9823667.966</v>
      </c>
      <c r="AK7" s="137">
        <f>((1/(1+exp(-Inputs!$C$24*0.002*(AK206-1825/Inputs!$C$24))))*Inputs!$C$23+Inputs!$C$22)-((1/(1+exp(-Inputs!$C$24*0.002*(0-1825/Inputs!$C$24))))*Inputs!$C$23)-(Inputs!$C$22*(AK206/$DR$206))+((Inputs!$C$23-(((1/(1+exp(-Inputs!$C$24*0.002*(AK206-1825/Inputs!$C$24))))*Inputs!$C$23+Inputs!$C$22)-((1/(1+exp(-Inputs!$C$24*0.002*(0-1825/Inputs!$C$24))))*Inputs!$C$23)-(Inputs!$C$22*(AK206/$DR$206))))*(AK206/$DR$206))</f>
        <v>9825500.979</v>
      </c>
      <c r="AL7" s="137">
        <f>((1/(1+exp(-Inputs!$C$24*0.002*(AL206-1825/Inputs!$C$24))))*Inputs!$C$23+Inputs!$C$22)-((1/(1+exp(-Inputs!$C$24*0.002*(0-1825/Inputs!$C$24))))*Inputs!$C$23)-(Inputs!$C$22*(AL206/$DR$206))+((Inputs!$C$23-(((1/(1+exp(-Inputs!$C$24*0.002*(AL206-1825/Inputs!$C$24))))*Inputs!$C$23+Inputs!$C$22)-((1/(1+exp(-Inputs!$C$24*0.002*(0-1825/Inputs!$C$24))))*Inputs!$C$23)-(Inputs!$C$22*(AL206/$DR$206))))*(AL206/$DR$206))</f>
        <v>9827531.758</v>
      </c>
      <c r="AM7" s="137">
        <f>((1/(1+exp(-Inputs!$C$24*0.002*(AM206-1825/Inputs!$C$24))))*Inputs!$C$23+Inputs!$C$22)-((1/(1+exp(-Inputs!$C$24*0.002*(0-1825/Inputs!$C$24))))*Inputs!$C$23)-(Inputs!$C$22*(AM206/$DR$206))+((Inputs!$C$23-(((1/(1+exp(-Inputs!$C$24*0.002*(AM206-1825/Inputs!$C$24))))*Inputs!$C$23+Inputs!$C$22)-((1/(1+exp(-Inputs!$C$24*0.002*(0-1825/Inputs!$C$24))))*Inputs!$C$23)-(Inputs!$C$22*(AM206/$DR$206))))*(AM206/$DR$206))</f>
        <v>9829498.4</v>
      </c>
      <c r="AN7" s="137">
        <f>((1/(1+exp(-Inputs!$C$24*0.002*(AN206-1825/Inputs!$C$24))))*Inputs!$C$23+Inputs!$C$22)-((1/(1+exp(-Inputs!$C$24*0.002*(0-1825/Inputs!$C$24))))*Inputs!$C$23)-(Inputs!$C$22*(AN206/$DR$206))+((Inputs!$C$23-(((1/(1+exp(-Inputs!$C$24*0.002*(AN206-1825/Inputs!$C$24))))*Inputs!$C$23+Inputs!$C$22)-((1/(1+exp(-Inputs!$C$24*0.002*(0-1825/Inputs!$C$24))))*Inputs!$C$23)-(Inputs!$C$22*(AN206/$DR$206))))*(AN206/$DR$206))</f>
        <v>9831532.014</v>
      </c>
      <c r="AO7" s="137">
        <f>((1/(1+exp(-Inputs!$C$24*0.002*(AO206-1825/Inputs!$C$24))))*Inputs!$C$23+Inputs!$C$22)-((1/(1+exp(-Inputs!$C$24*0.002*(0-1825/Inputs!$C$24))))*Inputs!$C$23)-(Inputs!$C$22*(AO206/$DR$206))+((Inputs!$C$23-(((1/(1+exp(-Inputs!$C$24*0.002*(AO206-1825/Inputs!$C$24))))*Inputs!$C$23+Inputs!$C$22)-((1/(1+exp(-Inputs!$C$24*0.002*(0-1825/Inputs!$C$24))))*Inputs!$C$23)-(Inputs!$C$22*(AO206/$DR$206))))*(AO206/$DR$206))</f>
        <v>9833501.401</v>
      </c>
      <c r="AP7" s="137">
        <f>((1/(1+exp(-Inputs!$C$24*0.002*(AP206-1825/Inputs!$C$24))))*Inputs!$C$23+Inputs!$C$22)-((1/(1+exp(-Inputs!$C$24*0.002*(0-1825/Inputs!$C$24))))*Inputs!$C$23)-(Inputs!$C$22*(AP206/$DR$206))+((Inputs!$C$23-(((1/(1+exp(-Inputs!$C$24*0.002*(AP206-1825/Inputs!$C$24))))*Inputs!$C$23+Inputs!$C$22)-((1/(1+exp(-Inputs!$C$24*0.002*(0-1825/Inputs!$C$24))))*Inputs!$C$23)-(Inputs!$C$22*(AP206/$DR$206))))*(AP206/$DR$206))</f>
        <v>9835537.851</v>
      </c>
      <c r="AQ7" s="137">
        <f>((1/(1+exp(-Inputs!$C$24*0.002*(AQ206-1825/Inputs!$C$24))))*Inputs!$C$23+Inputs!$C$22)-((1/(1+exp(-Inputs!$C$24*0.002*(0-1825/Inputs!$C$24))))*Inputs!$C$23)-(Inputs!$C$22*(AQ206/$DR$206))+((Inputs!$C$23-(((1/(1+exp(-Inputs!$C$24*0.002*(AQ206-1825/Inputs!$C$24))))*Inputs!$C$23+Inputs!$C$22)-((1/(1+exp(-Inputs!$C$24*0.002*(0-1825/Inputs!$C$24))))*Inputs!$C$23)-(Inputs!$C$22*(AQ206/$DR$206))))*(AQ206/$DR$206))</f>
        <v>9837575.743</v>
      </c>
      <c r="AR7" s="137">
        <f>((1/(1+exp(-Inputs!$C$24*0.002*(AR206-1825/Inputs!$C$24))))*Inputs!$C$23+Inputs!$C$22)-((1/(1+exp(-Inputs!$C$24*0.002*(0-1825/Inputs!$C$24))))*Inputs!$C$23)-(Inputs!$C$22*(AR206/$DR$206))+((Inputs!$C$23-(((1/(1+exp(-Inputs!$C$24*0.002*(AR206-1825/Inputs!$C$24))))*Inputs!$C$23+Inputs!$C$22)-((1/(1+exp(-Inputs!$C$24*0.002*(0-1825/Inputs!$C$24))))*Inputs!$C$23)-(Inputs!$C$22*(AR206/$DR$206))))*(AR206/$DR$206))</f>
        <v>9839549.268</v>
      </c>
      <c r="AS7" s="137">
        <f>((1/(1+exp(-Inputs!$C$24*0.002*(AS206-1825/Inputs!$C$24))))*Inputs!$C$23+Inputs!$C$22)-((1/(1+exp(-Inputs!$C$24*0.002*(0-1825/Inputs!$C$24))))*Inputs!$C$23)-(Inputs!$C$22*(AS206/$DR$206))+((Inputs!$C$23-(((1/(1+exp(-Inputs!$C$24*0.002*(AS206-1825/Inputs!$C$24))))*Inputs!$C$23+Inputs!$C$22)-((1/(1+exp(-Inputs!$C$24*0.002*(0-1825/Inputs!$C$24))))*Inputs!$C$23)-(Inputs!$C$22*(AS206/$DR$206))))*(AS206/$DR$206))</f>
        <v>9841589.995</v>
      </c>
      <c r="AT7" s="137">
        <f>((1/(1+exp(-Inputs!$C$24*0.002*(AT206-1825/Inputs!$C$24))))*Inputs!$C$23+Inputs!$C$22)-((1/(1+exp(-Inputs!$C$24*0.002*(0-1825/Inputs!$C$24))))*Inputs!$C$23)-(Inputs!$C$22*(AT206/$DR$206))+((Inputs!$C$23-(((1/(1+exp(-Inputs!$C$24*0.002*(AT206-1825/Inputs!$C$24))))*Inputs!$C$23+Inputs!$C$22)-((1/(1+exp(-Inputs!$C$24*0.002*(0-1825/Inputs!$C$24))))*Inputs!$C$23)-(Inputs!$C$22*(AT206/$DR$206))))*(AT206/$DR$206))</f>
        <v>9843566.264</v>
      </c>
      <c r="AU7" s="137">
        <f>((1/(1+exp(-Inputs!$C$24*0.002*(AU206-1825/Inputs!$C$24))))*Inputs!$C$23+Inputs!$C$22)-((1/(1+exp(-Inputs!$C$24*0.002*(0-1825/Inputs!$C$24))))*Inputs!$C$23)-(Inputs!$C$22*(AU206/$DR$206))+((Inputs!$C$23-(((1/(1+exp(-Inputs!$C$24*0.002*(AU206-1825/Inputs!$C$24))))*Inputs!$C$23+Inputs!$C$22)-((1/(1+exp(-Inputs!$C$24*0.002*(0-1825/Inputs!$C$24))))*Inputs!$C$23)-(Inputs!$C$22*(AU206/$DR$206))))*(AU206/$DR$206))</f>
        <v>9845609.827</v>
      </c>
      <c r="AV7" s="137">
        <f>((1/(1+exp(-Inputs!$C$24*0.002*(AV206-1825/Inputs!$C$24))))*Inputs!$C$23+Inputs!$C$22)-((1/(1+exp(-Inputs!$C$24*0.002*(0-1825/Inputs!$C$24))))*Inputs!$C$23)-(Inputs!$C$22*(AV206/$DR$206))+((Inputs!$C$23-(((1/(1+exp(-Inputs!$C$24*0.002*(AV206-1825/Inputs!$C$24))))*Inputs!$C$23+Inputs!$C$22)-((1/(1+exp(-Inputs!$C$24*0.002*(0-1825/Inputs!$C$24))))*Inputs!$C$23)-(Inputs!$C$22*(AV206/$DR$206))))*(AV206/$DR$206))</f>
        <v>9847654.831</v>
      </c>
      <c r="AW7" s="137">
        <f>((1/(1+exp(-Inputs!$C$24*0.002*(AW206-1825/Inputs!$C$24))))*Inputs!$C$23+Inputs!$C$22)-((1/(1+exp(-Inputs!$C$24*0.002*(0-1825/Inputs!$C$24))))*Inputs!$C$23)-(Inputs!$C$22*(AW206/$DR$206))+((Inputs!$C$23-(((1/(1+exp(-Inputs!$C$24*0.002*(AW206-1825/Inputs!$C$24))))*Inputs!$C$23+Inputs!$C$22)-((1/(1+exp(-Inputs!$C$24*0.002*(0-1825/Inputs!$C$24))))*Inputs!$C$23)-(Inputs!$C$22*(AW206/$DR$206))))*(AW206/$DR$206))</f>
        <v>9849569.204</v>
      </c>
      <c r="AX7" s="137">
        <f>((1/(1+exp(-Inputs!$C$24*0.002*(AX206-1825/Inputs!$C$24))))*Inputs!$C$23+Inputs!$C$22)-((1/(1+exp(-Inputs!$C$24*0.002*(0-1825/Inputs!$C$24))))*Inputs!$C$23)-(Inputs!$C$22*(AX206/$DR$206))+((Inputs!$C$23-(((1/(1+exp(-Inputs!$C$24*0.002*(AX206-1825/Inputs!$C$24))))*Inputs!$C$23+Inputs!$C$22)-((1/(1+exp(-Inputs!$C$24*0.002*(0-1825/Inputs!$C$24))))*Inputs!$C$23)-(Inputs!$C$22*(AX206/$DR$206))))*(AX206/$DR$206))</f>
        <v>9851616.997</v>
      </c>
      <c r="AY7" s="137">
        <f>((1/(1+exp(-Inputs!$C$24*0.002*(AY206-1825/Inputs!$C$24))))*Inputs!$C$23+Inputs!$C$22)-((1/(1+exp(-Inputs!$C$24*0.002*(0-1825/Inputs!$C$24))))*Inputs!$C$23)-(Inputs!$C$22*(AY206/$DR$206))+((Inputs!$C$23-(((1/(1+exp(-Inputs!$C$24*0.002*(AY206-1825/Inputs!$C$24))))*Inputs!$C$23+Inputs!$C$22)-((1/(1+exp(-Inputs!$C$24*0.002*(0-1825/Inputs!$C$24))))*Inputs!$C$23)-(Inputs!$C$22*(AY206/$DR$206))))*(AY206/$DR$206))</f>
        <v>9853600.104</v>
      </c>
      <c r="AZ7" s="137">
        <f>((1/(1+exp(-Inputs!$C$24*0.002*(AZ206-1825/Inputs!$C$24))))*Inputs!$C$23+Inputs!$C$22)-((1/(1+exp(-Inputs!$C$24*0.002*(0-1825/Inputs!$C$24))))*Inputs!$C$23)-(Inputs!$C$22*(AZ206/$DR$206))+((Inputs!$C$23-(((1/(1+exp(-Inputs!$C$24*0.002*(AZ206-1825/Inputs!$C$24))))*Inputs!$C$23+Inputs!$C$22)-((1/(1+exp(-Inputs!$C$24*0.002*(0-1825/Inputs!$C$24))))*Inputs!$C$23)-(Inputs!$C$22*(AZ206/$DR$206))))*(AZ206/$DR$206))</f>
        <v>9855650.733</v>
      </c>
      <c r="BA7" s="137">
        <f>((1/(1+exp(-Inputs!$C$24*0.002*(BA206-1825/Inputs!$C$24))))*Inputs!$C$23+Inputs!$C$22)-((1/(1+exp(-Inputs!$C$24*0.002*(0-1825/Inputs!$C$24))))*Inputs!$C$23)-(Inputs!$C$22*(BA206/$DR$206))+((Inputs!$C$23-(((1/(1+exp(-Inputs!$C$24*0.002*(BA206-1825/Inputs!$C$24))))*Inputs!$C$23+Inputs!$C$22)-((1/(1+exp(-Inputs!$C$24*0.002*(0-1825/Inputs!$C$24))))*Inputs!$C$23)-(Inputs!$C$22*(BA206/$DR$206))))*(BA206/$DR$206))</f>
        <v>9857636.585</v>
      </c>
      <c r="BB7" s="137">
        <f>((1/(1+exp(-Inputs!$C$24*0.002*(BB206-1825/Inputs!$C$24))))*Inputs!$C$23+Inputs!$C$22)-((1/(1+exp(-Inputs!$C$24*0.002*(0-1825/Inputs!$C$24))))*Inputs!$C$23)-(Inputs!$C$22*(BB206/$DR$206))+((Inputs!$C$23-(((1/(1+exp(-Inputs!$C$24*0.002*(BB206-1825/Inputs!$C$24))))*Inputs!$C$23+Inputs!$C$22)-((1/(1+exp(-Inputs!$C$24*0.002*(0-1825/Inputs!$C$24))))*Inputs!$C$23)-(Inputs!$C$22*(BB206/$DR$206))))*(BB206/$DR$206))</f>
        <v>9859690.049</v>
      </c>
      <c r="BC7" s="137">
        <f>((1/(1+exp(-Inputs!$C$24*0.002*(BC206-1825/Inputs!$C$24))))*Inputs!$C$23+Inputs!$C$22)-((1/(1+exp(-Inputs!$C$24*0.002*(0-1825/Inputs!$C$24))))*Inputs!$C$23)-(Inputs!$C$22*(BC206/$DR$206))+((Inputs!$C$23-(((1/(1+exp(-Inputs!$C$24*0.002*(BC206-1825/Inputs!$C$24))))*Inputs!$C$23+Inputs!$C$22)-((1/(1+exp(-Inputs!$C$24*0.002*(0-1825/Inputs!$C$24))))*Inputs!$C$23)-(Inputs!$C$22*(BC206/$DR$206))))*(BC206/$DR$206))</f>
        <v>9861744.955</v>
      </c>
      <c r="BD7" s="137">
        <f>((1/(1+exp(-Inputs!$C$24*0.002*(BD206-1825/Inputs!$C$24))))*Inputs!$C$23+Inputs!$C$22)-((1/(1+exp(-Inputs!$C$24*0.002*(0-1825/Inputs!$C$24))))*Inputs!$C$23)-(Inputs!$C$22*(BD206/$DR$206))+((Inputs!$C$23-(((1/(1+exp(-Inputs!$C$24*0.002*(BD206-1825/Inputs!$C$24))))*Inputs!$C$23+Inputs!$C$22)-((1/(1+exp(-Inputs!$C$24*0.002*(0-1825/Inputs!$C$24))))*Inputs!$C$23)-(Inputs!$C$22*(BD206/$DR$206))))*(BD206/$DR$206))</f>
        <v>9863734.945</v>
      </c>
      <c r="BE7" s="137">
        <f>((1/(1+exp(-Inputs!$C$24*0.002*(BE206-1825/Inputs!$C$24))))*Inputs!$C$23+Inputs!$C$22)-((1/(1+exp(-Inputs!$C$24*0.002*(0-1825/Inputs!$C$24))))*Inputs!$C$23)-(Inputs!$C$22*(BE206/$DR$206))+((Inputs!$C$23-(((1/(1+exp(-Inputs!$C$24*0.002*(BE206-1825/Inputs!$C$24))))*Inputs!$C$23+Inputs!$C$22)-((1/(1+exp(-Inputs!$C$24*0.002*(0-1825/Inputs!$C$24))))*Inputs!$C$23)-(Inputs!$C$22*(BE206/$DR$206))))*(BE206/$DR$206))</f>
        <v>9865792.687</v>
      </c>
      <c r="BF7" s="137">
        <f>((1/(1+exp(-Inputs!$C$24*0.002*(BF206-1825/Inputs!$C$24))))*Inputs!$C$23+Inputs!$C$22)-((1/(1+exp(-Inputs!$C$24*0.002*(0-1825/Inputs!$C$24))))*Inputs!$C$23)-(Inputs!$C$22*(BF206/$DR$206))+((Inputs!$C$23-(((1/(1+exp(-Inputs!$C$24*0.002*(BF206-1825/Inputs!$C$24))))*Inputs!$C$23+Inputs!$C$22)-((1/(1+exp(-Inputs!$C$24*0.002*(0-1825/Inputs!$C$24))))*Inputs!$C$23)-(Inputs!$C$22*(BF206/$DR$206))))*(BF206/$DR$206))</f>
        <v>9867785.421</v>
      </c>
      <c r="BG7" s="137">
        <f>((1/(1+exp(-Inputs!$C$24*0.002*(BG206-1825/Inputs!$C$24))))*Inputs!$C$23+Inputs!$C$22)-((1/(1+exp(-Inputs!$C$24*0.002*(0-1825/Inputs!$C$24))))*Inputs!$C$23)-(Inputs!$C$22*(BG206/$DR$206))+((Inputs!$C$23-(((1/(1+exp(-Inputs!$C$24*0.002*(BG206-1825/Inputs!$C$24))))*Inputs!$C$23+Inputs!$C$22)-((1/(1+exp(-Inputs!$C$24*0.002*(0-1825/Inputs!$C$24))))*Inputs!$C$23)-(Inputs!$C$22*(BG206/$DR$206))))*(BG206/$DR$206))</f>
        <v>9869845.998</v>
      </c>
      <c r="BH7" s="137">
        <f>((1/(1+exp(-Inputs!$C$24*0.002*(BH206-1825/Inputs!$C$24))))*Inputs!$C$23+Inputs!$C$22)-((1/(1+exp(-Inputs!$C$24*0.002*(0-1825/Inputs!$C$24))))*Inputs!$C$23)-(Inputs!$C$22*(BH206/$DR$206))+((Inputs!$C$23-(((1/(1+exp(-Inputs!$C$24*0.002*(BH206-1825/Inputs!$C$24))))*Inputs!$C$23+Inputs!$C$22)-((1/(1+exp(-Inputs!$C$24*0.002*(0-1825/Inputs!$C$24))))*Inputs!$C$23)-(Inputs!$C$22*(BH206/$DR$206))))*(BH206/$DR$206))</f>
        <v>9871908.016</v>
      </c>
      <c r="BI7" s="137">
        <f>((1/(1+exp(-Inputs!$C$24*0.002*(BI206-1825/Inputs!$C$24))))*Inputs!$C$23+Inputs!$C$22)-((1/(1+exp(-Inputs!$C$24*0.002*(0-1825/Inputs!$C$24))))*Inputs!$C$23)-(Inputs!$C$22*(BI206/$DR$206))+((Inputs!$C$23-(((1/(1+exp(-Inputs!$C$24*0.002*(BI206-1825/Inputs!$C$24))))*Inputs!$C$23+Inputs!$C$22)-((1/(1+exp(-Inputs!$C$24*0.002*(0-1825/Inputs!$C$24))))*Inputs!$C$23)-(Inputs!$C$22*(BI206/$DR$206))))*(BI206/$DR$206))</f>
        <v>9873771.723</v>
      </c>
      <c r="BJ7" s="137">
        <f>((1/(1+exp(-Inputs!$C$24*0.002*(BJ206-1825/Inputs!$C$24))))*Inputs!$C$23+Inputs!$C$22)-((1/(1+exp(-Inputs!$C$24*0.002*(0-1825/Inputs!$C$24))))*Inputs!$C$23)-(Inputs!$C$22*(BJ206/$DR$206))+((Inputs!$C$23-(((1/(1+exp(-Inputs!$C$24*0.002*(BJ206-1825/Inputs!$C$24))))*Inputs!$C$23+Inputs!$C$22)-((1/(1+exp(-Inputs!$C$24*0.002*(0-1825/Inputs!$C$24))))*Inputs!$C$23)-(Inputs!$C$22*(BJ206/$DR$206))))*(BJ206/$DR$206))</f>
        <v>9875836.484</v>
      </c>
      <c r="BK7" s="137">
        <f>((1/(1+exp(-Inputs!$C$24*0.002*(BK206-1825/Inputs!$C$24))))*Inputs!$C$23+Inputs!$C$22)-((1/(1+exp(-Inputs!$C$24*0.002*(0-1825/Inputs!$C$24))))*Inputs!$C$23)-(Inputs!$C$22*(BK206/$DR$206))+((Inputs!$C$23-(((1/(1+exp(-Inputs!$C$24*0.002*(BK206-1825/Inputs!$C$24))))*Inputs!$C$23+Inputs!$C$22)-((1/(1+exp(-Inputs!$C$24*0.002*(0-1825/Inputs!$C$24))))*Inputs!$C$23)-(Inputs!$C$22*(BK206/$DR$206))))*(BK206/$DR$206))</f>
        <v>9877836.012</v>
      </c>
      <c r="BL7" s="137">
        <f>((1/(1+exp(-Inputs!$C$24*0.002*(BL206-1825/Inputs!$C$24))))*Inputs!$C$23+Inputs!$C$22)-((1/(1+exp(-Inputs!$C$24*0.002*(0-1825/Inputs!$C$24))))*Inputs!$C$23)-(Inputs!$C$22*(BL206/$DR$206))+((Inputs!$C$23-(((1/(1+exp(-Inputs!$C$24*0.002*(BL206-1825/Inputs!$C$24))))*Inputs!$C$23+Inputs!$C$22)-((1/(1+exp(-Inputs!$C$24*0.002*(0-1825/Inputs!$C$24))))*Inputs!$C$23)-(Inputs!$C$22*(BL206/$DR$206))))*(BL206/$DR$206))</f>
        <v>9879903.608</v>
      </c>
      <c r="BM7" s="137">
        <f>((1/(1+exp(-Inputs!$C$24*0.002*(BM206-1825/Inputs!$C$24))))*Inputs!$C$23+Inputs!$C$22)-((1/(1+exp(-Inputs!$C$24*0.002*(0-1825/Inputs!$C$24))))*Inputs!$C$23)-(Inputs!$C$22*(BM206/$DR$206))+((Inputs!$C$23-(((1/(1+exp(-Inputs!$C$24*0.002*(BM206-1825/Inputs!$C$24))))*Inputs!$C$23+Inputs!$C$22)-((1/(1+exp(-Inputs!$C$24*0.002*(0-1825/Inputs!$C$24))))*Inputs!$C$23)-(Inputs!$C$22*(BM206/$DR$206))))*(BM206/$DR$206))</f>
        <v>9881905.88</v>
      </c>
      <c r="BN7" s="137">
        <f>((1/(1+exp(-Inputs!$C$24*0.002*(BN206-1825/Inputs!$C$24))))*Inputs!$C$23+Inputs!$C$22)-((1/(1+exp(-Inputs!$C$24*0.002*(0-1825/Inputs!$C$24))))*Inputs!$C$23)-(Inputs!$C$22*(BN206/$DR$206))+((Inputs!$C$23-(((1/(1+exp(-Inputs!$C$24*0.002*(BN206-1825/Inputs!$C$24))))*Inputs!$C$23+Inputs!$C$22)-((1/(1+exp(-Inputs!$C$24*0.002*(0-1825/Inputs!$C$24))))*Inputs!$C$23)-(Inputs!$C$22*(BN206/$DR$206))))*(BN206/$DR$206))</f>
        <v>9883976.312</v>
      </c>
      <c r="BO7" s="137">
        <f>((1/(1+exp(-Inputs!$C$24*0.002*(BO206-1825/Inputs!$C$24))))*Inputs!$C$23+Inputs!$C$22)-((1/(1+exp(-Inputs!$C$24*0.002*(0-1825/Inputs!$C$24))))*Inputs!$C$23)-(Inputs!$C$22*(BO206/$DR$206))+((Inputs!$C$23-(((1/(1+exp(-Inputs!$C$24*0.002*(BO206-1825/Inputs!$C$24))))*Inputs!$C$23+Inputs!$C$22)-((1/(1+exp(-Inputs!$C$24*0.002*(0-1825/Inputs!$C$24))))*Inputs!$C$23)-(Inputs!$C$22*(BO206/$DR$206))))*(BO206/$DR$206))</f>
        <v>9886048.186</v>
      </c>
      <c r="BP7" s="137">
        <f>((1/(1+exp(-Inputs!$C$24*0.002*(BP206-1825/Inputs!$C$24))))*Inputs!$C$23+Inputs!$C$22)-((1/(1+exp(-Inputs!$C$24*0.002*(0-1825/Inputs!$C$24))))*Inputs!$C$23)-(Inputs!$C$22*(BP206/$DR$206))+((Inputs!$C$23-(((1/(1+exp(-Inputs!$C$24*0.002*(BP206-1825/Inputs!$C$24))))*Inputs!$C$23+Inputs!$C$22)-((1/(1+exp(-Inputs!$C$24*0.002*(0-1825/Inputs!$C$24))))*Inputs!$C$23)-(Inputs!$C$22*(BP206/$DR$206))))*(BP206/$DR$206))</f>
        <v>9888054.597</v>
      </c>
      <c r="BQ7" s="137">
        <f>((1/(1+exp(-Inputs!$C$24*0.002*(BQ206-1825/Inputs!$C$24))))*Inputs!$C$23+Inputs!$C$22)-((1/(1+exp(-Inputs!$C$24*0.002*(0-1825/Inputs!$C$24))))*Inputs!$C$23)-(Inputs!$C$22*(BQ206/$DR$206))+((Inputs!$C$23-(((1/(1+exp(-Inputs!$C$24*0.002*(BQ206-1825/Inputs!$C$24))))*Inputs!$C$23+Inputs!$C$22)-((1/(1+exp(-Inputs!$C$24*0.002*(0-1825/Inputs!$C$24))))*Inputs!$C$23)-(Inputs!$C$22*(BQ206/$DR$206))))*(BQ206/$DR$206))</f>
        <v>9890129.306</v>
      </c>
      <c r="BR7" s="137">
        <f>((1/(1+exp(-Inputs!$C$24*0.002*(BR206-1825/Inputs!$C$24))))*Inputs!$C$23+Inputs!$C$22)-((1/(1+exp(-Inputs!$C$24*0.002*(0-1825/Inputs!$C$24))))*Inputs!$C$23)-(Inputs!$C$22*(BR206/$DR$206))+((Inputs!$C$23-(((1/(1+exp(-Inputs!$C$24*0.002*(BR206-1825/Inputs!$C$24))))*Inputs!$C$23+Inputs!$C$22)-((1/(1+exp(-Inputs!$C$24*0.002*(0-1825/Inputs!$C$24))))*Inputs!$C$23)-(Inputs!$C$22*(BR206/$DR$206))))*(BR206/$DR$206))</f>
        <v>9892138.461</v>
      </c>
      <c r="BS7" s="137">
        <f>((1/(1+exp(-Inputs!$C$24*0.002*(BS206-1825/Inputs!$C$24))))*Inputs!$C$23+Inputs!$C$22)-((1/(1+exp(-Inputs!$C$24*0.002*(0-1825/Inputs!$C$24))))*Inputs!$C$23)-(Inputs!$C$22*(BS206/$DR$206))+((Inputs!$C$23-(((1/(1+exp(-Inputs!$C$24*0.002*(BS206-1825/Inputs!$C$24))))*Inputs!$C$23+Inputs!$C$22)-((1/(1+exp(-Inputs!$C$24*0.002*(0-1825/Inputs!$C$24))))*Inputs!$C$23)-(Inputs!$C$22*(BS206/$DR$206))))*(BS206/$DR$206))</f>
        <v>9894216.005</v>
      </c>
      <c r="BT7" s="137">
        <f>((1/(1+exp(-Inputs!$C$24*0.002*(BT206-1825/Inputs!$C$24))))*Inputs!$C$23+Inputs!$C$22)-((1/(1+exp(-Inputs!$C$24*0.002*(0-1825/Inputs!$C$24))))*Inputs!$C$23)-(Inputs!$C$22*(BT206/$DR$206))+((Inputs!$C$23-(((1/(1+exp(-Inputs!$C$24*0.002*(BT206-1825/Inputs!$C$24))))*Inputs!$C$23+Inputs!$C$22)-((1/(1+exp(-Inputs!$C$24*0.002*(0-1825/Inputs!$C$24))))*Inputs!$C$23)-(Inputs!$C$22*(BT206/$DR$206))))*(BT206/$DR$206))</f>
        <v>9896294.991</v>
      </c>
      <c r="BU7" s="137">
        <f>((1/(1+exp(-Inputs!$C$24*0.002*(BU206-1825/Inputs!$C$24))))*Inputs!$C$23+Inputs!$C$22)-((1/(1+exp(-Inputs!$C$24*0.002*(0-1825/Inputs!$C$24))))*Inputs!$C$23)-(Inputs!$C$22*(BU206/$DR$206))+((Inputs!$C$23-(((1/(1+exp(-Inputs!$C$24*0.002*(BU206-1825/Inputs!$C$24))))*Inputs!$C$23+Inputs!$C$22)-((1/(1+exp(-Inputs!$C$24*0.002*(0-1825/Inputs!$C$24))))*Inputs!$C$23)-(Inputs!$C$22*(BU206/$DR$206))))*(BU206/$DR$206))</f>
        <v>9898174.023</v>
      </c>
      <c r="BV7" s="137">
        <f>((1/(1+exp(-Inputs!$C$24*0.002*(BV206-1825/Inputs!$C$24))))*Inputs!$C$23+Inputs!$C$22)-((1/(1+exp(-Inputs!$C$24*0.002*(0-1825/Inputs!$C$24))))*Inputs!$C$23)-(Inputs!$C$22*(BV206/$DR$206))+((Inputs!$C$23-(((1/(1+exp(-Inputs!$C$24*0.002*(BV206-1825/Inputs!$C$24))))*Inputs!$C$23+Inputs!$C$22)-((1/(1+exp(-Inputs!$C$24*0.002*(0-1825/Inputs!$C$24))))*Inputs!$C$23)-(Inputs!$C$22*(BV206/$DR$206))))*(BV206/$DR$206))</f>
        <v>9900255.752</v>
      </c>
      <c r="BW7" s="137">
        <f>((1/(1+exp(-Inputs!$C$24*0.002*(BW206-1825/Inputs!$C$24))))*Inputs!$C$23+Inputs!$C$22)-((1/(1+exp(-Inputs!$C$24*0.002*(0-1825/Inputs!$C$24))))*Inputs!$C$23)-(Inputs!$C$22*(BW206/$DR$206))+((Inputs!$C$23-(((1/(1+exp(-Inputs!$C$24*0.002*(BW206-1825/Inputs!$C$24))))*Inputs!$C$23+Inputs!$C$22)-((1/(1+exp(-Inputs!$C$24*0.002*(0-1825/Inputs!$C$24))))*Inputs!$C$23)-(Inputs!$C$22*(BW206/$DR$206))))*(BW206/$DR$206))</f>
        <v>9902271.7</v>
      </c>
      <c r="BX7" s="137">
        <f>((1/(1+exp(-Inputs!$C$24*0.002*(BX206-1825/Inputs!$C$24))))*Inputs!$C$23+Inputs!$C$22)-((1/(1+exp(-Inputs!$C$24*0.002*(0-1825/Inputs!$C$24))))*Inputs!$C$23)-(Inputs!$C$22*(BX206/$DR$206))+((Inputs!$C$23-(((1/(1+exp(-Inputs!$C$24*0.002*(BX206-1825/Inputs!$C$24))))*Inputs!$C$23+Inputs!$C$22)-((1/(1+exp(-Inputs!$C$24*0.002*(0-1825/Inputs!$C$24))))*Inputs!$C$23)-(Inputs!$C$22*(BX206/$DR$206))))*(BX206/$DR$206))</f>
        <v>9904356.264</v>
      </c>
      <c r="BY7" s="137">
        <f>((1/(1+exp(-Inputs!$C$24*0.002*(BY206-1825/Inputs!$C$24))))*Inputs!$C$23+Inputs!$C$22)-((1/(1+exp(-Inputs!$C$24*0.002*(0-1825/Inputs!$C$24))))*Inputs!$C$23)-(Inputs!$C$22*(BY206/$DR$206))+((Inputs!$C$23-(((1/(1+exp(-Inputs!$C$24*0.002*(BY206-1825/Inputs!$C$24))))*Inputs!$C$23+Inputs!$C$22)-((1/(1+exp(-Inputs!$C$24*0.002*(0-1825/Inputs!$C$24))))*Inputs!$C$23)-(Inputs!$C$22*(BY206/$DR$206))))*(BY206/$DR$206))</f>
        <v>9906374.957</v>
      </c>
      <c r="BZ7" s="137">
        <f>((1/(1+exp(-Inputs!$C$24*0.002*(BZ206-1825/Inputs!$C$24))))*Inputs!$C$23+Inputs!$C$22)-((1/(1+exp(-Inputs!$C$24*0.002*(0-1825/Inputs!$C$24))))*Inputs!$C$23)-(Inputs!$C$22*(BZ206/$DR$206))+((Inputs!$C$23-(((1/(1+exp(-Inputs!$C$24*0.002*(BZ206-1825/Inputs!$C$24))))*Inputs!$C$23+Inputs!$C$22)-((1/(1+exp(-Inputs!$C$24*0.002*(0-1825/Inputs!$C$24))))*Inputs!$C$23)-(Inputs!$C$22*(BZ206/$DR$206))))*(BZ206/$DR$206))</f>
        <v>9908462.357</v>
      </c>
      <c r="CA7" s="137">
        <f>((1/(1+exp(-Inputs!$C$24*0.002*(CA206-1825/Inputs!$C$24))))*Inputs!$C$23+Inputs!$C$22)-((1/(1+exp(-Inputs!$C$24*0.002*(0-1825/Inputs!$C$24))))*Inputs!$C$23)-(Inputs!$C$22*(CA206/$DR$206))+((Inputs!$C$23-(((1/(1+exp(-Inputs!$C$24*0.002*(CA206-1825/Inputs!$C$24))))*Inputs!$C$23+Inputs!$C$22)-((1/(1+exp(-Inputs!$C$24*0.002*(0-1825/Inputs!$C$24))))*Inputs!$C$23)-(Inputs!$C$22*(CA206/$DR$206))))*(CA206/$DR$206))</f>
        <v>9910551.198</v>
      </c>
      <c r="CB7" s="137">
        <f>((1/(1+exp(-Inputs!$C$24*0.002*(CB206-1825/Inputs!$C$24))))*Inputs!$C$23+Inputs!$C$22)-((1/(1+exp(-Inputs!$C$24*0.002*(0-1825/Inputs!$C$24))))*Inputs!$C$23)-(Inputs!$C$22*(CB206/$DR$206))+((Inputs!$C$23-(((1/(1+exp(-Inputs!$C$24*0.002*(CB206-1825/Inputs!$C$24))))*Inputs!$C$23+Inputs!$C$22)-((1/(1+exp(-Inputs!$C$24*0.002*(0-1825/Inputs!$C$24))))*Inputs!$C$23)-(Inputs!$C$22*(CB206/$DR$206))))*(CB206/$DR$206))</f>
        <v>9912574.029</v>
      </c>
      <c r="CC7" s="137">
        <f>((1/(1+exp(-Inputs!$C$24*0.002*(CC206-1825/Inputs!$C$24))))*Inputs!$C$23+Inputs!$C$22)-((1/(1+exp(-Inputs!$C$24*0.002*(0-1825/Inputs!$C$24))))*Inputs!$C$23)-(Inputs!$C$22*(CC206/$DR$206))+((Inputs!$C$23-(((1/(1+exp(-Inputs!$C$24*0.002*(CC206-1825/Inputs!$C$24))))*Inputs!$C$23+Inputs!$C$22)-((1/(1+exp(-Inputs!$C$24*0.002*(0-1825/Inputs!$C$24))))*Inputs!$C$23)-(Inputs!$C$22*(CC206/$DR$206))))*(CC206/$DR$206))</f>
        <v>9914665.705</v>
      </c>
      <c r="CD7" s="137">
        <f>((1/(1+exp(-Inputs!$C$24*0.002*(CD206-1825/Inputs!$C$24))))*Inputs!$C$23+Inputs!$C$22)-((1/(1+exp(-Inputs!$C$24*0.002*(0-1825/Inputs!$C$24))))*Inputs!$C$23)-(Inputs!$C$22*(CD206/$DR$206))+((Inputs!$C$23-(((1/(1+exp(-Inputs!$C$24*0.002*(CD206-1825/Inputs!$C$24))))*Inputs!$C$23+Inputs!$C$22)-((1/(1+exp(-Inputs!$C$24*0.002*(0-1825/Inputs!$C$24))))*Inputs!$C$23)-(Inputs!$C$22*(CD206/$DR$206))))*(CD206/$DR$206))</f>
        <v>9916691.281</v>
      </c>
      <c r="CE7" s="137">
        <f>((1/(1+exp(-Inputs!$C$24*0.002*(CE206-1825/Inputs!$C$24))))*Inputs!$C$23+Inputs!$C$22)-((1/(1+exp(-Inputs!$C$24*0.002*(0-1825/Inputs!$C$24))))*Inputs!$C$23)-(Inputs!$C$22*(CE206/$DR$206))+((Inputs!$C$23-(((1/(1+exp(-Inputs!$C$24*0.002*(CE206-1825/Inputs!$C$24))))*Inputs!$C$23+Inputs!$C$22)-((1/(1+exp(-Inputs!$C$24*0.002*(0-1825/Inputs!$C$24))))*Inputs!$C$23)-(Inputs!$C$22*(CE206/$DR$206))))*(CE206/$DR$206))</f>
        <v>9918785.793</v>
      </c>
      <c r="CF7" s="137">
        <f>((1/(1+exp(-Inputs!$C$24*0.002*(CF206-1825/Inputs!$C$24))))*Inputs!$C$23+Inputs!$C$22)-((1/(1+exp(-Inputs!$C$24*0.002*(0-1825/Inputs!$C$24))))*Inputs!$C$23)-(Inputs!$C$22*(CF206/$DR$206))+((Inputs!$C$23-(((1/(1+exp(-Inputs!$C$24*0.002*(CF206-1825/Inputs!$C$24))))*Inputs!$C$23+Inputs!$C$22)-((1/(1+exp(-Inputs!$C$24*0.002*(0-1825/Inputs!$C$24))))*Inputs!$C$23)-(Inputs!$C$22*(CF206/$DR$206))))*(CF206/$DR$206))</f>
        <v>9920881.747</v>
      </c>
      <c r="CG7" s="137">
        <f>((1/(1+exp(-Inputs!$C$24*0.002*(CG206-1825/Inputs!$C$24))))*Inputs!$C$23+Inputs!$C$22)-((1/(1+exp(-Inputs!$C$24*0.002*(0-1825/Inputs!$C$24))))*Inputs!$C$23)-(Inputs!$C$22*(CG206/$DR$206))+((Inputs!$C$23-(((1/(1+exp(-Inputs!$C$24*0.002*(CG206-1825/Inputs!$C$24))))*Inputs!$C$23+Inputs!$C$22)-((1/(1+exp(-Inputs!$C$24*0.002*(0-1825/Inputs!$C$24))))*Inputs!$C$23)-(Inputs!$C$22*(CG206/$DR$206))))*(CG206/$DR$206))</f>
        <v>9922776.105</v>
      </c>
      <c r="CH7" s="137">
        <f>((1/(1+exp(-Inputs!$C$24*0.002*(CH206-1825/Inputs!$C$24))))*Inputs!$C$23+Inputs!$C$22)-((1/(1+exp(-Inputs!$C$24*0.002*(0-1825/Inputs!$C$24))))*Inputs!$C$23)-(Inputs!$C$22*(CH206/$DR$206))+((Inputs!$C$23-(((1/(1+exp(-Inputs!$C$24*0.002*(CH206-1825/Inputs!$C$24))))*Inputs!$C$23+Inputs!$C$22)-((1/(1+exp(-Inputs!$C$24*0.002*(0-1825/Inputs!$C$24))))*Inputs!$C$23)-(Inputs!$C$22*(CH206/$DR$206))))*(CH206/$DR$206))</f>
        <v>9924874.801</v>
      </c>
      <c r="CI7" s="137">
        <f>((1/(1+exp(-Inputs!$C$24*0.002*(CI206-1825/Inputs!$C$24))))*Inputs!$C$23+Inputs!$C$22)-((1/(1+exp(-Inputs!$C$24*0.002*(0-1825/Inputs!$C$24))))*Inputs!$C$23)-(Inputs!$C$22*(CI206/$DR$206))+((Inputs!$C$23-(((1/(1+exp(-Inputs!$C$24*0.002*(CI206-1825/Inputs!$C$24))))*Inputs!$C$23+Inputs!$C$22)-((1/(1+exp(-Inputs!$C$24*0.002*(0-1825/Inputs!$C$24))))*Inputs!$C$23)-(Inputs!$C$22*(CI206/$DR$206))))*(CI206/$DR$206))</f>
        <v>9926907.169</v>
      </c>
      <c r="CJ7" s="137">
        <f>((1/(1+exp(-Inputs!$C$24*0.002*(CJ206-1825/Inputs!$C$24))))*Inputs!$C$23+Inputs!$C$22)-((1/(1+exp(-Inputs!$C$24*0.002*(0-1825/Inputs!$C$24))))*Inputs!$C$23)-(Inputs!$C$22*(CJ206/$DR$206))+((Inputs!$C$23-(((1/(1+exp(-Inputs!$C$24*0.002*(CJ206-1825/Inputs!$C$24))))*Inputs!$C$23+Inputs!$C$22)-((1/(1+exp(-Inputs!$C$24*0.002*(0-1825/Inputs!$C$24))))*Inputs!$C$23)-(Inputs!$C$22*(CJ206/$DR$206))))*(CJ206/$DR$206))</f>
        <v>9929008.701</v>
      </c>
      <c r="CK7" s="137">
        <f>((1/(1+exp(-Inputs!$C$24*0.002*(CK206-1825/Inputs!$C$24))))*Inputs!$C$23+Inputs!$C$22)-((1/(1+exp(-Inputs!$C$24*0.002*(0-1825/Inputs!$C$24))))*Inputs!$C$23)-(Inputs!$C$22*(CK206/$DR$206))+((Inputs!$C$23-(((1/(1+exp(-Inputs!$C$24*0.002*(CK206-1825/Inputs!$C$24))))*Inputs!$C$23+Inputs!$C$22)-((1/(1+exp(-Inputs!$C$24*0.002*(0-1825/Inputs!$C$24))))*Inputs!$C$23)-(Inputs!$C$22*(CK206/$DR$206))))*(CK206/$DR$206))</f>
        <v>9931043.814</v>
      </c>
      <c r="CL7" s="137">
        <f>((1/(1+exp(-Inputs!$C$24*0.002*(CL206-1825/Inputs!$C$24))))*Inputs!$C$23+Inputs!$C$22)-((1/(1+exp(-Inputs!$C$24*0.002*(0-1825/Inputs!$C$24))))*Inputs!$C$23)-(Inputs!$C$22*(CL206/$DR$206))+((Inputs!$C$23-(((1/(1+exp(-Inputs!$C$24*0.002*(CL206-1825/Inputs!$C$24))))*Inputs!$C$23+Inputs!$C$22)-((1/(1+exp(-Inputs!$C$24*0.002*(0-1825/Inputs!$C$24))))*Inputs!$C$23)-(Inputs!$C$22*(CL206/$DR$206))))*(CL206/$DR$206))</f>
        <v>9933148.182</v>
      </c>
      <c r="CM7" s="137">
        <f>((1/(1+exp(-Inputs!$C$24*0.002*(CM206-1825/Inputs!$C$24))))*Inputs!$C$23+Inputs!$C$22)-((1/(1+exp(-Inputs!$C$24*0.002*(0-1825/Inputs!$C$24))))*Inputs!$C$23)-(Inputs!$C$22*(CM206/$DR$206))+((Inputs!$C$23-(((1/(1+exp(-Inputs!$C$24*0.002*(CM206-1825/Inputs!$C$24))))*Inputs!$C$23+Inputs!$C$22)-((1/(1+exp(-Inputs!$C$24*0.002*(0-1825/Inputs!$C$24))))*Inputs!$C$23)-(Inputs!$C$22*(CM206/$DR$206))))*(CM206/$DR$206))</f>
        <v>9935253.99</v>
      </c>
      <c r="CN7" s="137">
        <f>((1/(1+exp(-Inputs!$C$24*0.002*(CN206-1825/Inputs!$C$24))))*Inputs!$C$23+Inputs!$C$22)-((1/(1+exp(-Inputs!$C$24*0.002*(0-1825/Inputs!$C$24))))*Inputs!$C$23)-(Inputs!$C$22*(CN206/$DR$206))+((Inputs!$C$23-(((1/(1+exp(-Inputs!$C$24*0.002*(CN206-1825/Inputs!$C$24))))*Inputs!$C$23+Inputs!$C$22)-((1/(1+exp(-Inputs!$C$24*0.002*(0-1825/Inputs!$C$24))))*Inputs!$C$23)-(Inputs!$C$22*(CN206/$DR$206))))*(CN206/$DR$206))</f>
        <v>9937293.242</v>
      </c>
      <c r="CO7" s="137">
        <f>((1/(1+exp(-Inputs!$C$24*0.002*(CO206-1825/Inputs!$C$24))))*Inputs!$C$23+Inputs!$C$22)-((1/(1+exp(-Inputs!$C$24*0.002*(0-1825/Inputs!$C$24))))*Inputs!$C$23)-(Inputs!$C$22*(CO206/$DR$206))+((Inputs!$C$23-(((1/(1+exp(-Inputs!$C$24*0.002*(CO206-1825/Inputs!$C$24))))*Inputs!$C$23+Inputs!$C$22)-((1/(1+exp(-Inputs!$C$24*0.002*(0-1825/Inputs!$C$24))))*Inputs!$C$23)-(Inputs!$C$22*(CO206/$DR$206))))*(CO206/$DR$206))</f>
        <v>9939401.886</v>
      </c>
      <c r="CP7" s="137">
        <f>((1/(1+exp(-Inputs!$C$24*0.002*(CP206-1825/Inputs!$C$24))))*Inputs!$C$23+Inputs!$C$22)-((1/(1+exp(-Inputs!$C$24*0.002*(0-1825/Inputs!$C$24))))*Inputs!$C$23)-(Inputs!$C$22*(CP206/$DR$206))+((Inputs!$C$23-(((1/(1+exp(-Inputs!$C$24*0.002*(CP206-1825/Inputs!$C$24))))*Inputs!$C$23+Inputs!$C$22)-((1/(1+exp(-Inputs!$C$24*0.002*(0-1825/Inputs!$C$24))))*Inputs!$C$23)-(Inputs!$C$22*(CP206/$DR$206))))*(CP206/$DR$206))</f>
        <v>9941443.882</v>
      </c>
      <c r="CQ7" s="137">
        <f>((1/(1+exp(-Inputs!$C$24*0.002*(CQ206-1825/Inputs!$C$24))))*Inputs!$C$23+Inputs!$C$22)-((1/(1+exp(-Inputs!$C$24*0.002*(0-1825/Inputs!$C$24))))*Inputs!$C$23)-(Inputs!$C$22*(CQ206/$DR$206))+((Inputs!$C$23-(((1/(1+exp(-Inputs!$C$24*0.002*(CQ206-1825/Inputs!$C$24))))*Inputs!$C$23+Inputs!$C$22)-((1/(1+exp(-Inputs!$C$24*0.002*(0-1825/Inputs!$C$24))))*Inputs!$C$23)-(Inputs!$C$22*(CQ206/$DR$206))))*(CQ206/$DR$206))</f>
        <v>9943555.362</v>
      </c>
      <c r="CR7" s="137">
        <f>((1/(1+exp(-Inputs!$C$24*0.002*(CR206-1825/Inputs!$C$24))))*Inputs!$C$23+Inputs!$C$22)-((1/(1+exp(-Inputs!$C$24*0.002*(0-1825/Inputs!$C$24))))*Inputs!$C$23)-(Inputs!$C$22*(CR206/$DR$206))+((Inputs!$C$23-(((1/(1+exp(-Inputs!$C$24*0.002*(CR206-1825/Inputs!$C$24))))*Inputs!$C$23+Inputs!$C$22)-((1/(1+exp(-Inputs!$C$24*0.002*(0-1825/Inputs!$C$24))))*Inputs!$C$23)-(Inputs!$C$22*(CR206/$DR$206))))*(CR206/$DR$206))</f>
        <v>9945668.283</v>
      </c>
      <c r="CS7" s="137">
        <f>((1/(1+exp(-Inputs!$C$24*0.002*(CS206-1825/Inputs!$C$24))))*Inputs!$C$23+Inputs!$C$22)-((1/(1+exp(-Inputs!$C$24*0.002*(0-1825/Inputs!$C$24))))*Inputs!$C$23)-(Inputs!$C$22*(CS206/$DR$206))+((Inputs!$C$23-(((1/(1+exp(-Inputs!$C$24*0.002*(CS206-1825/Inputs!$C$24))))*Inputs!$C$23+Inputs!$C$22)-((1/(1+exp(-Inputs!$C$24*0.002*(0-1825/Inputs!$C$24))))*Inputs!$C$23)-(Inputs!$C$22*(CS206/$DR$206))))*(CS206/$DR$206))</f>
        <v>9947646.192</v>
      </c>
      <c r="CT7" s="137">
        <f>((1/(1+exp(-Inputs!$C$24*0.002*(CT206-1825/Inputs!$C$24))))*Inputs!$C$23+Inputs!$C$22)-((1/(1+exp(-Inputs!$C$24*0.002*(0-1825/Inputs!$C$24))))*Inputs!$C$23)-(Inputs!$C$22*(CT206/$DR$206))+((Inputs!$C$23-(((1/(1+exp(-Inputs!$C$24*0.002*(CT206-1825/Inputs!$C$24))))*Inputs!$C$23+Inputs!$C$22)-((1/(1+exp(-Inputs!$C$24*0.002*(0-1825/Inputs!$C$24))))*Inputs!$C$23)-(Inputs!$C$22*(CT206/$DR$206))))*(CT206/$DR$206))</f>
        <v>9949761.902</v>
      </c>
      <c r="CU7" s="137">
        <f>((1/(1+exp(-Inputs!$C$24*0.002*(CU206-1825/Inputs!$C$24))))*Inputs!$C$23+Inputs!$C$22)-((1/(1+exp(-Inputs!$C$24*0.002*(0-1825/Inputs!$C$24))))*Inputs!$C$23)-(Inputs!$C$22*(CU206/$DR$206))+((Inputs!$C$23-(((1/(1+exp(-Inputs!$C$24*0.002*(CU206-1825/Inputs!$C$24))))*Inputs!$C$23+Inputs!$C$22)-((1/(1+exp(-Inputs!$C$24*0.002*(0-1825/Inputs!$C$24))))*Inputs!$C$23)-(Inputs!$C$22*(CU206/$DR$206))))*(CU206/$DR$206))</f>
        <v>9951810.736</v>
      </c>
      <c r="CV7" s="137">
        <f>((1/(1+exp(-Inputs!$C$24*0.002*(CV206-1825/Inputs!$C$24))))*Inputs!$C$23+Inputs!$C$22)-((1/(1+exp(-Inputs!$C$24*0.002*(0-1825/Inputs!$C$24))))*Inputs!$C$23)-(Inputs!$C$22*(CV206/$DR$206))+((Inputs!$C$23-(((1/(1+exp(-Inputs!$C$24*0.002*(CV206-1825/Inputs!$C$24))))*Inputs!$C$23+Inputs!$C$22)-((1/(1+exp(-Inputs!$C$24*0.002*(0-1825/Inputs!$C$24))))*Inputs!$C$23)-(Inputs!$C$22*(CV206/$DR$206))))*(CV206/$DR$206))</f>
        <v>9953929.282</v>
      </c>
      <c r="CW7" s="137">
        <f>((1/(1+exp(-Inputs!$C$24*0.002*(CW206-1825/Inputs!$C$24))))*Inputs!$C$23+Inputs!$C$22)-((1/(1+exp(-Inputs!$C$24*0.002*(0-1825/Inputs!$C$24))))*Inputs!$C$23)-(Inputs!$C$22*(CW206/$DR$206))+((Inputs!$C$23-(((1/(1+exp(-Inputs!$C$24*0.002*(CW206-1825/Inputs!$C$24))))*Inputs!$C$23+Inputs!$C$22)-((1/(1+exp(-Inputs!$C$24*0.002*(0-1825/Inputs!$C$24))))*Inputs!$C$23)-(Inputs!$C$22*(CW206/$DR$206))))*(CW206/$DR$206))</f>
        <v>9955980.86</v>
      </c>
      <c r="CX7" s="137">
        <f>((1/(1+exp(-Inputs!$C$24*0.002*(CX206-1825/Inputs!$C$24))))*Inputs!$C$23+Inputs!$C$22)-((1/(1+exp(-Inputs!$C$24*0.002*(0-1825/Inputs!$C$24))))*Inputs!$C$23)-(Inputs!$C$22*(CX206/$DR$206))+((Inputs!$C$23-(((1/(1+exp(-Inputs!$C$24*0.002*(CX206-1825/Inputs!$C$24))))*Inputs!$C$23+Inputs!$C$22)-((1/(1+exp(-Inputs!$C$24*0.002*(0-1825/Inputs!$C$24))))*Inputs!$C$23)-(Inputs!$C$22*(CX206/$DR$206))))*(CX206/$DR$206))</f>
        <v>9958102.242</v>
      </c>
      <c r="CY7" s="137">
        <f>((1/(1+exp(-Inputs!$C$24*0.002*(CY206-1825/Inputs!$C$24))))*Inputs!$C$23+Inputs!$C$22)-((1/(1+exp(-Inputs!$C$24*0.002*(0-1825/Inputs!$C$24))))*Inputs!$C$23)-(Inputs!$C$22*(CY206/$DR$206))+((Inputs!$C$23-(((1/(1+exp(-Inputs!$C$24*0.002*(CY206-1825/Inputs!$C$24))))*Inputs!$C$23+Inputs!$C$22)-((1/(1+exp(-Inputs!$C$24*0.002*(0-1825/Inputs!$C$24))))*Inputs!$C$23)-(Inputs!$C$22*(CY206/$DR$206))))*(CY206/$DR$206))</f>
        <v>9960225.065</v>
      </c>
      <c r="CZ7" s="137">
        <f>((1/(1+exp(-Inputs!$C$24*0.002*(CZ206-1825/Inputs!$C$24))))*Inputs!$C$23+Inputs!$C$22)-((1/(1+exp(-Inputs!$C$24*0.002*(0-1825/Inputs!$C$24))))*Inputs!$C$23)-(Inputs!$C$22*(CZ206/$DR$206))+((Inputs!$C$23-(((1/(1+exp(-Inputs!$C$24*0.002*(CZ206-1825/Inputs!$C$24))))*Inputs!$C$23+Inputs!$C$22)-((1/(1+exp(-Inputs!$C$24*0.002*(0-1825/Inputs!$C$24))))*Inputs!$C$23)-(Inputs!$C$22*(CZ206/$DR$206))))*(CZ206/$DR$206))</f>
        <v>9962280.782</v>
      </c>
      <c r="DA7" s="137">
        <f>((1/(1+exp(-Inputs!$C$24*0.002*(DA206-1825/Inputs!$C$24))))*Inputs!$C$23+Inputs!$C$22)-((1/(1+exp(-Inputs!$C$24*0.002*(0-1825/Inputs!$C$24))))*Inputs!$C$23)-(Inputs!$C$22*(DA206/$DR$206))+((Inputs!$C$23-(((1/(1+exp(-Inputs!$C$24*0.002*(DA206-1825/Inputs!$C$24))))*Inputs!$C$23+Inputs!$C$22)-((1/(1+exp(-Inputs!$C$24*0.002*(0-1825/Inputs!$C$24))))*Inputs!$C$23)-(Inputs!$C$22*(DA206/$DR$206))))*(DA206/$DR$206))</f>
        <v>9964406.44</v>
      </c>
      <c r="DB7" s="137">
        <f>((1/(1+exp(-Inputs!$C$24*0.002*(DB206-1825/Inputs!$C$24))))*Inputs!$C$23+Inputs!$C$22)-((1/(1+exp(-Inputs!$C$24*0.002*(0-1825/Inputs!$C$24))))*Inputs!$C$23)-(Inputs!$C$22*(DB206/$DR$206))+((Inputs!$C$23-(((1/(1+exp(-Inputs!$C$24*0.002*(DB206-1825/Inputs!$C$24))))*Inputs!$C$23+Inputs!$C$22)-((1/(1+exp(-Inputs!$C$24*0.002*(0-1825/Inputs!$C$24))))*Inputs!$C$23)-(Inputs!$C$22*(DB206/$DR$206))))*(DB206/$DR$206))</f>
        <v>9966464.901</v>
      </c>
      <c r="DC7" s="137">
        <f>((1/(1+exp(-Inputs!$C$24*0.002*(DC206-1825/Inputs!$C$24))))*Inputs!$C$23+Inputs!$C$22)-((1/(1+exp(-Inputs!$C$24*0.002*(0-1825/Inputs!$C$24))))*Inputs!$C$23)-(Inputs!$C$22*(DC206/$DR$206))+((Inputs!$C$23-(((1/(1+exp(-Inputs!$C$24*0.002*(DC206-1825/Inputs!$C$24))))*Inputs!$C$23+Inputs!$C$22)-((1/(1+exp(-Inputs!$C$24*0.002*(0-1825/Inputs!$C$24))))*Inputs!$C$23)-(Inputs!$C$22*(DC206/$DR$206))))*(DC206/$DR$206))</f>
        <v>9968593.396</v>
      </c>
      <c r="DD7" s="137">
        <f>((1/(1+exp(-Inputs!$C$24*0.002*(DD206-1825/Inputs!$C$24))))*Inputs!$C$23+Inputs!$C$22)-((1/(1+exp(-Inputs!$C$24*0.002*(0-1825/Inputs!$C$24))))*Inputs!$C$23)-(Inputs!$C$22*(DD206/$DR$206))+((Inputs!$C$23-(((1/(1+exp(-Inputs!$C$24*0.002*(DD206-1825/Inputs!$C$24))))*Inputs!$C$23+Inputs!$C$22)-((1/(1+exp(-Inputs!$C$24*0.002*(0-1825/Inputs!$C$24))))*Inputs!$C$23)-(Inputs!$C$22*(DD206/$DR$206))))*(DD206/$DR$206))</f>
        <v>9970723.331</v>
      </c>
      <c r="DE7" s="137">
        <f>((1/(1+exp(-Inputs!$C$24*0.002*(DE206-1825/Inputs!$C$24))))*Inputs!$C$23+Inputs!$C$22)-((1/(1+exp(-Inputs!$C$24*0.002*(0-1825/Inputs!$C$24))))*Inputs!$C$23)-(Inputs!$C$22*(DE206/$DR$206))+((Inputs!$C$23-(((1/(1+exp(-Inputs!$C$24*0.002*(DE206-1825/Inputs!$C$24))))*Inputs!$C$23+Inputs!$C$22)-((1/(1+exp(-Inputs!$C$24*0.002*(0-1825/Inputs!$C$24))))*Inputs!$C$23)-(Inputs!$C$22*(DE206/$DR$206))))*(DE206/$DR$206))</f>
        <v>9972648.382</v>
      </c>
      <c r="DF7" s="137">
        <f>((1/(1+exp(-Inputs!$C$24*0.002*(DF206-1825/Inputs!$C$24))))*Inputs!$C$23+Inputs!$C$22)-((1/(1+exp(-Inputs!$C$24*0.002*(0-1825/Inputs!$C$24))))*Inputs!$C$23)-(Inputs!$C$22*(DF206/$DR$206))+((Inputs!$C$23-(((1/(1+exp(-Inputs!$C$24*0.002*(DF206-1825/Inputs!$C$24))))*Inputs!$C$23+Inputs!$C$22)-((1/(1+exp(-Inputs!$C$24*0.002*(0-1825/Inputs!$C$24))))*Inputs!$C$23)-(Inputs!$C$22*(DF206/$DR$206))))*(DF206/$DR$206))</f>
        <v>9974781.061</v>
      </c>
      <c r="DG7" s="137">
        <f>((1/(1+exp(-Inputs!$C$24*0.002*(DG206-1825/Inputs!$C$24))))*Inputs!$C$23+Inputs!$C$22)-((1/(1+exp(-Inputs!$C$24*0.002*(0-1825/Inputs!$C$24))))*Inputs!$C$23)-(Inputs!$C$22*(DG206/$DR$206))+((Inputs!$C$23-(((1/(1+exp(-Inputs!$C$24*0.002*(DG206-1825/Inputs!$C$24))))*Inputs!$C$23+Inputs!$C$22)-((1/(1+exp(-Inputs!$C$24*0.002*(0-1825/Inputs!$C$24))))*Inputs!$C$23)-(Inputs!$C$22*(DG206/$DR$206))))*(DG206/$DR$206))</f>
        <v>9976846.315</v>
      </c>
      <c r="DH7" s="137">
        <f>((1/(1+exp(-Inputs!$C$24*0.002*(DH206-1825/Inputs!$C$24))))*Inputs!$C$23+Inputs!$C$22)-((1/(1+exp(-Inputs!$C$24*0.002*(0-1825/Inputs!$C$24))))*Inputs!$C$23)-(Inputs!$C$22*(DH206/$DR$206))+((Inputs!$C$23-(((1/(1+exp(-Inputs!$C$24*0.002*(DH206-1825/Inputs!$C$24))))*Inputs!$C$23+Inputs!$C$22)-((1/(1+exp(-Inputs!$C$24*0.002*(0-1825/Inputs!$C$24))))*Inputs!$C$23)-(Inputs!$C$22*(DH206/$DR$206))))*(DH206/$DR$206))</f>
        <v>9978981.829</v>
      </c>
      <c r="DI7" s="137">
        <f>((1/(1+exp(-Inputs!$C$24*0.002*(DI206-1825/Inputs!$C$24))))*Inputs!$C$23+Inputs!$C$22)-((1/(1+exp(-Inputs!$C$24*0.002*(0-1825/Inputs!$C$24))))*Inputs!$C$23)-(Inputs!$C$22*(DI206/$DR$206))+((Inputs!$C$23-(((1/(1+exp(-Inputs!$C$24*0.002*(DI206-1825/Inputs!$C$24))))*Inputs!$C$23+Inputs!$C$22)-((1/(1+exp(-Inputs!$C$24*0.002*(0-1825/Inputs!$C$24))))*Inputs!$C$23)-(Inputs!$C$22*(DI206/$DR$206))))*(DI206/$DR$206))</f>
        <v>9981049.827</v>
      </c>
      <c r="DJ7" s="137">
        <f>((1/(1+exp(-Inputs!$C$24*0.002*(DJ206-1825/Inputs!$C$24))))*Inputs!$C$23+Inputs!$C$22)-((1/(1+exp(-Inputs!$C$24*0.002*(0-1825/Inputs!$C$24))))*Inputs!$C$23)-(Inputs!$C$22*(DJ206/$DR$206))+((Inputs!$C$23-(((1/(1+exp(-Inputs!$C$24*0.002*(DJ206-1825/Inputs!$C$24))))*Inputs!$C$23+Inputs!$C$22)-((1/(1+exp(-Inputs!$C$24*0.002*(0-1825/Inputs!$C$24))))*Inputs!$C$23)-(Inputs!$C$22*(DJ206/$DR$206))))*(DJ206/$DR$206))</f>
        <v>9983188.177</v>
      </c>
      <c r="DK7" s="137">
        <f>((1/(1+exp(-Inputs!$C$24*0.002*(DK206-1825/Inputs!$C$24))))*Inputs!$C$23+Inputs!$C$22)-((1/(1+exp(-Inputs!$C$24*0.002*(0-1825/Inputs!$C$24))))*Inputs!$C$23)-(Inputs!$C$22*(DK206/$DR$206))+((Inputs!$C$23-(((1/(1+exp(-Inputs!$C$24*0.002*(DK206-1825/Inputs!$C$24))))*Inputs!$C$23+Inputs!$C$22)-((1/(1+exp(-Inputs!$C$24*0.002*(0-1825/Inputs!$C$24))))*Inputs!$C$23)-(Inputs!$C$22*(DK206/$DR$206))))*(DK206/$DR$206))</f>
        <v>9985327.967</v>
      </c>
      <c r="DL7" s="137">
        <f>((1/(1+exp(-Inputs!$C$24*0.002*(DL206-1825/Inputs!$C$24))))*Inputs!$C$23+Inputs!$C$22)-((1/(1+exp(-Inputs!$C$24*0.002*(0-1825/Inputs!$C$24))))*Inputs!$C$23)-(Inputs!$C$22*(DL206/$DR$206))+((Inputs!$C$23-(((1/(1+exp(-Inputs!$C$24*0.002*(DL206-1825/Inputs!$C$24))))*Inputs!$C$23+Inputs!$C$22)-((1/(1+exp(-Inputs!$C$24*0.002*(0-1825/Inputs!$C$24))))*Inputs!$C$23)-(Inputs!$C$22*(DL206/$DR$206))))*(DL206/$DR$206))</f>
        <v>9987400.104</v>
      </c>
      <c r="DM7" s="137">
        <f>((1/(1+exp(-Inputs!$C$24*0.002*(DM206-1825/Inputs!$C$24))))*Inputs!$C$23+Inputs!$C$22)-((1/(1+exp(-Inputs!$C$24*0.002*(0-1825/Inputs!$C$24))))*Inputs!$C$23)-(Inputs!$C$22*(DM206/$DR$206))+((Inputs!$C$23-(((1/(1+exp(-Inputs!$C$24*0.002*(DM206-1825/Inputs!$C$24))))*Inputs!$C$23+Inputs!$C$22)-((1/(1+exp(-Inputs!$C$24*0.002*(0-1825/Inputs!$C$24))))*Inputs!$C$23)-(Inputs!$C$22*(DM206/$DR$206))))*(DM206/$DR$206))</f>
        <v>9989542.731</v>
      </c>
      <c r="DN7" s="137">
        <f>((1/(1+exp(-Inputs!$C$24*0.002*(DN206-1825/Inputs!$C$24))))*Inputs!$C$23+Inputs!$C$22)-((1/(1+exp(-Inputs!$C$24*0.002*(0-1825/Inputs!$C$24))))*Inputs!$C$23)-(Inputs!$C$22*(DN206/$DR$206))+((Inputs!$C$23-(((1/(1+exp(-Inputs!$C$24*0.002*(DN206-1825/Inputs!$C$24))))*Inputs!$C$23+Inputs!$C$22)-((1/(1+exp(-Inputs!$C$24*0.002*(0-1825/Inputs!$C$24))))*Inputs!$C$23)-(Inputs!$C$22*(DN206/$DR$206))))*(DN206/$DR$206))</f>
        <v>9991617.612</v>
      </c>
      <c r="DO7" s="137">
        <f>((1/(1+exp(-Inputs!$C$24*0.002*(DO206-1825/Inputs!$C$24))))*Inputs!$C$23+Inputs!$C$22)-((1/(1+exp(-Inputs!$C$24*0.002*(0-1825/Inputs!$C$24))))*Inputs!$C$23)-(Inputs!$C$22*(DO206/$DR$206))+((Inputs!$C$23-(((1/(1+exp(-Inputs!$C$24*0.002*(DO206-1825/Inputs!$C$24))))*Inputs!$C$23+Inputs!$C$22)-((1/(1+exp(-Inputs!$C$24*0.002*(0-1825/Inputs!$C$24))))*Inputs!$C$23)-(Inputs!$C$22*(DO206/$DR$206))))*(DO206/$DR$206))</f>
        <v>9993763.074</v>
      </c>
      <c r="DP7" s="137">
        <f>((1/(1+exp(-Inputs!$C$24*0.002*(DP206-1825/Inputs!$C$24))))*Inputs!$C$23+Inputs!$C$22)-((1/(1+exp(-Inputs!$C$24*0.002*(0-1825/Inputs!$C$24))))*Inputs!$C$23)-(Inputs!$C$22*(DP206/$DR$206))+((Inputs!$C$23-(((1/(1+exp(-Inputs!$C$24*0.002*(DP206-1825/Inputs!$C$24))))*Inputs!$C$23+Inputs!$C$22)-((1/(1+exp(-Inputs!$C$24*0.002*(0-1825/Inputs!$C$24))))*Inputs!$C$23)-(Inputs!$C$22*(DP206/$DR$206))))*(DP206/$DR$206))</f>
        <v>9995909.977</v>
      </c>
      <c r="DQ7" s="137">
        <f>((1/(1+exp(-Inputs!$C$24*0.002*(DQ206-1825/Inputs!$C$24))))*Inputs!$C$23+Inputs!$C$22)-((1/(1+exp(-Inputs!$C$24*0.002*(0-1825/Inputs!$C$24))))*Inputs!$C$23)-(Inputs!$C$22*(DQ206/$DR$206))+((Inputs!$C$23-(((1/(1+exp(-Inputs!$C$24*0.002*(DQ206-1825/Inputs!$C$24))))*Inputs!$C$23+Inputs!$C$22)-((1/(1+exp(-Inputs!$C$24*0.002*(0-1825/Inputs!$C$24))))*Inputs!$C$23)-(Inputs!$C$22*(DQ206/$DR$206))))*(DQ206/$DR$206))</f>
        <v>9997850.354</v>
      </c>
      <c r="DR7" s="137">
        <f>((1/(1+exp(-Inputs!$C$24*0.002*(DR206-1825/Inputs!$C$24))))*Inputs!$C$23+Inputs!$C$22)-((1/(1+exp(-Inputs!$C$24*0.002*(0-1825/Inputs!$C$24))))*Inputs!$C$23)-(Inputs!$C$22*(DR206/$DR$206))+((Inputs!$C$23-(((1/(1+exp(-Inputs!$C$24*0.002*(DR206-1825/Inputs!$C$24))))*Inputs!$C$23+Inputs!$C$22)-((1/(1+exp(-Inputs!$C$24*0.002*(0-1825/Inputs!$C$24))))*Inputs!$C$23)-(Inputs!$C$22*(DR206/$DR$206))))*(DR206/$DR$206))</f>
        <v>10000000</v>
      </c>
    </row>
    <row r="8">
      <c r="B8" s="251" t="s">
        <v>236</v>
      </c>
      <c r="C8" s="137">
        <f>((1/(1+exp(-Inputs!$C$30*0.002*(C206-1825/Inputs!$C$30))))*Inputs!$C$29+Inputs!$C$28)-((1/(1+exp(-Inputs!$C$30*0.002*(0-1825/Inputs!$C$30))))*Inputs!$C$29)-(Inputs!$C$28*(C206/$DR$206))+((Inputs!$C$29-(((1/(1+exp(-Inputs!$C$30*0.002*(C206-1825/Inputs!$C$30))))*Inputs!$C$29+Inputs!$C$28)-((1/(1+exp(-Inputs!$C$30*0.002*(0-1825/Inputs!$C$30))))*Inputs!$C$29)-(Inputs!$C$28*(C206/$DR$206))))*(C206/$DR$206))</f>
        <v>171467.4126</v>
      </c>
      <c r="D8" s="137">
        <f>((1/(1+exp(-Inputs!$C$30*0.002*(D206-1825/Inputs!$C$30))))*Inputs!$C$29+Inputs!$C$28)-((1/(1+exp(-Inputs!$C$30*0.002*(0-1825/Inputs!$C$30))))*Inputs!$C$29)-(Inputs!$C$28*(D206/$DR$206))+((Inputs!$C$29-(((1/(1+exp(-Inputs!$C$30*0.002*(D206-1825/Inputs!$C$30))))*Inputs!$C$29+Inputs!$C$28)-((1/(1+exp(-Inputs!$C$30*0.002*(0-1825/Inputs!$C$30))))*Inputs!$C$29)-(Inputs!$C$28*(D206/$DR$206))))*(D206/$DR$206))</f>
        <v>458158.1066</v>
      </c>
      <c r="E8" s="137">
        <f>((1/(1+exp(-Inputs!$C$30*0.002*(E206-1825/Inputs!$C$30))))*Inputs!$C$29+Inputs!$C$28)-((1/(1+exp(-Inputs!$C$30*0.002*(0-1825/Inputs!$C$30))))*Inputs!$C$29)-(Inputs!$C$28*(E206/$DR$206))+((Inputs!$C$29-(((1/(1+exp(-Inputs!$C$30*0.002*(E206-1825/Inputs!$C$30))))*Inputs!$C$29+Inputs!$C$28)-((1/(1+exp(-Inputs!$C$30*0.002*(0-1825/Inputs!$C$30))))*Inputs!$C$29)-(Inputs!$C$28*(E206/$DR$206))))*(E206/$DR$206))</f>
        <v>495071.4543</v>
      </c>
      <c r="F8" s="137">
        <f>((1/(1+exp(-Inputs!$C$30*0.002*(F206-1825/Inputs!$C$30))))*Inputs!$C$29+Inputs!$C$28)-((1/(1+exp(-Inputs!$C$30*0.002*(0-1825/Inputs!$C$30))))*Inputs!$C$29)-(Inputs!$C$28*(F206/$DR$206))+((Inputs!$C$29-(((1/(1+exp(-Inputs!$C$30*0.002*(F206-1825/Inputs!$C$30))))*Inputs!$C$29+Inputs!$C$28)-((1/(1+exp(-Inputs!$C$30*0.002*(0-1825/Inputs!$C$30))))*Inputs!$C$29)-(Inputs!$C$28*(F206/$DR$206))))*(F206/$DR$206))</f>
        <v>497006.2962</v>
      </c>
      <c r="G8" s="137">
        <f>((1/(1+exp(-Inputs!$C$30*0.002*(G206-1825/Inputs!$C$30))))*Inputs!$C$29+Inputs!$C$28)-((1/(1+exp(-Inputs!$C$30*0.002*(0-1825/Inputs!$C$30))))*Inputs!$C$29)-(Inputs!$C$28*(G206/$DR$206))+((Inputs!$C$29-(((1/(1+exp(-Inputs!$C$30*0.002*(G206-1825/Inputs!$C$30))))*Inputs!$C$29+Inputs!$C$28)-((1/(1+exp(-Inputs!$C$30*0.002*(0-1825/Inputs!$C$30))))*Inputs!$C$29)-(Inputs!$C$28*(G206/$DR$206))))*(G206/$DR$206))</f>
        <v>497039.7812</v>
      </c>
      <c r="H8" s="137">
        <f>((1/(1+exp(-Inputs!$C$30*0.002*(H206-1825/Inputs!$C$30))))*Inputs!$C$29+Inputs!$C$28)-((1/(1+exp(-Inputs!$C$30*0.002*(0-1825/Inputs!$C$30))))*Inputs!$C$29)-(Inputs!$C$28*(H206/$DR$206))+((Inputs!$C$29-(((1/(1+exp(-Inputs!$C$30*0.002*(H206-1825/Inputs!$C$30))))*Inputs!$C$29+Inputs!$C$28)-((1/(1+exp(-Inputs!$C$30*0.002*(0-1825/Inputs!$C$30))))*Inputs!$C$29)-(Inputs!$C$28*(H206/$DR$206))))*(H206/$DR$206))</f>
        <v>496991.0662</v>
      </c>
      <c r="I8" s="137">
        <f>((1/(1+exp(-Inputs!$C$30*0.002*(I206-1825/Inputs!$C$30))))*Inputs!$C$29+Inputs!$C$28)-((1/(1+exp(-Inputs!$C$30*0.002*(0-1825/Inputs!$C$30))))*Inputs!$C$29)-(Inputs!$C$28*(I206/$DR$206))+((Inputs!$C$29-(((1/(1+exp(-Inputs!$C$30*0.002*(I206-1825/Inputs!$C$30))))*Inputs!$C$29+Inputs!$C$28)-((1/(1+exp(-Inputs!$C$30*0.002*(0-1825/Inputs!$C$30))))*Inputs!$C$29)-(Inputs!$C$28*(I206/$DR$206))))*(I206/$DR$206))</f>
        <v>496938.2391</v>
      </c>
      <c r="J8" s="137">
        <f>((1/(1+exp(-Inputs!$C$30*0.002*(J206-1825/Inputs!$C$30))))*Inputs!$C$29+Inputs!$C$28)-((1/(1+exp(-Inputs!$C$30*0.002*(0-1825/Inputs!$C$30))))*Inputs!$C$29)-(Inputs!$C$28*(J206/$DR$206))+((Inputs!$C$29-(((1/(1+exp(-Inputs!$C$30*0.002*(J206-1825/Inputs!$C$30))))*Inputs!$C$29+Inputs!$C$28)-((1/(1+exp(-Inputs!$C$30*0.002*(0-1825/Inputs!$C$30))))*Inputs!$C$29)-(Inputs!$C$28*(J206/$DR$206))))*(J206/$DR$206))</f>
        <v>496888.3064</v>
      </c>
      <c r="K8" s="137">
        <f>((1/(1+exp(-Inputs!$C$30*0.002*(K206-1825/Inputs!$C$30))))*Inputs!$C$29+Inputs!$C$28)-((1/(1+exp(-Inputs!$C$30*0.002*(0-1825/Inputs!$C$30))))*Inputs!$C$29)-(Inputs!$C$28*(K206/$DR$206))+((Inputs!$C$29-(((1/(1+exp(-Inputs!$C$30*0.002*(K206-1825/Inputs!$C$30))))*Inputs!$C$29+Inputs!$C$28)-((1/(1+exp(-Inputs!$C$30*0.002*(0-1825/Inputs!$C$30))))*Inputs!$C$29)-(Inputs!$C$28*(K206/$DR$206))))*(K206/$DR$206))</f>
        <v>496838.1185</v>
      </c>
      <c r="L8" s="137">
        <f>((1/(1+exp(-Inputs!$C$30*0.002*(L206-1825/Inputs!$C$30))))*Inputs!$C$29+Inputs!$C$28)-((1/(1+exp(-Inputs!$C$30*0.002*(0-1825/Inputs!$C$30))))*Inputs!$C$29)-(Inputs!$C$28*(L206/$DR$206))+((Inputs!$C$29-(((1/(1+exp(-Inputs!$C$30*0.002*(L206-1825/Inputs!$C$30))))*Inputs!$C$29+Inputs!$C$28)-((1/(1+exp(-Inputs!$C$30*0.002*(0-1825/Inputs!$C$30))))*Inputs!$C$29)-(Inputs!$C$28*(L206/$DR$206))))*(L206/$DR$206))</f>
        <v>496789.3713</v>
      </c>
      <c r="M8" s="137">
        <f>((1/(1+exp(-Inputs!$C$30*0.002*(M206-1825/Inputs!$C$30))))*Inputs!$C$29+Inputs!$C$28)-((1/(1+exp(-Inputs!$C$30*0.002*(0-1825/Inputs!$C$30))))*Inputs!$C$29)-(Inputs!$C$28*(M206/$DR$206))+((Inputs!$C$29-(((1/(1+exp(-Inputs!$C$30*0.002*(M206-1825/Inputs!$C$30))))*Inputs!$C$29+Inputs!$C$28)-((1/(1+exp(-Inputs!$C$30*0.002*(0-1825/Inputs!$C$30))))*Inputs!$C$29)-(Inputs!$C$28*(M206/$DR$206))))*(M206/$DR$206))</f>
        <v>496746.5802</v>
      </c>
      <c r="N8" s="137">
        <f>((1/(1+exp(-Inputs!$C$30*0.002*(N206-1825/Inputs!$C$30))))*Inputs!$C$29+Inputs!$C$28)-((1/(1+exp(-Inputs!$C$30*0.002*(0-1825/Inputs!$C$30))))*Inputs!$C$29)-(Inputs!$C$28*(N206/$DR$206))+((Inputs!$C$29-(((1/(1+exp(-Inputs!$C$30*0.002*(N206-1825/Inputs!$C$30))))*Inputs!$C$29+Inputs!$C$28)-((1/(1+exp(-Inputs!$C$30*0.002*(0-1825/Inputs!$C$30))))*Inputs!$C$29)-(Inputs!$C$28*(N206/$DR$206))))*(N206/$DR$206))</f>
        <v>496700.5757</v>
      </c>
      <c r="O8" s="137">
        <f>((1/(1+exp(-Inputs!$C$30*0.002*(O206-1825/Inputs!$C$30))))*Inputs!$C$29+Inputs!$C$28)-((1/(1+exp(-Inputs!$C$30*0.002*(0-1825/Inputs!$C$30))))*Inputs!$C$29)-(Inputs!$C$28*(O206/$DR$206))+((Inputs!$C$29-(((1/(1+exp(-Inputs!$C$30*0.002*(O206-1825/Inputs!$C$30))))*Inputs!$C$29+Inputs!$C$28)-((1/(1+exp(-Inputs!$C$30*0.002*(0-1825/Inputs!$C$30))))*Inputs!$C$29)-(Inputs!$C$28*(O206/$DR$206))))*(O206/$DR$206))</f>
        <v>496657.4273</v>
      </c>
      <c r="P8" s="137">
        <f>((1/(1+exp(-Inputs!$C$30*0.002*(P206-1825/Inputs!$C$30))))*Inputs!$C$29+Inputs!$C$28)-((1/(1+exp(-Inputs!$C$30*0.002*(0-1825/Inputs!$C$30))))*Inputs!$C$29)-(Inputs!$C$28*(P206/$DR$206))+((Inputs!$C$29-(((1/(1+exp(-Inputs!$C$30*0.002*(P206-1825/Inputs!$C$30))))*Inputs!$C$29+Inputs!$C$28)-((1/(1+exp(-Inputs!$C$30*0.002*(0-1825/Inputs!$C$30))))*Inputs!$C$29)-(Inputs!$C$28*(P206/$DR$206))))*(P206/$DR$206))</f>
        <v>496614.2585</v>
      </c>
      <c r="Q8" s="137">
        <f>((1/(1+exp(-Inputs!$C$30*0.002*(Q206-1825/Inputs!$C$30))))*Inputs!$C$29+Inputs!$C$28)-((1/(1+exp(-Inputs!$C$30*0.002*(0-1825/Inputs!$C$30))))*Inputs!$C$29)-(Inputs!$C$28*(Q206/$DR$206))+((Inputs!$C$29-(((1/(1+exp(-Inputs!$C$30*0.002*(Q206-1825/Inputs!$C$30))))*Inputs!$C$29+Inputs!$C$28)-((1/(1+exp(-Inputs!$C$30*0.002*(0-1825/Inputs!$C$30))))*Inputs!$C$29)-(Inputs!$C$28*(Q206/$DR$206))))*(Q206/$DR$206))</f>
        <v>496573.8543</v>
      </c>
      <c r="R8" s="137">
        <f>((1/(1+exp(-Inputs!$C$30*0.002*(R206-1825/Inputs!$C$30))))*Inputs!$C$29+Inputs!$C$28)-((1/(1+exp(-Inputs!$C$30*0.002*(0-1825/Inputs!$C$30))))*Inputs!$C$29)-(Inputs!$C$28*(R206/$DR$206))+((Inputs!$C$29-(((1/(1+exp(-Inputs!$C$30*0.002*(R206-1825/Inputs!$C$30))))*Inputs!$C$29+Inputs!$C$28)-((1/(1+exp(-Inputs!$C$30*0.002*(0-1825/Inputs!$C$30))))*Inputs!$C$29)-(Inputs!$C$28*(R206/$DR$206))))*(R206/$DR$206))</f>
        <v>496533.5212</v>
      </c>
      <c r="S8" s="137">
        <f>((1/(1+exp(-Inputs!$C$30*0.002*(S206-1825/Inputs!$C$30))))*Inputs!$C$29+Inputs!$C$28)-((1/(1+exp(-Inputs!$C$30*0.002*(0-1825/Inputs!$C$30))))*Inputs!$C$29)-(Inputs!$C$28*(S206/$DR$206))+((Inputs!$C$29-(((1/(1+exp(-Inputs!$C$30*0.002*(S206-1825/Inputs!$C$30))))*Inputs!$C$29+Inputs!$C$28)-((1/(1+exp(-Inputs!$C$30*0.002*(0-1825/Inputs!$C$30))))*Inputs!$C$29)-(Inputs!$C$28*(S206/$DR$206))))*(S206/$DR$206))</f>
        <v>496494.6292</v>
      </c>
      <c r="T8" s="137">
        <f>((1/(1+exp(-Inputs!$C$30*0.002*(T206-1825/Inputs!$C$30))))*Inputs!$C$29+Inputs!$C$28)-((1/(1+exp(-Inputs!$C$30*0.002*(0-1825/Inputs!$C$30))))*Inputs!$C$29)-(Inputs!$C$28*(T206/$DR$206))+((Inputs!$C$29-(((1/(1+exp(-Inputs!$C$30*0.002*(T206-1825/Inputs!$C$30))))*Inputs!$C$29+Inputs!$C$28)-((1/(1+exp(-Inputs!$C$30*0.002*(0-1825/Inputs!$C$30))))*Inputs!$C$29)-(Inputs!$C$28*(T206/$DR$206))))*(T206/$DR$206))</f>
        <v>496458.3638</v>
      </c>
      <c r="U8" s="137">
        <f>((1/(1+exp(-Inputs!$C$30*0.002*(U206-1825/Inputs!$C$30))))*Inputs!$C$29+Inputs!$C$28)-((1/(1+exp(-Inputs!$C$30*0.002*(0-1825/Inputs!$C$30))))*Inputs!$C$29)-(Inputs!$C$28*(U206/$DR$206))+((Inputs!$C$29-(((1/(1+exp(-Inputs!$C$30*0.002*(U206-1825/Inputs!$C$30))))*Inputs!$C$29+Inputs!$C$28)-((1/(1+exp(-Inputs!$C$30*0.002*(0-1825/Inputs!$C$30))))*Inputs!$C$29)-(Inputs!$C$28*(U206/$DR$206))))*(U206/$DR$206))</f>
        <v>496422.3075</v>
      </c>
      <c r="V8" s="137">
        <f>((1/(1+exp(-Inputs!$C$30*0.002*(V206-1825/Inputs!$C$30))))*Inputs!$C$29+Inputs!$C$28)-((1/(1+exp(-Inputs!$C$30*0.002*(0-1825/Inputs!$C$30))))*Inputs!$C$29)-(Inputs!$C$28*(V206/$DR$206))+((Inputs!$C$29-(((1/(1+exp(-Inputs!$C$30*0.002*(V206-1825/Inputs!$C$30))))*Inputs!$C$29+Inputs!$C$28)-((1/(1+exp(-Inputs!$C$30*0.002*(0-1825/Inputs!$C$30))))*Inputs!$C$29)-(Inputs!$C$28*(V206/$DR$206))))*(V206/$DR$206))</f>
        <v>496388.7864</v>
      </c>
      <c r="W8" s="137">
        <f>((1/(1+exp(-Inputs!$C$30*0.002*(W206-1825/Inputs!$C$30))))*Inputs!$C$29+Inputs!$C$28)-((1/(1+exp(-Inputs!$C$30*0.002*(0-1825/Inputs!$C$30))))*Inputs!$C$29)-(Inputs!$C$28*(W206/$DR$206))+((Inputs!$C$29-(((1/(1+exp(-Inputs!$C$30*0.002*(W206-1825/Inputs!$C$30))))*Inputs!$C$29+Inputs!$C$28)-((1/(1+exp(-Inputs!$C$30*0.002*(0-1825/Inputs!$C$30))))*Inputs!$C$29)-(Inputs!$C$28*(W206/$DR$206))))*(W206/$DR$206))</f>
        <v>496355.5658</v>
      </c>
      <c r="X8" s="137">
        <f>((1/(1+exp(-Inputs!$C$30*0.002*(X206-1825/Inputs!$C$30))))*Inputs!$C$29+Inputs!$C$28)-((1/(1+exp(-Inputs!$C$30*0.002*(0-1825/Inputs!$C$30))))*Inputs!$C$29)-(Inputs!$C$28*(X206/$DR$206))+((Inputs!$C$29-(((1/(1+exp(-Inputs!$C$30*0.002*(X206-1825/Inputs!$C$30))))*Inputs!$C$29+Inputs!$C$28)-((1/(1+exp(-Inputs!$C$30*0.002*(0-1825/Inputs!$C$30))))*Inputs!$C$29)-(Inputs!$C$28*(X206/$DR$206))))*(X206/$DR$206))</f>
        <v>496323.7862</v>
      </c>
      <c r="Y8" s="137">
        <f>((1/(1+exp(-Inputs!$C$30*0.002*(Y206-1825/Inputs!$C$30))))*Inputs!$C$29+Inputs!$C$28)-((1/(1+exp(-Inputs!$C$30*0.002*(0-1825/Inputs!$C$30))))*Inputs!$C$29)-(Inputs!$C$28*(Y206/$DR$206))+((Inputs!$C$29-(((1/(1+exp(-Inputs!$C$30*0.002*(Y206-1825/Inputs!$C$30))))*Inputs!$C$29+Inputs!$C$28)-((1/(1+exp(-Inputs!$C$30*0.002*(0-1825/Inputs!$C$30))))*Inputs!$C$29)-(Inputs!$C$28*(Y206/$DR$206))))*(Y206/$DR$206))</f>
        <v>496296.3208</v>
      </c>
      <c r="Z8" s="137">
        <f>((1/(1+exp(-Inputs!$C$30*0.002*(Z206-1825/Inputs!$C$30))))*Inputs!$C$29+Inputs!$C$28)-((1/(1+exp(-Inputs!$C$30*0.002*(0-1825/Inputs!$C$30))))*Inputs!$C$29)-(Inputs!$C$28*(Z206/$DR$206))+((Inputs!$C$29-(((1/(1+exp(-Inputs!$C$30*0.002*(Z206-1825/Inputs!$C$30))))*Inputs!$C$29+Inputs!$C$28)-((1/(1+exp(-Inputs!$C$30*0.002*(0-1825/Inputs!$C$30))))*Inputs!$C$29)-(Inputs!$C$28*(Z206/$DR$206))))*(Z206/$DR$206))</f>
        <v>496267.284</v>
      </c>
      <c r="AA8" s="137">
        <f>((1/(1+exp(-Inputs!$C$30*0.002*(AA206-1825/Inputs!$C$30))))*Inputs!$C$29+Inputs!$C$28)-((1/(1+exp(-Inputs!$C$30*0.002*(0-1825/Inputs!$C$30))))*Inputs!$C$29)-(Inputs!$C$28*(AA206/$DR$206))+((Inputs!$C$29-(((1/(1+exp(-Inputs!$C$30*0.002*(AA206-1825/Inputs!$C$30))))*Inputs!$C$29+Inputs!$C$28)-((1/(1+exp(-Inputs!$C$30*0.002*(0-1825/Inputs!$C$30))))*Inputs!$C$29)-(Inputs!$C$28*(AA206/$DR$206))))*(AA206/$DR$206))</f>
        <v>496240.5559</v>
      </c>
      <c r="AB8" s="137">
        <f>((1/(1+exp(-Inputs!$C$30*0.002*(AB206-1825/Inputs!$C$30))))*Inputs!$C$29+Inputs!$C$28)-((1/(1+exp(-Inputs!$C$30*0.002*(0-1825/Inputs!$C$30))))*Inputs!$C$29)-(Inputs!$C$28*(AB206/$DR$206))+((Inputs!$C$29-(((1/(1+exp(-Inputs!$C$30*0.002*(AB206-1825/Inputs!$C$30))))*Inputs!$C$29+Inputs!$C$28)-((1/(1+exp(-Inputs!$C$30*0.002*(0-1825/Inputs!$C$30))))*Inputs!$C$29)-(Inputs!$C$28*(AB206/$DR$206))))*(AB206/$DR$206))</f>
        <v>496214.3548</v>
      </c>
      <c r="AC8" s="137">
        <f>((1/(1+exp(-Inputs!$C$30*0.002*(AC206-1825/Inputs!$C$30))))*Inputs!$C$29+Inputs!$C$28)-((1/(1+exp(-Inputs!$C$30*0.002*(0-1825/Inputs!$C$30))))*Inputs!$C$29)-(Inputs!$C$28*(AC206/$DR$206))+((Inputs!$C$29-(((1/(1+exp(-Inputs!$C$30*0.002*(AC206-1825/Inputs!$C$30))))*Inputs!$C$29+Inputs!$C$28)-((1/(1+exp(-Inputs!$C$30*0.002*(0-1825/Inputs!$C$30))))*Inputs!$C$29)-(Inputs!$C$28*(AC206/$DR$206))))*(AC206/$DR$206))</f>
        <v>496190.371</v>
      </c>
      <c r="AD8" s="137">
        <f>((1/(1+exp(-Inputs!$C$30*0.002*(AD206-1825/Inputs!$C$30))))*Inputs!$C$29+Inputs!$C$28)-((1/(1+exp(-Inputs!$C$30*0.002*(0-1825/Inputs!$C$30))))*Inputs!$C$29)-(Inputs!$C$28*(AD206/$DR$206))+((Inputs!$C$29-(((1/(1+exp(-Inputs!$C$30*0.002*(AD206-1825/Inputs!$C$30))))*Inputs!$C$29+Inputs!$C$28)-((1/(1+exp(-Inputs!$C$30*0.002*(0-1825/Inputs!$C$30))))*Inputs!$C$29)-(Inputs!$C$28*(AD206/$DR$206))))*(AD206/$DR$206))</f>
        <v>496167.0056</v>
      </c>
      <c r="AE8" s="137">
        <f>((1/(1+exp(-Inputs!$C$30*0.002*(AE206-1825/Inputs!$C$30))))*Inputs!$C$29+Inputs!$C$28)-((1/(1+exp(-Inputs!$C$30*0.002*(0-1825/Inputs!$C$30))))*Inputs!$C$29)-(Inputs!$C$28*(AE206/$DR$206))+((Inputs!$C$29-(((1/(1+exp(-Inputs!$C$30*0.002*(AE206-1825/Inputs!$C$30))))*Inputs!$C$29+Inputs!$C$28)-((1/(1+exp(-Inputs!$C$30*0.002*(0-1825/Inputs!$C$30))))*Inputs!$C$29)-(Inputs!$C$28*(AE206/$DR$206))))*(AE206/$DR$206))</f>
        <v>496145.0813</v>
      </c>
      <c r="AF8" s="137">
        <f>((1/(1+exp(-Inputs!$C$30*0.002*(AF206-1825/Inputs!$C$30))))*Inputs!$C$29+Inputs!$C$28)-((1/(1+exp(-Inputs!$C$30*0.002*(0-1825/Inputs!$C$30))))*Inputs!$C$29)-(Inputs!$C$28*(AF206/$DR$206))+((Inputs!$C$29-(((1/(1+exp(-Inputs!$C$30*0.002*(AF206-1825/Inputs!$C$30))))*Inputs!$C$29+Inputs!$C$28)-((1/(1+exp(-Inputs!$C$30*0.002*(0-1825/Inputs!$C$30))))*Inputs!$C$29)-(Inputs!$C$28*(AF206/$DR$206))))*(AF206/$DR$206))</f>
        <v>496125.2363</v>
      </c>
      <c r="AG8" s="137">
        <f>((1/(1+exp(-Inputs!$C$30*0.002*(AG206-1825/Inputs!$C$30))))*Inputs!$C$29+Inputs!$C$28)-((1/(1+exp(-Inputs!$C$30*0.002*(0-1825/Inputs!$C$30))))*Inputs!$C$29)-(Inputs!$C$28*(AG206/$DR$206))+((Inputs!$C$29-(((1/(1+exp(-Inputs!$C$30*0.002*(AG206-1825/Inputs!$C$30))))*Inputs!$C$29+Inputs!$C$28)-((1/(1+exp(-Inputs!$C$30*0.002*(0-1825/Inputs!$C$30))))*Inputs!$C$29)-(Inputs!$C$28*(AG206/$DR$206))))*(AG206/$DR$206))</f>
        <v>496106.1477</v>
      </c>
      <c r="AH8" s="137">
        <f>((1/(1+exp(-Inputs!$C$30*0.002*(AH206-1825/Inputs!$C$30))))*Inputs!$C$29+Inputs!$C$28)-((1/(1+exp(-Inputs!$C$30*0.002*(0-1825/Inputs!$C$30))))*Inputs!$C$29)-(Inputs!$C$28*(AH206/$DR$206))+((Inputs!$C$29-(((1/(1+exp(-Inputs!$C$30*0.002*(AH206-1825/Inputs!$C$30))))*Inputs!$C$29+Inputs!$C$28)-((1/(1+exp(-Inputs!$C$30*0.002*(0-1825/Inputs!$C$30))))*Inputs!$C$29)-(Inputs!$C$28*(AH206/$DR$206))))*(AH206/$DR$206))</f>
        <v>496089.0469</v>
      </c>
      <c r="AI8" s="137">
        <f>((1/(1+exp(-Inputs!$C$30*0.002*(AI206-1825/Inputs!$C$30))))*Inputs!$C$29+Inputs!$C$28)-((1/(1+exp(-Inputs!$C$30*0.002*(0-1825/Inputs!$C$30))))*Inputs!$C$29)-(Inputs!$C$28*(AI206/$DR$206))+((Inputs!$C$29-(((1/(1+exp(-Inputs!$C$30*0.002*(AI206-1825/Inputs!$C$30))))*Inputs!$C$29+Inputs!$C$28)-((1/(1+exp(-Inputs!$C$30*0.002*(0-1825/Inputs!$C$30))))*Inputs!$C$29)-(Inputs!$C$28*(AI206/$DR$206))))*(AI206/$DR$206))</f>
        <v>496072.794</v>
      </c>
      <c r="AJ8" s="137">
        <f>((1/(1+exp(-Inputs!$C$30*0.002*(AJ206-1825/Inputs!$C$30))))*Inputs!$C$29+Inputs!$C$28)-((1/(1+exp(-Inputs!$C$30*0.002*(0-1825/Inputs!$C$30))))*Inputs!$C$29)-(Inputs!$C$28*(AJ206/$DR$206))+((Inputs!$C$29-(((1/(1+exp(-Inputs!$C$30*0.002*(AJ206-1825/Inputs!$C$30))))*Inputs!$C$29+Inputs!$C$28)-((1/(1+exp(-Inputs!$C$30*0.002*(0-1825/Inputs!$C$30))))*Inputs!$C$29)-(Inputs!$C$28*(AJ206/$DR$206))))*(AJ206/$DR$206))</f>
        <v>496057.9821</v>
      </c>
      <c r="AK8" s="137">
        <f>((1/(1+exp(-Inputs!$C$30*0.002*(AK206-1825/Inputs!$C$30))))*Inputs!$C$29+Inputs!$C$28)-((1/(1+exp(-Inputs!$C$30*0.002*(0-1825/Inputs!$C$30))))*Inputs!$C$29)-(Inputs!$C$28*(AK206/$DR$206))+((Inputs!$C$29-(((1/(1+exp(-Inputs!$C$30*0.002*(AK206-1825/Inputs!$C$30))))*Inputs!$C$29+Inputs!$C$28)-((1/(1+exp(-Inputs!$C$30*0.002*(0-1825/Inputs!$C$30))))*Inputs!$C$29)-(Inputs!$C$28*(AK206/$DR$206))))*(AK206/$DR$206))</f>
        <v>496045.8424</v>
      </c>
      <c r="AL8" s="137">
        <f>((1/(1+exp(-Inputs!$C$30*0.002*(AL206-1825/Inputs!$C$30))))*Inputs!$C$29+Inputs!$C$28)-((1/(1+exp(-Inputs!$C$30*0.002*(0-1825/Inputs!$C$30))))*Inputs!$C$29)-(Inputs!$C$28*(AL206/$DR$206))+((Inputs!$C$29-(((1/(1+exp(-Inputs!$C$30*0.002*(AL206-1825/Inputs!$C$30))))*Inputs!$C$29+Inputs!$C$28)-((1/(1+exp(-Inputs!$C$30*0.002*(0-1825/Inputs!$C$30))))*Inputs!$C$29)-(Inputs!$C$28*(AL206/$DR$206))))*(AL206/$DR$206))</f>
        <v>496033.7733</v>
      </c>
      <c r="AM8" s="137">
        <f>((1/(1+exp(-Inputs!$C$30*0.002*(AM206-1825/Inputs!$C$30))))*Inputs!$C$29+Inputs!$C$28)-((1/(1+exp(-Inputs!$C$30*0.002*(0-1825/Inputs!$C$30))))*Inputs!$C$29)-(Inputs!$C$28*(AM206/$DR$206))+((Inputs!$C$29-(((1/(1+exp(-Inputs!$C$30*0.002*(AM206-1825/Inputs!$C$30))))*Inputs!$C$29+Inputs!$C$28)-((1/(1+exp(-Inputs!$C$30*0.002*(0-1825/Inputs!$C$30))))*Inputs!$C$29)-(Inputs!$C$28*(AM206/$DR$206))))*(AM206/$DR$206))</f>
        <v>496023.4656</v>
      </c>
      <c r="AN8" s="137">
        <f>((1/(1+exp(-Inputs!$C$30*0.002*(AN206-1825/Inputs!$C$30))))*Inputs!$C$29+Inputs!$C$28)-((1/(1+exp(-Inputs!$C$30*0.002*(0-1825/Inputs!$C$30))))*Inputs!$C$29)-(Inputs!$C$28*(AN206/$DR$206))+((Inputs!$C$29-(((1/(1+exp(-Inputs!$C$30*0.002*(AN206-1825/Inputs!$C$30))))*Inputs!$C$29+Inputs!$C$28)-((1/(1+exp(-Inputs!$C$30*0.002*(0-1825/Inputs!$C$30))))*Inputs!$C$29)-(Inputs!$C$28*(AN206/$DR$206))))*(AN206/$DR$206))</f>
        <v>496014.2322</v>
      </c>
      <c r="AO8" s="137">
        <f>((1/(1+exp(-Inputs!$C$30*0.002*(AO206-1825/Inputs!$C$30))))*Inputs!$C$29+Inputs!$C$28)-((1/(1+exp(-Inputs!$C$30*0.002*(0-1825/Inputs!$C$30))))*Inputs!$C$29)-(Inputs!$C$28*(AO206/$DR$206))+((Inputs!$C$29-(((1/(1+exp(-Inputs!$C$30*0.002*(AO206-1825/Inputs!$C$30))))*Inputs!$C$29+Inputs!$C$28)-((1/(1+exp(-Inputs!$C$30*0.002*(0-1825/Inputs!$C$30))))*Inputs!$C$29)-(Inputs!$C$28*(AO206/$DR$206))))*(AO206/$DR$206))</f>
        <v>496006.6687</v>
      </c>
      <c r="AP8" s="137">
        <f>((1/(1+exp(-Inputs!$C$30*0.002*(AP206-1825/Inputs!$C$30))))*Inputs!$C$29+Inputs!$C$28)-((1/(1+exp(-Inputs!$C$30*0.002*(0-1825/Inputs!$C$30))))*Inputs!$C$29)-(Inputs!$C$28*(AP206/$DR$206))+((Inputs!$C$29-(((1/(1+exp(-Inputs!$C$30*0.002*(AP206-1825/Inputs!$C$30))))*Inputs!$C$29+Inputs!$C$28)-((1/(1+exp(-Inputs!$C$30*0.002*(0-1825/Inputs!$C$30))))*Inputs!$C$29)-(Inputs!$C$28*(AP206/$DR$206))))*(AP206/$DR$206))</f>
        <v>496000.271</v>
      </c>
      <c r="AQ8" s="137">
        <f>((1/(1+exp(-Inputs!$C$30*0.002*(AQ206-1825/Inputs!$C$30))))*Inputs!$C$29+Inputs!$C$28)-((1/(1+exp(-Inputs!$C$30*0.002*(0-1825/Inputs!$C$30))))*Inputs!$C$29)-(Inputs!$C$28*(AQ206/$DR$206))+((Inputs!$C$29-(((1/(1+exp(-Inputs!$C$30*0.002*(AQ206-1825/Inputs!$C$30))))*Inputs!$C$29+Inputs!$C$28)-((1/(1+exp(-Inputs!$C$30*0.002*(0-1825/Inputs!$C$30))))*Inputs!$C$29)-(Inputs!$C$28*(AQ206/$DR$206))))*(AQ206/$DR$206))</f>
        <v>495995.3144</v>
      </c>
      <c r="AR8" s="137">
        <f>((1/(1+exp(-Inputs!$C$30*0.002*(AR206-1825/Inputs!$C$30))))*Inputs!$C$29+Inputs!$C$28)-((1/(1+exp(-Inputs!$C$30*0.002*(0-1825/Inputs!$C$30))))*Inputs!$C$29)-(Inputs!$C$28*(AR206/$DR$206))+((Inputs!$C$29-(((1/(1+exp(-Inputs!$C$30*0.002*(AR206-1825/Inputs!$C$30))))*Inputs!$C$29+Inputs!$C$28)-((1/(1+exp(-Inputs!$C$30*0.002*(0-1825/Inputs!$C$30))))*Inputs!$C$29)-(Inputs!$C$28*(AR206/$DR$206))))*(AR206/$DR$206))</f>
        <v>495991.8898</v>
      </c>
      <c r="AS8" s="137">
        <f>((1/(1+exp(-Inputs!$C$30*0.002*(AS206-1825/Inputs!$C$30))))*Inputs!$C$29+Inputs!$C$28)-((1/(1+exp(-Inputs!$C$30*0.002*(0-1825/Inputs!$C$30))))*Inputs!$C$29)-(Inputs!$C$28*(AS206/$DR$206))+((Inputs!$C$29-(((1/(1+exp(-Inputs!$C$30*0.002*(AS206-1825/Inputs!$C$30))))*Inputs!$C$29+Inputs!$C$28)-((1/(1+exp(-Inputs!$C$30*0.002*(0-1825/Inputs!$C$30))))*Inputs!$C$29)-(Inputs!$C$28*(AS206/$DR$206))))*(AS206/$DR$206))</f>
        <v>495989.7688</v>
      </c>
      <c r="AT8" s="137">
        <f>((1/(1+exp(-Inputs!$C$30*0.002*(AT206-1825/Inputs!$C$30))))*Inputs!$C$29+Inputs!$C$28)-((1/(1+exp(-Inputs!$C$30*0.002*(0-1825/Inputs!$C$30))))*Inputs!$C$29)-(Inputs!$C$28*(AT206/$DR$206))+((Inputs!$C$29-(((1/(1+exp(-Inputs!$C$30*0.002*(AT206-1825/Inputs!$C$30))))*Inputs!$C$29+Inputs!$C$28)-((1/(1+exp(-Inputs!$C$30*0.002*(0-1825/Inputs!$C$30))))*Inputs!$C$29)-(Inputs!$C$28*(AT206/$DR$206))))*(AT206/$DR$206))</f>
        <v>495989.0884</v>
      </c>
      <c r="AU8" s="137">
        <f>((1/(1+exp(-Inputs!$C$30*0.002*(AU206-1825/Inputs!$C$30))))*Inputs!$C$29+Inputs!$C$28)-((1/(1+exp(-Inputs!$C$30*0.002*(0-1825/Inputs!$C$30))))*Inputs!$C$29)-(Inputs!$C$28*(AU206/$DR$206))+((Inputs!$C$29-(((1/(1+exp(-Inputs!$C$30*0.002*(AU206-1825/Inputs!$C$30))))*Inputs!$C$29+Inputs!$C$28)-((1/(1+exp(-Inputs!$C$30*0.002*(0-1825/Inputs!$C$30))))*Inputs!$C$29)-(Inputs!$C$28*(AU206/$DR$206))))*(AU206/$DR$206))</f>
        <v>495989.8032</v>
      </c>
      <c r="AV8" s="137">
        <f>((1/(1+exp(-Inputs!$C$30*0.002*(AV206-1825/Inputs!$C$30))))*Inputs!$C$29+Inputs!$C$28)-((1/(1+exp(-Inputs!$C$30*0.002*(0-1825/Inputs!$C$30))))*Inputs!$C$29)-(Inputs!$C$28*(AV206/$DR$206))+((Inputs!$C$29-(((1/(1+exp(-Inputs!$C$30*0.002*(AV206-1825/Inputs!$C$30))))*Inputs!$C$29+Inputs!$C$28)-((1/(1+exp(-Inputs!$C$30*0.002*(0-1825/Inputs!$C$30))))*Inputs!$C$29)-(Inputs!$C$28*(AV206/$DR$206))))*(AV206/$DR$206))</f>
        <v>495991.9591</v>
      </c>
      <c r="AW8" s="137">
        <f>((1/(1+exp(-Inputs!$C$30*0.002*(AW206-1825/Inputs!$C$30))))*Inputs!$C$29+Inputs!$C$28)-((1/(1+exp(-Inputs!$C$30*0.002*(0-1825/Inputs!$C$30))))*Inputs!$C$29)-(Inputs!$C$28*(AW206/$DR$206))+((Inputs!$C$29-(((1/(1+exp(-Inputs!$C$30*0.002*(AW206-1825/Inputs!$C$30))))*Inputs!$C$29+Inputs!$C$28)-((1/(1+exp(-Inputs!$C$30*0.002*(0-1825/Inputs!$C$30))))*Inputs!$C$29)-(Inputs!$C$28*(AW206/$DR$206))))*(AW206/$DR$206))</f>
        <v>495995.2805</v>
      </c>
      <c r="AX8" s="137">
        <f>((1/(1+exp(-Inputs!$C$30*0.002*(AX206-1825/Inputs!$C$30))))*Inputs!$C$29+Inputs!$C$28)-((1/(1+exp(-Inputs!$C$30*0.002*(0-1825/Inputs!$C$30))))*Inputs!$C$29)-(Inputs!$C$28*(AX206/$DR$206))+((Inputs!$C$29-(((1/(1+exp(-Inputs!$C$30*0.002*(AX206-1825/Inputs!$C$30))))*Inputs!$C$29+Inputs!$C$28)-((1/(1+exp(-Inputs!$C$30*0.002*(0-1825/Inputs!$C$30))))*Inputs!$C$29)-(Inputs!$C$28*(AX206/$DR$206))))*(AX206/$DR$206))</f>
        <v>496000.2256</v>
      </c>
      <c r="AY8" s="137">
        <f>((1/(1+exp(-Inputs!$C$30*0.002*(AY206-1825/Inputs!$C$30))))*Inputs!$C$29+Inputs!$C$28)-((1/(1+exp(-Inputs!$C$30*0.002*(0-1825/Inputs!$C$30))))*Inputs!$C$29)-(Inputs!$C$28*(AY206/$DR$206))+((Inputs!$C$29-(((1/(1+exp(-Inputs!$C$30*0.002*(AY206-1825/Inputs!$C$30))))*Inputs!$C$29+Inputs!$C$28)-((1/(1+exp(-Inputs!$C$30*0.002*(0-1825/Inputs!$C$30))))*Inputs!$C$29)-(Inputs!$C$28*(AY206/$DR$206))))*(AY206/$DR$206))</f>
        <v>496006.3832</v>
      </c>
      <c r="AZ8" s="137">
        <f>((1/(1+exp(-Inputs!$C$30*0.002*(AZ206-1825/Inputs!$C$30))))*Inputs!$C$29+Inputs!$C$28)-((1/(1+exp(-Inputs!$C$30*0.002*(0-1825/Inputs!$C$30))))*Inputs!$C$29)-(Inputs!$C$28*(AZ206/$DR$206))+((Inputs!$C$29-(((1/(1+exp(-Inputs!$C$30*0.002*(AZ206-1825/Inputs!$C$30))))*Inputs!$C$29+Inputs!$C$28)-((1/(1+exp(-Inputs!$C$30*0.002*(0-1825/Inputs!$C$30))))*Inputs!$C$29)-(Inputs!$C$28*(AZ206/$DR$206))))*(AZ206/$DR$206))</f>
        <v>496014.164</v>
      </c>
      <c r="BA8" s="137">
        <f>((1/(1+exp(-Inputs!$C$30*0.002*(BA206-1825/Inputs!$C$30))))*Inputs!$C$29+Inputs!$C$28)-((1/(1+exp(-Inputs!$C$30*0.002*(0-1825/Inputs!$C$30))))*Inputs!$C$29)-(Inputs!$C$28*(BA206/$DR$206))+((Inputs!$C$29-(((1/(1+exp(-Inputs!$C$30*0.002*(BA206-1825/Inputs!$C$30))))*Inputs!$C$29+Inputs!$C$28)-((1/(1+exp(-Inputs!$C$30*0.002*(0-1825/Inputs!$C$30))))*Inputs!$C$29)-(Inputs!$C$28*(BA206/$DR$206))))*(BA206/$DR$206))</f>
        <v>496023.0659</v>
      </c>
      <c r="BB8" s="137">
        <f>((1/(1+exp(-Inputs!$C$30*0.002*(BB206-1825/Inputs!$C$30))))*Inputs!$C$29+Inputs!$C$28)-((1/(1+exp(-Inputs!$C$30*0.002*(0-1825/Inputs!$C$30))))*Inputs!$C$29)-(Inputs!$C$28*(BB206/$DR$206))+((Inputs!$C$29-(((1/(1+exp(-Inputs!$C$30*0.002*(BB206-1825/Inputs!$C$30))))*Inputs!$C$29+Inputs!$C$28)-((1/(1+exp(-Inputs!$C$30*0.002*(0-1825/Inputs!$C$30))))*Inputs!$C$29)-(Inputs!$C$28*(BB206/$DR$206))))*(BB206/$DR$206))</f>
        <v>496033.6824</v>
      </c>
      <c r="BC8" s="137">
        <f>((1/(1+exp(-Inputs!$C$30*0.002*(BC206-1825/Inputs!$C$30))))*Inputs!$C$29+Inputs!$C$28)-((1/(1+exp(-Inputs!$C$30*0.002*(0-1825/Inputs!$C$30))))*Inputs!$C$29)-(Inputs!$C$28*(BC206/$DR$206))+((Inputs!$C$29-(((1/(1+exp(-Inputs!$C$30*0.002*(BC206-1825/Inputs!$C$30))))*Inputs!$C$29+Inputs!$C$28)-((1/(1+exp(-Inputs!$C$30*0.002*(0-1825/Inputs!$C$30))))*Inputs!$C$29)-(Inputs!$C$28*(BC206/$DR$206))))*(BC206/$DR$206))</f>
        <v>496045.7399</v>
      </c>
      <c r="BD8" s="137">
        <f>((1/(1+exp(-Inputs!$C$30*0.002*(BD206-1825/Inputs!$C$30))))*Inputs!$C$29+Inputs!$C$28)-((1/(1+exp(-Inputs!$C$30*0.002*(0-1825/Inputs!$C$30))))*Inputs!$C$29)-(Inputs!$C$28*(BD206/$DR$206))+((Inputs!$C$29-(((1/(1+exp(-Inputs!$C$30*0.002*(BD206-1825/Inputs!$C$30))))*Inputs!$C$29+Inputs!$C$28)-((1/(1+exp(-Inputs!$C$30*0.002*(0-1825/Inputs!$C$30))))*Inputs!$C$29)-(Inputs!$C$28*(BD206/$DR$206))))*(BD206/$DR$206))</f>
        <v>496058.7807</v>
      </c>
      <c r="BE8" s="137">
        <f>((1/(1+exp(-Inputs!$C$30*0.002*(BE206-1825/Inputs!$C$30))))*Inputs!$C$29+Inputs!$C$28)-((1/(1+exp(-Inputs!$C$30*0.002*(0-1825/Inputs!$C$30))))*Inputs!$C$29)-(Inputs!$C$28*(BE206/$DR$206))+((Inputs!$C$29-(((1/(1+exp(-Inputs!$C$30*0.002*(BE206-1825/Inputs!$C$30))))*Inputs!$C$29+Inputs!$C$28)-((1/(1+exp(-Inputs!$C$30*0.002*(0-1825/Inputs!$C$30))))*Inputs!$C$29)-(Inputs!$C$28*(BE206/$DR$206))))*(BE206/$DR$206))</f>
        <v>496073.6739</v>
      </c>
      <c r="BF8" s="137">
        <f>((1/(1+exp(-Inputs!$C$30*0.002*(BF206-1825/Inputs!$C$30))))*Inputs!$C$29+Inputs!$C$28)-((1/(1+exp(-Inputs!$C$30*0.002*(0-1825/Inputs!$C$30))))*Inputs!$C$29)-(Inputs!$C$28*(BF206/$DR$206))+((Inputs!$C$29-(((1/(1+exp(-Inputs!$C$30*0.002*(BF206-1825/Inputs!$C$30))))*Inputs!$C$29+Inputs!$C$28)-((1/(1+exp(-Inputs!$C$30*0.002*(0-1825/Inputs!$C$30))))*Inputs!$C$29)-(Inputs!$C$28*(BF206/$DR$206))))*(BF206/$DR$206))</f>
        <v>496089.4589</v>
      </c>
      <c r="BG8" s="137">
        <f>((1/(1+exp(-Inputs!$C$30*0.002*(BG206-1825/Inputs!$C$30))))*Inputs!$C$29+Inputs!$C$28)-((1/(1+exp(-Inputs!$C$30*0.002*(0-1825/Inputs!$C$30))))*Inputs!$C$29)-(Inputs!$C$28*(BG206/$DR$206))+((Inputs!$C$29-(((1/(1+exp(-Inputs!$C$30*0.002*(BG206-1825/Inputs!$C$30))))*Inputs!$C$29+Inputs!$C$28)-((1/(1+exp(-Inputs!$C$30*0.002*(0-1825/Inputs!$C$30))))*Inputs!$C$29)-(Inputs!$C$28*(BG206/$DR$206))))*(BG206/$DR$206))</f>
        <v>496107.1878</v>
      </c>
      <c r="BH8" s="137">
        <f>((1/(1+exp(-Inputs!$C$30*0.002*(BH206-1825/Inputs!$C$30))))*Inputs!$C$29+Inputs!$C$28)-((1/(1+exp(-Inputs!$C$30*0.002*(0-1825/Inputs!$C$30))))*Inputs!$C$29)-(Inputs!$C$28*(BH206/$DR$206))+((Inputs!$C$29-(((1/(1+exp(-Inputs!$C$30*0.002*(BH206-1825/Inputs!$C$30))))*Inputs!$C$29+Inputs!$C$28)-((1/(1+exp(-Inputs!$C$30*0.002*(0-1825/Inputs!$C$30))))*Inputs!$C$29)-(Inputs!$C$28*(BH206/$DR$206))))*(BH206/$DR$206))</f>
        <v>496126.3579</v>
      </c>
      <c r="BI8" s="137">
        <f>((1/(1+exp(-Inputs!$C$30*0.002*(BI206-1825/Inputs!$C$30))))*Inputs!$C$29+Inputs!$C$28)-((1/(1+exp(-Inputs!$C$30*0.002*(0-1825/Inputs!$C$30))))*Inputs!$C$29)-(Inputs!$C$28*(BI206/$DR$206))+((Inputs!$C$29-(((1/(1+exp(-Inputs!$C$30*0.002*(BI206-1825/Inputs!$C$30))))*Inputs!$C$29+Inputs!$C$28)-((1/(1+exp(-Inputs!$C$30*0.002*(0-1825/Inputs!$C$30))))*Inputs!$C$29)-(Inputs!$C$28*(BI206/$DR$206))))*(BI206/$DR$206))</f>
        <v>496144.9114</v>
      </c>
      <c r="BJ8" s="137">
        <f>((1/(1+exp(-Inputs!$C$30*0.002*(BJ206-1825/Inputs!$C$30))))*Inputs!$C$29+Inputs!$C$28)-((1/(1+exp(-Inputs!$C$30*0.002*(0-1825/Inputs!$C$30))))*Inputs!$C$29)-(Inputs!$C$28*(BJ206/$DR$206))+((Inputs!$C$29-(((1/(1+exp(-Inputs!$C$30*0.002*(BJ206-1825/Inputs!$C$30))))*Inputs!$C$29+Inputs!$C$28)-((1/(1+exp(-Inputs!$C$30*0.002*(0-1825/Inputs!$C$30))))*Inputs!$C$29)-(Inputs!$C$28*(BJ206/$DR$206))))*(BJ206/$DR$206))</f>
        <v>496166.8242</v>
      </c>
      <c r="BK8" s="137">
        <f>((1/(1+exp(-Inputs!$C$30*0.002*(BK206-1825/Inputs!$C$30))))*Inputs!$C$29+Inputs!$C$28)-((1/(1+exp(-Inputs!$C$30*0.002*(0-1825/Inputs!$C$30))))*Inputs!$C$29)-(Inputs!$C$28*(BK206/$DR$206))+((Inputs!$C$29-(((1/(1+exp(-Inputs!$C$30*0.002*(BK206-1825/Inputs!$C$30))))*Inputs!$C$29+Inputs!$C$28)-((1/(1+exp(-Inputs!$C$30*0.002*(0-1825/Inputs!$C$30))))*Inputs!$C$29)-(Inputs!$C$28*(BK206/$DR$206))))*(BK206/$DR$206))</f>
        <v>496189.4022</v>
      </c>
      <c r="BL8" s="137">
        <f>((1/(1+exp(-Inputs!$C$30*0.002*(BL206-1825/Inputs!$C$30))))*Inputs!$C$29+Inputs!$C$28)-((1/(1+exp(-Inputs!$C$30*0.002*(0-1825/Inputs!$C$30))))*Inputs!$C$29)-(Inputs!$C$28*(BL206/$DR$206))+((Inputs!$C$29-(((1/(1+exp(-Inputs!$C$30*0.002*(BL206-1825/Inputs!$C$30))))*Inputs!$C$29+Inputs!$C$28)-((1/(1+exp(-Inputs!$C$30*0.002*(0-1825/Inputs!$C$30))))*Inputs!$C$29)-(Inputs!$C$28*(BL206/$DR$206))))*(BL206/$DR$206))</f>
        <v>496214.1507</v>
      </c>
      <c r="BM8" s="137">
        <f>((1/(1+exp(-Inputs!$C$30*0.002*(BM206-1825/Inputs!$C$30))))*Inputs!$C$29+Inputs!$C$28)-((1/(1+exp(-Inputs!$C$30*0.002*(0-1825/Inputs!$C$30))))*Inputs!$C$29)-(Inputs!$C$28*(BM206/$DR$206))+((Inputs!$C$29-(((1/(1+exp(-Inputs!$C$30*0.002*(BM206-1825/Inputs!$C$30))))*Inputs!$C$29+Inputs!$C$28)-((1/(1+exp(-Inputs!$C$30*0.002*(0-1825/Inputs!$C$30))))*Inputs!$C$29)-(Inputs!$C$28*(BM206/$DR$206))))*(BM206/$DR$206))</f>
        <v>496239.4729</v>
      </c>
      <c r="BN8" s="137">
        <f>((1/(1+exp(-Inputs!$C$30*0.002*(BN206-1825/Inputs!$C$30))))*Inputs!$C$29+Inputs!$C$28)-((1/(1+exp(-Inputs!$C$30*0.002*(0-1825/Inputs!$C$30))))*Inputs!$C$29)-(Inputs!$C$28*(BN206/$DR$206))+((Inputs!$C$29-(((1/(1+exp(-Inputs!$C$30*0.002*(BN206-1825/Inputs!$C$30))))*Inputs!$C$29+Inputs!$C$28)-((1/(1+exp(-Inputs!$C$30*0.002*(0-1825/Inputs!$C$30))))*Inputs!$C$29)-(Inputs!$C$28*(BN206/$DR$206))))*(BN206/$DR$206))</f>
        <v>496267.0571</v>
      </c>
      <c r="BO8" s="137">
        <f>((1/(1+exp(-Inputs!$C$30*0.002*(BO206-1825/Inputs!$C$30))))*Inputs!$C$29+Inputs!$C$28)-((1/(1+exp(-Inputs!$C$30*0.002*(0-1825/Inputs!$C$30))))*Inputs!$C$29)-(Inputs!$C$28*(BO206/$DR$206))+((Inputs!$C$29-(((1/(1+exp(-Inputs!$C$30*0.002*(BO206-1825/Inputs!$C$30))))*Inputs!$C$29+Inputs!$C$28)-((1/(1+exp(-Inputs!$C$30*0.002*(0-1825/Inputs!$C$30))))*Inputs!$C$29)-(Inputs!$C$28*(BO206/$DR$206))))*(BO206/$DR$206))</f>
        <v>496296.0824</v>
      </c>
      <c r="BP8" s="137">
        <f>((1/(1+exp(-Inputs!$C$30*0.002*(BP206-1825/Inputs!$C$30))))*Inputs!$C$29+Inputs!$C$28)-((1/(1+exp(-Inputs!$C$30*0.002*(0-1825/Inputs!$C$30))))*Inputs!$C$29)-(Inputs!$C$28*(BP206/$DR$206))+((Inputs!$C$29-(((1/(1+exp(-Inputs!$C$30*0.002*(BP206-1825/Inputs!$C$30))))*Inputs!$C$29+Inputs!$C$28)-((1/(1+exp(-Inputs!$C$30*0.002*(0-1825/Inputs!$C$30))))*Inputs!$C$29)-(Inputs!$C$28*(BP206/$DR$206))))*(BP206/$DR$206))</f>
        <v>496325.5435</v>
      </c>
      <c r="BQ8" s="137">
        <f>((1/(1+exp(-Inputs!$C$30*0.002*(BQ206-1825/Inputs!$C$30))))*Inputs!$C$29+Inputs!$C$28)-((1/(1+exp(-Inputs!$C$30*0.002*(0-1825/Inputs!$C$30))))*Inputs!$C$29)-(Inputs!$C$28*(BQ206/$DR$206))+((Inputs!$C$29-(((1/(1+exp(-Inputs!$C$30*0.002*(BQ206-1825/Inputs!$C$30))))*Inputs!$C$29+Inputs!$C$28)-((1/(1+exp(-Inputs!$C$30*0.002*(0-1825/Inputs!$C$30))))*Inputs!$C$29)-(Inputs!$C$28*(BQ206/$DR$206))))*(BQ206/$DR$206))</f>
        <v>496357.4044</v>
      </c>
      <c r="BR8" s="137">
        <f>((1/(1+exp(-Inputs!$C$30*0.002*(BR206-1825/Inputs!$C$30))))*Inputs!$C$29+Inputs!$C$28)-((1/(1+exp(-Inputs!$C$30*0.002*(0-1825/Inputs!$C$30))))*Inputs!$C$29)-(Inputs!$C$28*(BR206/$DR$206))+((Inputs!$C$29-(((1/(1+exp(-Inputs!$C$30*0.002*(BR206-1825/Inputs!$C$30))))*Inputs!$C$29+Inputs!$C$28)-((1/(1+exp(-Inputs!$C$30*0.002*(0-1825/Inputs!$C$30))))*Inputs!$C$29)-(Inputs!$C$28*(BR206/$DR$206))))*(BR206/$DR$206))</f>
        <v>496389.6097</v>
      </c>
      <c r="BS8" s="137">
        <f>((1/(1+exp(-Inputs!$C$30*0.002*(BS206-1825/Inputs!$C$30))))*Inputs!$C$29+Inputs!$C$28)-((1/(1+exp(-Inputs!$C$30*0.002*(0-1825/Inputs!$C$30))))*Inputs!$C$29)-(Inputs!$C$28*(BS206/$DR$206))+((Inputs!$C$29-(((1/(1+exp(-Inputs!$C$30*0.002*(BS206-1825/Inputs!$C$30))))*Inputs!$C$29+Inputs!$C$28)-((1/(1+exp(-Inputs!$C$30*0.002*(0-1825/Inputs!$C$30))))*Inputs!$C$29)-(Inputs!$C$28*(BS206/$DR$206))))*(BS206/$DR$206))</f>
        <v>496424.3064</v>
      </c>
      <c r="BT8" s="137">
        <f>((1/(1+exp(-Inputs!$C$30*0.002*(BT206-1825/Inputs!$C$30))))*Inputs!$C$29+Inputs!$C$28)-((1/(1+exp(-Inputs!$C$30*0.002*(0-1825/Inputs!$C$30))))*Inputs!$C$29)-(Inputs!$C$28*(BT206/$DR$206))+((Inputs!$C$29-(((1/(1+exp(-Inputs!$C$30*0.002*(BT206-1825/Inputs!$C$30))))*Inputs!$C$29+Inputs!$C$28)-((1/(1+exp(-Inputs!$C$30*0.002*(0-1825/Inputs!$C$30))))*Inputs!$C$29)-(Inputs!$C$28*(BT206/$DR$206))))*(BT206/$DR$206))</f>
        <v>496460.4442</v>
      </c>
      <c r="BU8" s="137">
        <f>((1/(1+exp(-Inputs!$C$30*0.002*(BU206-1825/Inputs!$C$30))))*Inputs!$C$29+Inputs!$C$28)-((1/(1+exp(-Inputs!$C$30*0.002*(0-1825/Inputs!$C$30))))*Inputs!$C$29)-(Inputs!$C$28*(BU206/$DR$206))+((Inputs!$C$29-(((1/(1+exp(-Inputs!$C$30*0.002*(BU206-1825/Inputs!$C$30))))*Inputs!$C$29+Inputs!$C$28)-((1/(1+exp(-Inputs!$C$30*0.002*(0-1825/Inputs!$C$30))))*Inputs!$C$29)-(Inputs!$C$28*(BU206/$DR$206))))*(BU206/$DR$206))</f>
        <v>496494.3234</v>
      </c>
      <c r="BV8" s="137">
        <f>((1/(1+exp(-Inputs!$C$30*0.002*(BV206-1825/Inputs!$C$30))))*Inputs!$C$29+Inputs!$C$28)-((1/(1+exp(-Inputs!$C$30*0.002*(0-1825/Inputs!$C$30))))*Inputs!$C$29)-(Inputs!$C$28*(BV206/$DR$206))+((Inputs!$C$29-(((1/(1+exp(-Inputs!$C$30*0.002*(BV206-1825/Inputs!$C$30))))*Inputs!$C$29+Inputs!$C$28)-((1/(1+exp(-Inputs!$C$30*0.002*(0-1825/Inputs!$C$30))))*Inputs!$C$29)-(Inputs!$C$28*(BV206/$DR$206))))*(BV206/$DR$206))</f>
        <v>496533.2038</v>
      </c>
      <c r="BW8" s="137">
        <f>((1/(1+exp(-Inputs!$C$30*0.002*(BW206-1825/Inputs!$C$30))))*Inputs!$C$29+Inputs!$C$28)-((1/(1+exp(-Inputs!$C$30*0.002*(0-1825/Inputs!$C$30))))*Inputs!$C$29)-(Inputs!$C$28*(BW206/$DR$206))+((Inputs!$C$29-(((1/(1+exp(-Inputs!$C$30*0.002*(BW206-1825/Inputs!$C$30))))*Inputs!$C$29+Inputs!$C$28)-((1/(1+exp(-Inputs!$C$30*0.002*(0-1825/Inputs!$C$30))))*Inputs!$C$29)-(Inputs!$C$28*(BW206/$DR$206))))*(BW206/$DR$206))</f>
        <v>496572.2022</v>
      </c>
      <c r="BX8" s="137">
        <f>((1/(1+exp(-Inputs!$C$30*0.002*(BX206-1825/Inputs!$C$30))))*Inputs!$C$29+Inputs!$C$28)-((1/(1+exp(-Inputs!$C$30*0.002*(0-1825/Inputs!$C$30))))*Inputs!$C$29)-(Inputs!$C$28*(BX206/$DR$206))+((Inputs!$C$29-(((1/(1+exp(-Inputs!$C$30*0.002*(BX206-1825/Inputs!$C$30))))*Inputs!$C$29+Inputs!$C$28)-((1/(1+exp(-Inputs!$C$30*0.002*(0-1825/Inputs!$C$30))))*Inputs!$C$29)-(Inputs!$C$28*(BX206/$DR$206))))*(BX206/$DR$206))</f>
        <v>496613.9184</v>
      </c>
      <c r="BY8" s="137">
        <f>((1/(1+exp(-Inputs!$C$30*0.002*(BY206-1825/Inputs!$C$30))))*Inputs!$C$29+Inputs!$C$28)-((1/(1+exp(-Inputs!$C$30*0.002*(0-1825/Inputs!$C$30))))*Inputs!$C$29)-(Inputs!$C$28*(BY206/$DR$206))+((Inputs!$C$29-(((1/(1+exp(-Inputs!$C$30*0.002*(BY206-1825/Inputs!$C$30))))*Inputs!$C$29+Inputs!$C$28)-((1/(1+exp(-Inputs!$C$30*0.002*(0-1825/Inputs!$C$30))))*Inputs!$C$29)-(Inputs!$C$28*(BY206/$DR$206))))*(BY206/$DR$206))</f>
        <v>496655.661</v>
      </c>
      <c r="BZ8" s="137">
        <f>((1/(1+exp(-Inputs!$C$30*0.002*(BZ206-1825/Inputs!$C$30))))*Inputs!$C$29+Inputs!$C$28)-((1/(1+exp(-Inputs!$C$30*0.002*(0-1825/Inputs!$C$30))))*Inputs!$C$29)-(Inputs!$C$28*(BZ206/$DR$206))+((Inputs!$C$29-(((1/(1+exp(-Inputs!$C$30*0.002*(BZ206-1825/Inputs!$C$30))))*Inputs!$C$29+Inputs!$C$28)-((1/(1+exp(-Inputs!$C$30*0.002*(0-1825/Inputs!$C$30))))*Inputs!$C$29)-(Inputs!$C$28*(BZ206/$DR$206))))*(BZ206/$DR$206))</f>
        <v>496700.2129</v>
      </c>
      <c r="CA8" s="137">
        <f>((1/(1+exp(-Inputs!$C$30*0.002*(CA206-1825/Inputs!$C$30))))*Inputs!$C$29+Inputs!$C$28)-((1/(1+exp(-Inputs!$C$30*0.002*(0-1825/Inputs!$C$30))))*Inputs!$C$29)-(Inputs!$C$28*(CA206/$DR$206))+((Inputs!$C$29-(((1/(1+exp(-Inputs!$C$30*0.002*(CA206-1825/Inputs!$C$30))))*Inputs!$C$29+Inputs!$C$28)-((1/(1+exp(-Inputs!$C$30*0.002*(0-1825/Inputs!$C$30))))*Inputs!$C$29)-(Inputs!$C$28*(CA206/$DR$206))))*(CA206/$DR$206))</f>
        <v>496746.2058</v>
      </c>
      <c r="CB8" s="137">
        <f>((1/(1+exp(-Inputs!$C$30*0.002*(CB206-1825/Inputs!$C$30))))*Inputs!$C$29+Inputs!$C$28)-((1/(1+exp(-Inputs!$C$30*0.002*(0-1825/Inputs!$C$30))))*Inputs!$C$29)-(Inputs!$C$28*(CB206/$DR$206))+((Inputs!$C$29-(((1/(1+exp(-Inputs!$C$30*0.002*(CB206-1825/Inputs!$C$30))))*Inputs!$C$29+Inputs!$C$28)-((1/(1+exp(-Inputs!$C$30*0.002*(0-1825/Inputs!$C$30))))*Inputs!$C$29)-(Inputs!$C$28*(CB206/$DR$206))))*(CB206/$DR$206))</f>
        <v>496792.0873</v>
      </c>
      <c r="CC8" s="137">
        <f>((1/(1+exp(-Inputs!$C$30*0.002*(CC206-1825/Inputs!$C$30))))*Inputs!$C$29+Inputs!$C$28)-((1/(1+exp(-Inputs!$C$30*0.002*(0-1825/Inputs!$C$30))))*Inputs!$C$29)-(Inputs!$C$28*(CC206/$DR$206))+((Inputs!$C$29-(((1/(1+exp(-Inputs!$C$30*0.002*(CC206-1825/Inputs!$C$30))))*Inputs!$C$29+Inputs!$C$28)-((1/(1+exp(-Inputs!$C$30*0.002*(0-1825/Inputs!$C$30))))*Inputs!$C$29)-(Inputs!$C$28*(CC206/$DR$206))))*(CC206/$DR$206))</f>
        <v>496840.9159</v>
      </c>
      <c r="CD8" s="137">
        <f>((1/(1+exp(-Inputs!$C$30*0.002*(CD206-1825/Inputs!$C$30))))*Inputs!$C$29+Inputs!$C$28)-((1/(1+exp(-Inputs!$C$30*0.002*(0-1825/Inputs!$C$30))))*Inputs!$C$29)-(Inputs!$C$28*(CD206/$DR$206))+((Inputs!$C$29-(((1/(1+exp(-Inputs!$C$30*0.002*(CD206-1825/Inputs!$C$30))))*Inputs!$C$29+Inputs!$C$28)-((1/(1+exp(-Inputs!$C$30*0.002*(0-1825/Inputs!$C$30))))*Inputs!$C$29)-(Inputs!$C$28*(CD206/$DR$206))))*(CD206/$DR$206))</f>
        <v>496889.5416</v>
      </c>
      <c r="CE8" s="137">
        <f>((1/(1+exp(-Inputs!$C$30*0.002*(CE206-1825/Inputs!$C$30))))*Inputs!$C$29+Inputs!$C$28)-((1/(1+exp(-Inputs!$C$30*0.002*(0-1825/Inputs!$C$30))))*Inputs!$C$29)-(Inputs!$C$28*(CE206/$DR$206))+((Inputs!$C$29-(((1/(1+exp(-Inputs!$C$30*0.002*(CE206-1825/Inputs!$C$30))))*Inputs!$C$29+Inputs!$C$28)-((1/(1+exp(-Inputs!$C$30*0.002*(0-1825/Inputs!$C$30))))*Inputs!$C$29)-(Inputs!$C$28*(CE206/$DR$206))))*(CE206/$DR$206))</f>
        <v>496941.206</v>
      </c>
      <c r="CF8" s="137">
        <f>((1/(1+exp(-Inputs!$C$30*0.002*(CF206-1825/Inputs!$C$30))))*Inputs!$C$29+Inputs!$C$28)-((1/(1+exp(-Inputs!$C$30*0.002*(0-1825/Inputs!$C$30))))*Inputs!$C$29)-(Inputs!$C$28*(CF206/$DR$206))+((Inputs!$C$29-(((1/(1+exp(-Inputs!$C$30*0.002*(CF206-1825/Inputs!$C$30))))*Inputs!$C$29+Inputs!$C$28)-((1/(1+exp(-Inputs!$C$30*0.002*(0-1825/Inputs!$C$30))))*Inputs!$C$29)-(Inputs!$C$28*(CF206/$DR$206))))*(CF206/$DR$206))</f>
        <v>496994.3114</v>
      </c>
      <c r="CG8" s="137">
        <f>((1/(1+exp(-Inputs!$C$30*0.002*(CG206-1825/Inputs!$C$30))))*Inputs!$C$29+Inputs!$C$28)-((1/(1+exp(-Inputs!$C$30*0.002*(0-1825/Inputs!$C$30))))*Inputs!$C$29)-(Inputs!$C$28*(CG206/$DR$206))+((Inputs!$C$29-(((1/(1+exp(-Inputs!$C$30*0.002*(CG206-1825/Inputs!$C$30))))*Inputs!$C$29+Inputs!$C$28)-((1/(1+exp(-Inputs!$C$30*0.002*(0-1825/Inputs!$C$30))))*Inputs!$C$29)-(Inputs!$C$28*(CG206/$DR$206))))*(CG206/$DR$206))</f>
        <v>497043.5163</v>
      </c>
      <c r="CH8" s="137">
        <f>((1/(1+exp(-Inputs!$C$30*0.002*(CH206-1825/Inputs!$C$30))))*Inputs!$C$29+Inputs!$C$28)-((1/(1+exp(-Inputs!$C$30*0.002*(0-1825/Inputs!$C$30))))*Inputs!$C$29)-(Inputs!$C$28*(CH206/$DR$206))+((Inputs!$C$29-(((1/(1+exp(-Inputs!$C$30*0.002*(CH206-1825/Inputs!$C$30))))*Inputs!$C$29+Inputs!$C$28)-((1/(1+exp(-Inputs!$C$30*0.002*(0-1825/Inputs!$C$30))))*Inputs!$C$29)-(Inputs!$C$28*(CH206/$DR$206))))*(CH206/$DR$206))</f>
        <v>497099.3645</v>
      </c>
      <c r="CI8" s="137">
        <f>((1/(1+exp(-Inputs!$C$30*0.002*(CI206-1825/Inputs!$C$30))))*Inputs!$C$29+Inputs!$C$28)-((1/(1+exp(-Inputs!$C$30*0.002*(0-1825/Inputs!$C$30))))*Inputs!$C$29)-(Inputs!$C$28*(CI206/$DR$206))+((Inputs!$C$29-(((1/(1+exp(-Inputs!$C$30*0.002*(CI206-1825/Inputs!$C$30))))*Inputs!$C$29+Inputs!$C$28)-((1/(1+exp(-Inputs!$C$30*0.002*(0-1825/Inputs!$C$30))))*Inputs!$C$29)-(Inputs!$C$28*(CI206/$DR$206))))*(CI206/$DR$206))</f>
        <v>497154.7832</v>
      </c>
      <c r="CJ8" s="137">
        <f>((1/(1+exp(-Inputs!$C$30*0.002*(CJ206-1825/Inputs!$C$30))))*Inputs!$C$29+Inputs!$C$28)-((1/(1+exp(-Inputs!$C$30*0.002*(0-1825/Inputs!$C$30))))*Inputs!$C$29)-(Inputs!$C$28*(CJ206/$DR$206))+((Inputs!$C$29-(((1/(1+exp(-Inputs!$C$30*0.002*(CJ206-1825/Inputs!$C$30))))*Inputs!$C$29+Inputs!$C$28)-((1/(1+exp(-Inputs!$C$30*0.002*(0-1825/Inputs!$C$30))))*Inputs!$C$29)-(Inputs!$C$28*(CJ206/$DR$206))))*(CJ206/$DR$206))</f>
        <v>497213.4671</v>
      </c>
      <c r="CK8" s="137">
        <f>((1/(1+exp(-Inputs!$C$30*0.002*(CK206-1825/Inputs!$C$30))))*Inputs!$C$29+Inputs!$C$28)-((1/(1+exp(-Inputs!$C$30*0.002*(0-1825/Inputs!$C$30))))*Inputs!$C$29)-(Inputs!$C$28*(CK206/$DR$206))+((Inputs!$C$29-(((1/(1+exp(-Inputs!$C$30*0.002*(CK206-1825/Inputs!$C$30))))*Inputs!$C$29+Inputs!$C$28)-((1/(1+exp(-Inputs!$C$30*0.002*(0-1825/Inputs!$C$30))))*Inputs!$C$29)-(Inputs!$C$28*(CK206/$DR$206))))*(CK206/$DR$206))</f>
        <v>497271.6301</v>
      </c>
      <c r="CL8" s="137">
        <f>((1/(1+exp(-Inputs!$C$30*0.002*(CL206-1825/Inputs!$C$30))))*Inputs!$C$29+Inputs!$C$28)-((1/(1+exp(-Inputs!$C$30*0.002*(0-1825/Inputs!$C$30))))*Inputs!$C$29)-(Inputs!$C$28*(CL206/$DR$206))+((Inputs!$C$29-(((1/(1+exp(-Inputs!$C$30*0.002*(CL206-1825/Inputs!$C$30))))*Inputs!$C$29+Inputs!$C$28)-((1/(1+exp(-Inputs!$C$30*0.002*(0-1825/Inputs!$C$30))))*Inputs!$C$29)-(Inputs!$C$28*(CL206/$DR$206))))*(CL206/$DR$206))</f>
        <v>497333.1496</v>
      </c>
      <c r="CM8" s="137">
        <f>((1/(1+exp(-Inputs!$C$30*0.002*(CM206-1825/Inputs!$C$30))))*Inputs!$C$29+Inputs!$C$28)-((1/(1+exp(-Inputs!$C$30*0.002*(0-1825/Inputs!$C$30))))*Inputs!$C$29)-(Inputs!$C$28*(CM206/$DR$206))+((Inputs!$C$29-(((1/(1+exp(-Inputs!$C$30*0.002*(CM206-1825/Inputs!$C$30))))*Inputs!$C$29+Inputs!$C$28)-((1/(1+exp(-Inputs!$C$30*0.002*(0-1825/Inputs!$C$30))))*Inputs!$C$29)-(Inputs!$C$28*(CM206/$DR$206))))*(CM206/$DR$206))</f>
        <v>497396.1103</v>
      </c>
      <c r="CN8" s="137">
        <f>((1/(1+exp(-Inputs!$C$30*0.002*(CN206-1825/Inputs!$C$30))))*Inputs!$C$29+Inputs!$C$28)-((1/(1+exp(-Inputs!$C$30*0.002*(0-1825/Inputs!$C$30))))*Inputs!$C$29)-(Inputs!$C$28*(CN206/$DR$206))+((Inputs!$C$29-(((1/(1+exp(-Inputs!$C$30*0.002*(CN206-1825/Inputs!$C$30))))*Inputs!$C$29+Inputs!$C$28)-((1/(1+exp(-Inputs!$C$30*0.002*(0-1825/Inputs!$C$30))))*Inputs!$C$29)-(Inputs!$C$28*(CN206/$DR$206))))*(CN206/$DR$206))</f>
        <v>497458.4121</v>
      </c>
      <c r="CO8" s="137">
        <f>((1/(1+exp(-Inputs!$C$30*0.002*(CO206-1825/Inputs!$C$30))))*Inputs!$C$29+Inputs!$C$28)-((1/(1+exp(-Inputs!$C$30*0.002*(0-1825/Inputs!$C$30))))*Inputs!$C$29)-(Inputs!$C$28*(CO206/$DR$206))+((Inputs!$C$29-(((1/(1+exp(-Inputs!$C$30*0.002*(CO206-1825/Inputs!$C$30))))*Inputs!$C$29+Inputs!$C$28)-((1/(1+exp(-Inputs!$C$30*0.002*(0-1825/Inputs!$C$30))))*Inputs!$C$29)-(Inputs!$C$28*(CO206/$DR$206))))*(CO206/$DR$206))</f>
        <v>497524.2085</v>
      </c>
      <c r="CP8" s="137">
        <f>((1/(1+exp(-Inputs!$C$30*0.002*(CP206-1825/Inputs!$C$30))))*Inputs!$C$29+Inputs!$C$28)-((1/(1+exp(-Inputs!$C$30*0.002*(0-1825/Inputs!$C$30))))*Inputs!$C$29)-(Inputs!$C$28*(CP206/$DR$206))+((Inputs!$C$29-(((1/(1+exp(-Inputs!$C$30*0.002*(CP206-1825/Inputs!$C$30))))*Inputs!$C$29+Inputs!$C$28)-((1/(1+exp(-Inputs!$C$30*0.002*(0-1825/Inputs!$C$30))))*Inputs!$C$29)-(Inputs!$C$28*(CP206/$DR$206))))*(CP206/$DR$206))</f>
        <v>497589.2545</v>
      </c>
      <c r="CQ8" s="137">
        <f>((1/(1+exp(-Inputs!$C$30*0.002*(CQ206-1825/Inputs!$C$30))))*Inputs!$C$29+Inputs!$C$28)-((1/(1+exp(-Inputs!$C$30*0.002*(0-1825/Inputs!$C$30))))*Inputs!$C$29)-(Inputs!$C$28*(CQ206/$DR$206))+((Inputs!$C$29-(((1/(1+exp(-Inputs!$C$30*0.002*(CQ206-1825/Inputs!$C$30))))*Inputs!$C$29+Inputs!$C$28)-((1/(1+exp(-Inputs!$C$30*0.002*(0-1825/Inputs!$C$30))))*Inputs!$C$29)-(Inputs!$C$28*(CQ206/$DR$206))))*(CQ206/$DR$206))</f>
        <v>497657.8865</v>
      </c>
      <c r="CR8" s="137">
        <f>((1/(1+exp(-Inputs!$C$30*0.002*(CR206-1825/Inputs!$C$30))))*Inputs!$C$29+Inputs!$C$28)-((1/(1+exp(-Inputs!$C$30*0.002*(0-1825/Inputs!$C$30))))*Inputs!$C$29)-(Inputs!$C$28*(CR206/$DR$206))+((Inputs!$C$29-(((1/(1+exp(-Inputs!$C$30*0.002*(CR206-1825/Inputs!$C$30))))*Inputs!$C$29+Inputs!$C$28)-((1/(1+exp(-Inputs!$C$30*0.002*(0-1825/Inputs!$C$30))))*Inputs!$C$29)-(Inputs!$C$28*(CR206/$DR$206))))*(CR206/$DR$206))</f>
        <v>497727.9597</v>
      </c>
      <c r="CS8" s="137">
        <f>((1/(1+exp(-Inputs!$C$30*0.002*(CS206-1825/Inputs!$C$30))))*Inputs!$C$29+Inputs!$C$28)-((1/(1+exp(-Inputs!$C$30*0.002*(0-1825/Inputs!$C$30))))*Inputs!$C$29)-(Inputs!$C$28*(CS206/$DR$206))+((Inputs!$C$29-(((1/(1+exp(-Inputs!$C$30*0.002*(CS206-1825/Inputs!$C$30))))*Inputs!$C$29+Inputs!$C$28)-((1/(1+exp(-Inputs!$C$30*0.002*(0-1825/Inputs!$C$30))))*Inputs!$C$29)-(Inputs!$C$28*(CS206/$DR$206))))*(CS206/$DR$206))</f>
        <v>497794.8166</v>
      </c>
      <c r="CT8" s="137">
        <f>((1/(1+exp(-Inputs!$C$30*0.002*(CT206-1825/Inputs!$C$30))))*Inputs!$C$29+Inputs!$C$28)-((1/(1+exp(-Inputs!$C$30*0.002*(0-1825/Inputs!$C$30))))*Inputs!$C$29)-(Inputs!$C$28*(CT206/$DR$206))+((Inputs!$C$29-(((1/(1+exp(-Inputs!$C$30*0.002*(CT206-1825/Inputs!$C$30))))*Inputs!$C$29+Inputs!$C$28)-((1/(1+exp(-Inputs!$C$30*0.002*(0-1825/Inputs!$C$30))))*Inputs!$C$29)-(Inputs!$C$28*(CT206/$DR$206))))*(CT206/$DR$206))</f>
        <v>497867.679</v>
      </c>
      <c r="CU8" s="137">
        <f>((1/(1+exp(-Inputs!$C$30*0.002*(CU206-1825/Inputs!$C$30))))*Inputs!$C$29+Inputs!$C$28)-((1/(1+exp(-Inputs!$C$30*0.002*(0-1825/Inputs!$C$30))))*Inputs!$C$29)-(Inputs!$C$28*(CU206/$DR$206))+((Inputs!$C$29-(((1/(1+exp(-Inputs!$C$30*0.002*(CU206-1825/Inputs!$C$30))))*Inputs!$C$29+Inputs!$C$28)-((1/(1+exp(-Inputs!$C$30*0.002*(0-1825/Inputs!$C$30))))*Inputs!$C$29)-(Inputs!$C$28*(CU206/$DR$206))))*(CU206/$DR$206))</f>
        <v>497939.5631</v>
      </c>
      <c r="CV8" s="137">
        <f>((1/(1+exp(-Inputs!$C$30*0.002*(CV206-1825/Inputs!$C$30))))*Inputs!$C$29+Inputs!$C$28)-((1/(1+exp(-Inputs!$C$30*0.002*(0-1825/Inputs!$C$30))))*Inputs!$C$29)-(Inputs!$C$28*(CV206/$DR$206))+((Inputs!$C$29-(((1/(1+exp(-Inputs!$C$30*0.002*(CV206-1825/Inputs!$C$30))))*Inputs!$C$29+Inputs!$C$28)-((1/(1+exp(-Inputs!$C$30*0.002*(0-1825/Inputs!$C$30))))*Inputs!$C$29)-(Inputs!$C$28*(CV206/$DR$206))))*(CV206/$DR$206))</f>
        <v>498015.2612</v>
      </c>
      <c r="CW8" s="137">
        <f>((1/(1+exp(-Inputs!$C$30*0.002*(CW206-1825/Inputs!$C$30))))*Inputs!$C$29+Inputs!$C$28)-((1/(1+exp(-Inputs!$C$30*0.002*(0-1825/Inputs!$C$30))))*Inputs!$C$29)-(Inputs!$C$28*(CW206/$DR$206))+((Inputs!$C$29-(((1/(1+exp(-Inputs!$C$30*0.002*(CW206-1825/Inputs!$C$30))))*Inputs!$C$29+Inputs!$C$28)-((1/(1+exp(-Inputs!$C$30*0.002*(0-1825/Inputs!$C$30))))*Inputs!$C$29)-(Inputs!$C$28*(CW206/$DR$206))))*(CW206/$DR$206))</f>
        <v>498089.8895</v>
      </c>
      <c r="CX8" s="137">
        <f>((1/(1+exp(-Inputs!$C$30*0.002*(CX206-1825/Inputs!$C$30))))*Inputs!$C$29+Inputs!$C$28)-((1/(1+exp(-Inputs!$C$30*0.002*(0-1825/Inputs!$C$30))))*Inputs!$C$29)-(Inputs!$C$28*(CX206/$DR$206))+((Inputs!$C$29-(((1/(1+exp(-Inputs!$C$30*0.002*(CX206-1825/Inputs!$C$30))))*Inputs!$C$29+Inputs!$C$28)-((1/(1+exp(-Inputs!$C$30*0.002*(0-1825/Inputs!$C$30))))*Inputs!$C$29)-(Inputs!$C$28*(CX206/$DR$206))))*(CX206/$DR$206))</f>
        <v>498168.4232</v>
      </c>
      <c r="CY8" s="137">
        <f>((1/(1+exp(-Inputs!$C$30*0.002*(CY206-1825/Inputs!$C$30))))*Inputs!$C$29+Inputs!$C$28)-((1/(1+exp(-Inputs!$C$30*0.002*(0-1825/Inputs!$C$30))))*Inputs!$C$29)-(Inputs!$C$28*(CY206/$DR$206))+((Inputs!$C$29-(((1/(1+exp(-Inputs!$C$30*0.002*(CY206-1825/Inputs!$C$30))))*Inputs!$C$29+Inputs!$C$28)-((1/(1+exp(-Inputs!$C$30*0.002*(0-1825/Inputs!$C$30))))*Inputs!$C$29)-(Inputs!$C$28*(CY206/$DR$206))))*(CY206/$DR$206))</f>
        <v>498248.3981</v>
      </c>
      <c r="CZ8" s="137">
        <f>((1/(1+exp(-Inputs!$C$30*0.002*(CZ206-1825/Inputs!$C$30))))*Inputs!$C$29+Inputs!$C$28)-((1/(1+exp(-Inputs!$C$30*0.002*(0-1825/Inputs!$C$30))))*Inputs!$C$29)-(Inputs!$C$28*(CZ206/$DR$206))+((Inputs!$C$29-(((1/(1+exp(-Inputs!$C$30*0.002*(CZ206-1825/Inputs!$C$30))))*Inputs!$C$29+Inputs!$C$28)-((1/(1+exp(-Inputs!$C$30*0.002*(0-1825/Inputs!$C$30))))*Inputs!$C$29)-(Inputs!$C$28*(CZ206/$DR$206))))*(CZ206/$DR$206))</f>
        <v>498327.1652</v>
      </c>
      <c r="DA8" s="137">
        <f>((1/(1+exp(-Inputs!$C$30*0.002*(DA206-1825/Inputs!$C$30))))*Inputs!$C$29+Inputs!$C$28)-((1/(1+exp(-Inputs!$C$30*0.002*(0-1825/Inputs!$C$30))))*Inputs!$C$29)-(Inputs!$C$28*(DA206/$DR$206))+((Inputs!$C$29-(((1/(1+exp(-Inputs!$C$30*0.002*(DA206-1825/Inputs!$C$30))))*Inputs!$C$29+Inputs!$C$28)-((1/(1+exp(-Inputs!$C$30*0.002*(0-1825/Inputs!$C$30))))*Inputs!$C$29)-(Inputs!$C$28*(DA206/$DR$206))))*(DA206/$DR$206))</f>
        <v>498409.9758</v>
      </c>
      <c r="DB8" s="137">
        <f>((1/(1+exp(-Inputs!$C$30*0.002*(DB206-1825/Inputs!$C$30))))*Inputs!$C$29+Inputs!$C$28)-((1/(1+exp(-Inputs!$C$30*0.002*(0-1825/Inputs!$C$30))))*Inputs!$C$29)-(Inputs!$C$28*(DB206/$DR$206))+((Inputs!$C$29-(((1/(1+exp(-Inputs!$C$30*0.002*(DB206-1825/Inputs!$C$30))))*Inputs!$C$29+Inputs!$C$28)-((1/(1+exp(-Inputs!$C$30*0.002*(0-1825/Inputs!$C$30))))*Inputs!$C$29)-(Inputs!$C$28*(DB206/$DR$206))))*(DB206/$DR$206))</f>
        <v>498491.4871</v>
      </c>
      <c r="DC8" s="137">
        <f>((1/(1+exp(-Inputs!$C$30*0.002*(DC206-1825/Inputs!$C$30))))*Inputs!$C$29+Inputs!$C$28)-((1/(1+exp(-Inputs!$C$30*0.002*(0-1825/Inputs!$C$30))))*Inputs!$C$29)-(Inputs!$C$28*(DC206/$DR$206))+((Inputs!$C$29-(((1/(1+exp(-Inputs!$C$30*0.002*(DC206-1825/Inputs!$C$30))))*Inputs!$C$29+Inputs!$C$28)-((1/(1+exp(-Inputs!$C$30*0.002*(0-1825/Inputs!$C$30))))*Inputs!$C$29)-(Inputs!$C$28*(DC206/$DR$206))))*(DC206/$DR$206))</f>
        <v>498577.1334</v>
      </c>
      <c r="DD8" s="137">
        <f>((1/(1+exp(-Inputs!$C$30*0.002*(DD206-1825/Inputs!$C$30))))*Inputs!$C$29+Inputs!$C$28)-((1/(1+exp(-Inputs!$C$30*0.002*(0-1825/Inputs!$C$30))))*Inputs!$C$29)-(Inputs!$C$28*(DD206/$DR$206))+((Inputs!$C$29-(((1/(1+exp(-Inputs!$C$30*0.002*(DD206-1825/Inputs!$C$30))))*Inputs!$C$29+Inputs!$C$28)-((1/(1+exp(-Inputs!$C$30*0.002*(0-1825/Inputs!$C$30))))*Inputs!$C$29)-(Inputs!$C$28*(DD206/$DR$206))))*(DD206/$DR$206))</f>
        <v>498664.2207</v>
      </c>
      <c r="DE8" s="137">
        <f>((1/(1+exp(-Inputs!$C$30*0.002*(DE206-1825/Inputs!$C$30))))*Inputs!$C$29+Inputs!$C$28)-((1/(1+exp(-Inputs!$C$30*0.002*(0-1825/Inputs!$C$30))))*Inputs!$C$29)-(Inputs!$C$28*(DE206/$DR$206))+((Inputs!$C$29-(((1/(1+exp(-Inputs!$C$30*0.002*(DE206-1825/Inputs!$C$30))))*Inputs!$C$29+Inputs!$C$28)-((1/(1+exp(-Inputs!$C$30*0.002*(0-1825/Inputs!$C$30))))*Inputs!$C$29)-(Inputs!$C$28*(DE206/$DR$206))))*(DE206/$DR$206))</f>
        <v>498744.1189</v>
      </c>
      <c r="DF8" s="137">
        <f>((1/(1+exp(-Inputs!$C$30*0.002*(DF206-1825/Inputs!$C$30))))*Inputs!$C$29+Inputs!$C$28)-((1/(1+exp(-Inputs!$C$30*0.002*(0-1825/Inputs!$C$30))))*Inputs!$C$29)-(Inputs!$C$28*(DF206/$DR$206))+((Inputs!$C$29-(((1/(1+exp(-Inputs!$C$30*0.002*(DF206-1825/Inputs!$C$30))))*Inputs!$C$29+Inputs!$C$28)-((1/(1+exp(-Inputs!$C$30*0.002*(0-1825/Inputs!$C$30))))*Inputs!$C$29)-(Inputs!$C$28*(DF206/$DR$206))))*(DF206/$DR$206))</f>
        <v>498833.949</v>
      </c>
      <c r="DG8" s="137">
        <f>((1/(1+exp(-Inputs!$C$30*0.002*(DG206-1825/Inputs!$C$30))))*Inputs!$C$29+Inputs!$C$28)-((1/(1+exp(-Inputs!$C$30*0.002*(0-1825/Inputs!$C$30))))*Inputs!$C$29)-(Inputs!$C$28*(DG206/$DR$206))+((Inputs!$C$29-(((1/(1+exp(-Inputs!$C$30*0.002*(DG206-1825/Inputs!$C$30))))*Inputs!$C$29+Inputs!$C$28)-((1/(1+exp(-Inputs!$C$30*0.002*(0-1825/Inputs!$C$30))))*Inputs!$C$29)-(Inputs!$C$28*(DG206/$DR$206))))*(DG206/$DR$206))</f>
        <v>498922.2534</v>
      </c>
      <c r="DH8" s="137">
        <f>((1/(1+exp(-Inputs!$C$30*0.002*(DH206-1825/Inputs!$C$30))))*Inputs!$C$29+Inputs!$C$28)-((1/(1+exp(-Inputs!$C$30*0.002*(0-1825/Inputs!$C$30))))*Inputs!$C$29)-(Inputs!$C$28*(DH206/$DR$206))+((Inputs!$C$29-(((1/(1+exp(-Inputs!$C$30*0.002*(DH206-1825/Inputs!$C$30))))*Inputs!$C$29+Inputs!$C$28)-((1/(1+exp(-Inputs!$C$30*0.002*(0-1825/Inputs!$C$30))))*Inputs!$C$29)-(Inputs!$C$28*(DH206/$DR$206))))*(DH206/$DR$206))</f>
        <v>499014.9192</v>
      </c>
      <c r="DI8" s="137">
        <f>((1/(1+exp(-Inputs!$C$30*0.002*(DI206-1825/Inputs!$C$30))))*Inputs!$C$29+Inputs!$C$28)-((1/(1+exp(-Inputs!$C$30*0.002*(0-1825/Inputs!$C$30))))*Inputs!$C$29)-(Inputs!$C$28*(DI206/$DR$206))+((Inputs!$C$29-(((1/(1+exp(-Inputs!$C$30*0.002*(DI206-1825/Inputs!$C$30))))*Inputs!$C$29+Inputs!$C$28)-((1/(1+exp(-Inputs!$C$30*0.002*(0-1825/Inputs!$C$30))))*Inputs!$C$29)-(Inputs!$C$28*(DI206/$DR$206))))*(DI206/$DR$206))</f>
        <v>499105.9679</v>
      </c>
      <c r="DJ8" s="137">
        <f>((1/(1+exp(-Inputs!$C$30*0.002*(DJ206-1825/Inputs!$C$30))))*Inputs!$C$29+Inputs!$C$28)-((1/(1+exp(-Inputs!$C$30*0.002*(0-1825/Inputs!$C$30))))*Inputs!$C$29)-(Inputs!$C$28*(DJ206/$DR$206))+((Inputs!$C$29-(((1/(1+exp(-Inputs!$C$30*0.002*(DJ206-1825/Inputs!$C$30))))*Inputs!$C$29+Inputs!$C$28)-((1/(1+exp(-Inputs!$C$30*0.002*(0-1825/Inputs!$C$30))))*Inputs!$C$29)-(Inputs!$C$28*(DJ206/$DR$206))))*(DJ206/$DR$206))</f>
        <v>499201.4693</v>
      </c>
      <c r="DK8" s="137">
        <f>((1/(1+exp(-Inputs!$C$30*0.002*(DK206-1825/Inputs!$C$30))))*Inputs!$C$29+Inputs!$C$28)-((1/(1+exp(-Inputs!$C$30*0.002*(0-1825/Inputs!$C$30))))*Inputs!$C$29)-(Inputs!$C$28*(DK206/$DR$206))+((Inputs!$C$29-(((1/(1+exp(-Inputs!$C$30*0.002*(DK206-1825/Inputs!$C$30))))*Inputs!$C$29+Inputs!$C$28)-((1/(1+exp(-Inputs!$C$30*0.002*(0-1825/Inputs!$C$30))))*Inputs!$C$29)-(Inputs!$C$28*(DK206/$DR$206))))*(DK206/$DR$206))</f>
        <v>499298.4119</v>
      </c>
      <c r="DL8" s="137">
        <f>((1/(1+exp(-Inputs!$C$30*0.002*(DL206-1825/Inputs!$C$30))))*Inputs!$C$29+Inputs!$C$28)-((1/(1+exp(-Inputs!$C$30*0.002*(0-1825/Inputs!$C$30))))*Inputs!$C$29)-(Inputs!$C$28*(DL206/$DR$206))+((Inputs!$C$29-(((1/(1+exp(-Inputs!$C$30*0.002*(DL206-1825/Inputs!$C$30))))*Inputs!$C$29+Inputs!$C$28)-((1/(1+exp(-Inputs!$C$30*0.002*(0-1825/Inputs!$C$30))))*Inputs!$C$29)-(Inputs!$C$28*(DL206/$DR$206))))*(DL206/$DR$206))</f>
        <v>499393.5994</v>
      </c>
      <c r="DM8" s="137">
        <f>((1/(1+exp(-Inputs!$C$30*0.002*(DM206-1825/Inputs!$C$30))))*Inputs!$C$29+Inputs!$C$28)-((1/(1+exp(-Inputs!$C$30*0.002*(0-1825/Inputs!$C$30))))*Inputs!$C$29)-(Inputs!$C$28*(DM206/$DR$206))+((Inputs!$C$29-(((1/(1+exp(-Inputs!$C$30*0.002*(DM206-1825/Inputs!$C$30))))*Inputs!$C$29+Inputs!$C$28)-((1/(1+exp(-Inputs!$C$30*0.002*(0-1825/Inputs!$C$30))))*Inputs!$C$29)-(Inputs!$C$28*(DM206/$DR$206))))*(DM206/$DR$206))</f>
        <v>499493.3777</v>
      </c>
      <c r="DN8" s="137">
        <f>((1/(1+exp(-Inputs!$C$30*0.002*(DN206-1825/Inputs!$C$30))))*Inputs!$C$29+Inputs!$C$28)-((1/(1+exp(-Inputs!$C$30*0.002*(0-1825/Inputs!$C$30))))*Inputs!$C$29)-(Inputs!$C$28*(DN206/$DR$206))+((Inputs!$C$29-(((1/(1+exp(-Inputs!$C$30*0.002*(DN206-1825/Inputs!$C$30))))*Inputs!$C$29+Inputs!$C$28)-((1/(1+exp(-Inputs!$C$30*0.002*(0-1825/Inputs!$C$30))))*Inputs!$C$29)-(Inputs!$C$28*(DN206/$DR$206))))*(DN206/$DR$206))</f>
        <v>499591.3094</v>
      </c>
      <c r="DO8" s="137">
        <f>((1/(1+exp(-Inputs!$C$30*0.002*(DO206-1825/Inputs!$C$30))))*Inputs!$C$29+Inputs!$C$28)-((1/(1+exp(-Inputs!$C$30*0.002*(0-1825/Inputs!$C$30))))*Inputs!$C$29)-(Inputs!$C$28*(DO206/$DR$206))+((Inputs!$C$29-(((1/(1+exp(-Inputs!$C$30*0.002*(DO206-1825/Inputs!$C$30))))*Inputs!$C$29+Inputs!$C$28)-((1/(1+exp(-Inputs!$C$30*0.002*(0-1825/Inputs!$C$30))))*Inputs!$C$29)-(Inputs!$C$28*(DO206/$DR$206))))*(DO206/$DR$206))</f>
        <v>499693.9233</v>
      </c>
      <c r="DP8" s="137">
        <f>((1/(1+exp(-Inputs!$C$30*0.002*(DP206-1825/Inputs!$C$30))))*Inputs!$C$29+Inputs!$C$28)-((1/(1+exp(-Inputs!$C$30*0.002*(0-1825/Inputs!$C$30))))*Inputs!$C$29)-(Inputs!$C$28*(DP206/$DR$206))+((Inputs!$C$29-(((1/(1+exp(-Inputs!$C$30*0.002*(DP206-1825/Inputs!$C$30))))*Inputs!$C$29+Inputs!$C$28)-((1/(1+exp(-Inputs!$C$30*0.002*(0-1825/Inputs!$C$30))))*Inputs!$C$29)-(Inputs!$C$28*(DP206/$DR$206))))*(DP206/$DR$206))</f>
        <v>499797.9784</v>
      </c>
      <c r="DQ8" s="137">
        <f>((1/(1+exp(-Inputs!$C$30*0.002*(DQ206-1825/Inputs!$C$30))))*Inputs!$C$29+Inputs!$C$28)-((1/(1+exp(-Inputs!$C$30*0.002*(0-1825/Inputs!$C$30))))*Inputs!$C$29)-(Inputs!$C$28*(DQ206/$DR$206))+((Inputs!$C$29-(((1/(1+exp(-Inputs!$C$30*0.002*(DQ206-1825/Inputs!$C$30))))*Inputs!$C$29+Inputs!$C$28)-((1/(1+exp(-Inputs!$C$30*0.002*(0-1825/Inputs!$C$30))))*Inputs!$C$29)-(Inputs!$C$28*(DQ206/$DR$206))))*(DQ206/$DR$206))</f>
        <v>499893.2022</v>
      </c>
      <c r="DR8" s="137">
        <f>((1/(1+exp(-Inputs!$C$30*0.002*(DR206-1825/Inputs!$C$30))))*Inputs!$C$29+Inputs!$C$28)-((1/(1+exp(-Inputs!$C$30*0.002*(0-1825/Inputs!$C$30))))*Inputs!$C$29)-(Inputs!$C$28*(DR206/$DR$206))+((Inputs!$C$29-(((1/(1+exp(-Inputs!$C$30*0.002*(DR206-1825/Inputs!$C$30))))*Inputs!$C$29+Inputs!$C$28)-((1/(1+exp(-Inputs!$C$30*0.002*(0-1825/Inputs!$C$30))))*Inputs!$C$29)-(Inputs!$C$28*(DR206/$DR$206))))*(DR206/$DR$206))</f>
        <v>500000</v>
      </c>
    </row>
    <row r="9" ht="14.25" customHeight="1">
      <c r="B9" s="249" t="s">
        <v>237</v>
      </c>
      <c r="C9" s="250"/>
      <c r="D9" s="250"/>
      <c r="E9" s="250"/>
      <c r="F9" s="250"/>
      <c r="G9" s="250"/>
      <c r="H9" s="250"/>
      <c r="I9" s="250"/>
      <c r="J9" s="250"/>
      <c r="K9" s="250"/>
      <c r="L9" s="250"/>
      <c r="M9" s="250"/>
      <c r="N9" s="250"/>
      <c r="O9" s="250"/>
      <c r="P9" s="250"/>
      <c r="Q9" s="250"/>
      <c r="R9" s="250"/>
      <c r="S9" s="250"/>
      <c r="T9" s="250"/>
      <c r="U9" s="250"/>
      <c r="V9" s="250"/>
      <c r="W9" s="250"/>
      <c r="X9" s="250"/>
      <c r="Y9" s="250"/>
      <c r="Z9" s="250"/>
      <c r="AA9" s="250"/>
      <c r="AB9" s="250"/>
      <c r="AC9" s="250"/>
      <c r="AD9" s="250"/>
      <c r="AE9" s="250"/>
      <c r="AF9" s="250"/>
      <c r="AG9" s="250"/>
      <c r="AH9" s="250"/>
      <c r="AI9" s="250"/>
      <c r="AJ9" s="250"/>
      <c r="AK9" s="250"/>
      <c r="AL9" s="250"/>
      <c r="AM9" s="250"/>
      <c r="AN9" s="250"/>
      <c r="AO9" s="250"/>
      <c r="AP9" s="250"/>
      <c r="AQ9" s="250"/>
      <c r="AR9" s="250"/>
      <c r="AS9" s="250"/>
      <c r="AT9" s="250"/>
      <c r="AU9" s="250"/>
      <c r="AV9" s="250"/>
      <c r="AW9" s="250"/>
      <c r="AX9" s="250"/>
      <c r="AY9" s="250"/>
      <c r="AZ9" s="250"/>
      <c r="BA9" s="250"/>
      <c r="BB9" s="250"/>
      <c r="BC9" s="250"/>
      <c r="BD9" s="250"/>
      <c r="BE9" s="250"/>
      <c r="BF9" s="250"/>
      <c r="BG9" s="250"/>
      <c r="BH9" s="250"/>
      <c r="BI9" s="250"/>
      <c r="BJ9" s="250"/>
      <c r="BK9" s="250"/>
      <c r="BL9" s="250"/>
      <c r="BM9" s="250"/>
      <c r="BN9" s="250"/>
      <c r="BO9" s="250"/>
      <c r="BP9" s="250"/>
      <c r="BQ9" s="250"/>
      <c r="BR9" s="250"/>
      <c r="BS9" s="250"/>
      <c r="BT9" s="250"/>
      <c r="BU9" s="250"/>
      <c r="BV9" s="250"/>
      <c r="BW9" s="250"/>
      <c r="BX9" s="250"/>
      <c r="BY9" s="250"/>
      <c r="BZ9" s="250"/>
      <c r="CA9" s="250"/>
      <c r="CB9" s="250"/>
      <c r="CC9" s="250"/>
      <c r="CD9" s="250"/>
      <c r="CE9" s="250"/>
      <c r="CF9" s="250"/>
      <c r="CG9" s="250"/>
      <c r="CH9" s="250"/>
      <c r="CI9" s="250"/>
      <c r="CJ9" s="250"/>
      <c r="CK9" s="250"/>
      <c r="CL9" s="250"/>
      <c r="CM9" s="250"/>
      <c r="CN9" s="250"/>
      <c r="CO9" s="250"/>
      <c r="CP9" s="250"/>
      <c r="CQ9" s="250"/>
      <c r="CR9" s="250"/>
      <c r="CS9" s="250"/>
      <c r="CT9" s="250"/>
      <c r="CU9" s="250"/>
      <c r="CV9" s="250"/>
      <c r="CW9" s="250"/>
      <c r="CX9" s="250"/>
      <c r="CY9" s="250"/>
      <c r="CZ9" s="250"/>
      <c r="DA9" s="250"/>
      <c r="DB9" s="250"/>
      <c r="DC9" s="250"/>
      <c r="DD9" s="250"/>
      <c r="DE9" s="250"/>
      <c r="DF9" s="250"/>
      <c r="DG9" s="250"/>
      <c r="DH9" s="250"/>
      <c r="DI9" s="250"/>
      <c r="DJ9" s="250"/>
      <c r="DK9" s="250"/>
      <c r="DL9" s="250"/>
      <c r="DM9" s="250"/>
      <c r="DN9" s="250"/>
      <c r="DO9" s="250"/>
      <c r="DP9" s="250"/>
      <c r="DQ9" s="250"/>
      <c r="DR9" s="250"/>
    </row>
    <row r="10" ht="14.25" customHeight="1" outlineLevel="1">
      <c r="B10" s="252" t="s">
        <v>238</v>
      </c>
      <c r="C10" s="253"/>
      <c r="D10" s="253"/>
      <c r="E10" s="253"/>
      <c r="F10" s="253"/>
      <c r="G10" s="253"/>
      <c r="H10" s="253"/>
      <c r="I10" s="253"/>
      <c r="J10" s="253"/>
      <c r="K10" s="253"/>
      <c r="L10" s="253"/>
      <c r="M10" s="253"/>
      <c r="N10" s="253"/>
      <c r="O10" s="253"/>
      <c r="P10" s="253"/>
      <c r="Q10" s="253"/>
      <c r="R10" s="253"/>
      <c r="S10" s="253"/>
      <c r="T10" s="253"/>
      <c r="U10" s="253"/>
      <c r="V10" s="253"/>
      <c r="W10" s="253"/>
      <c r="X10" s="253"/>
      <c r="Y10" s="253"/>
      <c r="Z10" s="253"/>
      <c r="AA10" s="253"/>
      <c r="AB10" s="253"/>
      <c r="AC10" s="253"/>
      <c r="AD10" s="253"/>
      <c r="AE10" s="253"/>
      <c r="AF10" s="253"/>
      <c r="AG10" s="253"/>
      <c r="AH10" s="253"/>
      <c r="AI10" s="253"/>
      <c r="AJ10" s="253"/>
      <c r="AK10" s="253"/>
      <c r="AL10" s="253"/>
      <c r="AM10" s="253"/>
      <c r="AN10" s="253"/>
      <c r="AO10" s="253"/>
      <c r="AP10" s="253"/>
      <c r="AQ10" s="253"/>
      <c r="AR10" s="253"/>
      <c r="AS10" s="253"/>
      <c r="AT10" s="253"/>
      <c r="AU10" s="253"/>
      <c r="AV10" s="253"/>
      <c r="AW10" s="253"/>
      <c r="AX10" s="253"/>
      <c r="AY10" s="253"/>
      <c r="AZ10" s="253"/>
      <c r="BA10" s="253"/>
      <c r="BB10" s="253"/>
      <c r="BC10" s="253"/>
      <c r="BD10" s="253"/>
      <c r="BE10" s="253"/>
      <c r="BF10" s="253"/>
      <c r="BG10" s="253"/>
      <c r="BH10" s="253"/>
      <c r="BI10" s="253"/>
      <c r="BJ10" s="253"/>
      <c r="BK10" s="253"/>
      <c r="BL10" s="253"/>
      <c r="BM10" s="253"/>
      <c r="BN10" s="253"/>
      <c r="BO10" s="253"/>
      <c r="BP10" s="253"/>
      <c r="BQ10" s="253"/>
      <c r="BR10" s="253"/>
      <c r="BS10" s="253"/>
      <c r="BT10" s="253"/>
      <c r="BU10" s="253"/>
      <c r="BV10" s="253"/>
      <c r="BW10" s="253"/>
      <c r="BX10" s="253"/>
      <c r="BY10" s="253"/>
      <c r="BZ10" s="253"/>
      <c r="CA10" s="253"/>
      <c r="CB10" s="253"/>
      <c r="CC10" s="253"/>
      <c r="CD10" s="253"/>
      <c r="CE10" s="253"/>
      <c r="CF10" s="253"/>
      <c r="CG10" s="253"/>
      <c r="CH10" s="253"/>
      <c r="CI10" s="253"/>
      <c r="CJ10" s="253"/>
      <c r="CK10" s="253"/>
      <c r="CL10" s="253"/>
      <c r="CM10" s="253"/>
      <c r="CN10" s="253"/>
      <c r="CO10" s="253"/>
      <c r="CP10" s="253"/>
      <c r="CQ10" s="253"/>
      <c r="CR10" s="253"/>
      <c r="CS10" s="253"/>
      <c r="CT10" s="253"/>
      <c r="CU10" s="253"/>
      <c r="CV10" s="253"/>
      <c r="CW10" s="253"/>
      <c r="CX10" s="253"/>
      <c r="CY10" s="253"/>
      <c r="CZ10" s="253"/>
      <c r="DA10" s="253"/>
      <c r="DB10" s="253"/>
      <c r="DC10" s="253"/>
      <c r="DD10" s="253"/>
      <c r="DE10" s="253"/>
      <c r="DF10" s="253"/>
      <c r="DG10" s="253"/>
      <c r="DH10" s="253"/>
      <c r="DI10" s="253"/>
      <c r="DJ10" s="253"/>
      <c r="DK10" s="253"/>
      <c r="DL10" s="253"/>
      <c r="DM10" s="253"/>
      <c r="DN10" s="253"/>
      <c r="DO10" s="253"/>
      <c r="DP10" s="253"/>
      <c r="DQ10" s="253"/>
      <c r="DR10" s="253"/>
    </row>
    <row r="11" ht="14.25" customHeight="1" outlineLevel="2">
      <c r="B11" s="242" t="str">
        <f>'Fund Raising'!B27</f>
        <v>Early Backers / Angels</v>
      </c>
      <c r="C11" s="27">
        <f>IF(AND(C$5&gt;='Fund Raising'!$K27,C$5&lt;'Fund Raising'!$L27),'Fund Raising'!$I27,0)+'Fund Raising'!$D27*'Fund Raising'!$E27/100</f>
        <v>0</v>
      </c>
      <c r="D11" s="27">
        <f>IF(AND(D$5&gt;='Fund Raising'!$K27,D$5&lt;'Fund Raising'!$L27),'Fund Raising'!$I27,0)</f>
        <v>0</v>
      </c>
      <c r="E11" s="27">
        <f>IF(AND(E$5&gt;='Fund Raising'!$K27,E$5&lt;'Fund Raising'!$L27),'Fund Raising'!$I27,0)</f>
        <v>0</v>
      </c>
      <c r="F11" s="27">
        <f>IF(AND(F$5&gt;='Fund Raising'!$K27,F$5&lt;'Fund Raising'!$L27),'Fund Raising'!$I27,0)</f>
        <v>0</v>
      </c>
      <c r="G11" s="27">
        <f>IF(AND(G$5&gt;='Fund Raising'!$K27,G$5&lt;'Fund Raising'!$L27),'Fund Raising'!$I27,0)</f>
        <v>0</v>
      </c>
      <c r="H11" s="27">
        <f>IF(AND(H$5&gt;='Fund Raising'!$K27,H$5&lt;'Fund Raising'!$L27),'Fund Raising'!$I27,0)</f>
        <v>0</v>
      </c>
      <c r="I11" s="27">
        <f>IF(AND(I$5&gt;='Fund Raising'!$K27,I$5&lt;'Fund Raising'!$L27),'Fund Raising'!$I27,0)</f>
        <v>0</v>
      </c>
      <c r="J11" s="27">
        <f>IF(AND(J$5&gt;='Fund Raising'!$K27,J$5&lt;'Fund Raising'!$L27),'Fund Raising'!$I27,0)</f>
        <v>0</v>
      </c>
      <c r="K11" s="27">
        <f>IF(AND(K$5&gt;='Fund Raising'!$K27,K$5&lt;'Fund Raising'!$L27),'Fund Raising'!$I27,0)</f>
        <v>0</v>
      </c>
      <c r="L11" s="27">
        <f>IF(AND(L$5&gt;='Fund Raising'!$K27,L$5&lt;'Fund Raising'!$L27),'Fund Raising'!$I27,0)</f>
        <v>0</v>
      </c>
      <c r="M11" s="27">
        <f>IF(AND(M$5&gt;='Fund Raising'!$K27,M$5&lt;'Fund Raising'!$L27),'Fund Raising'!$I27,0)</f>
        <v>0</v>
      </c>
      <c r="N11" s="27">
        <f>IF(AND(N$5&gt;='Fund Raising'!$K27,N$5&lt;'Fund Raising'!$L27),'Fund Raising'!$I27,0)</f>
        <v>0</v>
      </c>
      <c r="O11" s="27">
        <f>IF(AND(O$5&gt;='Fund Raising'!$K27,O$5&lt;'Fund Raising'!$L27),'Fund Raising'!$I27,0)</f>
        <v>0</v>
      </c>
      <c r="P11" s="27">
        <f>IF(AND(P$5&gt;='Fund Raising'!$K27,P$5&lt;'Fund Raising'!$L27),'Fund Raising'!$I27,0)</f>
        <v>0</v>
      </c>
      <c r="Q11" s="27">
        <f>IF(AND(Q$5&gt;='Fund Raising'!$K27,Q$5&lt;'Fund Raising'!$L27),'Fund Raising'!$I27,0)</f>
        <v>0</v>
      </c>
      <c r="R11" s="27">
        <f>IF(AND(R$5&gt;='Fund Raising'!$K27,R$5&lt;'Fund Raising'!$L27),'Fund Raising'!$I27,0)</f>
        <v>0</v>
      </c>
      <c r="S11" s="27">
        <f>IF(AND(S$5&gt;='Fund Raising'!$K27,S$5&lt;'Fund Raising'!$L27),'Fund Raising'!$I27,0)</f>
        <v>0</v>
      </c>
      <c r="T11" s="27">
        <f>IF(AND(T$5&gt;='Fund Raising'!$K27,T$5&lt;'Fund Raising'!$L27),'Fund Raising'!$I27,0)</f>
        <v>0</v>
      </c>
      <c r="U11" s="27">
        <f>IF(AND(U$5&gt;='Fund Raising'!$K27,U$5&lt;'Fund Raising'!$L27),'Fund Raising'!$I27,0)</f>
        <v>0</v>
      </c>
      <c r="V11" s="27">
        <f>IF(AND(V$5&gt;='Fund Raising'!$K27,V$5&lt;'Fund Raising'!$L27),'Fund Raising'!$I27,0)</f>
        <v>0</v>
      </c>
      <c r="W11" s="27">
        <f>IF(AND(W$5&gt;='Fund Raising'!$K27,W$5&lt;'Fund Raising'!$L27),'Fund Raising'!$I27,0)</f>
        <v>0</v>
      </c>
      <c r="X11" s="27">
        <f>IF(AND(X$5&gt;='Fund Raising'!$K27,X$5&lt;'Fund Raising'!$L27),'Fund Raising'!$I27,0)</f>
        <v>0</v>
      </c>
      <c r="Y11" s="27">
        <f>IF(AND(Y$5&gt;='Fund Raising'!$K27,Y$5&lt;'Fund Raising'!$L27),'Fund Raising'!$I27,0)</f>
        <v>0</v>
      </c>
      <c r="Z11" s="27">
        <f>IF(AND(Z$5&gt;='Fund Raising'!$K27,Z$5&lt;'Fund Raising'!$L27),'Fund Raising'!$I27,0)</f>
        <v>0</v>
      </c>
      <c r="AA11" s="27">
        <f>IF(AND(AA$5&gt;='Fund Raising'!$K27,AA$5&lt;'Fund Raising'!$L27),'Fund Raising'!$I27,0)</f>
        <v>0</v>
      </c>
      <c r="AB11" s="27">
        <f>IF(AND(AB$5&gt;='Fund Raising'!$K27,AB$5&lt;'Fund Raising'!$L27),'Fund Raising'!$I27,0)</f>
        <v>0</v>
      </c>
      <c r="AC11" s="27">
        <f>IF(AND(AC$5&gt;='Fund Raising'!$K27,AC$5&lt;'Fund Raising'!$L27),'Fund Raising'!$I27,0)</f>
        <v>0</v>
      </c>
      <c r="AD11" s="27">
        <f>IF(AND(AD$5&gt;='Fund Raising'!$K27,AD$5&lt;'Fund Raising'!$L27),'Fund Raising'!$I27,0)</f>
        <v>0</v>
      </c>
      <c r="AE11" s="27">
        <f>IF(AND(AE$5&gt;='Fund Raising'!$K27,AE$5&lt;'Fund Raising'!$L27),'Fund Raising'!$I27,0)</f>
        <v>0</v>
      </c>
      <c r="AF11" s="27">
        <f>IF(AND(AF$5&gt;='Fund Raising'!$K27,AF$5&lt;'Fund Raising'!$L27),'Fund Raising'!$I27,0)</f>
        <v>0</v>
      </c>
      <c r="AG11" s="27">
        <f>IF(AND(AG$5&gt;='Fund Raising'!$K27,AG$5&lt;'Fund Raising'!$L27),'Fund Raising'!$I27,0)</f>
        <v>0</v>
      </c>
      <c r="AH11" s="27">
        <f>IF(AND(AH$5&gt;='Fund Raising'!$K27,AH$5&lt;'Fund Raising'!$L27),'Fund Raising'!$I27,0)</f>
        <v>0</v>
      </c>
      <c r="AI11" s="27">
        <f>IF(AND(AI$5&gt;='Fund Raising'!$K27,AI$5&lt;'Fund Raising'!$L27),'Fund Raising'!$I27,0)</f>
        <v>0</v>
      </c>
      <c r="AJ11" s="27">
        <f>IF(AND(AJ$5&gt;='Fund Raising'!$K27,AJ$5&lt;'Fund Raising'!$L27),'Fund Raising'!$I27,0)</f>
        <v>0</v>
      </c>
      <c r="AK11" s="27">
        <f>IF(AND(AK$5&gt;='Fund Raising'!$K27,AK$5&lt;'Fund Raising'!$L27),'Fund Raising'!$I27,0)</f>
        <v>0</v>
      </c>
      <c r="AL11" s="27">
        <f>IF(AND(AL$5&gt;='Fund Raising'!$K27,AL$5&lt;'Fund Raising'!$L27),'Fund Raising'!$I27,0)</f>
        <v>0</v>
      </c>
      <c r="AM11" s="27">
        <f>IF(AND(AM$5&gt;='Fund Raising'!$K27,AM$5&lt;'Fund Raising'!$L27),'Fund Raising'!$I27,0)</f>
        <v>0</v>
      </c>
      <c r="AN11" s="27">
        <f>IF(AND(AN$5&gt;='Fund Raising'!$K27,AN$5&lt;'Fund Raising'!$L27),'Fund Raising'!$I27,0)</f>
        <v>0</v>
      </c>
      <c r="AO11" s="27">
        <f>IF(AND(AO$5&gt;='Fund Raising'!$K27,AO$5&lt;'Fund Raising'!$L27),'Fund Raising'!$I27,0)</f>
        <v>0</v>
      </c>
      <c r="AP11" s="27">
        <f>IF(AND(AP$5&gt;='Fund Raising'!$K27,AP$5&lt;'Fund Raising'!$L27),'Fund Raising'!$I27,0)</f>
        <v>0</v>
      </c>
      <c r="AQ11" s="27">
        <f>IF(AND(AQ$5&gt;='Fund Raising'!$K27,AQ$5&lt;'Fund Raising'!$L27),'Fund Raising'!$I27,0)</f>
        <v>0</v>
      </c>
      <c r="AR11" s="27">
        <f>IF(AND(AR$5&gt;='Fund Raising'!$K27,AR$5&lt;'Fund Raising'!$L27),'Fund Raising'!$I27,0)</f>
        <v>0</v>
      </c>
      <c r="AS11" s="27">
        <f>IF(AND(AS$5&gt;='Fund Raising'!$K27,AS$5&lt;'Fund Raising'!$L27),'Fund Raising'!$I27,0)</f>
        <v>0</v>
      </c>
      <c r="AT11" s="27">
        <f>IF(AND(AT$5&gt;='Fund Raising'!$K27,AT$5&lt;'Fund Raising'!$L27),'Fund Raising'!$I27,0)</f>
        <v>0</v>
      </c>
      <c r="AU11" s="27">
        <f>IF(AND(AU$5&gt;='Fund Raising'!$K27,AU$5&lt;'Fund Raising'!$L27),'Fund Raising'!$I27,0)</f>
        <v>0</v>
      </c>
      <c r="AV11" s="27">
        <f>IF(AND(AV$5&gt;='Fund Raising'!$K27,AV$5&lt;'Fund Raising'!$L27),'Fund Raising'!$I27,0)</f>
        <v>0</v>
      </c>
      <c r="AW11" s="27">
        <f>IF(AND(AW$5&gt;='Fund Raising'!$K27,AW$5&lt;'Fund Raising'!$L27),'Fund Raising'!$I27,0)</f>
        <v>0</v>
      </c>
      <c r="AX11" s="27">
        <f>IF(AND(AX$5&gt;='Fund Raising'!$K27,AX$5&lt;'Fund Raising'!$L27),'Fund Raising'!$I27,0)</f>
        <v>0</v>
      </c>
      <c r="AY11" s="27">
        <f>IF(AND(AY$5&gt;='Fund Raising'!$K27,AY$5&lt;'Fund Raising'!$L27),'Fund Raising'!$I27,0)</f>
        <v>0</v>
      </c>
      <c r="AZ11" s="27">
        <f>IF(AND(AZ$5&gt;='Fund Raising'!$K27,AZ$5&lt;'Fund Raising'!$L27),'Fund Raising'!$I27,0)</f>
        <v>0</v>
      </c>
      <c r="BA11" s="27">
        <f>IF(AND(BA$5&gt;='Fund Raising'!$K27,BA$5&lt;'Fund Raising'!$L27),'Fund Raising'!$I27,0)</f>
        <v>0</v>
      </c>
      <c r="BB11" s="27">
        <f>IF(AND(BB$5&gt;='Fund Raising'!$K27,BB$5&lt;'Fund Raising'!$L27),'Fund Raising'!$I27,0)</f>
        <v>0</v>
      </c>
      <c r="BC11" s="27">
        <f>IF(AND(BC$5&gt;='Fund Raising'!$K27,BC$5&lt;'Fund Raising'!$L27),'Fund Raising'!$I27,0)</f>
        <v>0</v>
      </c>
      <c r="BD11" s="27">
        <f>IF(AND(BD$5&gt;='Fund Raising'!$K27,BD$5&lt;'Fund Raising'!$L27),'Fund Raising'!$I27,0)</f>
        <v>0</v>
      </c>
      <c r="BE11" s="27">
        <f>IF(AND(BE$5&gt;='Fund Raising'!$K27,BE$5&lt;'Fund Raising'!$L27),'Fund Raising'!$I27,0)</f>
        <v>0</v>
      </c>
      <c r="BF11" s="27">
        <f>IF(AND(BF$5&gt;='Fund Raising'!$K27,BF$5&lt;'Fund Raising'!$L27),'Fund Raising'!$I27,0)</f>
        <v>0</v>
      </c>
      <c r="BG11" s="27">
        <f>IF(AND(BG$5&gt;='Fund Raising'!$K27,BG$5&lt;'Fund Raising'!$L27),'Fund Raising'!$I27,0)</f>
        <v>0</v>
      </c>
      <c r="BH11" s="27">
        <f>IF(AND(BH$5&gt;='Fund Raising'!$K27,BH$5&lt;'Fund Raising'!$L27),'Fund Raising'!$I27,0)</f>
        <v>0</v>
      </c>
      <c r="BI11" s="27">
        <f>IF(AND(BI$5&gt;='Fund Raising'!$K27,BI$5&lt;'Fund Raising'!$L27),'Fund Raising'!$I27,0)</f>
        <v>0</v>
      </c>
      <c r="BJ11" s="27">
        <f>IF(AND(BJ$5&gt;='Fund Raising'!$K27,BJ$5&lt;'Fund Raising'!$L27),'Fund Raising'!$I27,0)</f>
        <v>0</v>
      </c>
      <c r="BK11" s="27">
        <f>IF(AND(BK$5&gt;='Fund Raising'!$K27,BK$5&lt;'Fund Raising'!$L27),'Fund Raising'!$I27,0)</f>
        <v>0</v>
      </c>
      <c r="BL11" s="27">
        <f>IF(AND(BL$5&gt;='Fund Raising'!$K27,BL$5&lt;'Fund Raising'!$L27),'Fund Raising'!$I27,0)</f>
        <v>0</v>
      </c>
      <c r="BM11" s="27">
        <f>IF(AND(BM$5&gt;='Fund Raising'!$K27,BM$5&lt;'Fund Raising'!$L27),'Fund Raising'!$I27,0)</f>
        <v>0</v>
      </c>
      <c r="BN11" s="27">
        <f>IF(AND(BN$5&gt;='Fund Raising'!$K27,BN$5&lt;'Fund Raising'!$L27),'Fund Raising'!$I27,0)</f>
        <v>0</v>
      </c>
      <c r="BO11" s="27">
        <f>IF(AND(BO$5&gt;='Fund Raising'!$K27,BO$5&lt;'Fund Raising'!$L27),'Fund Raising'!$I27,0)</f>
        <v>0</v>
      </c>
      <c r="BP11" s="27">
        <f>IF(AND(BP$5&gt;='Fund Raising'!$K27,BP$5&lt;'Fund Raising'!$L27),'Fund Raising'!$I27,0)</f>
        <v>0</v>
      </c>
      <c r="BQ11" s="27">
        <f>IF(AND(BQ$5&gt;='Fund Raising'!$K27,BQ$5&lt;'Fund Raising'!$L27),'Fund Raising'!$I27,0)</f>
        <v>0</v>
      </c>
      <c r="BR11" s="27">
        <f>IF(AND(BR$5&gt;='Fund Raising'!$K27,BR$5&lt;'Fund Raising'!$L27),'Fund Raising'!$I27,0)</f>
        <v>0</v>
      </c>
      <c r="BS11" s="27">
        <f>IF(AND(BS$5&gt;='Fund Raising'!$K27,BS$5&lt;'Fund Raising'!$L27),'Fund Raising'!$I27,0)</f>
        <v>0</v>
      </c>
      <c r="BT11" s="27">
        <f>IF(AND(BT$5&gt;='Fund Raising'!$K27,BT$5&lt;'Fund Raising'!$L27),'Fund Raising'!$I27,0)</f>
        <v>0</v>
      </c>
      <c r="BU11" s="27">
        <f>IF(AND(BU$5&gt;='Fund Raising'!$K27,BU$5&lt;'Fund Raising'!$L27),'Fund Raising'!$I27,0)</f>
        <v>0</v>
      </c>
      <c r="BV11" s="27">
        <f>IF(AND(BV$5&gt;='Fund Raising'!$K27,BV$5&lt;'Fund Raising'!$L27),'Fund Raising'!$I27,0)</f>
        <v>0</v>
      </c>
      <c r="BW11" s="27">
        <f>IF(AND(BW$5&gt;='Fund Raising'!$K27,BW$5&lt;'Fund Raising'!$L27),'Fund Raising'!$I27,0)</f>
        <v>0</v>
      </c>
      <c r="BX11" s="27">
        <f>IF(AND(BX$5&gt;='Fund Raising'!$K27,BX$5&lt;'Fund Raising'!$L27),'Fund Raising'!$I27,0)</f>
        <v>0</v>
      </c>
      <c r="BY11" s="27">
        <f>IF(AND(BY$5&gt;='Fund Raising'!$K27,BY$5&lt;'Fund Raising'!$L27),'Fund Raising'!$I27,0)</f>
        <v>0</v>
      </c>
      <c r="BZ11" s="27">
        <f>IF(AND(BZ$5&gt;='Fund Raising'!$K27,BZ$5&lt;'Fund Raising'!$L27),'Fund Raising'!$I27,0)</f>
        <v>0</v>
      </c>
      <c r="CA11" s="27">
        <f>IF(AND(CA$5&gt;='Fund Raising'!$K27,CA$5&lt;'Fund Raising'!$L27),'Fund Raising'!$I27,0)</f>
        <v>0</v>
      </c>
      <c r="CB11" s="27">
        <f>IF(AND(CB$5&gt;='Fund Raising'!$K27,CB$5&lt;'Fund Raising'!$L27),'Fund Raising'!$I27,0)</f>
        <v>0</v>
      </c>
      <c r="CC11" s="27">
        <f>IF(AND(CC$5&gt;='Fund Raising'!$K27,CC$5&lt;'Fund Raising'!$L27),'Fund Raising'!$I27,0)</f>
        <v>0</v>
      </c>
      <c r="CD11" s="27">
        <f>IF(AND(CD$5&gt;='Fund Raising'!$K27,CD$5&lt;'Fund Raising'!$L27),'Fund Raising'!$I27,0)</f>
        <v>0</v>
      </c>
      <c r="CE11" s="27">
        <f>IF(AND(CE$5&gt;='Fund Raising'!$K27,CE$5&lt;'Fund Raising'!$L27),'Fund Raising'!$I27,0)</f>
        <v>0</v>
      </c>
      <c r="CF11" s="27">
        <f>IF(AND(CF$5&gt;='Fund Raising'!$K27,CF$5&lt;'Fund Raising'!$L27),'Fund Raising'!$I27,0)</f>
        <v>0</v>
      </c>
      <c r="CG11" s="27">
        <f>IF(AND(CG$5&gt;='Fund Raising'!$K27,CG$5&lt;'Fund Raising'!$L27),'Fund Raising'!$I27,0)</f>
        <v>0</v>
      </c>
      <c r="CH11" s="27">
        <f>IF(AND(CH$5&gt;='Fund Raising'!$K27,CH$5&lt;'Fund Raising'!$L27),'Fund Raising'!$I27,0)</f>
        <v>0</v>
      </c>
      <c r="CI11" s="27">
        <f>IF(AND(CI$5&gt;='Fund Raising'!$K27,CI$5&lt;'Fund Raising'!$L27),'Fund Raising'!$I27,0)</f>
        <v>0</v>
      </c>
      <c r="CJ11" s="27">
        <f>IF(AND(CJ$5&gt;='Fund Raising'!$K27,CJ$5&lt;'Fund Raising'!$L27),'Fund Raising'!$I27,0)</f>
        <v>0</v>
      </c>
      <c r="CK11" s="27">
        <f>IF(AND(CK$5&gt;='Fund Raising'!$K27,CK$5&lt;'Fund Raising'!$L27),'Fund Raising'!$I27,0)</f>
        <v>0</v>
      </c>
      <c r="CL11" s="27">
        <f>IF(AND(CL$5&gt;='Fund Raising'!$K27,CL$5&lt;'Fund Raising'!$L27),'Fund Raising'!$I27,0)</f>
        <v>0</v>
      </c>
      <c r="CM11" s="27">
        <f>IF(AND(CM$5&gt;='Fund Raising'!$K27,CM$5&lt;'Fund Raising'!$L27),'Fund Raising'!$I27,0)</f>
        <v>0</v>
      </c>
      <c r="CN11" s="27">
        <f>IF(AND(CN$5&gt;='Fund Raising'!$K27,CN$5&lt;'Fund Raising'!$L27),'Fund Raising'!$I27,0)</f>
        <v>0</v>
      </c>
      <c r="CO11" s="27">
        <f>IF(AND(CO$5&gt;='Fund Raising'!$K27,CO$5&lt;'Fund Raising'!$L27),'Fund Raising'!$I27,0)</f>
        <v>0</v>
      </c>
      <c r="CP11" s="27">
        <f>IF(AND(CP$5&gt;='Fund Raising'!$K27,CP$5&lt;'Fund Raising'!$L27),'Fund Raising'!$I27,0)</f>
        <v>0</v>
      </c>
      <c r="CQ11" s="27">
        <f>IF(AND(CQ$5&gt;='Fund Raising'!$K27,CQ$5&lt;'Fund Raising'!$L27),'Fund Raising'!$I27,0)</f>
        <v>0</v>
      </c>
      <c r="CR11" s="27">
        <f>IF(AND(CR$5&gt;='Fund Raising'!$K27,CR$5&lt;'Fund Raising'!$L27),'Fund Raising'!$I27,0)</f>
        <v>0</v>
      </c>
      <c r="CS11" s="27">
        <f>IF(AND(CS$5&gt;='Fund Raising'!$K27,CS$5&lt;'Fund Raising'!$L27),'Fund Raising'!$I27,0)</f>
        <v>0</v>
      </c>
      <c r="CT11" s="27">
        <f>IF(AND(CT$5&gt;='Fund Raising'!$K27,CT$5&lt;'Fund Raising'!$L27),'Fund Raising'!$I27,0)</f>
        <v>0</v>
      </c>
      <c r="CU11" s="27">
        <f>IF(AND(CU$5&gt;='Fund Raising'!$K27,CU$5&lt;'Fund Raising'!$L27),'Fund Raising'!$I27,0)</f>
        <v>0</v>
      </c>
      <c r="CV11" s="27">
        <f>IF(AND(CV$5&gt;='Fund Raising'!$K27,CV$5&lt;'Fund Raising'!$L27),'Fund Raising'!$I27,0)</f>
        <v>0</v>
      </c>
      <c r="CW11" s="27">
        <f>IF(AND(CW$5&gt;='Fund Raising'!$K27,CW$5&lt;'Fund Raising'!$L27),'Fund Raising'!$I27,0)</f>
        <v>0</v>
      </c>
      <c r="CX11" s="27">
        <f>IF(AND(CX$5&gt;='Fund Raising'!$K27,CX$5&lt;'Fund Raising'!$L27),'Fund Raising'!$I27,0)</f>
        <v>0</v>
      </c>
      <c r="CY11" s="27">
        <f>IF(AND(CY$5&gt;='Fund Raising'!$K27,CY$5&lt;'Fund Raising'!$L27),'Fund Raising'!$I27,0)</f>
        <v>0</v>
      </c>
      <c r="CZ11" s="27">
        <f>IF(AND(CZ$5&gt;='Fund Raising'!$K27,CZ$5&lt;'Fund Raising'!$L27),'Fund Raising'!$I27,0)</f>
        <v>0</v>
      </c>
      <c r="DA11" s="27">
        <f>IF(AND(DA$5&gt;='Fund Raising'!$K27,DA$5&lt;'Fund Raising'!$L27),'Fund Raising'!$I27,0)</f>
        <v>0</v>
      </c>
      <c r="DB11" s="27">
        <f>IF(AND(DB$5&gt;='Fund Raising'!$K27,DB$5&lt;'Fund Raising'!$L27),'Fund Raising'!$I27,0)</f>
        <v>0</v>
      </c>
      <c r="DC11" s="27">
        <f>IF(AND(DC$5&gt;='Fund Raising'!$K27,DC$5&lt;'Fund Raising'!$L27),'Fund Raising'!$I27,0)</f>
        <v>0</v>
      </c>
      <c r="DD11" s="27">
        <f>IF(AND(DD$5&gt;='Fund Raising'!$K27,DD$5&lt;'Fund Raising'!$L27),'Fund Raising'!$I27,0)</f>
        <v>0</v>
      </c>
      <c r="DE11" s="27">
        <f>IF(AND(DE$5&gt;='Fund Raising'!$K27,DE$5&lt;'Fund Raising'!$L27),'Fund Raising'!$I27,0)</f>
        <v>0</v>
      </c>
      <c r="DF11" s="27">
        <f>IF(AND(DF$5&gt;='Fund Raising'!$K27,DF$5&lt;'Fund Raising'!$L27),'Fund Raising'!$I27,0)</f>
        <v>0</v>
      </c>
      <c r="DG11" s="27">
        <f>IF(AND(DG$5&gt;='Fund Raising'!$K27,DG$5&lt;'Fund Raising'!$L27),'Fund Raising'!$I27,0)</f>
        <v>0</v>
      </c>
      <c r="DH11" s="27">
        <f>IF(AND(DH$5&gt;='Fund Raising'!$K27,DH$5&lt;'Fund Raising'!$L27),'Fund Raising'!$I27,0)</f>
        <v>0</v>
      </c>
      <c r="DI11" s="27">
        <f>IF(AND(DI$5&gt;='Fund Raising'!$K27,DI$5&lt;'Fund Raising'!$L27),'Fund Raising'!$I27,0)</f>
        <v>0</v>
      </c>
      <c r="DJ11" s="27">
        <f>IF(AND(DJ$5&gt;='Fund Raising'!$K27,DJ$5&lt;'Fund Raising'!$L27),'Fund Raising'!$I27,0)</f>
        <v>0</v>
      </c>
      <c r="DK11" s="27">
        <f>IF(AND(DK$5&gt;='Fund Raising'!$K27,DK$5&lt;'Fund Raising'!$L27),'Fund Raising'!$I27,0)</f>
        <v>0</v>
      </c>
      <c r="DL11" s="27">
        <f>IF(AND(DL$5&gt;='Fund Raising'!$K27,DL$5&lt;'Fund Raising'!$L27),'Fund Raising'!$I27,0)</f>
        <v>0</v>
      </c>
      <c r="DM11" s="27">
        <f>IF(AND(DM$5&gt;='Fund Raising'!$K27,DM$5&lt;'Fund Raising'!$L27),'Fund Raising'!$I27,0)</f>
        <v>0</v>
      </c>
      <c r="DN11" s="27">
        <f>IF(AND(DN$5&gt;='Fund Raising'!$K27,DN$5&lt;'Fund Raising'!$L27),'Fund Raising'!$I27,0)</f>
        <v>0</v>
      </c>
      <c r="DO11" s="27">
        <f>IF(AND(DO$5&gt;='Fund Raising'!$K27,DO$5&lt;'Fund Raising'!$L27),'Fund Raising'!$I27,0)</f>
        <v>0</v>
      </c>
      <c r="DP11" s="27">
        <f>IF(AND(DP$5&gt;='Fund Raising'!$K27,DP$5&lt;'Fund Raising'!$L27),'Fund Raising'!$I27,0)</f>
        <v>0</v>
      </c>
      <c r="DQ11" s="27">
        <f>IF(AND(DQ$5&gt;='Fund Raising'!$K27,DQ$5&lt;'Fund Raising'!$L27),'Fund Raising'!$I27,0)</f>
        <v>0</v>
      </c>
      <c r="DR11" s="27">
        <f>IF(AND(DR$5&gt;='Fund Raising'!$K27,DR$5&lt;'Fund Raising'!$L27),'Fund Raising'!$I27,0)</f>
        <v>0</v>
      </c>
    </row>
    <row r="12" ht="14.25" customHeight="1" outlineLevel="2">
      <c r="B12" s="242" t="str">
        <f>'Fund Raising'!B28</f>
        <v>Seed</v>
      </c>
      <c r="C12" s="27">
        <f>IF(AND(C$5&gt;='Fund Raising'!$K28,C$5&lt;'Fund Raising'!$L28),'Fund Raising'!$I28,0)+'Fund Raising'!$D28*'Fund Raising'!$E28/100</f>
        <v>0</v>
      </c>
      <c r="D12" s="27">
        <f>IF(AND(D$5&gt;='Fund Raising'!$K28,D$5&lt;'Fund Raising'!$L28),'Fund Raising'!$I28,0)</f>
        <v>0</v>
      </c>
      <c r="E12" s="27">
        <f>IF(AND(E$5&gt;='Fund Raising'!$K28,E$5&lt;'Fund Raising'!$L28),'Fund Raising'!$I28,0)</f>
        <v>0</v>
      </c>
      <c r="F12" s="27">
        <f>IF(AND(F$5&gt;='Fund Raising'!$K28,F$5&lt;'Fund Raising'!$L28),'Fund Raising'!$I28,0)</f>
        <v>0</v>
      </c>
      <c r="G12" s="27">
        <f>IF(AND(G$5&gt;='Fund Raising'!$K28,G$5&lt;'Fund Raising'!$L28),'Fund Raising'!$I28,0)</f>
        <v>0</v>
      </c>
      <c r="H12" s="27">
        <f>IF(AND(H$5&gt;='Fund Raising'!$K28,H$5&lt;'Fund Raising'!$L28),'Fund Raising'!$I28,0)</f>
        <v>0</v>
      </c>
      <c r="I12" s="27">
        <f>IF(AND(I$5&gt;='Fund Raising'!$K28,I$5&lt;'Fund Raising'!$L28),'Fund Raising'!$I28,0)</f>
        <v>0</v>
      </c>
      <c r="J12" s="27">
        <f>IF(AND(J$5&gt;='Fund Raising'!$K28,J$5&lt;'Fund Raising'!$L28),'Fund Raising'!$I28,0)</f>
        <v>0</v>
      </c>
      <c r="K12" s="27">
        <f>IF(AND(K$5&gt;='Fund Raising'!$K28,K$5&lt;'Fund Raising'!$L28),'Fund Raising'!$I28,0)</f>
        <v>0</v>
      </c>
      <c r="L12" s="27">
        <f>IF(AND(L$5&gt;='Fund Raising'!$K28,L$5&lt;'Fund Raising'!$L28),'Fund Raising'!$I28,0)</f>
        <v>0</v>
      </c>
      <c r="M12" s="27">
        <f>IF(AND(M$5&gt;='Fund Raising'!$K28,M$5&lt;'Fund Raising'!$L28),'Fund Raising'!$I28,0)</f>
        <v>0</v>
      </c>
      <c r="N12" s="27">
        <f>IF(AND(N$5&gt;='Fund Raising'!$K28,N$5&lt;'Fund Raising'!$L28),'Fund Raising'!$I28,0)</f>
        <v>0</v>
      </c>
      <c r="O12" s="27">
        <f>IF(AND(O$5&gt;='Fund Raising'!$K28,O$5&lt;'Fund Raising'!$L28),'Fund Raising'!$I28,0)</f>
        <v>0</v>
      </c>
      <c r="P12" s="27">
        <f>IF(AND(P$5&gt;='Fund Raising'!$K28,P$5&lt;'Fund Raising'!$L28),'Fund Raising'!$I28,0)</f>
        <v>0</v>
      </c>
      <c r="Q12" s="27">
        <f>IF(AND(Q$5&gt;='Fund Raising'!$K28,Q$5&lt;'Fund Raising'!$L28),'Fund Raising'!$I28,0)</f>
        <v>0</v>
      </c>
      <c r="R12" s="27">
        <f>IF(AND(R$5&gt;='Fund Raising'!$K28,R$5&lt;'Fund Raising'!$L28),'Fund Raising'!$I28,0)</f>
        <v>0</v>
      </c>
      <c r="S12" s="27">
        <f>IF(AND(S$5&gt;='Fund Raising'!$K28,S$5&lt;'Fund Raising'!$L28),'Fund Raising'!$I28,0)</f>
        <v>0</v>
      </c>
      <c r="T12" s="27">
        <f>IF(AND(T$5&gt;='Fund Raising'!$K28,T$5&lt;'Fund Raising'!$L28),'Fund Raising'!$I28,0)</f>
        <v>0</v>
      </c>
      <c r="U12" s="27">
        <f>IF(AND(U$5&gt;='Fund Raising'!$K28,U$5&lt;'Fund Raising'!$L28),'Fund Raising'!$I28,0)</f>
        <v>0</v>
      </c>
      <c r="V12" s="27">
        <f>IF(AND(V$5&gt;='Fund Raising'!$K28,V$5&lt;'Fund Raising'!$L28),'Fund Raising'!$I28,0)</f>
        <v>0</v>
      </c>
      <c r="W12" s="27">
        <f>IF(AND(W$5&gt;='Fund Raising'!$K28,W$5&lt;'Fund Raising'!$L28),'Fund Raising'!$I28,0)</f>
        <v>0</v>
      </c>
      <c r="X12" s="27">
        <f>IF(AND(X$5&gt;='Fund Raising'!$K28,X$5&lt;'Fund Raising'!$L28),'Fund Raising'!$I28,0)</f>
        <v>0</v>
      </c>
      <c r="Y12" s="27">
        <f>IF(AND(Y$5&gt;='Fund Raising'!$K28,Y$5&lt;'Fund Raising'!$L28),'Fund Raising'!$I28,0)</f>
        <v>0</v>
      </c>
      <c r="Z12" s="27">
        <f>IF(AND(Z$5&gt;='Fund Raising'!$K28,Z$5&lt;'Fund Raising'!$L28),'Fund Raising'!$I28,0)</f>
        <v>0</v>
      </c>
      <c r="AA12" s="27">
        <f>IF(AND(AA$5&gt;='Fund Raising'!$K28,AA$5&lt;'Fund Raising'!$L28),'Fund Raising'!$I28,0)</f>
        <v>0</v>
      </c>
      <c r="AB12" s="27">
        <f>IF(AND(AB$5&gt;='Fund Raising'!$K28,AB$5&lt;'Fund Raising'!$L28),'Fund Raising'!$I28,0)</f>
        <v>0</v>
      </c>
      <c r="AC12" s="27">
        <f>IF(AND(AC$5&gt;='Fund Raising'!$K28,AC$5&lt;'Fund Raising'!$L28),'Fund Raising'!$I28,0)</f>
        <v>0</v>
      </c>
      <c r="AD12" s="27">
        <f>IF(AND(AD$5&gt;='Fund Raising'!$K28,AD$5&lt;'Fund Raising'!$L28),'Fund Raising'!$I28,0)</f>
        <v>0</v>
      </c>
      <c r="AE12" s="27">
        <f>IF(AND(AE$5&gt;='Fund Raising'!$K28,AE$5&lt;'Fund Raising'!$L28),'Fund Raising'!$I28,0)</f>
        <v>0</v>
      </c>
      <c r="AF12" s="27">
        <f>IF(AND(AF$5&gt;='Fund Raising'!$K28,AF$5&lt;'Fund Raising'!$L28),'Fund Raising'!$I28,0)</f>
        <v>0</v>
      </c>
      <c r="AG12" s="27">
        <f>IF(AND(AG$5&gt;='Fund Raising'!$K28,AG$5&lt;'Fund Raising'!$L28),'Fund Raising'!$I28,0)</f>
        <v>0</v>
      </c>
      <c r="AH12" s="27">
        <f>IF(AND(AH$5&gt;='Fund Raising'!$K28,AH$5&lt;'Fund Raising'!$L28),'Fund Raising'!$I28,0)</f>
        <v>0</v>
      </c>
      <c r="AI12" s="27">
        <f>IF(AND(AI$5&gt;='Fund Raising'!$K28,AI$5&lt;'Fund Raising'!$L28),'Fund Raising'!$I28,0)</f>
        <v>0</v>
      </c>
      <c r="AJ12" s="27">
        <f>IF(AND(AJ$5&gt;='Fund Raising'!$K28,AJ$5&lt;'Fund Raising'!$L28),'Fund Raising'!$I28,0)</f>
        <v>0</v>
      </c>
      <c r="AK12" s="27">
        <f>IF(AND(AK$5&gt;='Fund Raising'!$K28,AK$5&lt;'Fund Raising'!$L28),'Fund Raising'!$I28,0)</f>
        <v>0</v>
      </c>
      <c r="AL12" s="27">
        <f>IF(AND(AL$5&gt;='Fund Raising'!$K28,AL$5&lt;'Fund Raising'!$L28),'Fund Raising'!$I28,0)</f>
        <v>0</v>
      </c>
      <c r="AM12" s="27">
        <f>IF(AND(AM$5&gt;='Fund Raising'!$K28,AM$5&lt;'Fund Raising'!$L28),'Fund Raising'!$I28,0)</f>
        <v>0</v>
      </c>
      <c r="AN12" s="27">
        <f>IF(AND(AN$5&gt;='Fund Raising'!$K28,AN$5&lt;'Fund Raising'!$L28),'Fund Raising'!$I28,0)</f>
        <v>0</v>
      </c>
      <c r="AO12" s="27">
        <f>IF(AND(AO$5&gt;='Fund Raising'!$K28,AO$5&lt;'Fund Raising'!$L28),'Fund Raising'!$I28,0)</f>
        <v>0</v>
      </c>
      <c r="AP12" s="27">
        <f>IF(AND(AP$5&gt;='Fund Raising'!$K28,AP$5&lt;'Fund Raising'!$L28),'Fund Raising'!$I28,0)</f>
        <v>0</v>
      </c>
      <c r="AQ12" s="27">
        <f>IF(AND(AQ$5&gt;='Fund Raising'!$K28,AQ$5&lt;'Fund Raising'!$L28),'Fund Raising'!$I28,0)</f>
        <v>0</v>
      </c>
      <c r="AR12" s="27">
        <f>IF(AND(AR$5&gt;='Fund Raising'!$K28,AR$5&lt;'Fund Raising'!$L28),'Fund Raising'!$I28,0)</f>
        <v>0</v>
      </c>
      <c r="AS12" s="27">
        <f>IF(AND(AS$5&gt;='Fund Raising'!$K28,AS$5&lt;'Fund Raising'!$L28),'Fund Raising'!$I28,0)</f>
        <v>0</v>
      </c>
      <c r="AT12" s="27">
        <f>IF(AND(AT$5&gt;='Fund Raising'!$K28,AT$5&lt;'Fund Raising'!$L28),'Fund Raising'!$I28,0)</f>
        <v>0</v>
      </c>
      <c r="AU12" s="27">
        <f>IF(AND(AU$5&gt;='Fund Raising'!$K28,AU$5&lt;'Fund Raising'!$L28),'Fund Raising'!$I28,0)</f>
        <v>0</v>
      </c>
      <c r="AV12" s="27">
        <f>IF(AND(AV$5&gt;='Fund Raising'!$K28,AV$5&lt;'Fund Raising'!$L28),'Fund Raising'!$I28,0)</f>
        <v>0</v>
      </c>
      <c r="AW12" s="27">
        <f>IF(AND(AW$5&gt;='Fund Raising'!$K28,AW$5&lt;'Fund Raising'!$L28),'Fund Raising'!$I28,0)</f>
        <v>0</v>
      </c>
      <c r="AX12" s="27">
        <f>IF(AND(AX$5&gt;='Fund Raising'!$K28,AX$5&lt;'Fund Raising'!$L28),'Fund Raising'!$I28,0)</f>
        <v>0</v>
      </c>
      <c r="AY12" s="27">
        <f>IF(AND(AY$5&gt;='Fund Raising'!$K28,AY$5&lt;'Fund Raising'!$L28),'Fund Raising'!$I28,0)</f>
        <v>0</v>
      </c>
      <c r="AZ12" s="27">
        <f>IF(AND(AZ$5&gt;='Fund Raising'!$K28,AZ$5&lt;'Fund Raising'!$L28),'Fund Raising'!$I28,0)</f>
        <v>0</v>
      </c>
      <c r="BA12" s="27">
        <f>IF(AND(BA$5&gt;='Fund Raising'!$K28,BA$5&lt;'Fund Raising'!$L28),'Fund Raising'!$I28,0)</f>
        <v>0</v>
      </c>
      <c r="BB12" s="27">
        <f>IF(AND(BB$5&gt;='Fund Raising'!$K28,BB$5&lt;'Fund Raising'!$L28),'Fund Raising'!$I28,0)</f>
        <v>0</v>
      </c>
      <c r="BC12" s="27">
        <f>IF(AND(BC$5&gt;='Fund Raising'!$K28,BC$5&lt;'Fund Raising'!$L28),'Fund Raising'!$I28,0)</f>
        <v>0</v>
      </c>
      <c r="BD12" s="27">
        <f>IF(AND(BD$5&gt;='Fund Raising'!$K28,BD$5&lt;'Fund Raising'!$L28),'Fund Raising'!$I28,0)</f>
        <v>0</v>
      </c>
      <c r="BE12" s="27">
        <f>IF(AND(BE$5&gt;='Fund Raising'!$K28,BE$5&lt;'Fund Raising'!$L28),'Fund Raising'!$I28,0)</f>
        <v>0</v>
      </c>
      <c r="BF12" s="27">
        <f>IF(AND(BF$5&gt;='Fund Raising'!$K28,BF$5&lt;'Fund Raising'!$L28),'Fund Raising'!$I28,0)</f>
        <v>0</v>
      </c>
      <c r="BG12" s="27">
        <f>IF(AND(BG$5&gt;='Fund Raising'!$K28,BG$5&lt;'Fund Raising'!$L28),'Fund Raising'!$I28,0)</f>
        <v>0</v>
      </c>
      <c r="BH12" s="27">
        <f>IF(AND(BH$5&gt;='Fund Raising'!$K28,BH$5&lt;'Fund Raising'!$L28),'Fund Raising'!$I28,0)</f>
        <v>0</v>
      </c>
      <c r="BI12" s="27">
        <f>IF(AND(BI$5&gt;='Fund Raising'!$K28,BI$5&lt;'Fund Raising'!$L28),'Fund Raising'!$I28,0)</f>
        <v>0</v>
      </c>
      <c r="BJ12" s="27">
        <f>IF(AND(BJ$5&gt;='Fund Raising'!$K28,BJ$5&lt;'Fund Raising'!$L28),'Fund Raising'!$I28,0)</f>
        <v>0</v>
      </c>
      <c r="BK12" s="27">
        <f>IF(AND(BK$5&gt;='Fund Raising'!$K28,BK$5&lt;'Fund Raising'!$L28),'Fund Raising'!$I28,0)</f>
        <v>0</v>
      </c>
      <c r="BL12" s="27">
        <f>IF(AND(BL$5&gt;='Fund Raising'!$K28,BL$5&lt;'Fund Raising'!$L28),'Fund Raising'!$I28,0)</f>
        <v>0</v>
      </c>
      <c r="BM12" s="27">
        <f>IF(AND(BM$5&gt;='Fund Raising'!$K28,BM$5&lt;'Fund Raising'!$L28),'Fund Raising'!$I28,0)</f>
        <v>0</v>
      </c>
      <c r="BN12" s="27">
        <f>IF(AND(BN$5&gt;='Fund Raising'!$K28,BN$5&lt;'Fund Raising'!$L28),'Fund Raising'!$I28,0)</f>
        <v>0</v>
      </c>
      <c r="BO12" s="27">
        <f>IF(AND(BO$5&gt;='Fund Raising'!$K28,BO$5&lt;'Fund Raising'!$L28),'Fund Raising'!$I28,0)</f>
        <v>0</v>
      </c>
      <c r="BP12" s="27">
        <f>IF(AND(BP$5&gt;='Fund Raising'!$K28,BP$5&lt;'Fund Raising'!$L28),'Fund Raising'!$I28,0)</f>
        <v>0</v>
      </c>
      <c r="BQ12" s="27">
        <f>IF(AND(BQ$5&gt;='Fund Raising'!$K28,BQ$5&lt;'Fund Raising'!$L28),'Fund Raising'!$I28,0)</f>
        <v>0</v>
      </c>
      <c r="BR12" s="27">
        <f>IF(AND(BR$5&gt;='Fund Raising'!$K28,BR$5&lt;'Fund Raising'!$L28),'Fund Raising'!$I28,0)</f>
        <v>0</v>
      </c>
      <c r="BS12" s="27">
        <f>IF(AND(BS$5&gt;='Fund Raising'!$K28,BS$5&lt;'Fund Raising'!$L28),'Fund Raising'!$I28,0)</f>
        <v>0</v>
      </c>
      <c r="BT12" s="27">
        <f>IF(AND(BT$5&gt;='Fund Raising'!$K28,BT$5&lt;'Fund Raising'!$L28),'Fund Raising'!$I28,0)</f>
        <v>0</v>
      </c>
      <c r="BU12" s="27">
        <f>IF(AND(BU$5&gt;='Fund Raising'!$K28,BU$5&lt;'Fund Raising'!$L28),'Fund Raising'!$I28,0)</f>
        <v>0</v>
      </c>
      <c r="BV12" s="27">
        <f>IF(AND(BV$5&gt;='Fund Raising'!$K28,BV$5&lt;'Fund Raising'!$L28),'Fund Raising'!$I28,0)</f>
        <v>0</v>
      </c>
      <c r="BW12" s="27">
        <f>IF(AND(BW$5&gt;='Fund Raising'!$K28,BW$5&lt;'Fund Raising'!$L28),'Fund Raising'!$I28,0)</f>
        <v>0</v>
      </c>
      <c r="BX12" s="27">
        <f>IF(AND(BX$5&gt;='Fund Raising'!$K28,BX$5&lt;'Fund Raising'!$L28),'Fund Raising'!$I28,0)</f>
        <v>0</v>
      </c>
      <c r="BY12" s="27">
        <f>IF(AND(BY$5&gt;='Fund Raising'!$K28,BY$5&lt;'Fund Raising'!$L28),'Fund Raising'!$I28,0)</f>
        <v>0</v>
      </c>
      <c r="BZ12" s="27">
        <f>IF(AND(BZ$5&gt;='Fund Raising'!$K28,BZ$5&lt;'Fund Raising'!$L28),'Fund Raising'!$I28,0)</f>
        <v>0</v>
      </c>
      <c r="CA12" s="27">
        <f>IF(AND(CA$5&gt;='Fund Raising'!$K28,CA$5&lt;'Fund Raising'!$L28),'Fund Raising'!$I28,0)</f>
        <v>0</v>
      </c>
      <c r="CB12" s="27">
        <f>IF(AND(CB$5&gt;='Fund Raising'!$K28,CB$5&lt;'Fund Raising'!$L28),'Fund Raising'!$I28,0)</f>
        <v>0</v>
      </c>
      <c r="CC12" s="27">
        <f>IF(AND(CC$5&gt;='Fund Raising'!$K28,CC$5&lt;'Fund Raising'!$L28),'Fund Raising'!$I28,0)</f>
        <v>0</v>
      </c>
      <c r="CD12" s="27">
        <f>IF(AND(CD$5&gt;='Fund Raising'!$K28,CD$5&lt;'Fund Raising'!$L28),'Fund Raising'!$I28,0)</f>
        <v>0</v>
      </c>
      <c r="CE12" s="27">
        <f>IF(AND(CE$5&gt;='Fund Raising'!$K28,CE$5&lt;'Fund Raising'!$L28),'Fund Raising'!$I28,0)</f>
        <v>0</v>
      </c>
      <c r="CF12" s="27">
        <f>IF(AND(CF$5&gt;='Fund Raising'!$K28,CF$5&lt;'Fund Raising'!$L28),'Fund Raising'!$I28,0)</f>
        <v>0</v>
      </c>
      <c r="CG12" s="27">
        <f>IF(AND(CG$5&gt;='Fund Raising'!$K28,CG$5&lt;'Fund Raising'!$L28),'Fund Raising'!$I28,0)</f>
        <v>0</v>
      </c>
      <c r="CH12" s="27">
        <f>IF(AND(CH$5&gt;='Fund Raising'!$K28,CH$5&lt;'Fund Raising'!$L28),'Fund Raising'!$I28,0)</f>
        <v>0</v>
      </c>
      <c r="CI12" s="27">
        <f>IF(AND(CI$5&gt;='Fund Raising'!$K28,CI$5&lt;'Fund Raising'!$L28),'Fund Raising'!$I28,0)</f>
        <v>0</v>
      </c>
      <c r="CJ12" s="27">
        <f>IF(AND(CJ$5&gt;='Fund Raising'!$K28,CJ$5&lt;'Fund Raising'!$L28),'Fund Raising'!$I28,0)</f>
        <v>0</v>
      </c>
      <c r="CK12" s="27">
        <f>IF(AND(CK$5&gt;='Fund Raising'!$K28,CK$5&lt;'Fund Raising'!$L28),'Fund Raising'!$I28,0)</f>
        <v>0</v>
      </c>
      <c r="CL12" s="27">
        <f>IF(AND(CL$5&gt;='Fund Raising'!$K28,CL$5&lt;'Fund Raising'!$L28),'Fund Raising'!$I28,0)</f>
        <v>0</v>
      </c>
      <c r="CM12" s="27">
        <f>IF(AND(CM$5&gt;='Fund Raising'!$K28,CM$5&lt;'Fund Raising'!$L28),'Fund Raising'!$I28,0)</f>
        <v>0</v>
      </c>
      <c r="CN12" s="27">
        <f>IF(AND(CN$5&gt;='Fund Raising'!$K28,CN$5&lt;'Fund Raising'!$L28),'Fund Raising'!$I28,0)</f>
        <v>0</v>
      </c>
      <c r="CO12" s="27">
        <f>IF(AND(CO$5&gt;='Fund Raising'!$K28,CO$5&lt;'Fund Raising'!$L28),'Fund Raising'!$I28,0)</f>
        <v>0</v>
      </c>
      <c r="CP12" s="27">
        <f>IF(AND(CP$5&gt;='Fund Raising'!$K28,CP$5&lt;'Fund Raising'!$L28),'Fund Raising'!$I28,0)</f>
        <v>0</v>
      </c>
      <c r="CQ12" s="27">
        <f>IF(AND(CQ$5&gt;='Fund Raising'!$K28,CQ$5&lt;'Fund Raising'!$L28),'Fund Raising'!$I28,0)</f>
        <v>0</v>
      </c>
      <c r="CR12" s="27">
        <f>IF(AND(CR$5&gt;='Fund Raising'!$K28,CR$5&lt;'Fund Raising'!$L28),'Fund Raising'!$I28,0)</f>
        <v>0</v>
      </c>
      <c r="CS12" s="27">
        <f>IF(AND(CS$5&gt;='Fund Raising'!$K28,CS$5&lt;'Fund Raising'!$L28),'Fund Raising'!$I28,0)</f>
        <v>0</v>
      </c>
      <c r="CT12" s="27">
        <f>IF(AND(CT$5&gt;='Fund Raising'!$K28,CT$5&lt;'Fund Raising'!$L28),'Fund Raising'!$I28,0)</f>
        <v>0</v>
      </c>
      <c r="CU12" s="27">
        <f>IF(AND(CU$5&gt;='Fund Raising'!$K28,CU$5&lt;'Fund Raising'!$L28),'Fund Raising'!$I28,0)</f>
        <v>0</v>
      </c>
      <c r="CV12" s="27">
        <f>IF(AND(CV$5&gt;='Fund Raising'!$K28,CV$5&lt;'Fund Raising'!$L28),'Fund Raising'!$I28,0)</f>
        <v>0</v>
      </c>
      <c r="CW12" s="27">
        <f>IF(AND(CW$5&gt;='Fund Raising'!$K28,CW$5&lt;'Fund Raising'!$L28),'Fund Raising'!$I28,0)</f>
        <v>0</v>
      </c>
      <c r="CX12" s="27">
        <f>IF(AND(CX$5&gt;='Fund Raising'!$K28,CX$5&lt;'Fund Raising'!$L28),'Fund Raising'!$I28,0)</f>
        <v>0</v>
      </c>
      <c r="CY12" s="27">
        <f>IF(AND(CY$5&gt;='Fund Raising'!$K28,CY$5&lt;'Fund Raising'!$L28),'Fund Raising'!$I28,0)</f>
        <v>0</v>
      </c>
      <c r="CZ12" s="27">
        <f>IF(AND(CZ$5&gt;='Fund Raising'!$K28,CZ$5&lt;'Fund Raising'!$L28),'Fund Raising'!$I28,0)</f>
        <v>0</v>
      </c>
      <c r="DA12" s="27">
        <f>IF(AND(DA$5&gt;='Fund Raising'!$K28,DA$5&lt;'Fund Raising'!$L28),'Fund Raising'!$I28,0)</f>
        <v>0</v>
      </c>
      <c r="DB12" s="27">
        <f>IF(AND(DB$5&gt;='Fund Raising'!$K28,DB$5&lt;'Fund Raising'!$L28),'Fund Raising'!$I28,0)</f>
        <v>0</v>
      </c>
      <c r="DC12" s="27">
        <f>IF(AND(DC$5&gt;='Fund Raising'!$K28,DC$5&lt;'Fund Raising'!$L28),'Fund Raising'!$I28,0)</f>
        <v>0</v>
      </c>
      <c r="DD12" s="27">
        <f>IF(AND(DD$5&gt;='Fund Raising'!$K28,DD$5&lt;'Fund Raising'!$L28),'Fund Raising'!$I28,0)</f>
        <v>0</v>
      </c>
      <c r="DE12" s="27">
        <f>IF(AND(DE$5&gt;='Fund Raising'!$K28,DE$5&lt;'Fund Raising'!$L28),'Fund Raising'!$I28,0)</f>
        <v>0</v>
      </c>
      <c r="DF12" s="27">
        <f>IF(AND(DF$5&gt;='Fund Raising'!$K28,DF$5&lt;'Fund Raising'!$L28),'Fund Raising'!$I28,0)</f>
        <v>0</v>
      </c>
      <c r="DG12" s="27">
        <f>IF(AND(DG$5&gt;='Fund Raising'!$K28,DG$5&lt;'Fund Raising'!$L28),'Fund Raising'!$I28,0)</f>
        <v>0</v>
      </c>
      <c r="DH12" s="27">
        <f>IF(AND(DH$5&gt;='Fund Raising'!$K28,DH$5&lt;'Fund Raising'!$L28),'Fund Raising'!$I28,0)</f>
        <v>0</v>
      </c>
      <c r="DI12" s="27">
        <f>IF(AND(DI$5&gt;='Fund Raising'!$K28,DI$5&lt;'Fund Raising'!$L28),'Fund Raising'!$I28,0)</f>
        <v>0</v>
      </c>
      <c r="DJ12" s="27">
        <f>IF(AND(DJ$5&gt;='Fund Raising'!$K28,DJ$5&lt;'Fund Raising'!$L28),'Fund Raising'!$I28,0)</f>
        <v>0</v>
      </c>
      <c r="DK12" s="27">
        <f>IF(AND(DK$5&gt;='Fund Raising'!$K28,DK$5&lt;'Fund Raising'!$L28),'Fund Raising'!$I28,0)</f>
        <v>0</v>
      </c>
      <c r="DL12" s="27">
        <f>IF(AND(DL$5&gt;='Fund Raising'!$K28,DL$5&lt;'Fund Raising'!$L28),'Fund Raising'!$I28,0)</f>
        <v>0</v>
      </c>
      <c r="DM12" s="27">
        <f>IF(AND(DM$5&gt;='Fund Raising'!$K28,DM$5&lt;'Fund Raising'!$L28),'Fund Raising'!$I28,0)</f>
        <v>0</v>
      </c>
      <c r="DN12" s="27">
        <f>IF(AND(DN$5&gt;='Fund Raising'!$K28,DN$5&lt;'Fund Raising'!$L28),'Fund Raising'!$I28,0)</f>
        <v>0</v>
      </c>
      <c r="DO12" s="27">
        <f>IF(AND(DO$5&gt;='Fund Raising'!$K28,DO$5&lt;'Fund Raising'!$L28),'Fund Raising'!$I28,0)</f>
        <v>0</v>
      </c>
      <c r="DP12" s="27">
        <f>IF(AND(DP$5&gt;='Fund Raising'!$K28,DP$5&lt;'Fund Raising'!$L28),'Fund Raising'!$I28,0)</f>
        <v>0</v>
      </c>
      <c r="DQ12" s="27">
        <f>IF(AND(DQ$5&gt;='Fund Raising'!$K28,DQ$5&lt;'Fund Raising'!$L28),'Fund Raising'!$I28,0)</f>
        <v>0</v>
      </c>
      <c r="DR12" s="27">
        <f>IF(AND(DR$5&gt;='Fund Raising'!$K28,DR$5&lt;'Fund Raising'!$L28),'Fund Raising'!$I28,0)</f>
        <v>0</v>
      </c>
    </row>
    <row r="13" ht="14.25" customHeight="1" outlineLevel="2">
      <c r="B13" s="242" t="str">
        <f>'Fund Raising'!B29</f>
        <v>Pre-Sale 1</v>
      </c>
      <c r="C13" s="27">
        <f>IF(AND(C$5&gt;='Fund Raising'!$K29,C$5&lt;'Fund Raising'!$L29),'Fund Raising'!$I29,0)+'Fund Raising'!$D29*'Fund Raising'!$E29/100</f>
        <v>0</v>
      </c>
      <c r="D13" s="27">
        <f>IF(AND(D$5&gt;='Fund Raising'!$K29,D$5&lt;'Fund Raising'!$L29),'Fund Raising'!$I29,0)</f>
        <v>0</v>
      </c>
      <c r="E13" s="27">
        <f>IF(AND(E$5&gt;='Fund Raising'!$K29,E$5&lt;'Fund Raising'!$L29),'Fund Raising'!$I29,0)</f>
        <v>0</v>
      </c>
      <c r="F13" s="27">
        <f>IF(AND(F$5&gt;='Fund Raising'!$K29,F$5&lt;'Fund Raising'!$L29),'Fund Raising'!$I29,0)</f>
        <v>0</v>
      </c>
      <c r="G13" s="27">
        <f>IF(AND(G$5&gt;='Fund Raising'!$K29,G$5&lt;'Fund Raising'!$L29),'Fund Raising'!$I29,0)</f>
        <v>0</v>
      </c>
      <c r="H13" s="27">
        <f>IF(AND(H$5&gt;='Fund Raising'!$K29,H$5&lt;'Fund Raising'!$L29),'Fund Raising'!$I29,0)</f>
        <v>0</v>
      </c>
      <c r="I13" s="27">
        <f>IF(AND(I$5&gt;='Fund Raising'!$K29,I$5&lt;'Fund Raising'!$L29),'Fund Raising'!$I29,0)</f>
        <v>0</v>
      </c>
      <c r="J13" s="27">
        <f>IF(AND(J$5&gt;='Fund Raising'!$K29,J$5&lt;'Fund Raising'!$L29),'Fund Raising'!$I29,0)</f>
        <v>0</v>
      </c>
      <c r="K13" s="27">
        <f>IF(AND(K$5&gt;='Fund Raising'!$K29,K$5&lt;'Fund Raising'!$L29),'Fund Raising'!$I29,0)</f>
        <v>0</v>
      </c>
      <c r="L13" s="27">
        <f>IF(AND(L$5&gt;='Fund Raising'!$K29,L$5&lt;'Fund Raising'!$L29),'Fund Raising'!$I29,0)</f>
        <v>0</v>
      </c>
      <c r="M13" s="27">
        <f>IF(AND(M$5&gt;='Fund Raising'!$K29,M$5&lt;'Fund Raising'!$L29),'Fund Raising'!$I29,0)</f>
        <v>0</v>
      </c>
      <c r="N13" s="27">
        <f>IF(AND(N$5&gt;='Fund Raising'!$K29,N$5&lt;'Fund Raising'!$L29),'Fund Raising'!$I29,0)</f>
        <v>0</v>
      </c>
      <c r="O13" s="27">
        <f>IF(AND(O$5&gt;='Fund Raising'!$K29,O$5&lt;'Fund Raising'!$L29),'Fund Raising'!$I29,0)</f>
        <v>0</v>
      </c>
      <c r="P13" s="27">
        <f>IF(AND(P$5&gt;='Fund Raising'!$K29,P$5&lt;'Fund Raising'!$L29),'Fund Raising'!$I29,0)</f>
        <v>0</v>
      </c>
      <c r="Q13" s="27">
        <f>IF(AND(Q$5&gt;='Fund Raising'!$K29,Q$5&lt;'Fund Raising'!$L29),'Fund Raising'!$I29,0)</f>
        <v>0</v>
      </c>
      <c r="R13" s="27">
        <f>IF(AND(R$5&gt;='Fund Raising'!$K29,R$5&lt;'Fund Raising'!$L29),'Fund Raising'!$I29,0)</f>
        <v>0</v>
      </c>
      <c r="S13" s="27">
        <f>IF(AND(S$5&gt;='Fund Raising'!$K29,S$5&lt;'Fund Raising'!$L29),'Fund Raising'!$I29,0)</f>
        <v>0</v>
      </c>
      <c r="T13" s="27">
        <f>IF(AND(T$5&gt;='Fund Raising'!$K29,T$5&lt;'Fund Raising'!$L29),'Fund Raising'!$I29,0)</f>
        <v>0</v>
      </c>
      <c r="U13" s="27">
        <f>IF(AND(U$5&gt;='Fund Raising'!$K29,U$5&lt;'Fund Raising'!$L29),'Fund Raising'!$I29,0)</f>
        <v>0</v>
      </c>
      <c r="V13" s="27">
        <f>IF(AND(V$5&gt;='Fund Raising'!$K29,V$5&lt;'Fund Raising'!$L29),'Fund Raising'!$I29,0)</f>
        <v>0</v>
      </c>
      <c r="W13" s="27">
        <f>IF(AND(W$5&gt;='Fund Raising'!$K29,W$5&lt;'Fund Raising'!$L29),'Fund Raising'!$I29,0)</f>
        <v>0</v>
      </c>
      <c r="X13" s="27">
        <f>IF(AND(X$5&gt;='Fund Raising'!$K29,X$5&lt;'Fund Raising'!$L29),'Fund Raising'!$I29,0)</f>
        <v>0</v>
      </c>
      <c r="Y13" s="27">
        <f>IF(AND(Y$5&gt;='Fund Raising'!$K29,Y$5&lt;'Fund Raising'!$L29),'Fund Raising'!$I29,0)</f>
        <v>0</v>
      </c>
      <c r="Z13" s="27">
        <f>IF(AND(Z$5&gt;='Fund Raising'!$K29,Z$5&lt;'Fund Raising'!$L29),'Fund Raising'!$I29,0)</f>
        <v>0</v>
      </c>
      <c r="AA13" s="27">
        <f>IF(AND(AA$5&gt;='Fund Raising'!$K29,AA$5&lt;'Fund Raising'!$L29),'Fund Raising'!$I29,0)</f>
        <v>0</v>
      </c>
      <c r="AB13" s="27">
        <f>IF(AND(AB$5&gt;='Fund Raising'!$K29,AB$5&lt;'Fund Raising'!$L29),'Fund Raising'!$I29,0)</f>
        <v>0</v>
      </c>
      <c r="AC13" s="27">
        <f>IF(AND(AC$5&gt;='Fund Raising'!$K29,AC$5&lt;'Fund Raising'!$L29),'Fund Raising'!$I29,0)</f>
        <v>0</v>
      </c>
      <c r="AD13" s="27">
        <f>IF(AND(AD$5&gt;='Fund Raising'!$K29,AD$5&lt;'Fund Raising'!$L29),'Fund Raising'!$I29,0)</f>
        <v>0</v>
      </c>
      <c r="AE13" s="27">
        <f>IF(AND(AE$5&gt;='Fund Raising'!$K29,AE$5&lt;'Fund Raising'!$L29),'Fund Raising'!$I29,0)</f>
        <v>0</v>
      </c>
      <c r="AF13" s="27">
        <f>IF(AND(AF$5&gt;='Fund Raising'!$K29,AF$5&lt;'Fund Raising'!$L29),'Fund Raising'!$I29,0)</f>
        <v>0</v>
      </c>
      <c r="AG13" s="27">
        <f>IF(AND(AG$5&gt;='Fund Raising'!$K29,AG$5&lt;'Fund Raising'!$L29),'Fund Raising'!$I29,0)</f>
        <v>0</v>
      </c>
      <c r="AH13" s="27">
        <f>IF(AND(AH$5&gt;='Fund Raising'!$K29,AH$5&lt;'Fund Raising'!$L29),'Fund Raising'!$I29,0)</f>
        <v>0</v>
      </c>
      <c r="AI13" s="27">
        <f>IF(AND(AI$5&gt;='Fund Raising'!$K29,AI$5&lt;'Fund Raising'!$L29),'Fund Raising'!$I29,0)</f>
        <v>0</v>
      </c>
      <c r="AJ13" s="27">
        <f>IF(AND(AJ$5&gt;='Fund Raising'!$K29,AJ$5&lt;'Fund Raising'!$L29),'Fund Raising'!$I29,0)</f>
        <v>0</v>
      </c>
      <c r="AK13" s="27">
        <f>IF(AND(AK$5&gt;='Fund Raising'!$K29,AK$5&lt;'Fund Raising'!$L29),'Fund Raising'!$I29,0)</f>
        <v>0</v>
      </c>
      <c r="AL13" s="27">
        <f>IF(AND(AL$5&gt;='Fund Raising'!$K29,AL$5&lt;'Fund Raising'!$L29),'Fund Raising'!$I29,0)</f>
        <v>0</v>
      </c>
      <c r="AM13" s="27">
        <f>IF(AND(AM$5&gt;='Fund Raising'!$K29,AM$5&lt;'Fund Raising'!$L29),'Fund Raising'!$I29,0)</f>
        <v>0</v>
      </c>
      <c r="AN13" s="27">
        <f>IF(AND(AN$5&gt;='Fund Raising'!$K29,AN$5&lt;'Fund Raising'!$L29),'Fund Raising'!$I29,0)</f>
        <v>0</v>
      </c>
      <c r="AO13" s="27">
        <f>IF(AND(AO$5&gt;='Fund Raising'!$K29,AO$5&lt;'Fund Raising'!$L29),'Fund Raising'!$I29,0)</f>
        <v>0</v>
      </c>
      <c r="AP13" s="27">
        <f>IF(AND(AP$5&gt;='Fund Raising'!$K29,AP$5&lt;'Fund Raising'!$L29),'Fund Raising'!$I29,0)</f>
        <v>0</v>
      </c>
      <c r="AQ13" s="27">
        <f>IF(AND(AQ$5&gt;='Fund Raising'!$K29,AQ$5&lt;'Fund Raising'!$L29),'Fund Raising'!$I29,0)</f>
        <v>0</v>
      </c>
      <c r="AR13" s="27">
        <f>IF(AND(AR$5&gt;='Fund Raising'!$K29,AR$5&lt;'Fund Raising'!$L29),'Fund Raising'!$I29,0)</f>
        <v>0</v>
      </c>
      <c r="AS13" s="27">
        <f>IF(AND(AS$5&gt;='Fund Raising'!$K29,AS$5&lt;'Fund Raising'!$L29),'Fund Raising'!$I29,0)</f>
        <v>0</v>
      </c>
      <c r="AT13" s="27">
        <f>IF(AND(AT$5&gt;='Fund Raising'!$K29,AT$5&lt;'Fund Raising'!$L29),'Fund Raising'!$I29,0)</f>
        <v>0</v>
      </c>
      <c r="AU13" s="27">
        <f>IF(AND(AU$5&gt;='Fund Raising'!$K29,AU$5&lt;'Fund Raising'!$L29),'Fund Raising'!$I29,0)</f>
        <v>0</v>
      </c>
      <c r="AV13" s="27">
        <f>IF(AND(AV$5&gt;='Fund Raising'!$K29,AV$5&lt;'Fund Raising'!$L29),'Fund Raising'!$I29,0)</f>
        <v>0</v>
      </c>
      <c r="AW13" s="27">
        <f>IF(AND(AW$5&gt;='Fund Raising'!$K29,AW$5&lt;'Fund Raising'!$L29),'Fund Raising'!$I29,0)</f>
        <v>0</v>
      </c>
      <c r="AX13" s="27">
        <f>IF(AND(AX$5&gt;='Fund Raising'!$K29,AX$5&lt;'Fund Raising'!$L29),'Fund Raising'!$I29,0)</f>
        <v>0</v>
      </c>
      <c r="AY13" s="27">
        <f>IF(AND(AY$5&gt;='Fund Raising'!$K29,AY$5&lt;'Fund Raising'!$L29),'Fund Raising'!$I29,0)</f>
        <v>0</v>
      </c>
      <c r="AZ13" s="27">
        <f>IF(AND(AZ$5&gt;='Fund Raising'!$K29,AZ$5&lt;'Fund Raising'!$L29),'Fund Raising'!$I29,0)</f>
        <v>0</v>
      </c>
      <c r="BA13" s="27">
        <f>IF(AND(BA$5&gt;='Fund Raising'!$K29,BA$5&lt;'Fund Raising'!$L29),'Fund Raising'!$I29,0)</f>
        <v>0</v>
      </c>
      <c r="BB13" s="27">
        <f>IF(AND(BB$5&gt;='Fund Raising'!$K29,BB$5&lt;'Fund Raising'!$L29),'Fund Raising'!$I29,0)</f>
        <v>0</v>
      </c>
      <c r="BC13" s="27">
        <f>IF(AND(BC$5&gt;='Fund Raising'!$K29,BC$5&lt;'Fund Raising'!$L29),'Fund Raising'!$I29,0)</f>
        <v>0</v>
      </c>
      <c r="BD13" s="27">
        <f>IF(AND(BD$5&gt;='Fund Raising'!$K29,BD$5&lt;'Fund Raising'!$L29),'Fund Raising'!$I29,0)</f>
        <v>0</v>
      </c>
      <c r="BE13" s="27">
        <f>IF(AND(BE$5&gt;='Fund Raising'!$K29,BE$5&lt;'Fund Raising'!$L29),'Fund Raising'!$I29,0)</f>
        <v>0</v>
      </c>
      <c r="BF13" s="27">
        <f>IF(AND(BF$5&gt;='Fund Raising'!$K29,BF$5&lt;'Fund Raising'!$L29),'Fund Raising'!$I29,0)</f>
        <v>0</v>
      </c>
      <c r="BG13" s="27">
        <f>IF(AND(BG$5&gt;='Fund Raising'!$K29,BG$5&lt;'Fund Raising'!$L29),'Fund Raising'!$I29,0)</f>
        <v>0</v>
      </c>
      <c r="BH13" s="27">
        <f>IF(AND(BH$5&gt;='Fund Raising'!$K29,BH$5&lt;'Fund Raising'!$L29),'Fund Raising'!$I29,0)</f>
        <v>0</v>
      </c>
      <c r="BI13" s="27">
        <f>IF(AND(BI$5&gt;='Fund Raising'!$K29,BI$5&lt;'Fund Raising'!$L29),'Fund Raising'!$I29,0)</f>
        <v>0</v>
      </c>
      <c r="BJ13" s="27">
        <f>IF(AND(BJ$5&gt;='Fund Raising'!$K29,BJ$5&lt;'Fund Raising'!$L29),'Fund Raising'!$I29,0)</f>
        <v>0</v>
      </c>
      <c r="BK13" s="27">
        <f>IF(AND(BK$5&gt;='Fund Raising'!$K29,BK$5&lt;'Fund Raising'!$L29),'Fund Raising'!$I29,0)</f>
        <v>0</v>
      </c>
      <c r="BL13" s="27">
        <f>IF(AND(BL$5&gt;='Fund Raising'!$K29,BL$5&lt;'Fund Raising'!$L29),'Fund Raising'!$I29,0)</f>
        <v>0</v>
      </c>
      <c r="BM13" s="27">
        <f>IF(AND(BM$5&gt;='Fund Raising'!$K29,BM$5&lt;'Fund Raising'!$L29),'Fund Raising'!$I29,0)</f>
        <v>0</v>
      </c>
      <c r="BN13" s="27">
        <f>IF(AND(BN$5&gt;='Fund Raising'!$K29,BN$5&lt;'Fund Raising'!$L29),'Fund Raising'!$I29,0)</f>
        <v>0</v>
      </c>
      <c r="BO13" s="27">
        <f>IF(AND(BO$5&gt;='Fund Raising'!$K29,BO$5&lt;'Fund Raising'!$L29),'Fund Raising'!$I29,0)</f>
        <v>0</v>
      </c>
      <c r="BP13" s="27">
        <f>IF(AND(BP$5&gt;='Fund Raising'!$K29,BP$5&lt;'Fund Raising'!$L29),'Fund Raising'!$I29,0)</f>
        <v>0</v>
      </c>
      <c r="BQ13" s="27">
        <f>IF(AND(BQ$5&gt;='Fund Raising'!$K29,BQ$5&lt;'Fund Raising'!$L29),'Fund Raising'!$I29,0)</f>
        <v>0</v>
      </c>
      <c r="BR13" s="27">
        <f>IF(AND(BR$5&gt;='Fund Raising'!$K29,BR$5&lt;'Fund Raising'!$L29),'Fund Raising'!$I29,0)</f>
        <v>0</v>
      </c>
      <c r="BS13" s="27">
        <f>IF(AND(BS$5&gt;='Fund Raising'!$K29,BS$5&lt;'Fund Raising'!$L29),'Fund Raising'!$I29,0)</f>
        <v>0</v>
      </c>
      <c r="BT13" s="27">
        <f>IF(AND(BT$5&gt;='Fund Raising'!$K29,BT$5&lt;'Fund Raising'!$L29),'Fund Raising'!$I29,0)</f>
        <v>0</v>
      </c>
      <c r="BU13" s="27">
        <f>IF(AND(BU$5&gt;='Fund Raising'!$K29,BU$5&lt;'Fund Raising'!$L29),'Fund Raising'!$I29,0)</f>
        <v>0</v>
      </c>
      <c r="BV13" s="27">
        <f>IF(AND(BV$5&gt;='Fund Raising'!$K29,BV$5&lt;'Fund Raising'!$L29),'Fund Raising'!$I29,0)</f>
        <v>0</v>
      </c>
      <c r="BW13" s="27">
        <f>IF(AND(BW$5&gt;='Fund Raising'!$K29,BW$5&lt;'Fund Raising'!$L29),'Fund Raising'!$I29,0)</f>
        <v>0</v>
      </c>
      <c r="BX13" s="27">
        <f>IF(AND(BX$5&gt;='Fund Raising'!$K29,BX$5&lt;'Fund Raising'!$L29),'Fund Raising'!$I29,0)</f>
        <v>0</v>
      </c>
      <c r="BY13" s="27">
        <f>IF(AND(BY$5&gt;='Fund Raising'!$K29,BY$5&lt;'Fund Raising'!$L29),'Fund Raising'!$I29,0)</f>
        <v>0</v>
      </c>
      <c r="BZ13" s="27">
        <f>IF(AND(BZ$5&gt;='Fund Raising'!$K29,BZ$5&lt;'Fund Raising'!$L29),'Fund Raising'!$I29,0)</f>
        <v>0</v>
      </c>
      <c r="CA13" s="27">
        <f>IF(AND(CA$5&gt;='Fund Raising'!$K29,CA$5&lt;'Fund Raising'!$L29),'Fund Raising'!$I29,0)</f>
        <v>0</v>
      </c>
      <c r="CB13" s="27">
        <f>IF(AND(CB$5&gt;='Fund Raising'!$K29,CB$5&lt;'Fund Raising'!$L29),'Fund Raising'!$I29,0)</f>
        <v>0</v>
      </c>
      <c r="CC13" s="27">
        <f>IF(AND(CC$5&gt;='Fund Raising'!$K29,CC$5&lt;'Fund Raising'!$L29),'Fund Raising'!$I29,0)</f>
        <v>0</v>
      </c>
      <c r="CD13" s="27">
        <f>IF(AND(CD$5&gt;='Fund Raising'!$K29,CD$5&lt;'Fund Raising'!$L29),'Fund Raising'!$I29,0)</f>
        <v>0</v>
      </c>
      <c r="CE13" s="27">
        <f>IF(AND(CE$5&gt;='Fund Raising'!$K29,CE$5&lt;'Fund Raising'!$L29),'Fund Raising'!$I29,0)</f>
        <v>0</v>
      </c>
      <c r="CF13" s="27">
        <f>IF(AND(CF$5&gt;='Fund Raising'!$K29,CF$5&lt;'Fund Raising'!$L29),'Fund Raising'!$I29,0)</f>
        <v>0</v>
      </c>
      <c r="CG13" s="27">
        <f>IF(AND(CG$5&gt;='Fund Raising'!$K29,CG$5&lt;'Fund Raising'!$L29),'Fund Raising'!$I29,0)</f>
        <v>0</v>
      </c>
      <c r="CH13" s="27">
        <f>IF(AND(CH$5&gt;='Fund Raising'!$K29,CH$5&lt;'Fund Raising'!$L29),'Fund Raising'!$I29,0)</f>
        <v>0</v>
      </c>
      <c r="CI13" s="27">
        <f>IF(AND(CI$5&gt;='Fund Raising'!$K29,CI$5&lt;'Fund Raising'!$L29),'Fund Raising'!$I29,0)</f>
        <v>0</v>
      </c>
      <c r="CJ13" s="27">
        <f>IF(AND(CJ$5&gt;='Fund Raising'!$K29,CJ$5&lt;'Fund Raising'!$L29),'Fund Raising'!$I29,0)</f>
        <v>0</v>
      </c>
      <c r="CK13" s="27">
        <f>IF(AND(CK$5&gt;='Fund Raising'!$K29,CK$5&lt;'Fund Raising'!$L29),'Fund Raising'!$I29,0)</f>
        <v>0</v>
      </c>
      <c r="CL13" s="27">
        <f>IF(AND(CL$5&gt;='Fund Raising'!$K29,CL$5&lt;'Fund Raising'!$L29),'Fund Raising'!$I29,0)</f>
        <v>0</v>
      </c>
      <c r="CM13" s="27">
        <f>IF(AND(CM$5&gt;='Fund Raising'!$K29,CM$5&lt;'Fund Raising'!$L29),'Fund Raising'!$I29,0)</f>
        <v>0</v>
      </c>
      <c r="CN13" s="27">
        <f>IF(AND(CN$5&gt;='Fund Raising'!$K29,CN$5&lt;'Fund Raising'!$L29),'Fund Raising'!$I29,0)</f>
        <v>0</v>
      </c>
      <c r="CO13" s="27">
        <f>IF(AND(CO$5&gt;='Fund Raising'!$K29,CO$5&lt;'Fund Raising'!$L29),'Fund Raising'!$I29,0)</f>
        <v>0</v>
      </c>
      <c r="CP13" s="27">
        <f>IF(AND(CP$5&gt;='Fund Raising'!$K29,CP$5&lt;'Fund Raising'!$L29),'Fund Raising'!$I29,0)</f>
        <v>0</v>
      </c>
      <c r="CQ13" s="27">
        <f>IF(AND(CQ$5&gt;='Fund Raising'!$K29,CQ$5&lt;'Fund Raising'!$L29),'Fund Raising'!$I29,0)</f>
        <v>0</v>
      </c>
      <c r="CR13" s="27">
        <f>IF(AND(CR$5&gt;='Fund Raising'!$K29,CR$5&lt;'Fund Raising'!$L29),'Fund Raising'!$I29,0)</f>
        <v>0</v>
      </c>
      <c r="CS13" s="27">
        <f>IF(AND(CS$5&gt;='Fund Raising'!$K29,CS$5&lt;'Fund Raising'!$L29),'Fund Raising'!$I29,0)</f>
        <v>0</v>
      </c>
      <c r="CT13" s="27">
        <f>IF(AND(CT$5&gt;='Fund Raising'!$K29,CT$5&lt;'Fund Raising'!$L29),'Fund Raising'!$I29,0)</f>
        <v>0</v>
      </c>
      <c r="CU13" s="27">
        <f>IF(AND(CU$5&gt;='Fund Raising'!$K29,CU$5&lt;'Fund Raising'!$L29),'Fund Raising'!$I29,0)</f>
        <v>0</v>
      </c>
      <c r="CV13" s="27">
        <f>IF(AND(CV$5&gt;='Fund Raising'!$K29,CV$5&lt;'Fund Raising'!$L29),'Fund Raising'!$I29,0)</f>
        <v>0</v>
      </c>
      <c r="CW13" s="27">
        <f>IF(AND(CW$5&gt;='Fund Raising'!$K29,CW$5&lt;'Fund Raising'!$L29),'Fund Raising'!$I29,0)</f>
        <v>0</v>
      </c>
      <c r="CX13" s="27">
        <f>IF(AND(CX$5&gt;='Fund Raising'!$K29,CX$5&lt;'Fund Raising'!$L29),'Fund Raising'!$I29,0)</f>
        <v>0</v>
      </c>
      <c r="CY13" s="27">
        <f>IF(AND(CY$5&gt;='Fund Raising'!$K29,CY$5&lt;'Fund Raising'!$L29),'Fund Raising'!$I29,0)</f>
        <v>0</v>
      </c>
      <c r="CZ13" s="27">
        <f>IF(AND(CZ$5&gt;='Fund Raising'!$K29,CZ$5&lt;'Fund Raising'!$L29),'Fund Raising'!$I29,0)</f>
        <v>0</v>
      </c>
      <c r="DA13" s="27">
        <f>IF(AND(DA$5&gt;='Fund Raising'!$K29,DA$5&lt;'Fund Raising'!$L29),'Fund Raising'!$I29,0)</f>
        <v>0</v>
      </c>
      <c r="DB13" s="27">
        <f>IF(AND(DB$5&gt;='Fund Raising'!$K29,DB$5&lt;'Fund Raising'!$L29),'Fund Raising'!$I29,0)</f>
        <v>0</v>
      </c>
      <c r="DC13" s="27">
        <f>IF(AND(DC$5&gt;='Fund Raising'!$K29,DC$5&lt;'Fund Raising'!$L29),'Fund Raising'!$I29,0)</f>
        <v>0</v>
      </c>
      <c r="DD13" s="27">
        <f>IF(AND(DD$5&gt;='Fund Raising'!$K29,DD$5&lt;'Fund Raising'!$L29),'Fund Raising'!$I29,0)</f>
        <v>0</v>
      </c>
      <c r="DE13" s="27">
        <f>IF(AND(DE$5&gt;='Fund Raising'!$K29,DE$5&lt;'Fund Raising'!$L29),'Fund Raising'!$I29,0)</f>
        <v>0</v>
      </c>
      <c r="DF13" s="27">
        <f>IF(AND(DF$5&gt;='Fund Raising'!$K29,DF$5&lt;'Fund Raising'!$L29),'Fund Raising'!$I29,0)</f>
        <v>0</v>
      </c>
      <c r="DG13" s="27">
        <f>IF(AND(DG$5&gt;='Fund Raising'!$K29,DG$5&lt;'Fund Raising'!$L29),'Fund Raising'!$I29,0)</f>
        <v>0</v>
      </c>
      <c r="DH13" s="27">
        <f>IF(AND(DH$5&gt;='Fund Raising'!$K29,DH$5&lt;'Fund Raising'!$L29),'Fund Raising'!$I29,0)</f>
        <v>0</v>
      </c>
      <c r="DI13" s="27">
        <f>IF(AND(DI$5&gt;='Fund Raising'!$K29,DI$5&lt;'Fund Raising'!$L29),'Fund Raising'!$I29,0)</f>
        <v>0</v>
      </c>
      <c r="DJ13" s="27">
        <f>IF(AND(DJ$5&gt;='Fund Raising'!$K29,DJ$5&lt;'Fund Raising'!$L29),'Fund Raising'!$I29,0)</f>
        <v>0</v>
      </c>
      <c r="DK13" s="27">
        <f>IF(AND(DK$5&gt;='Fund Raising'!$K29,DK$5&lt;'Fund Raising'!$L29),'Fund Raising'!$I29,0)</f>
        <v>0</v>
      </c>
      <c r="DL13" s="27">
        <f>IF(AND(DL$5&gt;='Fund Raising'!$K29,DL$5&lt;'Fund Raising'!$L29),'Fund Raising'!$I29,0)</f>
        <v>0</v>
      </c>
      <c r="DM13" s="27">
        <f>IF(AND(DM$5&gt;='Fund Raising'!$K29,DM$5&lt;'Fund Raising'!$L29),'Fund Raising'!$I29,0)</f>
        <v>0</v>
      </c>
      <c r="DN13" s="27">
        <f>IF(AND(DN$5&gt;='Fund Raising'!$K29,DN$5&lt;'Fund Raising'!$L29),'Fund Raising'!$I29,0)</f>
        <v>0</v>
      </c>
      <c r="DO13" s="27">
        <f>IF(AND(DO$5&gt;='Fund Raising'!$K29,DO$5&lt;'Fund Raising'!$L29),'Fund Raising'!$I29,0)</f>
        <v>0</v>
      </c>
      <c r="DP13" s="27">
        <f>IF(AND(DP$5&gt;='Fund Raising'!$K29,DP$5&lt;'Fund Raising'!$L29),'Fund Raising'!$I29,0)</f>
        <v>0</v>
      </c>
      <c r="DQ13" s="27">
        <f>IF(AND(DQ$5&gt;='Fund Raising'!$K29,DQ$5&lt;'Fund Raising'!$L29),'Fund Raising'!$I29,0)</f>
        <v>0</v>
      </c>
      <c r="DR13" s="27">
        <f>IF(AND(DR$5&gt;='Fund Raising'!$K29,DR$5&lt;'Fund Raising'!$L29),'Fund Raising'!$I29,0)</f>
        <v>0</v>
      </c>
    </row>
    <row r="14" ht="14.25" customHeight="1" outlineLevel="2">
      <c r="B14" s="242" t="str">
        <f>'Fund Raising'!B30</f>
        <v>Pre-Sale 2</v>
      </c>
      <c r="C14" s="27">
        <f>IF(AND(C$5&gt;='Fund Raising'!$K30,C$5&lt;'Fund Raising'!$L30),'Fund Raising'!$I30,0)+'Fund Raising'!$D30*'Fund Raising'!$E30/100</f>
        <v>0</v>
      </c>
      <c r="D14" s="27">
        <f>IF(AND(D$5&gt;='Fund Raising'!$K30,D$5&lt;'Fund Raising'!$L30),'Fund Raising'!$I30,0)</f>
        <v>0</v>
      </c>
      <c r="E14" s="27">
        <f>IF(AND(E$5&gt;='Fund Raising'!$K30,E$5&lt;'Fund Raising'!$L30),'Fund Raising'!$I30,0)</f>
        <v>0</v>
      </c>
      <c r="F14" s="27">
        <f>IF(AND(F$5&gt;='Fund Raising'!$K30,F$5&lt;'Fund Raising'!$L30),'Fund Raising'!$I30,0)</f>
        <v>0</v>
      </c>
      <c r="G14" s="27">
        <f>IF(AND(G$5&gt;='Fund Raising'!$K30,G$5&lt;'Fund Raising'!$L30),'Fund Raising'!$I30,0)</f>
        <v>0</v>
      </c>
      <c r="H14" s="27">
        <f>IF(AND(H$5&gt;='Fund Raising'!$K30,H$5&lt;'Fund Raising'!$L30),'Fund Raising'!$I30,0)</f>
        <v>0</v>
      </c>
      <c r="I14" s="27">
        <f>IF(AND(I$5&gt;='Fund Raising'!$K30,I$5&lt;'Fund Raising'!$L30),'Fund Raising'!$I30,0)</f>
        <v>0</v>
      </c>
      <c r="J14" s="27">
        <f>IF(AND(J$5&gt;='Fund Raising'!$K30,J$5&lt;'Fund Raising'!$L30),'Fund Raising'!$I30,0)</f>
        <v>0</v>
      </c>
      <c r="K14" s="27">
        <f>IF(AND(K$5&gt;='Fund Raising'!$K30,K$5&lt;'Fund Raising'!$L30),'Fund Raising'!$I30,0)</f>
        <v>0</v>
      </c>
      <c r="L14" s="27">
        <f>IF(AND(L$5&gt;='Fund Raising'!$K30,L$5&lt;'Fund Raising'!$L30),'Fund Raising'!$I30,0)</f>
        <v>0</v>
      </c>
      <c r="M14" s="27">
        <f>IF(AND(M$5&gt;='Fund Raising'!$K30,M$5&lt;'Fund Raising'!$L30),'Fund Raising'!$I30,0)</f>
        <v>0</v>
      </c>
      <c r="N14" s="27">
        <f>IF(AND(N$5&gt;='Fund Raising'!$K30,N$5&lt;'Fund Raising'!$L30),'Fund Raising'!$I30,0)</f>
        <v>0</v>
      </c>
      <c r="O14" s="27">
        <f>IF(AND(O$5&gt;='Fund Raising'!$K30,O$5&lt;'Fund Raising'!$L30),'Fund Raising'!$I30,0)</f>
        <v>0</v>
      </c>
      <c r="P14" s="27">
        <f>IF(AND(P$5&gt;='Fund Raising'!$K30,P$5&lt;'Fund Raising'!$L30),'Fund Raising'!$I30,0)</f>
        <v>0</v>
      </c>
      <c r="Q14" s="27">
        <f>IF(AND(Q$5&gt;='Fund Raising'!$K30,Q$5&lt;'Fund Raising'!$L30),'Fund Raising'!$I30,0)</f>
        <v>0</v>
      </c>
      <c r="R14" s="27">
        <f>IF(AND(R$5&gt;='Fund Raising'!$K30,R$5&lt;'Fund Raising'!$L30),'Fund Raising'!$I30,0)</f>
        <v>0</v>
      </c>
      <c r="S14" s="27">
        <f>IF(AND(S$5&gt;='Fund Raising'!$K30,S$5&lt;'Fund Raising'!$L30),'Fund Raising'!$I30,0)</f>
        <v>0</v>
      </c>
      <c r="T14" s="27">
        <f>IF(AND(T$5&gt;='Fund Raising'!$K30,T$5&lt;'Fund Raising'!$L30),'Fund Raising'!$I30,0)</f>
        <v>0</v>
      </c>
      <c r="U14" s="27">
        <f>IF(AND(U$5&gt;='Fund Raising'!$K30,U$5&lt;'Fund Raising'!$L30),'Fund Raising'!$I30,0)</f>
        <v>0</v>
      </c>
      <c r="V14" s="27">
        <f>IF(AND(V$5&gt;='Fund Raising'!$K30,V$5&lt;'Fund Raising'!$L30),'Fund Raising'!$I30,0)</f>
        <v>0</v>
      </c>
      <c r="W14" s="27">
        <f>IF(AND(W$5&gt;='Fund Raising'!$K30,W$5&lt;'Fund Raising'!$L30),'Fund Raising'!$I30,0)</f>
        <v>0</v>
      </c>
      <c r="X14" s="27">
        <f>IF(AND(X$5&gt;='Fund Raising'!$K30,X$5&lt;'Fund Raising'!$L30),'Fund Raising'!$I30,0)</f>
        <v>0</v>
      </c>
      <c r="Y14" s="27">
        <f>IF(AND(Y$5&gt;='Fund Raising'!$K30,Y$5&lt;'Fund Raising'!$L30),'Fund Raising'!$I30,0)</f>
        <v>0</v>
      </c>
      <c r="Z14" s="27">
        <f>IF(AND(Z$5&gt;='Fund Raising'!$K30,Z$5&lt;'Fund Raising'!$L30),'Fund Raising'!$I30,0)</f>
        <v>0</v>
      </c>
      <c r="AA14" s="27">
        <f>IF(AND(AA$5&gt;='Fund Raising'!$K30,AA$5&lt;'Fund Raising'!$L30),'Fund Raising'!$I30,0)</f>
        <v>0</v>
      </c>
      <c r="AB14" s="27">
        <f>IF(AND(AB$5&gt;='Fund Raising'!$K30,AB$5&lt;'Fund Raising'!$L30),'Fund Raising'!$I30,0)</f>
        <v>0</v>
      </c>
      <c r="AC14" s="27">
        <f>IF(AND(AC$5&gt;='Fund Raising'!$K30,AC$5&lt;'Fund Raising'!$L30),'Fund Raising'!$I30,0)</f>
        <v>0</v>
      </c>
      <c r="AD14" s="27">
        <f>IF(AND(AD$5&gt;='Fund Raising'!$K30,AD$5&lt;'Fund Raising'!$L30),'Fund Raising'!$I30,0)</f>
        <v>0</v>
      </c>
      <c r="AE14" s="27">
        <f>IF(AND(AE$5&gt;='Fund Raising'!$K30,AE$5&lt;'Fund Raising'!$L30),'Fund Raising'!$I30,0)</f>
        <v>0</v>
      </c>
      <c r="AF14" s="27">
        <f>IF(AND(AF$5&gt;='Fund Raising'!$K30,AF$5&lt;'Fund Raising'!$L30),'Fund Raising'!$I30,0)</f>
        <v>0</v>
      </c>
      <c r="AG14" s="27">
        <f>IF(AND(AG$5&gt;='Fund Raising'!$K30,AG$5&lt;'Fund Raising'!$L30),'Fund Raising'!$I30,0)</f>
        <v>0</v>
      </c>
      <c r="AH14" s="27">
        <f>IF(AND(AH$5&gt;='Fund Raising'!$K30,AH$5&lt;'Fund Raising'!$L30),'Fund Raising'!$I30,0)</f>
        <v>0</v>
      </c>
      <c r="AI14" s="27">
        <f>IF(AND(AI$5&gt;='Fund Raising'!$K30,AI$5&lt;'Fund Raising'!$L30),'Fund Raising'!$I30,0)</f>
        <v>0</v>
      </c>
      <c r="AJ14" s="27">
        <f>IF(AND(AJ$5&gt;='Fund Raising'!$K30,AJ$5&lt;'Fund Raising'!$L30),'Fund Raising'!$I30,0)</f>
        <v>0</v>
      </c>
      <c r="AK14" s="27">
        <f>IF(AND(AK$5&gt;='Fund Raising'!$K30,AK$5&lt;'Fund Raising'!$L30),'Fund Raising'!$I30,0)</f>
        <v>0</v>
      </c>
      <c r="AL14" s="27">
        <f>IF(AND(AL$5&gt;='Fund Raising'!$K30,AL$5&lt;'Fund Raising'!$L30),'Fund Raising'!$I30,0)</f>
        <v>0</v>
      </c>
      <c r="AM14" s="27">
        <f>IF(AND(AM$5&gt;='Fund Raising'!$K30,AM$5&lt;'Fund Raising'!$L30),'Fund Raising'!$I30,0)</f>
        <v>0</v>
      </c>
      <c r="AN14" s="27">
        <f>IF(AND(AN$5&gt;='Fund Raising'!$K30,AN$5&lt;'Fund Raising'!$L30),'Fund Raising'!$I30,0)</f>
        <v>0</v>
      </c>
      <c r="AO14" s="27">
        <f>IF(AND(AO$5&gt;='Fund Raising'!$K30,AO$5&lt;'Fund Raising'!$L30),'Fund Raising'!$I30,0)</f>
        <v>0</v>
      </c>
      <c r="AP14" s="27">
        <f>IF(AND(AP$5&gt;='Fund Raising'!$K30,AP$5&lt;'Fund Raising'!$L30),'Fund Raising'!$I30,0)</f>
        <v>0</v>
      </c>
      <c r="AQ14" s="27">
        <f>IF(AND(AQ$5&gt;='Fund Raising'!$K30,AQ$5&lt;'Fund Raising'!$L30),'Fund Raising'!$I30,0)</f>
        <v>0</v>
      </c>
      <c r="AR14" s="27">
        <f>IF(AND(AR$5&gt;='Fund Raising'!$K30,AR$5&lt;'Fund Raising'!$L30),'Fund Raising'!$I30,0)</f>
        <v>0</v>
      </c>
      <c r="AS14" s="27">
        <f>IF(AND(AS$5&gt;='Fund Raising'!$K30,AS$5&lt;'Fund Raising'!$L30),'Fund Raising'!$I30,0)</f>
        <v>0</v>
      </c>
      <c r="AT14" s="27">
        <f>IF(AND(AT$5&gt;='Fund Raising'!$K30,AT$5&lt;'Fund Raising'!$L30),'Fund Raising'!$I30,0)</f>
        <v>0</v>
      </c>
      <c r="AU14" s="27">
        <f>IF(AND(AU$5&gt;='Fund Raising'!$K30,AU$5&lt;'Fund Raising'!$L30),'Fund Raising'!$I30,0)</f>
        <v>0</v>
      </c>
      <c r="AV14" s="27">
        <f>IF(AND(AV$5&gt;='Fund Raising'!$K30,AV$5&lt;'Fund Raising'!$L30),'Fund Raising'!$I30,0)</f>
        <v>0</v>
      </c>
      <c r="AW14" s="27">
        <f>IF(AND(AW$5&gt;='Fund Raising'!$K30,AW$5&lt;'Fund Raising'!$L30),'Fund Raising'!$I30,0)</f>
        <v>0</v>
      </c>
      <c r="AX14" s="27">
        <f>IF(AND(AX$5&gt;='Fund Raising'!$K30,AX$5&lt;'Fund Raising'!$L30),'Fund Raising'!$I30,0)</f>
        <v>0</v>
      </c>
      <c r="AY14" s="27">
        <f>IF(AND(AY$5&gt;='Fund Raising'!$K30,AY$5&lt;'Fund Raising'!$L30),'Fund Raising'!$I30,0)</f>
        <v>0</v>
      </c>
      <c r="AZ14" s="27">
        <f>IF(AND(AZ$5&gt;='Fund Raising'!$K30,AZ$5&lt;'Fund Raising'!$L30),'Fund Raising'!$I30,0)</f>
        <v>0</v>
      </c>
      <c r="BA14" s="27">
        <f>IF(AND(BA$5&gt;='Fund Raising'!$K30,BA$5&lt;'Fund Raising'!$L30),'Fund Raising'!$I30,0)</f>
        <v>0</v>
      </c>
      <c r="BB14" s="27">
        <f>IF(AND(BB$5&gt;='Fund Raising'!$K30,BB$5&lt;'Fund Raising'!$L30),'Fund Raising'!$I30,0)</f>
        <v>0</v>
      </c>
      <c r="BC14" s="27">
        <f>IF(AND(BC$5&gt;='Fund Raising'!$K30,BC$5&lt;'Fund Raising'!$L30),'Fund Raising'!$I30,0)</f>
        <v>0</v>
      </c>
      <c r="BD14" s="27">
        <f>IF(AND(BD$5&gt;='Fund Raising'!$K30,BD$5&lt;'Fund Raising'!$L30),'Fund Raising'!$I30,0)</f>
        <v>0</v>
      </c>
      <c r="BE14" s="27">
        <f>IF(AND(BE$5&gt;='Fund Raising'!$K30,BE$5&lt;'Fund Raising'!$L30),'Fund Raising'!$I30,0)</f>
        <v>0</v>
      </c>
      <c r="BF14" s="27">
        <f>IF(AND(BF$5&gt;='Fund Raising'!$K30,BF$5&lt;'Fund Raising'!$L30),'Fund Raising'!$I30,0)</f>
        <v>0</v>
      </c>
      <c r="BG14" s="27">
        <f>IF(AND(BG$5&gt;='Fund Raising'!$K30,BG$5&lt;'Fund Raising'!$L30),'Fund Raising'!$I30,0)</f>
        <v>0</v>
      </c>
      <c r="BH14" s="27">
        <f>IF(AND(BH$5&gt;='Fund Raising'!$K30,BH$5&lt;'Fund Raising'!$L30),'Fund Raising'!$I30,0)</f>
        <v>0</v>
      </c>
      <c r="BI14" s="27">
        <f>IF(AND(BI$5&gt;='Fund Raising'!$K30,BI$5&lt;'Fund Raising'!$L30),'Fund Raising'!$I30,0)</f>
        <v>0</v>
      </c>
      <c r="BJ14" s="27">
        <f>IF(AND(BJ$5&gt;='Fund Raising'!$K30,BJ$5&lt;'Fund Raising'!$L30),'Fund Raising'!$I30,0)</f>
        <v>0</v>
      </c>
      <c r="BK14" s="27">
        <f>IF(AND(BK$5&gt;='Fund Raising'!$K30,BK$5&lt;'Fund Raising'!$L30),'Fund Raising'!$I30,0)</f>
        <v>0</v>
      </c>
      <c r="BL14" s="27">
        <f>IF(AND(BL$5&gt;='Fund Raising'!$K30,BL$5&lt;'Fund Raising'!$L30),'Fund Raising'!$I30,0)</f>
        <v>0</v>
      </c>
      <c r="BM14" s="27">
        <f>IF(AND(BM$5&gt;='Fund Raising'!$K30,BM$5&lt;'Fund Raising'!$L30),'Fund Raising'!$I30,0)</f>
        <v>0</v>
      </c>
      <c r="BN14" s="27">
        <f>IF(AND(BN$5&gt;='Fund Raising'!$K30,BN$5&lt;'Fund Raising'!$L30),'Fund Raising'!$I30,0)</f>
        <v>0</v>
      </c>
      <c r="BO14" s="27">
        <f>IF(AND(BO$5&gt;='Fund Raising'!$K30,BO$5&lt;'Fund Raising'!$L30),'Fund Raising'!$I30,0)</f>
        <v>0</v>
      </c>
      <c r="BP14" s="27">
        <f>IF(AND(BP$5&gt;='Fund Raising'!$K30,BP$5&lt;'Fund Raising'!$L30),'Fund Raising'!$I30,0)</f>
        <v>0</v>
      </c>
      <c r="BQ14" s="27">
        <f>IF(AND(BQ$5&gt;='Fund Raising'!$K30,BQ$5&lt;'Fund Raising'!$L30),'Fund Raising'!$I30,0)</f>
        <v>0</v>
      </c>
      <c r="BR14" s="27">
        <f>IF(AND(BR$5&gt;='Fund Raising'!$K30,BR$5&lt;'Fund Raising'!$L30),'Fund Raising'!$I30,0)</f>
        <v>0</v>
      </c>
      <c r="BS14" s="27">
        <f>IF(AND(BS$5&gt;='Fund Raising'!$K30,BS$5&lt;'Fund Raising'!$L30),'Fund Raising'!$I30,0)</f>
        <v>0</v>
      </c>
      <c r="BT14" s="27">
        <f>IF(AND(BT$5&gt;='Fund Raising'!$K30,BT$5&lt;'Fund Raising'!$L30),'Fund Raising'!$I30,0)</f>
        <v>0</v>
      </c>
      <c r="BU14" s="27">
        <f>IF(AND(BU$5&gt;='Fund Raising'!$K30,BU$5&lt;'Fund Raising'!$L30),'Fund Raising'!$I30,0)</f>
        <v>0</v>
      </c>
      <c r="BV14" s="27">
        <f>IF(AND(BV$5&gt;='Fund Raising'!$K30,BV$5&lt;'Fund Raising'!$L30),'Fund Raising'!$I30,0)</f>
        <v>0</v>
      </c>
      <c r="BW14" s="27">
        <f>IF(AND(BW$5&gt;='Fund Raising'!$K30,BW$5&lt;'Fund Raising'!$L30),'Fund Raising'!$I30,0)</f>
        <v>0</v>
      </c>
      <c r="BX14" s="27">
        <f>IF(AND(BX$5&gt;='Fund Raising'!$K30,BX$5&lt;'Fund Raising'!$L30),'Fund Raising'!$I30,0)</f>
        <v>0</v>
      </c>
      <c r="BY14" s="27">
        <f>IF(AND(BY$5&gt;='Fund Raising'!$K30,BY$5&lt;'Fund Raising'!$L30),'Fund Raising'!$I30,0)</f>
        <v>0</v>
      </c>
      <c r="BZ14" s="27">
        <f>IF(AND(BZ$5&gt;='Fund Raising'!$K30,BZ$5&lt;'Fund Raising'!$L30),'Fund Raising'!$I30,0)</f>
        <v>0</v>
      </c>
      <c r="CA14" s="27">
        <f>IF(AND(CA$5&gt;='Fund Raising'!$K30,CA$5&lt;'Fund Raising'!$L30),'Fund Raising'!$I30,0)</f>
        <v>0</v>
      </c>
      <c r="CB14" s="27">
        <f>IF(AND(CB$5&gt;='Fund Raising'!$K30,CB$5&lt;'Fund Raising'!$L30),'Fund Raising'!$I30,0)</f>
        <v>0</v>
      </c>
      <c r="CC14" s="27">
        <f>IF(AND(CC$5&gt;='Fund Raising'!$K30,CC$5&lt;'Fund Raising'!$L30),'Fund Raising'!$I30,0)</f>
        <v>0</v>
      </c>
      <c r="CD14" s="27">
        <f>IF(AND(CD$5&gt;='Fund Raising'!$K30,CD$5&lt;'Fund Raising'!$L30),'Fund Raising'!$I30,0)</f>
        <v>0</v>
      </c>
      <c r="CE14" s="27">
        <f>IF(AND(CE$5&gt;='Fund Raising'!$K30,CE$5&lt;'Fund Raising'!$L30),'Fund Raising'!$I30,0)</f>
        <v>0</v>
      </c>
      <c r="CF14" s="27">
        <f>IF(AND(CF$5&gt;='Fund Raising'!$K30,CF$5&lt;'Fund Raising'!$L30),'Fund Raising'!$I30,0)</f>
        <v>0</v>
      </c>
      <c r="CG14" s="27">
        <f>IF(AND(CG$5&gt;='Fund Raising'!$K30,CG$5&lt;'Fund Raising'!$L30),'Fund Raising'!$I30,0)</f>
        <v>0</v>
      </c>
      <c r="CH14" s="27">
        <f>IF(AND(CH$5&gt;='Fund Raising'!$K30,CH$5&lt;'Fund Raising'!$L30),'Fund Raising'!$I30,0)</f>
        <v>0</v>
      </c>
      <c r="CI14" s="27">
        <f>IF(AND(CI$5&gt;='Fund Raising'!$K30,CI$5&lt;'Fund Raising'!$L30),'Fund Raising'!$I30,0)</f>
        <v>0</v>
      </c>
      <c r="CJ14" s="27">
        <f>IF(AND(CJ$5&gt;='Fund Raising'!$K30,CJ$5&lt;'Fund Raising'!$L30),'Fund Raising'!$I30,0)</f>
        <v>0</v>
      </c>
      <c r="CK14" s="27">
        <f>IF(AND(CK$5&gt;='Fund Raising'!$K30,CK$5&lt;'Fund Raising'!$L30),'Fund Raising'!$I30,0)</f>
        <v>0</v>
      </c>
      <c r="CL14" s="27">
        <f>IF(AND(CL$5&gt;='Fund Raising'!$K30,CL$5&lt;'Fund Raising'!$L30),'Fund Raising'!$I30,0)</f>
        <v>0</v>
      </c>
      <c r="CM14" s="27">
        <f>IF(AND(CM$5&gt;='Fund Raising'!$K30,CM$5&lt;'Fund Raising'!$L30),'Fund Raising'!$I30,0)</f>
        <v>0</v>
      </c>
      <c r="CN14" s="27">
        <f>IF(AND(CN$5&gt;='Fund Raising'!$K30,CN$5&lt;'Fund Raising'!$L30),'Fund Raising'!$I30,0)</f>
        <v>0</v>
      </c>
      <c r="CO14" s="27">
        <f>IF(AND(CO$5&gt;='Fund Raising'!$K30,CO$5&lt;'Fund Raising'!$L30),'Fund Raising'!$I30,0)</f>
        <v>0</v>
      </c>
      <c r="CP14" s="27">
        <f>IF(AND(CP$5&gt;='Fund Raising'!$K30,CP$5&lt;'Fund Raising'!$L30),'Fund Raising'!$I30,0)</f>
        <v>0</v>
      </c>
      <c r="CQ14" s="27">
        <f>IF(AND(CQ$5&gt;='Fund Raising'!$K30,CQ$5&lt;'Fund Raising'!$L30),'Fund Raising'!$I30,0)</f>
        <v>0</v>
      </c>
      <c r="CR14" s="27">
        <f>IF(AND(CR$5&gt;='Fund Raising'!$K30,CR$5&lt;'Fund Raising'!$L30),'Fund Raising'!$I30,0)</f>
        <v>0</v>
      </c>
      <c r="CS14" s="27">
        <f>IF(AND(CS$5&gt;='Fund Raising'!$K30,CS$5&lt;'Fund Raising'!$L30),'Fund Raising'!$I30,0)</f>
        <v>0</v>
      </c>
      <c r="CT14" s="27">
        <f>IF(AND(CT$5&gt;='Fund Raising'!$K30,CT$5&lt;'Fund Raising'!$L30),'Fund Raising'!$I30,0)</f>
        <v>0</v>
      </c>
      <c r="CU14" s="27">
        <f>IF(AND(CU$5&gt;='Fund Raising'!$K30,CU$5&lt;'Fund Raising'!$L30),'Fund Raising'!$I30,0)</f>
        <v>0</v>
      </c>
      <c r="CV14" s="27">
        <f>IF(AND(CV$5&gt;='Fund Raising'!$K30,CV$5&lt;'Fund Raising'!$L30),'Fund Raising'!$I30,0)</f>
        <v>0</v>
      </c>
      <c r="CW14" s="27">
        <f>IF(AND(CW$5&gt;='Fund Raising'!$K30,CW$5&lt;'Fund Raising'!$L30),'Fund Raising'!$I30,0)</f>
        <v>0</v>
      </c>
      <c r="CX14" s="27">
        <f>IF(AND(CX$5&gt;='Fund Raising'!$K30,CX$5&lt;'Fund Raising'!$L30),'Fund Raising'!$I30,0)</f>
        <v>0</v>
      </c>
      <c r="CY14" s="27">
        <f>IF(AND(CY$5&gt;='Fund Raising'!$K30,CY$5&lt;'Fund Raising'!$L30),'Fund Raising'!$I30,0)</f>
        <v>0</v>
      </c>
      <c r="CZ14" s="27">
        <f>IF(AND(CZ$5&gt;='Fund Raising'!$K30,CZ$5&lt;'Fund Raising'!$L30),'Fund Raising'!$I30,0)</f>
        <v>0</v>
      </c>
      <c r="DA14" s="27">
        <f>IF(AND(DA$5&gt;='Fund Raising'!$K30,DA$5&lt;'Fund Raising'!$L30),'Fund Raising'!$I30,0)</f>
        <v>0</v>
      </c>
      <c r="DB14" s="27">
        <f>IF(AND(DB$5&gt;='Fund Raising'!$K30,DB$5&lt;'Fund Raising'!$L30),'Fund Raising'!$I30,0)</f>
        <v>0</v>
      </c>
      <c r="DC14" s="27">
        <f>IF(AND(DC$5&gt;='Fund Raising'!$K30,DC$5&lt;'Fund Raising'!$L30),'Fund Raising'!$I30,0)</f>
        <v>0</v>
      </c>
      <c r="DD14" s="27">
        <f>IF(AND(DD$5&gt;='Fund Raising'!$K30,DD$5&lt;'Fund Raising'!$L30),'Fund Raising'!$I30,0)</f>
        <v>0</v>
      </c>
      <c r="DE14" s="27">
        <f>IF(AND(DE$5&gt;='Fund Raising'!$K30,DE$5&lt;'Fund Raising'!$L30),'Fund Raising'!$I30,0)</f>
        <v>0</v>
      </c>
      <c r="DF14" s="27">
        <f>IF(AND(DF$5&gt;='Fund Raising'!$K30,DF$5&lt;'Fund Raising'!$L30),'Fund Raising'!$I30,0)</f>
        <v>0</v>
      </c>
      <c r="DG14" s="27">
        <f>IF(AND(DG$5&gt;='Fund Raising'!$K30,DG$5&lt;'Fund Raising'!$L30),'Fund Raising'!$I30,0)</f>
        <v>0</v>
      </c>
      <c r="DH14" s="27">
        <f>IF(AND(DH$5&gt;='Fund Raising'!$K30,DH$5&lt;'Fund Raising'!$L30),'Fund Raising'!$I30,0)</f>
        <v>0</v>
      </c>
      <c r="DI14" s="27">
        <f>IF(AND(DI$5&gt;='Fund Raising'!$K30,DI$5&lt;'Fund Raising'!$L30),'Fund Raising'!$I30,0)</f>
        <v>0</v>
      </c>
      <c r="DJ14" s="27">
        <f>IF(AND(DJ$5&gt;='Fund Raising'!$K30,DJ$5&lt;'Fund Raising'!$L30),'Fund Raising'!$I30,0)</f>
        <v>0</v>
      </c>
      <c r="DK14" s="27">
        <f>IF(AND(DK$5&gt;='Fund Raising'!$K30,DK$5&lt;'Fund Raising'!$L30),'Fund Raising'!$I30,0)</f>
        <v>0</v>
      </c>
      <c r="DL14" s="27">
        <f>IF(AND(DL$5&gt;='Fund Raising'!$K30,DL$5&lt;'Fund Raising'!$L30),'Fund Raising'!$I30,0)</f>
        <v>0</v>
      </c>
      <c r="DM14" s="27">
        <f>IF(AND(DM$5&gt;='Fund Raising'!$K30,DM$5&lt;'Fund Raising'!$L30),'Fund Raising'!$I30,0)</f>
        <v>0</v>
      </c>
      <c r="DN14" s="27">
        <f>IF(AND(DN$5&gt;='Fund Raising'!$K30,DN$5&lt;'Fund Raising'!$L30),'Fund Raising'!$I30,0)</f>
        <v>0</v>
      </c>
      <c r="DO14" s="27">
        <f>IF(AND(DO$5&gt;='Fund Raising'!$K30,DO$5&lt;'Fund Raising'!$L30),'Fund Raising'!$I30,0)</f>
        <v>0</v>
      </c>
      <c r="DP14" s="27">
        <f>IF(AND(DP$5&gt;='Fund Raising'!$K30,DP$5&lt;'Fund Raising'!$L30),'Fund Raising'!$I30,0)</f>
        <v>0</v>
      </c>
      <c r="DQ14" s="27">
        <f>IF(AND(DQ$5&gt;='Fund Raising'!$K30,DQ$5&lt;'Fund Raising'!$L30),'Fund Raising'!$I30,0)</f>
        <v>0</v>
      </c>
      <c r="DR14" s="27">
        <f>IF(AND(DR$5&gt;='Fund Raising'!$K30,DR$5&lt;'Fund Raising'!$L30),'Fund Raising'!$I30,0)</f>
        <v>0</v>
      </c>
    </row>
    <row r="15" ht="14.25" customHeight="1" outlineLevel="2">
      <c r="B15" s="242" t="str">
        <f>'Fund Raising'!B31</f>
        <v>Public Sale</v>
      </c>
      <c r="C15" s="27">
        <f>IF(AND(C$5&gt;='Fund Raising'!$K31,C$5&lt;'Fund Raising'!$L31),'Fund Raising'!$I31,0)+'Fund Raising'!$D31*'Fund Raising'!$E31/100</f>
        <v>0</v>
      </c>
      <c r="D15" s="27">
        <f>IF(AND(D$5&gt;='Fund Raising'!$K31,D$5&lt;'Fund Raising'!$L31),'Fund Raising'!$I31,0)</f>
        <v>0</v>
      </c>
      <c r="E15" s="27">
        <f>IF(AND(E$5&gt;='Fund Raising'!$K31,E$5&lt;'Fund Raising'!$L31),'Fund Raising'!$I31,0)</f>
        <v>0</v>
      </c>
      <c r="F15" s="27">
        <f>IF(AND(F$5&gt;='Fund Raising'!$K31,F$5&lt;'Fund Raising'!$L31),'Fund Raising'!$I31,0)</f>
        <v>0</v>
      </c>
      <c r="G15" s="27">
        <f>IF(AND(G$5&gt;='Fund Raising'!$K31,G$5&lt;'Fund Raising'!$L31),'Fund Raising'!$I31,0)</f>
        <v>0</v>
      </c>
      <c r="H15" s="27">
        <f>IF(AND(H$5&gt;='Fund Raising'!$K31,H$5&lt;'Fund Raising'!$L31),'Fund Raising'!$I31,0)</f>
        <v>0</v>
      </c>
      <c r="I15" s="27">
        <f>IF(AND(I$5&gt;='Fund Raising'!$K31,I$5&lt;'Fund Raising'!$L31),'Fund Raising'!$I31,0)</f>
        <v>0</v>
      </c>
      <c r="J15" s="27">
        <f>IF(AND(J$5&gt;='Fund Raising'!$K31,J$5&lt;'Fund Raising'!$L31),'Fund Raising'!$I31,0)</f>
        <v>0</v>
      </c>
      <c r="K15" s="27">
        <f>IF(AND(K$5&gt;='Fund Raising'!$K31,K$5&lt;'Fund Raising'!$L31),'Fund Raising'!$I31,0)</f>
        <v>0</v>
      </c>
      <c r="L15" s="27">
        <f>IF(AND(L$5&gt;='Fund Raising'!$K31,L$5&lt;'Fund Raising'!$L31),'Fund Raising'!$I31,0)</f>
        <v>0</v>
      </c>
      <c r="M15" s="27">
        <f>IF(AND(M$5&gt;='Fund Raising'!$K31,M$5&lt;'Fund Raising'!$L31),'Fund Raising'!$I31,0)</f>
        <v>0</v>
      </c>
      <c r="N15" s="27">
        <f>IF(AND(N$5&gt;='Fund Raising'!$K31,N$5&lt;'Fund Raising'!$L31),'Fund Raising'!$I31,0)</f>
        <v>0</v>
      </c>
      <c r="O15" s="27">
        <f>IF(AND(O$5&gt;='Fund Raising'!$K31,O$5&lt;'Fund Raising'!$L31),'Fund Raising'!$I31,0)</f>
        <v>0</v>
      </c>
      <c r="P15" s="27">
        <f>IF(AND(P$5&gt;='Fund Raising'!$K31,P$5&lt;'Fund Raising'!$L31),'Fund Raising'!$I31,0)</f>
        <v>0</v>
      </c>
      <c r="Q15" s="27">
        <f>IF(AND(Q$5&gt;='Fund Raising'!$K31,Q$5&lt;'Fund Raising'!$L31),'Fund Raising'!$I31,0)</f>
        <v>0</v>
      </c>
      <c r="R15" s="27">
        <f>IF(AND(R$5&gt;='Fund Raising'!$K31,R$5&lt;'Fund Raising'!$L31),'Fund Raising'!$I31,0)</f>
        <v>0</v>
      </c>
      <c r="S15" s="27">
        <f>IF(AND(S$5&gt;='Fund Raising'!$K31,S$5&lt;'Fund Raising'!$L31),'Fund Raising'!$I31,0)</f>
        <v>0</v>
      </c>
      <c r="T15" s="27">
        <f>IF(AND(T$5&gt;='Fund Raising'!$K31,T$5&lt;'Fund Raising'!$L31),'Fund Raising'!$I31,0)</f>
        <v>0</v>
      </c>
      <c r="U15" s="27">
        <f>IF(AND(U$5&gt;='Fund Raising'!$K31,U$5&lt;'Fund Raising'!$L31),'Fund Raising'!$I31,0)</f>
        <v>0</v>
      </c>
      <c r="V15" s="27">
        <f>IF(AND(V$5&gt;='Fund Raising'!$K31,V$5&lt;'Fund Raising'!$L31),'Fund Raising'!$I31,0)</f>
        <v>0</v>
      </c>
      <c r="W15" s="27">
        <f>IF(AND(W$5&gt;='Fund Raising'!$K31,W$5&lt;'Fund Raising'!$L31),'Fund Raising'!$I31,0)</f>
        <v>0</v>
      </c>
      <c r="X15" s="27">
        <f>IF(AND(X$5&gt;='Fund Raising'!$K31,X$5&lt;'Fund Raising'!$L31),'Fund Raising'!$I31,0)</f>
        <v>0</v>
      </c>
      <c r="Y15" s="27">
        <f>IF(AND(Y$5&gt;='Fund Raising'!$K31,Y$5&lt;'Fund Raising'!$L31),'Fund Raising'!$I31,0)</f>
        <v>0</v>
      </c>
      <c r="Z15" s="27">
        <f>IF(AND(Z$5&gt;='Fund Raising'!$K31,Z$5&lt;'Fund Raising'!$L31),'Fund Raising'!$I31,0)</f>
        <v>0</v>
      </c>
      <c r="AA15" s="27">
        <f>IF(AND(AA$5&gt;='Fund Raising'!$K31,AA$5&lt;'Fund Raising'!$L31),'Fund Raising'!$I31,0)</f>
        <v>0</v>
      </c>
      <c r="AB15" s="27">
        <f>IF(AND(AB$5&gt;='Fund Raising'!$K31,AB$5&lt;'Fund Raising'!$L31),'Fund Raising'!$I31,0)</f>
        <v>0</v>
      </c>
      <c r="AC15" s="27">
        <f>IF(AND(AC$5&gt;='Fund Raising'!$K31,AC$5&lt;'Fund Raising'!$L31),'Fund Raising'!$I31,0)</f>
        <v>0</v>
      </c>
      <c r="AD15" s="27">
        <f>IF(AND(AD$5&gt;='Fund Raising'!$K31,AD$5&lt;'Fund Raising'!$L31),'Fund Raising'!$I31,0)</f>
        <v>0</v>
      </c>
      <c r="AE15" s="27">
        <f>IF(AND(AE$5&gt;='Fund Raising'!$K31,AE$5&lt;'Fund Raising'!$L31),'Fund Raising'!$I31,0)</f>
        <v>0</v>
      </c>
      <c r="AF15" s="27">
        <f>IF(AND(AF$5&gt;='Fund Raising'!$K31,AF$5&lt;'Fund Raising'!$L31),'Fund Raising'!$I31,0)</f>
        <v>0</v>
      </c>
      <c r="AG15" s="27">
        <f>IF(AND(AG$5&gt;='Fund Raising'!$K31,AG$5&lt;'Fund Raising'!$L31),'Fund Raising'!$I31,0)</f>
        <v>0</v>
      </c>
      <c r="AH15" s="27">
        <f>IF(AND(AH$5&gt;='Fund Raising'!$K31,AH$5&lt;'Fund Raising'!$L31),'Fund Raising'!$I31,0)</f>
        <v>0</v>
      </c>
      <c r="AI15" s="27">
        <f>IF(AND(AI$5&gt;='Fund Raising'!$K31,AI$5&lt;'Fund Raising'!$L31),'Fund Raising'!$I31,0)</f>
        <v>0</v>
      </c>
      <c r="AJ15" s="27">
        <f>IF(AND(AJ$5&gt;='Fund Raising'!$K31,AJ$5&lt;'Fund Raising'!$L31),'Fund Raising'!$I31,0)</f>
        <v>0</v>
      </c>
      <c r="AK15" s="27">
        <f>IF(AND(AK$5&gt;='Fund Raising'!$K31,AK$5&lt;'Fund Raising'!$L31),'Fund Raising'!$I31,0)</f>
        <v>0</v>
      </c>
      <c r="AL15" s="27">
        <f>IF(AND(AL$5&gt;='Fund Raising'!$K31,AL$5&lt;'Fund Raising'!$L31),'Fund Raising'!$I31,0)</f>
        <v>0</v>
      </c>
      <c r="AM15" s="27">
        <f>IF(AND(AM$5&gt;='Fund Raising'!$K31,AM$5&lt;'Fund Raising'!$L31),'Fund Raising'!$I31,0)</f>
        <v>0</v>
      </c>
      <c r="AN15" s="27">
        <f>IF(AND(AN$5&gt;='Fund Raising'!$K31,AN$5&lt;'Fund Raising'!$L31),'Fund Raising'!$I31,0)</f>
        <v>0</v>
      </c>
      <c r="AO15" s="27">
        <f>IF(AND(AO$5&gt;='Fund Raising'!$K31,AO$5&lt;'Fund Raising'!$L31),'Fund Raising'!$I31,0)</f>
        <v>0</v>
      </c>
      <c r="AP15" s="27">
        <f>IF(AND(AP$5&gt;='Fund Raising'!$K31,AP$5&lt;'Fund Raising'!$L31),'Fund Raising'!$I31,0)</f>
        <v>0</v>
      </c>
      <c r="AQ15" s="27">
        <f>IF(AND(AQ$5&gt;='Fund Raising'!$K31,AQ$5&lt;'Fund Raising'!$L31),'Fund Raising'!$I31,0)</f>
        <v>0</v>
      </c>
      <c r="AR15" s="27">
        <f>IF(AND(AR$5&gt;='Fund Raising'!$K31,AR$5&lt;'Fund Raising'!$L31),'Fund Raising'!$I31,0)</f>
        <v>0</v>
      </c>
      <c r="AS15" s="27">
        <f>IF(AND(AS$5&gt;='Fund Raising'!$K31,AS$5&lt;'Fund Raising'!$L31),'Fund Raising'!$I31,0)</f>
        <v>0</v>
      </c>
      <c r="AT15" s="27">
        <f>IF(AND(AT$5&gt;='Fund Raising'!$K31,AT$5&lt;'Fund Raising'!$L31),'Fund Raising'!$I31,0)</f>
        <v>0</v>
      </c>
      <c r="AU15" s="27">
        <f>IF(AND(AU$5&gt;='Fund Raising'!$K31,AU$5&lt;'Fund Raising'!$L31),'Fund Raising'!$I31,0)</f>
        <v>0</v>
      </c>
      <c r="AV15" s="27">
        <f>IF(AND(AV$5&gt;='Fund Raising'!$K31,AV$5&lt;'Fund Raising'!$L31),'Fund Raising'!$I31,0)</f>
        <v>0</v>
      </c>
      <c r="AW15" s="27">
        <f>IF(AND(AW$5&gt;='Fund Raising'!$K31,AW$5&lt;'Fund Raising'!$L31),'Fund Raising'!$I31,0)</f>
        <v>0</v>
      </c>
      <c r="AX15" s="27">
        <f>IF(AND(AX$5&gt;='Fund Raising'!$K31,AX$5&lt;'Fund Raising'!$L31),'Fund Raising'!$I31,0)</f>
        <v>0</v>
      </c>
      <c r="AY15" s="27">
        <f>IF(AND(AY$5&gt;='Fund Raising'!$K31,AY$5&lt;'Fund Raising'!$L31),'Fund Raising'!$I31,0)</f>
        <v>0</v>
      </c>
      <c r="AZ15" s="27">
        <f>IF(AND(AZ$5&gt;='Fund Raising'!$K31,AZ$5&lt;'Fund Raising'!$L31),'Fund Raising'!$I31,0)</f>
        <v>0</v>
      </c>
      <c r="BA15" s="27">
        <f>IF(AND(BA$5&gt;='Fund Raising'!$K31,BA$5&lt;'Fund Raising'!$L31),'Fund Raising'!$I31,0)</f>
        <v>0</v>
      </c>
      <c r="BB15" s="27">
        <f>IF(AND(BB$5&gt;='Fund Raising'!$K31,BB$5&lt;'Fund Raising'!$L31),'Fund Raising'!$I31,0)</f>
        <v>0</v>
      </c>
      <c r="BC15" s="27">
        <f>IF(AND(BC$5&gt;='Fund Raising'!$K31,BC$5&lt;'Fund Raising'!$L31),'Fund Raising'!$I31,0)</f>
        <v>0</v>
      </c>
      <c r="BD15" s="27">
        <f>IF(AND(BD$5&gt;='Fund Raising'!$K31,BD$5&lt;'Fund Raising'!$L31),'Fund Raising'!$I31,0)</f>
        <v>0</v>
      </c>
      <c r="BE15" s="27">
        <f>IF(AND(BE$5&gt;='Fund Raising'!$K31,BE$5&lt;'Fund Raising'!$L31),'Fund Raising'!$I31,0)</f>
        <v>0</v>
      </c>
      <c r="BF15" s="27">
        <f>IF(AND(BF$5&gt;='Fund Raising'!$K31,BF$5&lt;'Fund Raising'!$L31),'Fund Raising'!$I31,0)</f>
        <v>0</v>
      </c>
      <c r="BG15" s="27">
        <f>IF(AND(BG$5&gt;='Fund Raising'!$K31,BG$5&lt;'Fund Raising'!$L31),'Fund Raising'!$I31,0)</f>
        <v>0</v>
      </c>
      <c r="BH15" s="27">
        <f>IF(AND(BH$5&gt;='Fund Raising'!$K31,BH$5&lt;'Fund Raising'!$L31),'Fund Raising'!$I31,0)</f>
        <v>0</v>
      </c>
      <c r="BI15" s="27">
        <f>IF(AND(BI$5&gt;='Fund Raising'!$K31,BI$5&lt;'Fund Raising'!$L31),'Fund Raising'!$I31,0)</f>
        <v>0</v>
      </c>
      <c r="BJ15" s="27">
        <f>IF(AND(BJ$5&gt;='Fund Raising'!$K31,BJ$5&lt;'Fund Raising'!$L31),'Fund Raising'!$I31,0)</f>
        <v>0</v>
      </c>
      <c r="BK15" s="27">
        <f>IF(AND(BK$5&gt;='Fund Raising'!$K31,BK$5&lt;'Fund Raising'!$L31),'Fund Raising'!$I31,0)</f>
        <v>0</v>
      </c>
      <c r="BL15" s="27">
        <f>IF(AND(BL$5&gt;='Fund Raising'!$K31,BL$5&lt;'Fund Raising'!$L31),'Fund Raising'!$I31,0)</f>
        <v>0</v>
      </c>
      <c r="BM15" s="27">
        <f>IF(AND(BM$5&gt;='Fund Raising'!$K31,BM$5&lt;'Fund Raising'!$L31),'Fund Raising'!$I31,0)</f>
        <v>0</v>
      </c>
      <c r="BN15" s="27">
        <f>IF(AND(BN$5&gt;='Fund Raising'!$K31,BN$5&lt;'Fund Raising'!$L31),'Fund Raising'!$I31,0)</f>
        <v>0</v>
      </c>
      <c r="BO15" s="27">
        <f>IF(AND(BO$5&gt;='Fund Raising'!$K31,BO$5&lt;'Fund Raising'!$L31),'Fund Raising'!$I31,0)</f>
        <v>0</v>
      </c>
      <c r="BP15" s="27">
        <f>IF(AND(BP$5&gt;='Fund Raising'!$K31,BP$5&lt;'Fund Raising'!$L31),'Fund Raising'!$I31,0)</f>
        <v>0</v>
      </c>
      <c r="BQ15" s="27">
        <f>IF(AND(BQ$5&gt;='Fund Raising'!$K31,BQ$5&lt;'Fund Raising'!$L31),'Fund Raising'!$I31,0)</f>
        <v>0</v>
      </c>
      <c r="BR15" s="27">
        <f>IF(AND(BR$5&gt;='Fund Raising'!$K31,BR$5&lt;'Fund Raising'!$L31),'Fund Raising'!$I31,0)</f>
        <v>0</v>
      </c>
      <c r="BS15" s="27">
        <f>IF(AND(BS$5&gt;='Fund Raising'!$K31,BS$5&lt;'Fund Raising'!$L31),'Fund Raising'!$I31,0)</f>
        <v>0</v>
      </c>
      <c r="BT15" s="27">
        <f>IF(AND(BT$5&gt;='Fund Raising'!$K31,BT$5&lt;'Fund Raising'!$L31),'Fund Raising'!$I31,0)</f>
        <v>0</v>
      </c>
      <c r="BU15" s="27">
        <f>IF(AND(BU$5&gt;='Fund Raising'!$K31,BU$5&lt;'Fund Raising'!$L31),'Fund Raising'!$I31,0)</f>
        <v>0</v>
      </c>
      <c r="BV15" s="27">
        <f>IF(AND(BV$5&gt;='Fund Raising'!$K31,BV$5&lt;'Fund Raising'!$L31),'Fund Raising'!$I31,0)</f>
        <v>0</v>
      </c>
      <c r="BW15" s="27">
        <f>IF(AND(BW$5&gt;='Fund Raising'!$K31,BW$5&lt;'Fund Raising'!$L31),'Fund Raising'!$I31,0)</f>
        <v>0</v>
      </c>
      <c r="BX15" s="27">
        <f>IF(AND(BX$5&gt;='Fund Raising'!$K31,BX$5&lt;'Fund Raising'!$L31),'Fund Raising'!$I31,0)</f>
        <v>0</v>
      </c>
      <c r="BY15" s="27">
        <f>IF(AND(BY$5&gt;='Fund Raising'!$K31,BY$5&lt;'Fund Raising'!$L31),'Fund Raising'!$I31,0)</f>
        <v>0</v>
      </c>
      <c r="BZ15" s="27">
        <f>IF(AND(BZ$5&gt;='Fund Raising'!$K31,BZ$5&lt;'Fund Raising'!$L31),'Fund Raising'!$I31,0)</f>
        <v>0</v>
      </c>
      <c r="CA15" s="27">
        <f>IF(AND(CA$5&gt;='Fund Raising'!$K31,CA$5&lt;'Fund Raising'!$L31),'Fund Raising'!$I31,0)</f>
        <v>0</v>
      </c>
      <c r="CB15" s="27">
        <f>IF(AND(CB$5&gt;='Fund Raising'!$K31,CB$5&lt;'Fund Raising'!$L31),'Fund Raising'!$I31,0)</f>
        <v>0</v>
      </c>
      <c r="CC15" s="27">
        <f>IF(AND(CC$5&gt;='Fund Raising'!$K31,CC$5&lt;'Fund Raising'!$L31),'Fund Raising'!$I31,0)</f>
        <v>0</v>
      </c>
      <c r="CD15" s="27">
        <f>IF(AND(CD$5&gt;='Fund Raising'!$K31,CD$5&lt;'Fund Raising'!$L31),'Fund Raising'!$I31,0)</f>
        <v>0</v>
      </c>
      <c r="CE15" s="27">
        <f>IF(AND(CE$5&gt;='Fund Raising'!$K31,CE$5&lt;'Fund Raising'!$L31),'Fund Raising'!$I31,0)</f>
        <v>0</v>
      </c>
      <c r="CF15" s="27">
        <f>IF(AND(CF$5&gt;='Fund Raising'!$K31,CF$5&lt;'Fund Raising'!$L31),'Fund Raising'!$I31,0)</f>
        <v>0</v>
      </c>
      <c r="CG15" s="27">
        <f>IF(AND(CG$5&gt;='Fund Raising'!$K31,CG$5&lt;'Fund Raising'!$L31),'Fund Raising'!$I31,0)</f>
        <v>0</v>
      </c>
      <c r="CH15" s="27">
        <f>IF(AND(CH$5&gt;='Fund Raising'!$K31,CH$5&lt;'Fund Raising'!$L31),'Fund Raising'!$I31,0)</f>
        <v>0</v>
      </c>
      <c r="CI15" s="27">
        <f>IF(AND(CI$5&gt;='Fund Raising'!$K31,CI$5&lt;'Fund Raising'!$L31),'Fund Raising'!$I31,0)</f>
        <v>0</v>
      </c>
      <c r="CJ15" s="27">
        <f>IF(AND(CJ$5&gt;='Fund Raising'!$K31,CJ$5&lt;'Fund Raising'!$L31),'Fund Raising'!$I31,0)</f>
        <v>0</v>
      </c>
      <c r="CK15" s="27">
        <f>IF(AND(CK$5&gt;='Fund Raising'!$K31,CK$5&lt;'Fund Raising'!$L31),'Fund Raising'!$I31,0)</f>
        <v>0</v>
      </c>
      <c r="CL15" s="27">
        <f>IF(AND(CL$5&gt;='Fund Raising'!$K31,CL$5&lt;'Fund Raising'!$L31),'Fund Raising'!$I31,0)</f>
        <v>0</v>
      </c>
      <c r="CM15" s="27">
        <f>IF(AND(CM$5&gt;='Fund Raising'!$K31,CM$5&lt;'Fund Raising'!$L31),'Fund Raising'!$I31,0)</f>
        <v>0</v>
      </c>
      <c r="CN15" s="27">
        <f>IF(AND(CN$5&gt;='Fund Raising'!$K31,CN$5&lt;'Fund Raising'!$L31),'Fund Raising'!$I31,0)</f>
        <v>0</v>
      </c>
      <c r="CO15" s="27">
        <f>IF(AND(CO$5&gt;='Fund Raising'!$K31,CO$5&lt;'Fund Raising'!$L31),'Fund Raising'!$I31,0)</f>
        <v>0</v>
      </c>
      <c r="CP15" s="27">
        <f>IF(AND(CP$5&gt;='Fund Raising'!$K31,CP$5&lt;'Fund Raising'!$L31),'Fund Raising'!$I31,0)</f>
        <v>0</v>
      </c>
      <c r="CQ15" s="27">
        <f>IF(AND(CQ$5&gt;='Fund Raising'!$K31,CQ$5&lt;'Fund Raising'!$L31),'Fund Raising'!$I31,0)</f>
        <v>0</v>
      </c>
      <c r="CR15" s="27">
        <f>IF(AND(CR$5&gt;='Fund Raising'!$K31,CR$5&lt;'Fund Raising'!$L31),'Fund Raising'!$I31,0)</f>
        <v>0</v>
      </c>
      <c r="CS15" s="27">
        <f>IF(AND(CS$5&gt;='Fund Raising'!$K31,CS$5&lt;'Fund Raising'!$L31),'Fund Raising'!$I31,0)</f>
        <v>0</v>
      </c>
      <c r="CT15" s="27">
        <f>IF(AND(CT$5&gt;='Fund Raising'!$K31,CT$5&lt;'Fund Raising'!$L31),'Fund Raising'!$I31,0)</f>
        <v>0</v>
      </c>
      <c r="CU15" s="27">
        <f>IF(AND(CU$5&gt;='Fund Raising'!$K31,CU$5&lt;'Fund Raising'!$L31),'Fund Raising'!$I31,0)</f>
        <v>0</v>
      </c>
      <c r="CV15" s="27">
        <f>IF(AND(CV$5&gt;='Fund Raising'!$K31,CV$5&lt;'Fund Raising'!$L31),'Fund Raising'!$I31,0)</f>
        <v>0</v>
      </c>
      <c r="CW15" s="27">
        <f>IF(AND(CW$5&gt;='Fund Raising'!$K31,CW$5&lt;'Fund Raising'!$L31),'Fund Raising'!$I31,0)</f>
        <v>0</v>
      </c>
      <c r="CX15" s="27">
        <f>IF(AND(CX$5&gt;='Fund Raising'!$K31,CX$5&lt;'Fund Raising'!$L31),'Fund Raising'!$I31,0)</f>
        <v>0</v>
      </c>
      <c r="CY15" s="27">
        <f>IF(AND(CY$5&gt;='Fund Raising'!$K31,CY$5&lt;'Fund Raising'!$L31),'Fund Raising'!$I31,0)</f>
        <v>0</v>
      </c>
      <c r="CZ15" s="27">
        <f>IF(AND(CZ$5&gt;='Fund Raising'!$K31,CZ$5&lt;'Fund Raising'!$L31),'Fund Raising'!$I31,0)</f>
        <v>0</v>
      </c>
      <c r="DA15" s="27">
        <f>IF(AND(DA$5&gt;='Fund Raising'!$K31,DA$5&lt;'Fund Raising'!$L31),'Fund Raising'!$I31,0)</f>
        <v>0</v>
      </c>
      <c r="DB15" s="27">
        <f>IF(AND(DB$5&gt;='Fund Raising'!$K31,DB$5&lt;'Fund Raising'!$L31),'Fund Raising'!$I31,0)</f>
        <v>0</v>
      </c>
      <c r="DC15" s="27">
        <f>IF(AND(DC$5&gt;='Fund Raising'!$K31,DC$5&lt;'Fund Raising'!$L31),'Fund Raising'!$I31,0)</f>
        <v>0</v>
      </c>
      <c r="DD15" s="27">
        <f>IF(AND(DD$5&gt;='Fund Raising'!$K31,DD$5&lt;'Fund Raising'!$L31),'Fund Raising'!$I31,0)</f>
        <v>0</v>
      </c>
      <c r="DE15" s="27">
        <f>IF(AND(DE$5&gt;='Fund Raising'!$K31,DE$5&lt;'Fund Raising'!$L31),'Fund Raising'!$I31,0)</f>
        <v>0</v>
      </c>
      <c r="DF15" s="27">
        <f>IF(AND(DF$5&gt;='Fund Raising'!$K31,DF$5&lt;'Fund Raising'!$L31),'Fund Raising'!$I31,0)</f>
        <v>0</v>
      </c>
      <c r="DG15" s="27">
        <f>IF(AND(DG$5&gt;='Fund Raising'!$K31,DG$5&lt;'Fund Raising'!$L31),'Fund Raising'!$I31,0)</f>
        <v>0</v>
      </c>
      <c r="DH15" s="27">
        <f>IF(AND(DH$5&gt;='Fund Raising'!$K31,DH$5&lt;'Fund Raising'!$L31),'Fund Raising'!$I31,0)</f>
        <v>0</v>
      </c>
      <c r="DI15" s="27">
        <f>IF(AND(DI$5&gt;='Fund Raising'!$K31,DI$5&lt;'Fund Raising'!$L31),'Fund Raising'!$I31,0)</f>
        <v>0</v>
      </c>
      <c r="DJ15" s="27">
        <f>IF(AND(DJ$5&gt;='Fund Raising'!$K31,DJ$5&lt;'Fund Raising'!$L31),'Fund Raising'!$I31,0)</f>
        <v>0</v>
      </c>
      <c r="DK15" s="27">
        <f>IF(AND(DK$5&gt;='Fund Raising'!$K31,DK$5&lt;'Fund Raising'!$L31),'Fund Raising'!$I31,0)</f>
        <v>0</v>
      </c>
      <c r="DL15" s="27">
        <f>IF(AND(DL$5&gt;='Fund Raising'!$K31,DL$5&lt;'Fund Raising'!$L31),'Fund Raising'!$I31,0)</f>
        <v>0</v>
      </c>
      <c r="DM15" s="27">
        <f>IF(AND(DM$5&gt;='Fund Raising'!$K31,DM$5&lt;'Fund Raising'!$L31),'Fund Raising'!$I31,0)</f>
        <v>0</v>
      </c>
      <c r="DN15" s="27">
        <f>IF(AND(DN$5&gt;='Fund Raising'!$K31,DN$5&lt;'Fund Raising'!$L31),'Fund Raising'!$I31,0)</f>
        <v>0</v>
      </c>
      <c r="DO15" s="27">
        <f>IF(AND(DO$5&gt;='Fund Raising'!$K31,DO$5&lt;'Fund Raising'!$L31),'Fund Raising'!$I31,0)</f>
        <v>0</v>
      </c>
      <c r="DP15" s="27">
        <f>IF(AND(DP$5&gt;='Fund Raising'!$K31,DP$5&lt;'Fund Raising'!$L31),'Fund Raising'!$I31,0)</f>
        <v>0</v>
      </c>
      <c r="DQ15" s="27">
        <f>IF(AND(DQ$5&gt;='Fund Raising'!$K31,DQ$5&lt;'Fund Raising'!$L31),'Fund Raising'!$I31,0)</f>
        <v>0</v>
      </c>
      <c r="DR15" s="27">
        <f>IF(AND(DR$5&gt;='Fund Raising'!$K31,DR$5&lt;'Fund Raising'!$L31),'Fund Raising'!$I31,0)</f>
        <v>0</v>
      </c>
    </row>
    <row r="16" ht="14.25" customHeight="1" outlineLevel="2">
      <c r="B16" s="242" t="str">
        <f>'Fund Raising'!B32</f>
        <v>Founders / Team</v>
      </c>
      <c r="C16" s="27">
        <f>IF(AND(C$5&gt;='Fund Raising'!$K32,C$5&lt;'Fund Raising'!$L32),'Fund Raising'!$I32,0)+'Fund Raising'!$D32*'Fund Raising'!$E32/100</f>
        <v>4788333333</v>
      </c>
      <c r="D16" s="27">
        <f>IF(AND(D$5&gt;='Fund Raising'!$K32,D$5&lt;'Fund Raising'!$L32),'Fund Raising'!$I32,0)</f>
        <v>1388333333</v>
      </c>
      <c r="E16" s="27">
        <f>IF(AND(E$5&gt;='Fund Raising'!$K32,E$5&lt;'Fund Raising'!$L32),'Fund Raising'!$I32,0)</f>
        <v>1388333333</v>
      </c>
      <c r="F16" s="27">
        <f>IF(AND(F$5&gt;='Fund Raising'!$K32,F$5&lt;'Fund Raising'!$L32),'Fund Raising'!$I32,0)</f>
        <v>1388333333</v>
      </c>
      <c r="G16" s="27">
        <f>IF(AND(G$5&gt;='Fund Raising'!$K32,G$5&lt;'Fund Raising'!$L32),'Fund Raising'!$I32,0)</f>
        <v>1388333333</v>
      </c>
      <c r="H16" s="27">
        <f>IF(AND(H$5&gt;='Fund Raising'!$K32,H$5&lt;'Fund Raising'!$L32),'Fund Raising'!$I32,0)</f>
        <v>1388333333</v>
      </c>
      <c r="I16" s="27">
        <f>IF(AND(I$5&gt;='Fund Raising'!$K32,I$5&lt;'Fund Raising'!$L32),'Fund Raising'!$I32,0)</f>
        <v>1388333333</v>
      </c>
      <c r="J16" s="27">
        <f>IF(AND(J$5&gt;='Fund Raising'!$K32,J$5&lt;'Fund Raising'!$L32),'Fund Raising'!$I32,0)</f>
        <v>1388333333</v>
      </c>
      <c r="K16" s="27">
        <f>IF(AND(K$5&gt;='Fund Raising'!$K32,K$5&lt;'Fund Raising'!$L32),'Fund Raising'!$I32,0)</f>
        <v>1388333333</v>
      </c>
      <c r="L16" s="27">
        <f>IF(AND(L$5&gt;='Fund Raising'!$K32,L$5&lt;'Fund Raising'!$L32),'Fund Raising'!$I32,0)</f>
        <v>1388333333</v>
      </c>
      <c r="M16" s="27">
        <f>IF(AND(M$5&gt;='Fund Raising'!$K32,M$5&lt;'Fund Raising'!$L32),'Fund Raising'!$I32,0)</f>
        <v>1388333333</v>
      </c>
      <c r="N16" s="27">
        <f>IF(AND(N$5&gt;='Fund Raising'!$K32,N$5&lt;'Fund Raising'!$L32),'Fund Raising'!$I32,0)</f>
        <v>1388333333</v>
      </c>
      <c r="O16" s="27">
        <f>IF(AND(O$5&gt;='Fund Raising'!$K32,O$5&lt;'Fund Raising'!$L32),'Fund Raising'!$I32,0)</f>
        <v>1388333333</v>
      </c>
      <c r="P16" s="27">
        <f>IF(AND(P$5&gt;='Fund Raising'!$K32,P$5&lt;'Fund Raising'!$L32),'Fund Raising'!$I32,0)</f>
        <v>1388333333</v>
      </c>
      <c r="Q16" s="27">
        <f>IF(AND(Q$5&gt;='Fund Raising'!$K32,Q$5&lt;'Fund Raising'!$L32),'Fund Raising'!$I32,0)</f>
        <v>1388333333</v>
      </c>
      <c r="R16" s="27">
        <f>IF(AND(R$5&gt;='Fund Raising'!$K32,R$5&lt;'Fund Raising'!$L32),'Fund Raising'!$I32,0)</f>
        <v>1388333333</v>
      </c>
      <c r="S16" s="27">
        <f>IF(AND(S$5&gt;='Fund Raising'!$K32,S$5&lt;'Fund Raising'!$L32),'Fund Raising'!$I32,0)</f>
        <v>1388333333</v>
      </c>
      <c r="T16" s="27">
        <f>IF(AND(T$5&gt;='Fund Raising'!$K32,T$5&lt;'Fund Raising'!$L32),'Fund Raising'!$I32,0)</f>
        <v>1388333333</v>
      </c>
      <c r="U16" s="27">
        <f>IF(AND(U$5&gt;='Fund Raising'!$K32,U$5&lt;'Fund Raising'!$L32),'Fund Raising'!$I32,0)</f>
        <v>1388333333</v>
      </c>
      <c r="V16" s="27">
        <f>IF(AND(V$5&gt;='Fund Raising'!$K32,V$5&lt;'Fund Raising'!$L32),'Fund Raising'!$I32,0)</f>
        <v>1388333333</v>
      </c>
      <c r="W16" s="27">
        <f>IF(AND(W$5&gt;='Fund Raising'!$K32,W$5&lt;'Fund Raising'!$L32),'Fund Raising'!$I32,0)</f>
        <v>1388333333</v>
      </c>
      <c r="X16" s="27">
        <f>IF(AND(X$5&gt;='Fund Raising'!$K32,X$5&lt;'Fund Raising'!$L32),'Fund Raising'!$I32,0)</f>
        <v>1388333333</v>
      </c>
      <c r="Y16" s="27">
        <f>IF(AND(Y$5&gt;='Fund Raising'!$K32,Y$5&lt;'Fund Raising'!$L32),'Fund Raising'!$I32,0)</f>
        <v>1388333333</v>
      </c>
      <c r="Z16" s="27">
        <f>IF(AND(Z$5&gt;='Fund Raising'!$K32,Z$5&lt;'Fund Raising'!$L32),'Fund Raising'!$I32,0)</f>
        <v>1388333333</v>
      </c>
      <c r="AA16" s="27">
        <f>IF(AND(AA$5&gt;='Fund Raising'!$K32,AA$5&lt;'Fund Raising'!$L32),'Fund Raising'!$I32,0)</f>
        <v>1388333333</v>
      </c>
      <c r="AB16" s="27">
        <f>IF(AND(AB$5&gt;='Fund Raising'!$K32,AB$5&lt;'Fund Raising'!$L32),'Fund Raising'!$I32,0)</f>
        <v>1388333333</v>
      </c>
      <c r="AC16" s="27">
        <f>IF(AND(AC$5&gt;='Fund Raising'!$K32,AC$5&lt;'Fund Raising'!$L32),'Fund Raising'!$I32,0)</f>
        <v>1388333333</v>
      </c>
      <c r="AD16" s="27">
        <f>IF(AND(AD$5&gt;='Fund Raising'!$K32,AD$5&lt;'Fund Raising'!$L32),'Fund Raising'!$I32,0)</f>
        <v>1388333333</v>
      </c>
      <c r="AE16" s="27">
        <f>IF(AND(AE$5&gt;='Fund Raising'!$K32,AE$5&lt;'Fund Raising'!$L32),'Fund Raising'!$I32,0)</f>
        <v>1388333333</v>
      </c>
      <c r="AF16" s="27">
        <f>IF(AND(AF$5&gt;='Fund Raising'!$K32,AF$5&lt;'Fund Raising'!$L32),'Fund Raising'!$I32,0)</f>
        <v>1388333333</v>
      </c>
      <c r="AG16" s="27">
        <f>IF(AND(AG$5&gt;='Fund Raising'!$K32,AG$5&lt;'Fund Raising'!$L32),'Fund Raising'!$I32,0)</f>
        <v>1388333333</v>
      </c>
      <c r="AH16" s="27">
        <f>IF(AND(AH$5&gt;='Fund Raising'!$K32,AH$5&lt;'Fund Raising'!$L32),'Fund Raising'!$I32,0)</f>
        <v>1388333333</v>
      </c>
      <c r="AI16" s="27">
        <f>IF(AND(AI$5&gt;='Fund Raising'!$K32,AI$5&lt;'Fund Raising'!$L32),'Fund Raising'!$I32,0)</f>
        <v>1388333333</v>
      </c>
      <c r="AJ16" s="27">
        <f>IF(AND(AJ$5&gt;='Fund Raising'!$K32,AJ$5&lt;'Fund Raising'!$L32),'Fund Raising'!$I32,0)</f>
        <v>1388333333</v>
      </c>
      <c r="AK16" s="27">
        <f>IF(AND(AK$5&gt;='Fund Raising'!$K32,AK$5&lt;'Fund Raising'!$L32),'Fund Raising'!$I32,0)</f>
        <v>1388333333</v>
      </c>
      <c r="AL16" s="27">
        <f>IF(AND(AL$5&gt;='Fund Raising'!$K32,AL$5&lt;'Fund Raising'!$L32),'Fund Raising'!$I32,0)</f>
        <v>1388333333</v>
      </c>
      <c r="AM16" s="27">
        <f>IF(AND(AM$5&gt;='Fund Raising'!$K32,AM$5&lt;'Fund Raising'!$L32),'Fund Raising'!$I32,0)</f>
        <v>1388333333</v>
      </c>
      <c r="AN16" s="27">
        <f>IF(AND(AN$5&gt;='Fund Raising'!$K32,AN$5&lt;'Fund Raising'!$L32),'Fund Raising'!$I32,0)</f>
        <v>1388333333</v>
      </c>
      <c r="AO16" s="27">
        <f>IF(AND(AO$5&gt;='Fund Raising'!$K32,AO$5&lt;'Fund Raising'!$L32),'Fund Raising'!$I32,0)</f>
        <v>1388333333</v>
      </c>
      <c r="AP16" s="27">
        <f>IF(AND(AP$5&gt;='Fund Raising'!$K32,AP$5&lt;'Fund Raising'!$L32),'Fund Raising'!$I32,0)</f>
        <v>1388333333</v>
      </c>
      <c r="AQ16" s="27">
        <f>IF(AND(AQ$5&gt;='Fund Raising'!$K32,AQ$5&lt;'Fund Raising'!$L32),'Fund Raising'!$I32,0)</f>
        <v>1388333333</v>
      </c>
      <c r="AR16" s="27">
        <f>IF(AND(AR$5&gt;='Fund Raising'!$K32,AR$5&lt;'Fund Raising'!$L32),'Fund Raising'!$I32,0)</f>
        <v>1388333333</v>
      </c>
      <c r="AS16" s="27">
        <f>IF(AND(AS$5&gt;='Fund Raising'!$K32,AS$5&lt;'Fund Raising'!$L32),'Fund Raising'!$I32,0)</f>
        <v>1388333333</v>
      </c>
      <c r="AT16" s="27">
        <f>IF(AND(AT$5&gt;='Fund Raising'!$K32,AT$5&lt;'Fund Raising'!$L32),'Fund Raising'!$I32,0)</f>
        <v>1388333333</v>
      </c>
      <c r="AU16" s="27">
        <f>IF(AND(AU$5&gt;='Fund Raising'!$K32,AU$5&lt;'Fund Raising'!$L32),'Fund Raising'!$I32,0)</f>
        <v>1388333333</v>
      </c>
      <c r="AV16" s="27">
        <f>IF(AND(AV$5&gt;='Fund Raising'!$K32,AV$5&lt;'Fund Raising'!$L32),'Fund Raising'!$I32,0)</f>
        <v>1388333333</v>
      </c>
      <c r="AW16" s="27">
        <f>IF(AND(AW$5&gt;='Fund Raising'!$K32,AW$5&lt;'Fund Raising'!$L32),'Fund Raising'!$I32,0)</f>
        <v>1388333333</v>
      </c>
      <c r="AX16" s="27">
        <f>IF(AND(AX$5&gt;='Fund Raising'!$K32,AX$5&lt;'Fund Raising'!$L32),'Fund Raising'!$I32,0)</f>
        <v>1388333333</v>
      </c>
      <c r="AY16" s="27">
        <f>IF(AND(AY$5&gt;='Fund Raising'!$K32,AY$5&lt;'Fund Raising'!$L32),'Fund Raising'!$I32,0)</f>
        <v>1388333333</v>
      </c>
      <c r="AZ16" s="27">
        <f>IF(AND(AZ$5&gt;='Fund Raising'!$K32,AZ$5&lt;'Fund Raising'!$L32),'Fund Raising'!$I32,0)</f>
        <v>1388333333</v>
      </c>
      <c r="BA16" s="27">
        <f>IF(AND(BA$5&gt;='Fund Raising'!$K32,BA$5&lt;'Fund Raising'!$L32),'Fund Raising'!$I32,0)</f>
        <v>1388333333</v>
      </c>
      <c r="BB16" s="27">
        <f>IF(AND(BB$5&gt;='Fund Raising'!$K32,BB$5&lt;'Fund Raising'!$L32),'Fund Raising'!$I32,0)</f>
        <v>1388333333</v>
      </c>
      <c r="BC16" s="27">
        <f>IF(AND(BC$5&gt;='Fund Raising'!$K32,BC$5&lt;'Fund Raising'!$L32),'Fund Raising'!$I32,0)</f>
        <v>1388333333</v>
      </c>
      <c r="BD16" s="27">
        <f>IF(AND(BD$5&gt;='Fund Raising'!$K32,BD$5&lt;'Fund Raising'!$L32),'Fund Raising'!$I32,0)</f>
        <v>1388333333</v>
      </c>
      <c r="BE16" s="27">
        <f>IF(AND(BE$5&gt;='Fund Raising'!$K32,BE$5&lt;'Fund Raising'!$L32),'Fund Raising'!$I32,0)</f>
        <v>1388333333</v>
      </c>
      <c r="BF16" s="27">
        <f>IF(AND(BF$5&gt;='Fund Raising'!$K32,BF$5&lt;'Fund Raising'!$L32),'Fund Raising'!$I32,0)</f>
        <v>1388333333</v>
      </c>
      <c r="BG16" s="27">
        <f>IF(AND(BG$5&gt;='Fund Raising'!$K32,BG$5&lt;'Fund Raising'!$L32),'Fund Raising'!$I32,0)</f>
        <v>1388333333</v>
      </c>
      <c r="BH16" s="27">
        <f>IF(AND(BH$5&gt;='Fund Raising'!$K32,BH$5&lt;'Fund Raising'!$L32),'Fund Raising'!$I32,0)</f>
        <v>1388333333</v>
      </c>
      <c r="BI16" s="27">
        <f>IF(AND(BI$5&gt;='Fund Raising'!$K32,BI$5&lt;'Fund Raising'!$L32),'Fund Raising'!$I32,0)</f>
        <v>1388333333</v>
      </c>
      <c r="BJ16" s="27">
        <f>IF(AND(BJ$5&gt;='Fund Raising'!$K32,BJ$5&lt;'Fund Raising'!$L32),'Fund Raising'!$I32,0)</f>
        <v>1388333333</v>
      </c>
      <c r="BK16" s="27">
        <f>IF(AND(BK$5&gt;='Fund Raising'!$K32,BK$5&lt;'Fund Raising'!$L32),'Fund Raising'!$I32,0)</f>
        <v>1388333333</v>
      </c>
      <c r="BL16" s="27">
        <f>IF(AND(BL$5&gt;='Fund Raising'!$K32,BL$5&lt;'Fund Raising'!$L32),'Fund Raising'!$I32,0)</f>
        <v>1388333333</v>
      </c>
      <c r="BM16" s="27">
        <f>IF(AND(BM$5&gt;='Fund Raising'!$K32,BM$5&lt;'Fund Raising'!$L32),'Fund Raising'!$I32,0)</f>
        <v>1388333333</v>
      </c>
      <c r="BN16" s="27">
        <f>IF(AND(BN$5&gt;='Fund Raising'!$K32,BN$5&lt;'Fund Raising'!$L32),'Fund Raising'!$I32,0)</f>
        <v>1388333333</v>
      </c>
      <c r="BO16" s="27">
        <f>IF(AND(BO$5&gt;='Fund Raising'!$K32,BO$5&lt;'Fund Raising'!$L32),'Fund Raising'!$I32,0)</f>
        <v>1388333333</v>
      </c>
      <c r="BP16" s="27">
        <f>IF(AND(BP$5&gt;='Fund Raising'!$K32,BP$5&lt;'Fund Raising'!$L32),'Fund Raising'!$I32,0)</f>
        <v>1388333333</v>
      </c>
      <c r="BQ16" s="27">
        <f>IF(AND(BQ$5&gt;='Fund Raising'!$K32,BQ$5&lt;'Fund Raising'!$L32),'Fund Raising'!$I32,0)</f>
        <v>1388333333</v>
      </c>
      <c r="BR16" s="27">
        <f>IF(AND(BR$5&gt;='Fund Raising'!$K32,BR$5&lt;'Fund Raising'!$L32),'Fund Raising'!$I32,0)</f>
        <v>1388333333</v>
      </c>
      <c r="BS16" s="27">
        <f>IF(AND(BS$5&gt;='Fund Raising'!$K32,BS$5&lt;'Fund Raising'!$L32),'Fund Raising'!$I32,0)</f>
        <v>1388333333</v>
      </c>
      <c r="BT16" s="27">
        <f>IF(AND(BT$5&gt;='Fund Raising'!$K32,BT$5&lt;'Fund Raising'!$L32),'Fund Raising'!$I32,0)</f>
        <v>1388333333</v>
      </c>
      <c r="BU16" s="27">
        <f>IF(AND(BU$5&gt;='Fund Raising'!$K32,BU$5&lt;'Fund Raising'!$L32),'Fund Raising'!$I32,0)</f>
        <v>1388333333</v>
      </c>
      <c r="BV16" s="27">
        <f>IF(AND(BV$5&gt;='Fund Raising'!$K32,BV$5&lt;'Fund Raising'!$L32),'Fund Raising'!$I32,0)</f>
        <v>1388333333</v>
      </c>
      <c r="BW16" s="27">
        <f>IF(AND(BW$5&gt;='Fund Raising'!$K32,BW$5&lt;'Fund Raising'!$L32),'Fund Raising'!$I32,0)</f>
        <v>1388333333</v>
      </c>
      <c r="BX16" s="27">
        <f>IF(AND(BX$5&gt;='Fund Raising'!$K32,BX$5&lt;'Fund Raising'!$L32),'Fund Raising'!$I32,0)</f>
        <v>1388333333</v>
      </c>
      <c r="BY16" s="27">
        <f>IF(AND(BY$5&gt;='Fund Raising'!$K32,BY$5&lt;'Fund Raising'!$L32),'Fund Raising'!$I32,0)</f>
        <v>1388333333</v>
      </c>
      <c r="BZ16" s="27">
        <f>IF(AND(BZ$5&gt;='Fund Raising'!$K32,BZ$5&lt;'Fund Raising'!$L32),'Fund Raising'!$I32,0)</f>
        <v>1388333333</v>
      </c>
      <c r="CA16" s="27">
        <f>IF(AND(CA$5&gt;='Fund Raising'!$K32,CA$5&lt;'Fund Raising'!$L32),'Fund Raising'!$I32,0)</f>
        <v>1388333333</v>
      </c>
      <c r="CB16" s="27">
        <f>IF(AND(CB$5&gt;='Fund Raising'!$K32,CB$5&lt;'Fund Raising'!$L32),'Fund Raising'!$I32,0)</f>
        <v>1388333333</v>
      </c>
      <c r="CC16" s="27">
        <f>IF(AND(CC$5&gt;='Fund Raising'!$K32,CC$5&lt;'Fund Raising'!$L32),'Fund Raising'!$I32,0)</f>
        <v>1388333333</v>
      </c>
      <c r="CD16" s="27">
        <f>IF(AND(CD$5&gt;='Fund Raising'!$K32,CD$5&lt;'Fund Raising'!$L32),'Fund Raising'!$I32,0)</f>
        <v>1388333333</v>
      </c>
      <c r="CE16" s="27">
        <f>IF(AND(CE$5&gt;='Fund Raising'!$K32,CE$5&lt;'Fund Raising'!$L32),'Fund Raising'!$I32,0)</f>
        <v>1388333333</v>
      </c>
      <c r="CF16" s="27">
        <f>IF(AND(CF$5&gt;='Fund Raising'!$K32,CF$5&lt;'Fund Raising'!$L32),'Fund Raising'!$I32,0)</f>
        <v>1388333333</v>
      </c>
      <c r="CG16" s="27">
        <f>IF(AND(CG$5&gt;='Fund Raising'!$K32,CG$5&lt;'Fund Raising'!$L32),'Fund Raising'!$I32,0)</f>
        <v>1388333333</v>
      </c>
      <c r="CH16" s="27">
        <f>IF(AND(CH$5&gt;='Fund Raising'!$K32,CH$5&lt;'Fund Raising'!$L32),'Fund Raising'!$I32,0)</f>
        <v>1388333333</v>
      </c>
      <c r="CI16" s="27">
        <f>IF(AND(CI$5&gt;='Fund Raising'!$K32,CI$5&lt;'Fund Raising'!$L32),'Fund Raising'!$I32,0)</f>
        <v>1388333333</v>
      </c>
      <c r="CJ16" s="27">
        <f>IF(AND(CJ$5&gt;='Fund Raising'!$K32,CJ$5&lt;'Fund Raising'!$L32),'Fund Raising'!$I32,0)</f>
        <v>1388333333</v>
      </c>
      <c r="CK16" s="27">
        <f>IF(AND(CK$5&gt;='Fund Raising'!$K32,CK$5&lt;'Fund Raising'!$L32),'Fund Raising'!$I32,0)</f>
        <v>1388333333</v>
      </c>
      <c r="CL16" s="27">
        <f>IF(AND(CL$5&gt;='Fund Raising'!$K32,CL$5&lt;'Fund Raising'!$L32),'Fund Raising'!$I32,0)</f>
        <v>1388333333</v>
      </c>
      <c r="CM16" s="27">
        <f>IF(AND(CM$5&gt;='Fund Raising'!$K32,CM$5&lt;'Fund Raising'!$L32),'Fund Raising'!$I32,0)</f>
        <v>1388333333</v>
      </c>
      <c r="CN16" s="27">
        <f>IF(AND(CN$5&gt;='Fund Raising'!$K32,CN$5&lt;'Fund Raising'!$L32),'Fund Raising'!$I32,0)</f>
        <v>1388333333</v>
      </c>
      <c r="CO16" s="27">
        <f>IF(AND(CO$5&gt;='Fund Raising'!$K32,CO$5&lt;'Fund Raising'!$L32),'Fund Raising'!$I32,0)</f>
        <v>1388333333</v>
      </c>
      <c r="CP16" s="27">
        <f>IF(AND(CP$5&gt;='Fund Raising'!$K32,CP$5&lt;'Fund Raising'!$L32),'Fund Raising'!$I32,0)</f>
        <v>1388333333</v>
      </c>
      <c r="CQ16" s="27">
        <f>IF(AND(CQ$5&gt;='Fund Raising'!$K32,CQ$5&lt;'Fund Raising'!$L32),'Fund Raising'!$I32,0)</f>
        <v>1388333333</v>
      </c>
      <c r="CR16" s="27">
        <f>IF(AND(CR$5&gt;='Fund Raising'!$K32,CR$5&lt;'Fund Raising'!$L32),'Fund Raising'!$I32,0)</f>
        <v>1388333333</v>
      </c>
      <c r="CS16" s="27">
        <f>IF(AND(CS$5&gt;='Fund Raising'!$K32,CS$5&lt;'Fund Raising'!$L32),'Fund Raising'!$I32,0)</f>
        <v>1388333333</v>
      </c>
      <c r="CT16" s="27">
        <f>IF(AND(CT$5&gt;='Fund Raising'!$K32,CT$5&lt;'Fund Raising'!$L32),'Fund Raising'!$I32,0)</f>
        <v>1388333333</v>
      </c>
      <c r="CU16" s="27">
        <f>IF(AND(CU$5&gt;='Fund Raising'!$K32,CU$5&lt;'Fund Raising'!$L32),'Fund Raising'!$I32,0)</f>
        <v>1388333333</v>
      </c>
      <c r="CV16" s="27">
        <f>IF(AND(CV$5&gt;='Fund Raising'!$K32,CV$5&lt;'Fund Raising'!$L32),'Fund Raising'!$I32,0)</f>
        <v>1388333333</v>
      </c>
      <c r="CW16" s="27">
        <f>IF(AND(CW$5&gt;='Fund Raising'!$K32,CW$5&lt;'Fund Raising'!$L32),'Fund Raising'!$I32,0)</f>
        <v>1388333333</v>
      </c>
      <c r="CX16" s="27">
        <f>IF(AND(CX$5&gt;='Fund Raising'!$K32,CX$5&lt;'Fund Raising'!$L32),'Fund Raising'!$I32,0)</f>
        <v>1388333333</v>
      </c>
      <c r="CY16" s="27">
        <f>IF(AND(CY$5&gt;='Fund Raising'!$K32,CY$5&lt;'Fund Raising'!$L32),'Fund Raising'!$I32,0)</f>
        <v>1388333333</v>
      </c>
      <c r="CZ16" s="27">
        <f>IF(AND(CZ$5&gt;='Fund Raising'!$K32,CZ$5&lt;'Fund Raising'!$L32),'Fund Raising'!$I32,0)</f>
        <v>1388333333</v>
      </c>
      <c r="DA16" s="27">
        <f>IF(AND(DA$5&gt;='Fund Raising'!$K32,DA$5&lt;'Fund Raising'!$L32),'Fund Raising'!$I32,0)</f>
        <v>1388333333</v>
      </c>
      <c r="DB16" s="27">
        <f>IF(AND(DB$5&gt;='Fund Raising'!$K32,DB$5&lt;'Fund Raising'!$L32),'Fund Raising'!$I32,0)</f>
        <v>1388333333</v>
      </c>
      <c r="DC16" s="27">
        <f>IF(AND(DC$5&gt;='Fund Raising'!$K32,DC$5&lt;'Fund Raising'!$L32),'Fund Raising'!$I32,0)</f>
        <v>1388333333</v>
      </c>
      <c r="DD16" s="27">
        <f>IF(AND(DD$5&gt;='Fund Raising'!$K32,DD$5&lt;'Fund Raising'!$L32),'Fund Raising'!$I32,0)</f>
        <v>1388333333</v>
      </c>
      <c r="DE16" s="27">
        <f>IF(AND(DE$5&gt;='Fund Raising'!$K32,DE$5&lt;'Fund Raising'!$L32),'Fund Raising'!$I32,0)</f>
        <v>1388333333</v>
      </c>
      <c r="DF16" s="27">
        <f>IF(AND(DF$5&gt;='Fund Raising'!$K32,DF$5&lt;'Fund Raising'!$L32),'Fund Raising'!$I32,0)</f>
        <v>1388333333</v>
      </c>
      <c r="DG16" s="27">
        <f>IF(AND(DG$5&gt;='Fund Raising'!$K32,DG$5&lt;'Fund Raising'!$L32),'Fund Raising'!$I32,0)</f>
        <v>1388333333</v>
      </c>
      <c r="DH16" s="27">
        <f>IF(AND(DH$5&gt;='Fund Raising'!$K32,DH$5&lt;'Fund Raising'!$L32),'Fund Raising'!$I32,0)</f>
        <v>1388333333</v>
      </c>
      <c r="DI16" s="27">
        <f>IF(AND(DI$5&gt;='Fund Raising'!$K32,DI$5&lt;'Fund Raising'!$L32),'Fund Raising'!$I32,0)</f>
        <v>1388333333</v>
      </c>
      <c r="DJ16" s="27">
        <f>IF(AND(DJ$5&gt;='Fund Raising'!$K32,DJ$5&lt;'Fund Raising'!$L32),'Fund Raising'!$I32,0)</f>
        <v>1388333333</v>
      </c>
      <c r="DK16" s="27">
        <f>IF(AND(DK$5&gt;='Fund Raising'!$K32,DK$5&lt;'Fund Raising'!$L32),'Fund Raising'!$I32,0)</f>
        <v>1388333333</v>
      </c>
      <c r="DL16" s="27">
        <f>IF(AND(DL$5&gt;='Fund Raising'!$K32,DL$5&lt;'Fund Raising'!$L32),'Fund Raising'!$I32,0)</f>
        <v>1388333333</v>
      </c>
      <c r="DM16" s="27">
        <f>IF(AND(DM$5&gt;='Fund Raising'!$K32,DM$5&lt;'Fund Raising'!$L32),'Fund Raising'!$I32,0)</f>
        <v>1388333333</v>
      </c>
      <c r="DN16" s="27">
        <f>IF(AND(DN$5&gt;='Fund Raising'!$K32,DN$5&lt;'Fund Raising'!$L32),'Fund Raising'!$I32,0)</f>
        <v>1388333333</v>
      </c>
      <c r="DO16" s="27">
        <f>IF(AND(DO$5&gt;='Fund Raising'!$K32,DO$5&lt;'Fund Raising'!$L32),'Fund Raising'!$I32,0)</f>
        <v>1388333333</v>
      </c>
      <c r="DP16" s="27">
        <f>IF(AND(DP$5&gt;='Fund Raising'!$K32,DP$5&lt;'Fund Raising'!$L32),'Fund Raising'!$I32,0)</f>
        <v>1388333333</v>
      </c>
      <c r="DQ16" s="27">
        <f>IF(AND(DQ$5&gt;='Fund Raising'!$K32,DQ$5&lt;'Fund Raising'!$L32),'Fund Raising'!$I32,0)</f>
        <v>1388333333</v>
      </c>
      <c r="DR16" s="27">
        <f>IF(AND(DR$5&gt;='Fund Raising'!$K32,DR$5&lt;'Fund Raising'!$L32),'Fund Raising'!$I32,0)</f>
        <v>1388333333</v>
      </c>
    </row>
    <row r="17" ht="14.25" customHeight="1" outlineLevel="2">
      <c r="B17" s="242" t="str">
        <f>'Fund Raising'!B33</f>
        <v>Ecosystem Incentives (GPU, Storage Contributors)</v>
      </c>
      <c r="C17" s="27">
        <f>IF(AND(C$5&gt;='Fund Raising'!$K33,C$5&lt;'Fund Raising'!$L33),'Fund Raising'!$I33,0)+'Fund Raising'!$D33*'Fund Raising'!$E33/100</f>
        <v>8168333333</v>
      </c>
      <c r="D17" s="27">
        <f>IF(AND(D$5&gt;='Fund Raising'!$K33,D$5&lt;'Fund Raising'!$L33),'Fund Raising'!$I33,0)</f>
        <v>2368333333</v>
      </c>
      <c r="E17" s="27">
        <f>IF(AND(E$5&gt;='Fund Raising'!$K33,E$5&lt;'Fund Raising'!$L33),'Fund Raising'!$I33,0)</f>
        <v>2368333333</v>
      </c>
      <c r="F17" s="27">
        <f>IF(AND(F$5&gt;='Fund Raising'!$K33,F$5&lt;'Fund Raising'!$L33),'Fund Raising'!$I33,0)</f>
        <v>2368333333</v>
      </c>
      <c r="G17" s="27">
        <f>IF(AND(G$5&gt;='Fund Raising'!$K33,G$5&lt;'Fund Raising'!$L33),'Fund Raising'!$I33,0)</f>
        <v>2368333333</v>
      </c>
      <c r="H17" s="27">
        <f>IF(AND(H$5&gt;='Fund Raising'!$K33,H$5&lt;'Fund Raising'!$L33),'Fund Raising'!$I33,0)</f>
        <v>2368333333</v>
      </c>
      <c r="I17" s="27">
        <f>IF(AND(I$5&gt;='Fund Raising'!$K33,I$5&lt;'Fund Raising'!$L33),'Fund Raising'!$I33,0)</f>
        <v>2368333333</v>
      </c>
      <c r="J17" s="27">
        <f>IF(AND(J$5&gt;='Fund Raising'!$K33,J$5&lt;'Fund Raising'!$L33),'Fund Raising'!$I33,0)</f>
        <v>2368333333</v>
      </c>
      <c r="K17" s="27">
        <f>IF(AND(K$5&gt;='Fund Raising'!$K33,K$5&lt;'Fund Raising'!$L33),'Fund Raising'!$I33,0)</f>
        <v>2368333333</v>
      </c>
      <c r="L17" s="27">
        <f>IF(AND(L$5&gt;='Fund Raising'!$K33,L$5&lt;'Fund Raising'!$L33),'Fund Raising'!$I33,0)</f>
        <v>2368333333</v>
      </c>
      <c r="M17" s="27">
        <f>IF(AND(M$5&gt;='Fund Raising'!$K33,M$5&lt;'Fund Raising'!$L33),'Fund Raising'!$I33,0)</f>
        <v>2368333333</v>
      </c>
      <c r="N17" s="27">
        <f>IF(AND(N$5&gt;='Fund Raising'!$K33,N$5&lt;'Fund Raising'!$L33),'Fund Raising'!$I33,0)</f>
        <v>2368333333</v>
      </c>
      <c r="O17" s="27">
        <f>IF(AND(O$5&gt;='Fund Raising'!$K33,O$5&lt;'Fund Raising'!$L33),'Fund Raising'!$I33,0)</f>
        <v>2368333333</v>
      </c>
      <c r="P17" s="27">
        <f>IF(AND(P$5&gt;='Fund Raising'!$K33,P$5&lt;'Fund Raising'!$L33),'Fund Raising'!$I33,0)</f>
        <v>2368333333</v>
      </c>
      <c r="Q17" s="27">
        <f>IF(AND(Q$5&gt;='Fund Raising'!$K33,Q$5&lt;'Fund Raising'!$L33),'Fund Raising'!$I33,0)</f>
        <v>2368333333</v>
      </c>
      <c r="R17" s="27">
        <f>IF(AND(R$5&gt;='Fund Raising'!$K33,R$5&lt;'Fund Raising'!$L33),'Fund Raising'!$I33,0)</f>
        <v>2368333333</v>
      </c>
      <c r="S17" s="27">
        <f>IF(AND(S$5&gt;='Fund Raising'!$K33,S$5&lt;'Fund Raising'!$L33),'Fund Raising'!$I33,0)</f>
        <v>2368333333</v>
      </c>
      <c r="T17" s="27">
        <f>IF(AND(T$5&gt;='Fund Raising'!$K33,T$5&lt;'Fund Raising'!$L33),'Fund Raising'!$I33,0)</f>
        <v>2368333333</v>
      </c>
      <c r="U17" s="27">
        <f>IF(AND(U$5&gt;='Fund Raising'!$K33,U$5&lt;'Fund Raising'!$L33),'Fund Raising'!$I33,0)</f>
        <v>2368333333</v>
      </c>
      <c r="V17" s="27">
        <f>IF(AND(V$5&gt;='Fund Raising'!$K33,V$5&lt;'Fund Raising'!$L33),'Fund Raising'!$I33,0)</f>
        <v>2368333333</v>
      </c>
      <c r="W17" s="27">
        <f>IF(AND(W$5&gt;='Fund Raising'!$K33,W$5&lt;'Fund Raising'!$L33),'Fund Raising'!$I33,0)</f>
        <v>2368333333</v>
      </c>
      <c r="X17" s="27">
        <f>IF(AND(X$5&gt;='Fund Raising'!$K33,X$5&lt;'Fund Raising'!$L33),'Fund Raising'!$I33,0)</f>
        <v>2368333333</v>
      </c>
      <c r="Y17" s="27">
        <f>IF(AND(Y$5&gt;='Fund Raising'!$K33,Y$5&lt;'Fund Raising'!$L33),'Fund Raising'!$I33,0)</f>
        <v>2368333333</v>
      </c>
      <c r="Z17" s="27">
        <f>IF(AND(Z$5&gt;='Fund Raising'!$K33,Z$5&lt;'Fund Raising'!$L33),'Fund Raising'!$I33,0)</f>
        <v>2368333333</v>
      </c>
      <c r="AA17" s="27">
        <f>IF(AND(AA$5&gt;='Fund Raising'!$K33,AA$5&lt;'Fund Raising'!$L33),'Fund Raising'!$I33,0)</f>
        <v>2368333333</v>
      </c>
      <c r="AB17" s="27">
        <f>IF(AND(AB$5&gt;='Fund Raising'!$K33,AB$5&lt;'Fund Raising'!$L33),'Fund Raising'!$I33,0)</f>
        <v>2368333333</v>
      </c>
      <c r="AC17" s="27">
        <f>IF(AND(AC$5&gt;='Fund Raising'!$K33,AC$5&lt;'Fund Raising'!$L33),'Fund Raising'!$I33,0)</f>
        <v>2368333333</v>
      </c>
      <c r="AD17" s="27">
        <f>IF(AND(AD$5&gt;='Fund Raising'!$K33,AD$5&lt;'Fund Raising'!$L33),'Fund Raising'!$I33,0)</f>
        <v>2368333333</v>
      </c>
      <c r="AE17" s="27">
        <f>IF(AND(AE$5&gt;='Fund Raising'!$K33,AE$5&lt;'Fund Raising'!$L33),'Fund Raising'!$I33,0)</f>
        <v>2368333333</v>
      </c>
      <c r="AF17" s="27">
        <f>IF(AND(AF$5&gt;='Fund Raising'!$K33,AF$5&lt;'Fund Raising'!$L33),'Fund Raising'!$I33,0)</f>
        <v>2368333333</v>
      </c>
      <c r="AG17" s="27">
        <f>IF(AND(AG$5&gt;='Fund Raising'!$K33,AG$5&lt;'Fund Raising'!$L33),'Fund Raising'!$I33,0)</f>
        <v>2368333333</v>
      </c>
      <c r="AH17" s="27">
        <f>IF(AND(AH$5&gt;='Fund Raising'!$K33,AH$5&lt;'Fund Raising'!$L33),'Fund Raising'!$I33,0)</f>
        <v>2368333333</v>
      </c>
      <c r="AI17" s="27">
        <f>IF(AND(AI$5&gt;='Fund Raising'!$K33,AI$5&lt;'Fund Raising'!$L33),'Fund Raising'!$I33,0)</f>
        <v>2368333333</v>
      </c>
      <c r="AJ17" s="27">
        <f>IF(AND(AJ$5&gt;='Fund Raising'!$K33,AJ$5&lt;'Fund Raising'!$L33),'Fund Raising'!$I33,0)</f>
        <v>2368333333</v>
      </c>
      <c r="AK17" s="27">
        <f>IF(AND(AK$5&gt;='Fund Raising'!$K33,AK$5&lt;'Fund Raising'!$L33),'Fund Raising'!$I33,0)</f>
        <v>2368333333</v>
      </c>
      <c r="AL17" s="27">
        <f>IF(AND(AL$5&gt;='Fund Raising'!$K33,AL$5&lt;'Fund Raising'!$L33),'Fund Raising'!$I33,0)</f>
        <v>2368333333</v>
      </c>
      <c r="AM17" s="27">
        <f>IF(AND(AM$5&gt;='Fund Raising'!$K33,AM$5&lt;'Fund Raising'!$L33),'Fund Raising'!$I33,0)</f>
        <v>2368333333</v>
      </c>
      <c r="AN17" s="27">
        <f>IF(AND(AN$5&gt;='Fund Raising'!$K33,AN$5&lt;'Fund Raising'!$L33),'Fund Raising'!$I33,0)</f>
        <v>2368333333</v>
      </c>
      <c r="AO17" s="27">
        <f>IF(AND(AO$5&gt;='Fund Raising'!$K33,AO$5&lt;'Fund Raising'!$L33),'Fund Raising'!$I33,0)</f>
        <v>2368333333</v>
      </c>
      <c r="AP17" s="27">
        <f>IF(AND(AP$5&gt;='Fund Raising'!$K33,AP$5&lt;'Fund Raising'!$L33),'Fund Raising'!$I33,0)</f>
        <v>2368333333</v>
      </c>
      <c r="AQ17" s="27">
        <f>IF(AND(AQ$5&gt;='Fund Raising'!$K33,AQ$5&lt;'Fund Raising'!$L33),'Fund Raising'!$I33,0)</f>
        <v>2368333333</v>
      </c>
      <c r="AR17" s="27">
        <f>IF(AND(AR$5&gt;='Fund Raising'!$K33,AR$5&lt;'Fund Raising'!$L33),'Fund Raising'!$I33,0)</f>
        <v>2368333333</v>
      </c>
      <c r="AS17" s="27">
        <f>IF(AND(AS$5&gt;='Fund Raising'!$K33,AS$5&lt;'Fund Raising'!$L33),'Fund Raising'!$I33,0)</f>
        <v>2368333333</v>
      </c>
      <c r="AT17" s="27">
        <f>IF(AND(AT$5&gt;='Fund Raising'!$K33,AT$5&lt;'Fund Raising'!$L33),'Fund Raising'!$I33,0)</f>
        <v>2368333333</v>
      </c>
      <c r="AU17" s="27">
        <f>IF(AND(AU$5&gt;='Fund Raising'!$K33,AU$5&lt;'Fund Raising'!$L33),'Fund Raising'!$I33,0)</f>
        <v>2368333333</v>
      </c>
      <c r="AV17" s="27">
        <f>IF(AND(AV$5&gt;='Fund Raising'!$K33,AV$5&lt;'Fund Raising'!$L33),'Fund Raising'!$I33,0)</f>
        <v>2368333333</v>
      </c>
      <c r="AW17" s="27">
        <f>IF(AND(AW$5&gt;='Fund Raising'!$K33,AW$5&lt;'Fund Raising'!$L33),'Fund Raising'!$I33,0)</f>
        <v>2368333333</v>
      </c>
      <c r="AX17" s="27">
        <f>IF(AND(AX$5&gt;='Fund Raising'!$K33,AX$5&lt;'Fund Raising'!$L33),'Fund Raising'!$I33,0)</f>
        <v>2368333333</v>
      </c>
      <c r="AY17" s="27">
        <f>IF(AND(AY$5&gt;='Fund Raising'!$K33,AY$5&lt;'Fund Raising'!$L33),'Fund Raising'!$I33,0)</f>
        <v>2368333333</v>
      </c>
      <c r="AZ17" s="27">
        <f>IF(AND(AZ$5&gt;='Fund Raising'!$K33,AZ$5&lt;'Fund Raising'!$L33),'Fund Raising'!$I33,0)</f>
        <v>2368333333</v>
      </c>
      <c r="BA17" s="27">
        <f>IF(AND(BA$5&gt;='Fund Raising'!$K33,BA$5&lt;'Fund Raising'!$L33),'Fund Raising'!$I33,0)</f>
        <v>2368333333</v>
      </c>
      <c r="BB17" s="27">
        <f>IF(AND(BB$5&gt;='Fund Raising'!$K33,BB$5&lt;'Fund Raising'!$L33),'Fund Raising'!$I33,0)</f>
        <v>2368333333</v>
      </c>
      <c r="BC17" s="27">
        <f>IF(AND(BC$5&gt;='Fund Raising'!$K33,BC$5&lt;'Fund Raising'!$L33),'Fund Raising'!$I33,0)</f>
        <v>2368333333</v>
      </c>
      <c r="BD17" s="27">
        <f>IF(AND(BD$5&gt;='Fund Raising'!$K33,BD$5&lt;'Fund Raising'!$L33),'Fund Raising'!$I33,0)</f>
        <v>2368333333</v>
      </c>
      <c r="BE17" s="27">
        <f>IF(AND(BE$5&gt;='Fund Raising'!$K33,BE$5&lt;'Fund Raising'!$L33),'Fund Raising'!$I33,0)</f>
        <v>2368333333</v>
      </c>
      <c r="BF17" s="27">
        <f>IF(AND(BF$5&gt;='Fund Raising'!$K33,BF$5&lt;'Fund Raising'!$L33),'Fund Raising'!$I33,0)</f>
        <v>2368333333</v>
      </c>
      <c r="BG17" s="27">
        <f>IF(AND(BG$5&gt;='Fund Raising'!$K33,BG$5&lt;'Fund Raising'!$L33),'Fund Raising'!$I33,0)</f>
        <v>2368333333</v>
      </c>
      <c r="BH17" s="27">
        <f>IF(AND(BH$5&gt;='Fund Raising'!$K33,BH$5&lt;'Fund Raising'!$L33),'Fund Raising'!$I33,0)</f>
        <v>2368333333</v>
      </c>
      <c r="BI17" s="27">
        <f>IF(AND(BI$5&gt;='Fund Raising'!$K33,BI$5&lt;'Fund Raising'!$L33),'Fund Raising'!$I33,0)</f>
        <v>2368333333</v>
      </c>
      <c r="BJ17" s="27">
        <f>IF(AND(BJ$5&gt;='Fund Raising'!$K33,BJ$5&lt;'Fund Raising'!$L33),'Fund Raising'!$I33,0)</f>
        <v>2368333333</v>
      </c>
      <c r="BK17" s="27">
        <f>IF(AND(BK$5&gt;='Fund Raising'!$K33,BK$5&lt;'Fund Raising'!$L33),'Fund Raising'!$I33,0)</f>
        <v>2368333333</v>
      </c>
      <c r="BL17" s="27">
        <f>IF(AND(BL$5&gt;='Fund Raising'!$K33,BL$5&lt;'Fund Raising'!$L33),'Fund Raising'!$I33,0)</f>
        <v>2368333333</v>
      </c>
      <c r="BM17" s="27">
        <f>IF(AND(BM$5&gt;='Fund Raising'!$K33,BM$5&lt;'Fund Raising'!$L33),'Fund Raising'!$I33,0)</f>
        <v>2368333333</v>
      </c>
      <c r="BN17" s="27">
        <f>IF(AND(BN$5&gt;='Fund Raising'!$K33,BN$5&lt;'Fund Raising'!$L33),'Fund Raising'!$I33,0)</f>
        <v>2368333333</v>
      </c>
      <c r="BO17" s="27">
        <f>IF(AND(BO$5&gt;='Fund Raising'!$K33,BO$5&lt;'Fund Raising'!$L33),'Fund Raising'!$I33,0)</f>
        <v>2368333333</v>
      </c>
      <c r="BP17" s="27">
        <f>IF(AND(BP$5&gt;='Fund Raising'!$K33,BP$5&lt;'Fund Raising'!$L33),'Fund Raising'!$I33,0)</f>
        <v>2368333333</v>
      </c>
      <c r="BQ17" s="27">
        <f>IF(AND(BQ$5&gt;='Fund Raising'!$K33,BQ$5&lt;'Fund Raising'!$L33),'Fund Raising'!$I33,0)</f>
        <v>2368333333</v>
      </c>
      <c r="BR17" s="27">
        <f>IF(AND(BR$5&gt;='Fund Raising'!$K33,BR$5&lt;'Fund Raising'!$L33),'Fund Raising'!$I33,0)</f>
        <v>2368333333</v>
      </c>
      <c r="BS17" s="27">
        <f>IF(AND(BS$5&gt;='Fund Raising'!$K33,BS$5&lt;'Fund Raising'!$L33),'Fund Raising'!$I33,0)</f>
        <v>2368333333</v>
      </c>
      <c r="BT17" s="27">
        <f>IF(AND(BT$5&gt;='Fund Raising'!$K33,BT$5&lt;'Fund Raising'!$L33),'Fund Raising'!$I33,0)</f>
        <v>2368333333</v>
      </c>
      <c r="BU17" s="27">
        <f>IF(AND(BU$5&gt;='Fund Raising'!$K33,BU$5&lt;'Fund Raising'!$L33),'Fund Raising'!$I33,0)</f>
        <v>2368333333</v>
      </c>
      <c r="BV17" s="27">
        <f>IF(AND(BV$5&gt;='Fund Raising'!$K33,BV$5&lt;'Fund Raising'!$L33),'Fund Raising'!$I33,0)</f>
        <v>2368333333</v>
      </c>
      <c r="BW17" s="27">
        <f>IF(AND(BW$5&gt;='Fund Raising'!$K33,BW$5&lt;'Fund Raising'!$L33),'Fund Raising'!$I33,0)</f>
        <v>2368333333</v>
      </c>
      <c r="BX17" s="27">
        <f>IF(AND(BX$5&gt;='Fund Raising'!$K33,BX$5&lt;'Fund Raising'!$L33),'Fund Raising'!$I33,0)</f>
        <v>2368333333</v>
      </c>
      <c r="BY17" s="27">
        <f>IF(AND(BY$5&gt;='Fund Raising'!$K33,BY$5&lt;'Fund Raising'!$L33),'Fund Raising'!$I33,0)</f>
        <v>2368333333</v>
      </c>
      <c r="BZ17" s="27">
        <f>IF(AND(BZ$5&gt;='Fund Raising'!$K33,BZ$5&lt;'Fund Raising'!$L33),'Fund Raising'!$I33,0)</f>
        <v>2368333333</v>
      </c>
      <c r="CA17" s="27">
        <f>IF(AND(CA$5&gt;='Fund Raising'!$K33,CA$5&lt;'Fund Raising'!$L33),'Fund Raising'!$I33,0)</f>
        <v>2368333333</v>
      </c>
      <c r="CB17" s="27">
        <f>IF(AND(CB$5&gt;='Fund Raising'!$K33,CB$5&lt;'Fund Raising'!$L33),'Fund Raising'!$I33,0)</f>
        <v>2368333333</v>
      </c>
      <c r="CC17" s="27">
        <f>IF(AND(CC$5&gt;='Fund Raising'!$K33,CC$5&lt;'Fund Raising'!$L33),'Fund Raising'!$I33,0)</f>
        <v>2368333333</v>
      </c>
      <c r="CD17" s="27">
        <f>IF(AND(CD$5&gt;='Fund Raising'!$K33,CD$5&lt;'Fund Raising'!$L33),'Fund Raising'!$I33,0)</f>
        <v>2368333333</v>
      </c>
      <c r="CE17" s="27">
        <f>IF(AND(CE$5&gt;='Fund Raising'!$K33,CE$5&lt;'Fund Raising'!$L33),'Fund Raising'!$I33,0)</f>
        <v>2368333333</v>
      </c>
      <c r="CF17" s="27">
        <f>IF(AND(CF$5&gt;='Fund Raising'!$K33,CF$5&lt;'Fund Raising'!$L33),'Fund Raising'!$I33,0)</f>
        <v>2368333333</v>
      </c>
      <c r="CG17" s="27">
        <f>IF(AND(CG$5&gt;='Fund Raising'!$K33,CG$5&lt;'Fund Raising'!$L33),'Fund Raising'!$I33,0)</f>
        <v>2368333333</v>
      </c>
      <c r="CH17" s="27">
        <f>IF(AND(CH$5&gt;='Fund Raising'!$K33,CH$5&lt;'Fund Raising'!$L33),'Fund Raising'!$I33,0)</f>
        <v>2368333333</v>
      </c>
      <c r="CI17" s="27">
        <f>IF(AND(CI$5&gt;='Fund Raising'!$K33,CI$5&lt;'Fund Raising'!$L33),'Fund Raising'!$I33,0)</f>
        <v>2368333333</v>
      </c>
      <c r="CJ17" s="27">
        <f>IF(AND(CJ$5&gt;='Fund Raising'!$K33,CJ$5&lt;'Fund Raising'!$L33),'Fund Raising'!$I33,0)</f>
        <v>2368333333</v>
      </c>
      <c r="CK17" s="27">
        <f>IF(AND(CK$5&gt;='Fund Raising'!$K33,CK$5&lt;'Fund Raising'!$L33),'Fund Raising'!$I33,0)</f>
        <v>2368333333</v>
      </c>
      <c r="CL17" s="27">
        <f>IF(AND(CL$5&gt;='Fund Raising'!$K33,CL$5&lt;'Fund Raising'!$L33),'Fund Raising'!$I33,0)</f>
        <v>2368333333</v>
      </c>
      <c r="CM17" s="27">
        <f>IF(AND(CM$5&gt;='Fund Raising'!$K33,CM$5&lt;'Fund Raising'!$L33),'Fund Raising'!$I33,0)</f>
        <v>2368333333</v>
      </c>
      <c r="CN17" s="27">
        <f>IF(AND(CN$5&gt;='Fund Raising'!$K33,CN$5&lt;'Fund Raising'!$L33),'Fund Raising'!$I33,0)</f>
        <v>2368333333</v>
      </c>
      <c r="CO17" s="27">
        <f>IF(AND(CO$5&gt;='Fund Raising'!$K33,CO$5&lt;'Fund Raising'!$L33),'Fund Raising'!$I33,0)</f>
        <v>2368333333</v>
      </c>
      <c r="CP17" s="27">
        <f>IF(AND(CP$5&gt;='Fund Raising'!$K33,CP$5&lt;'Fund Raising'!$L33),'Fund Raising'!$I33,0)</f>
        <v>2368333333</v>
      </c>
      <c r="CQ17" s="27">
        <f>IF(AND(CQ$5&gt;='Fund Raising'!$K33,CQ$5&lt;'Fund Raising'!$L33),'Fund Raising'!$I33,0)</f>
        <v>2368333333</v>
      </c>
      <c r="CR17" s="27">
        <f>IF(AND(CR$5&gt;='Fund Raising'!$K33,CR$5&lt;'Fund Raising'!$L33),'Fund Raising'!$I33,0)</f>
        <v>2368333333</v>
      </c>
      <c r="CS17" s="27">
        <f>IF(AND(CS$5&gt;='Fund Raising'!$K33,CS$5&lt;'Fund Raising'!$L33),'Fund Raising'!$I33,0)</f>
        <v>2368333333</v>
      </c>
      <c r="CT17" s="27">
        <f>IF(AND(CT$5&gt;='Fund Raising'!$K33,CT$5&lt;'Fund Raising'!$L33),'Fund Raising'!$I33,0)</f>
        <v>2368333333</v>
      </c>
      <c r="CU17" s="27">
        <f>IF(AND(CU$5&gt;='Fund Raising'!$K33,CU$5&lt;'Fund Raising'!$L33),'Fund Raising'!$I33,0)</f>
        <v>2368333333</v>
      </c>
      <c r="CV17" s="27">
        <f>IF(AND(CV$5&gt;='Fund Raising'!$K33,CV$5&lt;'Fund Raising'!$L33),'Fund Raising'!$I33,0)</f>
        <v>2368333333</v>
      </c>
      <c r="CW17" s="27">
        <f>IF(AND(CW$5&gt;='Fund Raising'!$K33,CW$5&lt;'Fund Raising'!$L33),'Fund Raising'!$I33,0)</f>
        <v>2368333333</v>
      </c>
      <c r="CX17" s="27">
        <f>IF(AND(CX$5&gt;='Fund Raising'!$K33,CX$5&lt;'Fund Raising'!$L33),'Fund Raising'!$I33,0)</f>
        <v>2368333333</v>
      </c>
      <c r="CY17" s="27">
        <f>IF(AND(CY$5&gt;='Fund Raising'!$K33,CY$5&lt;'Fund Raising'!$L33),'Fund Raising'!$I33,0)</f>
        <v>2368333333</v>
      </c>
      <c r="CZ17" s="27">
        <f>IF(AND(CZ$5&gt;='Fund Raising'!$K33,CZ$5&lt;'Fund Raising'!$L33),'Fund Raising'!$I33,0)</f>
        <v>2368333333</v>
      </c>
      <c r="DA17" s="27">
        <f>IF(AND(DA$5&gt;='Fund Raising'!$K33,DA$5&lt;'Fund Raising'!$L33),'Fund Raising'!$I33,0)</f>
        <v>2368333333</v>
      </c>
      <c r="DB17" s="27">
        <f>IF(AND(DB$5&gt;='Fund Raising'!$K33,DB$5&lt;'Fund Raising'!$L33),'Fund Raising'!$I33,0)</f>
        <v>2368333333</v>
      </c>
      <c r="DC17" s="27">
        <f>IF(AND(DC$5&gt;='Fund Raising'!$K33,DC$5&lt;'Fund Raising'!$L33),'Fund Raising'!$I33,0)</f>
        <v>2368333333</v>
      </c>
      <c r="DD17" s="27">
        <f>IF(AND(DD$5&gt;='Fund Raising'!$K33,DD$5&lt;'Fund Raising'!$L33),'Fund Raising'!$I33,0)</f>
        <v>2368333333</v>
      </c>
      <c r="DE17" s="27">
        <f>IF(AND(DE$5&gt;='Fund Raising'!$K33,DE$5&lt;'Fund Raising'!$L33),'Fund Raising'!$I33,0)</f>
        <v>2368333333</v>
      </c>
      <c r="DF17" s="27">
        <f>IF(AND(DF$5&gt;='Fund Raising'!$K33,DF$5&lt;'Fund Raising'!$L33),'Fund Raising'!$I33,0)</f>
        <v>2368333333</v>
      </c>
      <c r="DG17" s="27">
        <f>IF(AND(DG$5&gt;='Fund Raising'!$K33,DG$5&lt;'Fund Raising'!$L33),'Fund Raising'!$I33,0)</f>
        <v>2368333333</v>
      </c>
      <c r="DH17" s="27">
        <f>IF(AND(DH$5&gt;='Fund Raising'!$K33,DH$5&lt;'Fund Raising'!$L33),'Fund Raising'!$I33,0)</f>
        <v>2368333333</v>
      </c>
      <c r="DI17" s="27">
        <f>IF(AND(DI$5&gt;='Fund Raising'!$K33,DI$5&lt;'Fund Raising'!$L33),'Fund Raising'!$I33,0)</f>
        <v>2368333333</v>
      </c>
      <c r="DJ17" s="27">
        <f>IF(AND(DJ$5&gt;='Fund Raising'!$K33,DJ$5&lt;'Fund Raising'!$L33),'Fund Raising'!$I33,0)</f>
        <v>2368333333</v>
      </c>
      <c r="DK17" s="27">
        <f>IF(AND(DK$5&gt;='Fund Raising'!$K33,DK$5&lt;'Fund Raising'!$L33),'Fund Raising'!$I33,0)</f>
        <v>2368333333</v>
      </c>
      <c r="DL17" s="27">
        <f>IF(AND(DL$5&gt;='Fund Raising'!$K33,DL$5&lt;'Fund Raising'!$L33),'Fund Raising'!$I33,0)</f>
        <v>2368333333</v>
      </c>
      <c r="DM17" s="27">
        <f>IF(AND(DM$5&gt;='Fund Raising'!$K33,DM$5&lt;'Fund Raising'!$L33),'Fund Raising'!$I33,0)</f>
        <v>2368333333</v>
      </c>
      <c r="DN17" s="27">
        <f>IF(AND(DN$5&gt;='Fund Raising'!$K33,DN$5&lt;'Fund Raising'!$L33),'Fund Raising'!$I33,0)</f>
        <v>2368333333</v>
      </c>
      <c r="DO17" s="27">
        <f>IF(AND(DO$5&gt;='Fund Raising'!$K33,DO$5&lt;'Fund Raising'!$L33),'Fund Raising'!$I33,0)</f>
        <v>2368333333</v>
      </c>
      <c r="DP17" s="27">
        <f>IF(AND(DP$5&gt;='Fund Raising'!$K33,DP$5&lt;'Fund Raising'!$L33),'Fund Raising'!$I33,0)</f>
        <v>2368333333</v>
      </c>
      <c r="DQ17" s="27">
        <f>IF(AND(DQ$5&gt;='Fund Raising'!$K33,DQ$5&lt;'Fund Raising'!$L33),'Fund Raising'!$I33,0)</f>
        <v>2368333333</v>
      </c>
      <c r="DR17" s="27">
        <f>IF(AND(DR$5&gt;='Fund Raising'!$K33,DR$5&lt;'Fund Raising'!$L33),'Fund Raising'!$I33,0)</f>
        <v>2368333333</v>
      </c>
    </row>
    <row r="18" ht="14.25" customHeight="1" outlineLevel="2">
      <c r="B18" s="242" t="str">
        <f>'Fund Raising'!B34</f>
        <v>Community Treasury</v>
      </c>
      <c r="C18" s="27">
        <f>IF(AND(C$5&gt;='Fund Raising'!$K34,C$5&lt;'Fund Raising'!$L34),'Fund Raising'!$I34,0)+'Fund Raising'!$D34*'Fund Raising'!$E34/100</f>
        <v>3591250000</v>
      </c>
      <c r="D18" s="27">
        <f>IF(AND(D$5&gt;='Fund Raising'!$K34,D$5&lt;'Fund Raising'!$L34),'Fund Raising'!$I34,0)</f>
        <v>1041250000</v>
      </c>
      <c r="E18" s="27">
        <f>IF(AND(E$5&gt;='Fund Raising'!$K34,E$5&lt;'Fund Raising'!$L34),'Fund Raising'!$I34,0)</f>
        <v>1041250000</v>
      </c>
      <c r="F18" s="27">
        <f>IF(AND(F$5&gt;='Fund Raising'!$K34,F$5&lt;'Fund Raising'!$L34),'Fund Raising'!$I34,0)</f>
        <v>1041250000</v>
      </c>
      <c r="G18" s="27">
        <f>IF(AND(G$5&gt;='Fund Raising'!$K34,G$5&lt;'Fund Raising'!$L34),'Fund Raising'!$I34,0)</f>
        <v>1041250000</v>
      </c>
      <c r="H18" s="27">
        <f>IF(AND(H$5&gt;='Fund Raising'!$K34,H$5&lt;'Fund Raising'!$L34),'Fund Raising'!$I34,0)</f>
        <v>1041250000</v>
      </c>
      <c r="I18" s="27">
        <f>IF(AND(I$5&gt;='Fund Raising'!$K34,I$5&lt;'Fund Raising'!$L34),'Fund Raising'!$I34,0)</f>
        <v>1041250000</v>
      </c>
      <c r="J18" s="27">
        <f>IF(AND(J$5&gt;='Fund Raising'!$K34,J$5&lt;'Fund Raising'!$L34),'Fund Raising'!$I34,0)</f>
        <v>1041250000</v>
      </c>
      <c r="K18" s="27">
        <f>IF(AND(K$5&gt;='Fund Raising'!$K34,K$5&lt;'Fund Raising'!$L34),'Fund Raising'!$I34,0)</f>
        <v>1041250000</v>
      </c>
      <c r="L18" s="27">
        <f>IF(AND(L$5&gt;='Fund Raising'!$K34,L$5&lt;'Fund Raising'!$L34),'Fund Raising'!$I34,0)</f>
        <v>1041250000</v>
      </c>
      <c r="M18" s="27">
        <f>IF(AND(M$5&gt;='Fund Raising'!$K34,M$5&lt;'Fund Raising'!$L34),'Fund Raising'!$I34,0)</f>
        <v>1041250000</v>
      </c>
      <c r="N18" s="27">
        <f>IF(AND(N$5&gt;='Fund Raising'!$K34,N$5&lt;'Fund Raising'!$L34),'Fund Raising'!$I34,0)</f>
        <v>1041250000</v>
      </c>
      <c r="O18" s="27">
        <f>IF(AND(O$5&gt;='Fund Raising'!$K34,O$5&lt;'Fund Raising'!$L34),'Fund Raising'!$I34,0)</f>
        <v>1041250000</v>
      </c>
      <c r="P18" s="27">
        <f>IF(AND(P$5&gt;='Fund Raising'!$K34,P$5&lt;'Fund Raising'!$L34),'Fund Raising'!$I34,0)</f>
        <v>1041250000</v>
      </c>
      <c r="Q18" s="27">
        <f>IF(AND(Q$5&gt;='Fund Raising'!$K34,Q$5&lt;'Fund Raising'!$L34),'Fund Raising'!$I34,0)</f>
        <v>1041250000</v>
      </c>
      <c r="R18" s="27">
        <f>IF(AND(R$5&gt;='Fund Raising'!$K34,R$5&lt;'Fund Raising'!$L34),'Fund Raising'!$I34,0)</f>
        <v>1041250000</v>
      </c>
      <c r="S18" s="27">
        <f>IF(AND(S$5&gt;='Fund Raising'!$K34,S$5&lt;'Fund Raising'!$L34),'Fund Raising'!$I34,0)</f>
        <v>1041250000</v>
      </c>
      <c r="T18" s="27">
        <f>IF(AND(T$5&gt;='Fund Raising'!$K34,T$5&lt;'Fund Raising'!$L34),'Fund Raising'!$I34,0)</f>
        <v>1041250000</v>
      </c>
      <c r="U18" s="27">
        <f>IF(AND(U$5&gt;='Fund Raising'!$K34,U$5&lt;'Fund Raising'!$L34),'Fund Raising'!$I34,0)</f>
        <v>1041250000</v>
      </c>
      <c r="V18" s="27">
        <f>IF(AND(V$5&gt;='Fund Raising'!$K34,V$5&lt;'Fund Raising'!$L34),'Fund Raising'!$I34,0)</f>
        <v>1041250000</v>
      </c>
      <c r="W18" s="27">
        <f>IF(AND(W$5&gt;='Fund Raising'!$K34,W$5&lt;'Fund Raising'!$L34),'Fund Raising'!$I34,0)</f>
        <v>1041250000</v>
      </c>
      <c r="X18" s="27">
        <f>IF(AND(X$5&gt;='Fund Raising'!$K34,X$5&lt;'Fund Raising'!$L34),'Fund Raising'!$I34,0)</f>
        <v>1041250000</v>
      </c>
      <c r="Y18" s="27">
        <f>IF(AND(Y$5&gt;='Fund Raising'!$K34,Y$5&lt;'Fund Raising'!$L34),'Fund Raising'!$I34,0)</f>
        <v>1041250000</v>
      </c>
      <c r="Z18" s="27">
        <f>IF(AND(Z$5&gt;='Fund Raising'!$K34,Z$5&lt;'Fund Raising'!$L34),'Fund Raising'!$I34,0)</f>
        <v>1041250000</v>
      </c>
      <c r="AA18" s="27">
        <f>IF(AND(AA$5&gt;='Fund Raising'!$K34,AA$5&lt;'Fund Raising'!$L34),'Fund Raising'!$I34,0)</f>
        <v>1041250000</v>
      </c>
      <c r="AB18" s="27">
        <f>IF(AND(AB$5&gt;='Fund Raising'!$K34,AB$5&lt;'Fund Raising'!$L34),'Fund Raising'!$I34,0)</f>
        <v>1041250000</v>
      </c>
      <c r="AC18" s="27">
        <f>IF(AND(AC$5&gt;='Fund Raising'!$K34,AC$5&lt;'Fund Raising'!$L34),'Fund Raising'!$I34,0)</f>
        <v>1041250000</v>
      </c>
      <c r="AD18" s="27">
        <f>IF(AND(AD$5&gt;='Fund Raising'!$K34,AD$5&lt;'Fund Raising'!$L34),'Fund Raising'!$I34,0)</f>
        <v>1041250000</v>
      </c>
      <c r="AE18" s="27">
        <f>IF(AND(AE$5&gt;='Fund Raising'!$K34,AE$5&lt;'Fund Raising'!$L34),'Fund Raising'!$I34,0)</f>
        <v>1041250000</v>
      </c>
      <c r="AF18" s="27">
        <f>IF(AND(AF$5&gt;='Fund Raising'!$K34,AF$5&lt;'Fund Raising'!$L34),'Fund Raising'!$I34,0)</f>
        <v>1041250000</v>
      </c>
      <c r="AG18" s="27">
        <f>IF(AND(AG$5&gt;='Fund Raising'!$K34,AG$5&lt;'Fund Raising'!$L34),'Fund Raising'!$I34,0)</f>
        <v>1041250000</v>
      </c>
      <c r="AH18" s="27">
        <f>IF(AND(AH$5&gt;='Fund Raising'!$K34,AH$5&lt;'Fund Raising'!$L34),'Fund Raising'!$I34,0)</f>
        <v>1041250000</v>
      </c>
      <c r="AI18" s="27">
        <f>IF(AND(AI$5&gt;='Fund Raising'!$K34,AI$5&lt;'Fund Raising'!$L34),'Fund Raising'!$I34,0)</f>
        <v>1041250000</v>
      </c>
      <c r="AJ18" s="27">
        <f>IF(AND(AJ$5&gt;='Fund Raising'!$K34,AJ$5&lt;'Fund Raising'!$L34),'Fund Raising'!$I34,0)</f>
        <v>1041250000</v>
      </c>
      <c r="AK18" s="27">
        <f>IF(AND(AK$5&gt;='Fund Raising'!$K34,AK$5&lt;'Fund Raising'!$L34),'Fund Raising'!$I34,0)</f>
        <v>1041250000</v>
      </c>
      <c r="AL18" s="27">
        <f>IF(AND(AL$5&gt;='Fund Raising'!$K34,AL$5&lt;'Fund Raising'!$L34),'Fund Raising'!$I34,0)</f>
        <v>1041250000</v>
      </c>
      <c r="AM18" s="27">
        <f>IF(AND(AM$5&gt;='Fund Raising'!$K34,AM$5&lt;'Fund Raising'!$L34),'Fund Raising'!$I34,0)</f>
        <v>1041250000</v>
      </c>
      <c r="AN18" s="27">
        <f>IF(AND(AN$5&gt;='Fund Raising'!$K34,AN$5&lt;'Fund Raising'!$L34),'Fund Raising'!$I34,0)</f>
        <v>1041250000</v>
      </c>
      <c r="AO18" s="27">
        <f>IF(AND(AO$5&gt;='Fund Raising'!$K34,AO$5&lt;'Fund Raising'!$L34),'Fund Raising'!$I34,0)</f>
        <v>1041250000</v>
      </c>
      <c r="AP18" s="27">
        <f>IF(AND(AP$5&gt;='Fund Raising'!$K34,AP$5&lt;'Fund Raising'!$L34),'Fund Raising'!$I34,0)</f>
        <v>1041250000</v>
      </c>
      <c r="AQ18" s="27">
        <f>IF(AND(AQ$5&gt;='Fund Raising'!$K34,AQ$5&lt;'Fund Raising'!$L34),'Fund Raising'!$I34,0)</f>
        <v>1041250000</v>
      </c>
      <c r="AR18" s="27">
        <f>IF(AND(AR$5&gt;='Fund Raising'!$K34,AR$5&lt;'Fund Raising'!$L34),'Fund Raising'!$I34,0)</f>
        <v>1041250000</v>
      </c>
      <c r="AS18" s="27">
        <f>IF(AND(AS$5&gt;='Fund Raising'!$K34,AS$5&lt;'Fund Raising'!$L34),'Fund Raising'!$I34,0)</f>
        <v>1041250000</v>
      </c>
      <c r="AT18" s="27">
        <f>IF(AND(AT$5&gt;='Fund Raising'!$K34,AT$5&lt;'Fund Raising'!$L34),'Fund Raising'!$I34,0)</f>
        <v>1041250000</v>
      </c>
      <c r="AU18" s="27">
        <f>IF(AND(AU$5&gt;='Fund Raising'!$K34,AU$5&lt;'Fund Raising'!$L34),'Fund Raising'!$I34,0)</f>
        <v>1041250000</v>
      </c>
      <c r="AV18" s="27">
        <f>IF(AND(AV$5&gt;='Fund Raising'!$K34,AV$5&lt;'Fund Raising'!$L34),'Fund Raising'!$I34,0)</f>
        <v>1041250000</v>
      </c>
      <c r="AW18" s="27">
        <f>IF(AND(AW$5&gt;='Fund Raising'!$K34,AW$5&lt;'Fund Raising'!$L34),'Fund Raising'!$I34,0)</f>
        <v>1041250000</v>
      </c>
      <c r="AX18" s="27">
        <f>IF(AND(AX$5&gt;='Fund Raising'!$K34,AX$5&lt;'Fund Raising'!$L34),'Fund Raising'!$I34,0)</f>
        <v>1041250000</v>
      </c>
      <c r="AY18" s="27">
        <f>IF(AND(AY$5&gt;='Fund Raising'!$K34,AY$5&lt;'Fund Raising'!$L34),'Fund Raising'!$I34,0)</f>
        <v>1041250000</v>
      </c>
      <c r="AZ18" s="27">
        <f>IF(AND(AZ$5&gt;='Fund Raising'!$K34,AZ$5&lt;'Fund Raising'!$L34),'Fund Raising'!$I34,0)</f>
        <v>1041250000</v>
      </c>
      <c r="BA18" s="27">
        <f>IF(AND(BA$5&gt;='Fund Raising'!$K34,BA$5&lt;'Fund Raising'!$L34),'Fund Raising'!$I34,0)</f>
        <v>1041250000</v>
      </c>
      <c r="BB18" s="27">
        <f>IF(AND(BB$5&gt;='Fund Raising'!$K34,BB$5&lt;'Fund Raising'!$L34),'Fund Raising'!$I34,0)</f>
        <v>1041250000</v>
      </c>
      <c r="BC18" s="27">
        <f>IF(AND(BC$5&gt;='Fund Raising'!$K34,BC$5&lt;'Fund Raising'!$L34),'Fund Raising'!$I34,0)</f>
        <v>1041250000</v>
      </c>
      <c r="BD18" s="27">
        <f>IF(AND(BD$5&gt;='Fund Raising'!$K34,BD$5&lt;'Fund Raising'!$L34),'Fund Raising'!$I34,0)</f>
        <v>1041250000</v>
      </c>
      <c r="BE18" s="27">
        <f>IF(AND(BE$5&gt;='Fund Raising'!$K34,BE$5&lt;'Fund Raising'!$L34),'Fund Raising'!$I34,0)</f>
        <v>1041250000</v>
      </c>
      <c r="BF18" s="27">
        <f>IF(AND(BF$5&gt;='Fund Raising'!$K34,BF$5&lt;'Fund Raising'!$L34),'Fund Raising'!$I34,0)</f>
        <v>1041250000</v>
      </c>
      <c r="BG18" s="27">
        <f>IF(AND(BG$5&gt;='Fund Raising'!$K34,BG$5&lt;'Fund Raising'!$L34),'Fund Raising'!$I34,0)</f>
        <v>1041250000</v>
      </c>
      <c r="BH18" s="27">
        <f>IF(AND(BH$5&gt;='Fund Raising'!$K34,BH$5&lt;'Fund Raising'!$L34),'Fund Raising'!$I34,0)</f>
        <v>1041250000</v>
      </c>
      <c r="BI18" s="27">
        <f>IF(AND(BI$5&gt;='Fund Raising'!$K34,BI$5&lt;'Fund Raising'!$L34),'Fund Raising'!$I34,0)</f>
        <v>1041250000</v>
      </c>
      <c r="BJ18" s="27">
        <f>IF(AND(BJ$5&gt;='Fund Raising'!$K34,BJ$5&lt;'Fund Raising'!$L34),'Fund Raising'!$I34,0)</f>
        <v>1041250000</v>
      </c>
      <c r="BK18" s="27">
        <f>IF(AND(BK$5&gt;='Fund Raising'!$K34,BK$5&lt;'Fund Raising'!$L34),'Fund Raising'!$I34,0)</f>
        <v>1041250000</v>
      </c>
      <c r="BL18" s="27">
        <f>IF(AND(BL$5&gt;='Fund Raising'!$K34,BL$5&lt;'Fund Raising'!$L34),'Fund Raising'!$I34,0)</f>
        <v>1041250000</v>
      </c>
      <c r="BM18" s="27">
        <f>IF(AND(BM$5&gt;='Fund Raising'!$K34,BM$5&lt;'Fund Raising'!$L34),'Fund Raising'!$I34,0)</f>
        <v>1041250000</v>
      </c>
      <c r="BN18" s="27">
        <f>IF(AND(BN$5&gt;='Fund Raising'!$K34,BN$5&lt;'Fund Raising'!$L34),'Fund Raising'!$I34,0)</f>
        <v>1041250000</v>
      </c>
      <c r="BO18" s="27">
        <f>IF(AND(BO$5&gt;='Fund Raising'!$K34,BO$5&lt;'Fund Raising'!$L34),'Fund Raising'!$I34,0)</f>
        <v>1041250000</v>
      </c>
      <c r="BP18" s="27">
        <f>IF(AND(BP$5&gt;='Fund Raising'!$K34,BP$5&lt;'Fund Raising'!$L34),'Fund Raising'!$I34,0)</f>
        <v>1041250000</v>
      </c>
      <c r="BQ18" s="27">
        <f>IF(AND(BQ$5&gt;='Fund Raising'!$K34,BQ$5&lt;'Fund Raising'!$L34),'Fund Raising'!$I34,0)</f>
        <v>1041250000</v>
      </c>
      <c r="BR18" s="27">
        <f>IF(AND(BR$5&gt;='Fund Raising'!$K34,BR$5&lt;'Fund Raising'!$L34),'Fund Raising'!$I34,0)</f>
        <v>1041250000</v>
      </c>
      <c r="BS18" s="27">
        <f>IF(AND(BS$5&gt;='Fund Raising'!$K34,BS$5&lt;'Fund Raising'!$L34),'Fund Raising'!$I34,0)</f>
        <v>1041250000</v>
      </c>
      <c r="BT18" s="27">
        <f>IF(AND(BT$5&gt;='Fund Raising'!$K34,BT$5&lt;'Fund Raising'!$L34),'Fund Raising'!$I34,0)</f>
        <v>1041250000</v>
      </c>
      <c r="BU18" s="27">
        <f>IF(AND(BU$5&gt;='Fund Raising'!$K34,BU$5&lt;'Fund Raising'!$L34),'Fund Raising'!$I34,0)</f>
        <v>1041250000</v>
      </c>
      <c r="BV18" s="27">
        <f>IF(AND(BV$5&gt;='Fund Raising'!$K34,BV$5&lt;'Fund Raising'!$L34),'Fund Raising'!$I34,0)</f>
        <v>1041250000</v>
      </c>
      <c r="BW18" s="27">
        <f>IF(AND(BW$5&gt;='Fund Raising'!$K34,BW$5&lt;'Fund Raising'!$L34),'Fund Raising'!$I34,0)</f>
        <v>1041250000</v>
      </c>
      <c r="BX18" s="27">
        <f>IF(AND(BX$5&gt;='Fund Raising'!$K34,BX$5&lt;'Fund Raising'!$L34),'Fund Raising'!$I34,0)</f>
        <v>1041250000</v>
      </c>
      <c r="BY18" s="27">
        <f>IF(AND(BY$5&gt;='Fund Raising'!$K34,BY$5&lt;'Fund Raising'!$L34),'Fund Raising'!$I34,0)</f>
        <v>1041250000</v>
      </c>
      <c r="BZ18" s="27">
        <f>IF(AND(BZ$5&gt;='Fund Raising'!$K34,BZ$5&lt;'Fund Raising'!$L34),'Fund Raising'!$I34,0)</f>
        <v>1041250000</v>
      </c>
      <c r="CA18" s="27">
        <f>IF(AND(CA$5&gt;='Fund Raising'!$K34,CA$5&lt;'Fund Raising'!$L34),'Fund Raising'!$I34,0)</f>
        <v>1041250000</v>
      </c>
      <c r="CB18" s="27">
        <f>IF(AND(CB$5&gt;='Fund Raising'!$K34,CB$5&lt;'Fund Raising'!$L34),'Fund Raising'!$I34,0)</f>
        <v>1041250000</v>
      </c>
      <c r="CC18" s="27">
        <f>IF(AND(CC$5&gt;='Fund Raising'!$K34,CC$5&lt;'Fund Raising'!$L34),'Fund Raising'!$I34,0)</f>
        <v>1041250000</v>
      </c>
      <c r="CD18" s="27">
        <f>IF(AND(CD$5&gt;='Fund Raising'!$K34,CD$5&lt;'Fund Raising'!$L34),'Fund Raising'!$I34,0)</f>
        <v>1041250000</v>
      </c>
      <c r="CE18" s="27">
        <f>IF(AND(CE$5&gt;='Fund Raising'!$K34,CE$5&lt;'Fund Raising'!$L34),'Fund Raising'!$I34,0)</f>
        <v>1041250000</v>
      </c>
      <c r="CF18" s="27">
        <f>IF(AND(CF$5&gt;='Fund Raising'!$K34,CF$5&lt;'Fund Raising'!$L34),'Fund Raising'!$I34,0)</f>
        <v>1041250000</v>
      </c>
      <c r="CG18" s="27">
        <f>IF(AND(CG$5&gt;='Fund Raising'!$K34,CG$5&lt;'Fund Raising'!$L34),'Fund Raising'!$I34,0)</f>
        <v>1041250000</v>
      </c>
      <c r="CH18" s="27">
        <f>IF(AND(CH$5&gt;='Fund Raising'!$K34,CH$5&lt;'Fund Raising'!$L34),'Fund Raising'!$I34,0)</f>
        <v>1041250000</v>
      </c>
      <c r="CI18" s="27">
        <f>IF(AND(CI$5&gt;='Fund Raising'!$K34,CI$5&lt;'Fund Raising'!$L34),'Fund Raising'!$I34,0)</f>
        <v>1041250000</v>
      </c>
      <c r="CJ18" s="27">
        <f>IF(AND(CJ$5&gt;='Fund Raising'!$K34,CJ$5&lt;'Fund Raising'!$L34),'Fund Raising'!$I34,0)</f>
        <v>1041250000</v>
      </c>
      <c r="CK18" s="27">
        <f>IF(AND(CK$5&gt;='Fund Raising'!$K34,CK$5&lt;'Fund Raising'!$L34),'Fund Raising'!$I34,0)</f>
        <v>1041250000</v>
      </c>
      <c r="CL18" s="27">
        <f>IF(AND(CL$5&gt;='Fund Raising'!$K34,CL$5&lt;'Fund Raising'!$L34),'Fund Raising'!$I34,0)</f>
        <v>1041250000</v>
      </c>
      <c r="CM18" s="27">
        <f>IF(AND(CM$5&gt;='Fund Raising'!$K34,CM$5&lt;'Fund Raising'!$L34),'Fund Raising'!$I34,0)</f>
        <v>1041250000</v>
      </c>
      <c r="CN18" s="27">
        <f>IF(AND(CN$5&gt;='Fund Raising'!$K34,CN$5&lt;'Fund Raising'!$L34),'Fund Raising'!$I34,0)</f>
        <v>1041250000</v>
      </c>
      <c r="CO18" s="27">
        <f>IF(AND(CO$5&gt;='Fund Raising'!$K34,CO$5&lt;'Fund Raising'!$L34),'Fund Raising'!$I34,0)</f>
        <v>1041250000</v>
      </c>
      <c r="CP18" s="27">
        <f>IF(AND(CP$5&gt;='Fund Raising'!$K34,CP$5&lt;'Fund Raising'!$L34),'Fund Raising'!$I34,0)</f>
        <v>1041250000</v>
      </c>
      <c r="CQ18" s="27">
        <f>IF(AND(CQ$5&gt;='Fund Raising'!$K34,CQ$5&lt;'Fund Raising'!$L34),'Fund Raising'!$I34,0)</f>
        <v>1041250000</v>
      </c>
      <c r="CR18" s="27">
        <f>IF(AND(CR$5&gt;='Fund Raising'!$K34,CR$5&lt;'Fund Raising'!$L34),'Fund Raising'!$I34,0)</f>
        <v>1041250000</v>
      </c>
      <c r="CS18" s="27">
        <f>IF(AND(CS$5&gt;='Fund Raising'!$K34,CS$5&lt;'Fund Raising'!$L34),'Fund Raising'!$I34,0)</f>
        <v>1041250000</v>
      </c>
      <c r="CT18" s="27">
        <f>IF(AND(CT$5&gt;='Fund Raising'!$K34,CT$5&lt;'Fund Raising'!$L34),'Fund Raising'!$I34,0)</f>
        <v>1041250000</v>
      </c>
      <c r="CU18" s="27">
        <f>IF(AND(CU$5&gt;='Fund Raising'!$K34,CU$5&lt;'Fund Raising'!$L34),'Fund Raising'!$I34,0)</f>
        <v>1041250000</v>
      </c>
      <c r="CV18" s="27">
        <f>IF(AND(CV$5&gt;='Fund Raising'!$K34,CV$5&lt;'Fund Raising'!$L34),'Fund Raising'!$I34,0)</f>
        <v>1041250000</v>
      </c>
      <c r="CW18" s="27">
        <f>IF(AND(CW$5&gt;='Fund Raising'!$K34,CW$5&lt;'Fund Raising'!$L34),'Fund Raising'!$I34,0)</f>
        <v>1041250000</v>
      </c>
      <c r="CX18" s="27">
        <f>IF(AND(CX$5&gt;='Fund Raising'!$K34,CX$5&lt;'Fund Raising'!$L34),'Fund Raising'!$I34,0)</f>
        <v>1041250000</v>
      </c>
      <c r="CY18" s="27">
        <f>IF(AND(CY$5&gt;='Fund Raising'!$K34,CY$5&lt;'Fund Raising'!$L34),'Fund Raising'!$I34,0)</f>
        <v>1041250000</v>
      </c>
      <c r="CZ18" s="27">
        <f>IF(AND(CZ$5&gt;='Fund Raising'!$K34,CZ$5&lt;'Fund Raising'!$L34),'Fund Raising'!$I34,0)</f>
        <v>1041250000</v>
      </c>
      <c r="DA18" s="27">
        <f>IF(AND(DA$5&gt;='Fund Raising'!$K34,DA$5&lt;'Fund Raising'!$L34),'Fund Raising'!$I34,0)</f>
        <v>1041250000</v>
      </c>
      <c r="DB18" s="27">
        <f>IF(AND(DB$5&gt;='Fund Raising'!$K34,DB$5&lt;'Fund Raising'!$L34),'Fund Raising'!$I34,0)</f>
        <v>1041250000</v>
      </c>
      <c r="DC18" s="27">
        <f>IF(AND(DC$5&gt;='Fund Raising'!$K34,DC$5&lt;'Fund Raising'!$L34),'Fund Raising'!$I34,0)</f>
        <v>1041250000</v>
      </c>
      <c r="DD18" s="27">
        <f>IF(AND(DD$5&gt;='Fund Raising'!$K34,DD$5&lt;'Fund Raising'!$L34),'Fund Raising'!$I34,0)</f>
        <v>1041250000</v>
      </c>
      <c r="DE18" s="27">
        <f>IF(AND(DE$5&gt;='Fund Raising'!$K34,DE$5&lt;'Fund Raising'!$L34),'Fund Raising'!$I34,0)</f>
        <v>1041250000</v>
      </c>
      <c r="DF18" s="27">
        <f>IF(AND(DF$5&gt;='Fund Raising'!$K34,DF$5&lt;'Fund Raising'!$L34),'Fund Raising'!$I34,0)</f>
        <v>1041250000</v>
      </c>
      <c r="DG18" s="27">
        <f>IF(AND(DG$5&gt;='Fund Raising'!$K34,DG$5&lt;'Fund Raising'!$L34),'Fund Raising'!$I34,0)</f>
        <v>1041250000</v>
      </c>
      <c r="DH18" s="27">
        <f>IF(AND(DH$5&gt;='Fund Raising'!$K34,DH$5&lt;'Fund Raising'!$L34),'Fund Raising'!$I34,0)</f>
        <v>1041250000</v>
      </c>
      <c r="DI18" s="27">
        <f>IF(AND(DI$5&gt;='Fund Raising'!$K34,DI$5&lt;'Fund Raising'!$L34),'Fund Raising'!$I34,0)</f>
        <v>1041250000</v>
      </c>
      <c r="DJ18" s="27">
        <f>IF(AND(DJ$5&gt;='Fund Raising'!$K34,DJ$5&lt;'Fund Raising'!$L34),'Fund Raising'!$I34,0)</f>
        <v>1041250000</v>
      </c>
      <c r="DK18" s="27">
        <f>IF(AND(DK$5&gt;='Fund Raising'!$K34,DK$5&lt;'Fund Raising'!$L34),'Fund Raising'!$I34,0)</f>
        <v>1041250000</v>
      </c>
      <c r="DL18" s="27">
        <f>IF(AND(DL$5&gt;='Fund Raising'!$K34,DL$5&lt;'Fund Raising'!$L34),'Fund Raising'!$I34,0)</f>
        <v>1041250000</v>
      </c>
      <c r="DM18" s="27">
        <f>IF(AND(DM$5&gt;='Fund Raising'!$K34,DM$5&lt;'Fund Raising'!$L34),'Fund Raising'!$I34,0)</f>
        <v>1041250000</v>
      </c>
      <c r="DN18" s="27">
        <f>IF(AND(DN$5&gt;='Fund Raising'!$K34,DN$5&lt;'Fund Raising'!$L34),'Fund Raising'!$I34,0)</f>
        <v>1041250000</v>
      </c>
      <c r="DO18" s="27">
        <f>IF(AND(DO$5&gt;='Fund Raising'!$K34,DO$5&lt;'Fund Raising'!$L34),'Fund Raising'!$I34,0)</f>
        <v>1041250000</v>
      </c>
      <c r="DP18" s="27">
        <f>IF(AND(DP$5&gt;='Fund Raising'!$K34,DP$5&lt;'Fund Raising'!$L34),'Fund Raising'!$I34,0)</f>
        <v>1041250000</v>
      </c>
      <c r="DQ18" s="27">
        <f>IF(AND(DQ$5&gt;='Fund Raising'!$K34,DQ$5&lt;'Fund Raising'!$L34),'Fund Raising'!$I34,0)</f>
        <v>1041250000</v>
      </c>
      <c r="DR18" s="27">
        <f>IF(AND(DR$5&gt;='Fund Raising'!$K34,DR$5&lt;'Fund Raising'!$L34),'Fund Raising'!$I34,0)</f>
        <v>1041250000</v>
      </c>
    </row>
    <row r="19" ht="14.25" customHeight="1" outlineLevel="2">
      <c r="B19" s="242" t="str">
        <f>'Fund Raising'!B35</f>
        <v>Foundation</v>
      </c>
      <c r="C19" s="27">
        <f>IF(AND(C$5&gt;='Fund Raising'!$K35,C$5&lt;'Fund Raising'!$L35),'Fund Raising'!$I35,0)+'Fund Raising'!$D35*'Fund Raising'!$E35/100</f>
        <v>0</v>
      </c>
      <c r="D19" s="27">
        <f>IF(AND(D$5&gt;='Fund Raising'!$K35,D$5&lt;'Fund Raising'!$L35),'Fund Raising'!$I35,0)</f>
        <v>0</v>
      </c>
      <c r="E19" s="27">
        <f>IF(AND(E$5&gt;='Fund Raising'!$K35,E$5&lt;'Fund Raising'!$L35),'Fund Raising'!$I35,0)</f>
        <v>0</v>
      </c>
      <c r="F19" s="27">
        <f>IF(AND(F$5&gt;='Fund Raising'!$K35,F$5&lt;'Fund Raising'!$L35),'Fund Raising'!$I35,0)</f>
        <v>0</v>
      </c>
      <c r="G19" s="27">
        <f>IF(AND(G$5&gt;='Fund Raising'!$K35,G$5&lt;'Fund Raising'!$L35),'Fund Raising'!$I35,0)</f>
        <v>0</v>
      </c>
      <c r="H19" s="27">
        <f>IF(AND(H$5&gt;='Fund Raising'!$K35,H$5&lt;'Fund Raising'!$L35),'Fund Raising'!$I35,0)</f>
        <v>0</v>
      </c>
      <c r="I19" s="27">
        <f>IF(AND(I$5&gt;='Fund Raising'!$K35,I$5&lt;'Fund Raising'!$L35),'Fund Raising'!$I35,0)</f>
        <v>0</v>
      </c>
      <c r="J19" s="27">
        <f>IF(AND(J$5&gt;='Fund Raising'!$K35,J$5&lt;'Fund Raising'!$L35),'Fund Raising'!$I35,0)</f>
        <v>0</v>
      </c>
      <c r="K19" s="27">
        <f>IF(AND(K$5&gt;='Fund Raising'!$K35,K$5&lt;'Fund Raising'!$L35),'Fund Raising'!$I35,0)</f>
        <v>0</v>
      </c>
      <c r="L19" s="27">
        <f>IF(AND(L$5&gt;='Fund Raising'!$K35,L$5&lt;'Fund Raising'!$L35),'Fund Raising'!$I35,0)</f>
        <v>0</v>
      </c>
      <c r="M19" s="27">
        <f>IF(AND(M$5&gt;='Fund Raising'!$K35,M$5&lt;'Fund Raising'!$L35),'Fund Raising'!$I35,0)</f>
        <v>0</v>
      </c>
      <c r="N19" s="27">
        <f>IF(AND(N$5&gt;='Fund Raising'!$K35,N$5&lt;'Fund Raising'!$L35),'Fund Raising'!$I35,0)</f>
        <v>0</v>
      </c>
      <c r="O19" s="27">
        <f>IF(AND(O$5&gt;='Fund Raising'!$K35,O$5&lt;'Fund Raising'!$L35),'Fund Raising'!$I35,0)</f>
        <v>0</v>
      </c>
      <c r="P19" s="27">
        <f>IF(AND(P$5&gt;='Fund Raising'!$K35,P$5&lt;'Fund Raising'!$L35),'Fund Raising'!$I35,0)</f>
        <v>0</v>
      </c>
      <c r="Q19" s="27">
        <f>IF(AND(Q$5&gt;='Fund Raising'!$K35,Q$5&lt;'Fund Raising'!$L35),'Fund Raising'!$I35,0)</f>
        <v>0</v>
      </c>
      <c r="R19" s="27">
        <f>IF(AND(R$5&gt;='Fund Raising'!$K35,R$5&lt;'Fund Raising'!$L35),'Fund Raising'!$I35,0)</f>
        <v>0</v>
      </c>
      <c r="S19" s="27">
        <f>IF(AND(S$5&gt;='Fund Raising'!$K35,S$5&lt;'Fund Raising'!$L35),'Fund Raising'!$I35,0)</f>
        <v>0</v>
      </c>
      <c r="T19" s="27">
        <f>IF(AND(T$5&gt;='Fund Raising'!$K35,T$5&lt;'Fund Raising'!$L35),'Fund Raising'!$I35,0)</f>
        <v>0</v>
      </c>
      <c r="U19" s="27">
        <f>IF(AND(U$5&gt;='Fund Raising'!$K35,U$5&lt;'Fund Raising'!$L35),'Fund Raising'!$I35,0)</f>
        <v>0</v>
      </c>
      <c r="V19" s="27">
        <f>IF(AND(V$5&gt;='Fund Raising'!$K35,V$5&lt;'Fund Raising'!$L35),'Fund Raising'!$I35,0)</f>
        <v>0</v>
      </c>
      <c r="W19" s="27">
        <f>IF(AND(W$5&gt;='Fund Raising'!$K35,W$5&lt;'Fund Raising'!$L35),'Fund Raising'!$I35,0)</f>
        <v>0</v>
      </c>
      <c r="X19" s="27">
        <f>IF(AND(X$5&gt;='Fund Raising'!$K35,X$5&lt;'Fund Raising'!$L35),'Fund Raising'!$I35,0)</f>
        <v>0</v>
      </c>
      <c r="Y19" s="27">
        <f>IF(AND(Y$5&gt;='Fund Raising'!$K35,Y$5&lt;'Fund Raising'!$L35),'Fund Raising'!$I35,0)</f>
        <v>0</v>
      </c>
      <c r="Z19" s="27">
        <f>IF(AND(Z$5&gt;='Fund Raising'!$K35,Z$5&lt;'Fund Raising'!$L35),'Fund Raising'!$I35,0)</f>
        <v>0</v>
      </c>
      <c r="AA19" s="27">
        <f>IF(AND(AA$5&gt;='Fund Raising'!$K35,AA$5&lt;'Fund Raising'!$L35),'Fund Raising'!$I35,0)</f>
        <v>0</v>
      </c>
      <c r="AB19" s="27">
        <f>IF(AND(AB$5&gt;='Fund Raising'!$K35,AB$5&lt;'Fund Raising'!$L35),'Fund Raising'!$I35,0)</f>
        <v>0</v>
      </c>
      <c r="AC19" s="27">
        <f>IF(AND(AC$5&gt;='Fund Raising'!$K35,AC$5&lt;'Fund Raising'!$L35),'Fund Raising'!$I35,0)</f>
        <v>0</v>
      </c>
      <c r="AD19" s="27">
        <f>IF(AND(AD$5&gt;='Fund Raising'!$K35,AD$5&lt;'Fund Raising'!$L35),'Fund Raising'!$I35,0)</f>
        <v>0</v>
      </c>
      <c r="AE19" s="27">
        <f>IF(AND(AE$5&gt;='Fund Raising'!$K35,AE$5&lt;'Fund Raising'!$L35),'Fund Raising'!$I35,0)</f>
        <v>0</v>
      </c>
      <c r="AF19" s="27">
        <f>IF(AND(AF$5&gt;='Fund Raising'!$K35,AF$5&lt;'Fund Raising'!$L35),'Fund Raising'!$I35,0)</f>
        <v>0</v>
      </c>
      <c r="AG19" s="27">
        <f>IF(AND(AG$5&gt;='Fund Raising'!$K35,AG$5&lt;'Fund Raising'!$L35),'Fund Raising'!$I35,0)</f>
        <v>0</v>
      </c>
      <c r="AH19" s="27">
        <f>IF(AND(AH$5&gt;='Fund Raising'!$K35,AH$5&lt;'Fund Raising'!$L35),'Fund Raising'!$I35,0)</f>
        <v>0</v>
      </c>
      <c r="AI19" s="27">
        <f>IF(AND(AI$5&gt;='Fund Raising'!$K35,AI$5&lt;'Fund Raising'!$L35),'Fund Raising'!$I35,0)</f>
        <v>0</v>
      </c>
      <c r="AJ19" s="27">
        <f>IF(AND(AJ$5&gt;='Fund Raising'!$K35,AJ$5&lt;'Fund Raising'!$L35),'Fund Raising'!$I35,0)</f>
        <v>0</v>
      </c>
      <c r="AK19" s="27">
        <f>IF(AND(AK$5&gt;='Fund Raising'!$K35,AK$5&lt;'Fund Raising'!$L35),'Fund Raising'!$I35,0)</f>
        <v>0</v>
      </c>
      <c r="AL19" s="27">
        <f>IF(AND(AL$5&gt;='Fund Raising'!$K35,AL$5&lt;'Fund Raising'!$L35),'Fund Raising'!$I35,0)</f>
        <v>0</v>
      </c>
      <c r="AM19" s="27">
        <f>IF(AND(AM$5&gt;='Fund Raising'!$K35,AM$5&lt;'Fund Raising'!$L35),'Fund Raising'!$I35,0)</f>
        <v>0</v>
      </c>
      <c r="AN19" s="27">
        <f>IF(AND(AN$5&gt;='Fund Raising'!$K35,AN$5&lt;'Fund Raising'!$L35),'Fund Raising'!$I35,0)</f>
        <v>0</v>
      </c>
      <c r="AO19" s="27">
        <f>IF(AND(AO$5&gt;='Fund Raising'!$K35,AO$5&lt;'Fund Raising'!$L35),'Fund Raising'!$I35,0)</f>
        <v>0</v>
      </c>
      <c r="AP19" s="27">
        <f>IF(AND(AP$5&gt;='Fund Raising'!$K35,AP$5&lt;'Fund Raising'!$L35),'Fund Raising'!$I35,0)</f>
        <v>0</v>
      </c>
      <c r="AQ19" s="27">
        <f>IF(AND(AQ$5&gt;='Fund Raising'!$K35,AQ$5&lt;'Fund Raising'!$L35),'Fund Raising'!$I35,0)</f>
        <v>0</v>
      </c>
      <c r="AR19" s="27">
        <f>IF(AND(AR$5&gt;='Fund Raising'!$K35,AR$5&lt;'Fund Raising'!$L35),'Fund Raising'!$I35,0)</f>
        <v>0</v>
      </c>
      <c r="AS19" s="27">
        <f>IF(AND(AS$5&gt;='Fund Raising'!$K35,AS$5&lt;'Fund Raising'!$L35),'Fund Raising'!$I35,0)</f>
        <v>0</v>
      </c>
      <c r="AT19" s="27">
        <f>IF(AND(AT$5&gt;='Fund Raising'!$K35,AT$5&lt;'Fund Raising'!$L35),'Fund Raising'!$I35,0)</f>
        <v>0</v>
      </c>
      <c r="AU19" s="27">
        <f>IF(AND(AU$5&gt;='Fund Raising'!$K35,AU$5&lt;'Fund Raising'!$L35),'Fund Raising'!$I35,0)</f>
        <v>0</v>
      </c>
      <c r="AV19" s="27">
        <f>IF(AND(AV$5&gt;='Fund Raising'!$K35,AV$5&lt;'Fund Raising'!$L35),'Fund Raising'!$I35,0)</f>
        <v>0</v>
      </c>
      <c r="AW19" s="27">
        <f>IF(AND(AW$5&gt;='Fund Raising'!$K35,AW$5&lt;'Fund Raising'!$L35),'Fund Raising'!$I35,0)</f>
        <v>0</v>
      </c>
      <c r="AX19" s="27">
        <f>IF(AND(AX$5&gt;='Fund Raising'!$K35,AX$5&lt;'Fund Raising'!$L35),'Fund Raising'!$I35,0)</f>
        <v>0</v>
      </c>
      <c r="AY19" s="27">
        <f>IF(AND(AY$5&gt;='Fund Raising'!$K35,AY$5&lt;'Fund Raising'!$L35),'Fund Raising'!$I35,0)</f>
        <v>0</v>
      </c>
      <c r="AZ19" s="27">
        <f>IF(AND(AZ$5&gt;='Fund Raising'!$K35,AZ$5&lt;'Fund Raising'!$L35),'Fund Raising'!$I35,0)</f>
        <v>0</v>
      </c>
      <c r="BA19" s="27">
        <f>IF(AND(BA$5&gt;='Fund Raising'!$K35,BA$5&lt;'Fund Raising'!$L35),'Fund Raising'!$I35,0)</f>
        <v>0</v>
      </c>
      <c r="BB19" s="27">
        <f>IF(AND(BB$5&gt;='Fund Raising'!$K35,BB$5&lt;'Fund Raising'!$L35),'Fund Raising'!$I35,0)</f>
        <v>0</v>
      </c>
      <c r="BC19" s="27">
        <f>IF(AND(BC$5&gt;='Fund Raising'!$K35,BC$5&lt;'Fund Raising'!$L35),'Fund Raising'!$I35,0)</f>
        <v>0</v>
      </c>
      <c r="BD19" s="27">
        <f>IF(AND(BD$5&gt;='Fund Raising'!$K35,BD$5&lt;'Fund Raising'!$L35),'Fund Raising'!$I35,0)</f>
        <v>0</v>
      </c>
      <c r="BE19" s="27">
        <f>IF(AND(BE$5&gt;='Fund Raising'!$K35,BE$5&lt;'Fund Raising'!$L35),'Fund Raising'!$I35,0)</f>
        <v>0</v>
      </c>
      <c r="BF19" s="27">
        <f>IF(AND(BF$5&gt;='Fund Raising'!$K35,BF$5&lt;'Fund Raising'!$L35),'Fund Raising'!$I35,0)</f>
        <v>0</v>
      </c>
      <c r="BG19" s="27">
        <f>IF(AND(BG$5&gt;='Fund Raising'!$K35,BG$5&lt;'Fund Raising'!$L35),'Fund Raising'!$I35,0)</f>
        <v>0</v>
      </c>
      <c r="BH19" s="27">
        <f>IF(AND(BH$5&gt;='Fund Raising'!$K35,BH$5&lt;'Fund Raising'!$L35),'Fund Raising'!$I35,0)</f>
        <v>0</v>
      </c>
      <c r="BI19" s="27">
        <f>IF(AND(BI$5&gt;='Fund Raising'!$K35,BI$5&lt;'Fund Raising'!$L35),'Fund Raising'!$I35,0)</f>
        <v>0</v>
      </c>
      <c r="BJ19" s="27">
        <f>IF(AND(BJ$5&gt;='Fund Raising'!$K35,BJ$5&lt;'Fund Raising'!$L35),'Fund Raising'!$I35,0)</f>
        <v>0</v>
      </c>
      <c r="BK19" s="27">
        <f>IF(AND(BK$5&gt;='Fund Raising'!$K35,BK$5&lt;'Fund Raising'!$L35),'Fund Raising'!$I35,0)</f>
        <v>0</v>
      </c>
      <c r="BL19" s="27">
        <f>IF(AND(BL$5&gt;='Fund Raising'!$K35,BL$5&lt;'Fund Raising'!$L35),'Fund Raising'!$I35,0)</f>
        <v>0</v>
      </c>
      <c r="BM19" s="27">
        <f>IF(AND(BM$5&gt;='Fund Raising'!$K35,BM$5&lt;'Fund Raising'!$L35),'Fund Raising'!$I35,0)</f>
        <v>0</v>
      </c>
      <c r="BN19" s="27">
        <f>IF(AND(BN$5&gt;='Fund Raising'!$K35,BN$5&lt;'Fund Raising'!$L35),'Fund Raising'!$I35,0)</f>
        <v>0</v>
      </c>
      <c r="BO19" s="27">
        <f>IF(AND(BO$5&gt;='Fund Raising'!$K35,BO$5&lt;'Fund Raising'!$L35),'Fund Raising'!$I35,0)</f>
        <v>0</v>
      </c>
      <c r="BP19" s="27">
        <f>IF(AND(BP$5&gt;='Fund Raising'!$K35,BP$5&lt;'Fund Raising'!$L35),'Fund Raising'!$I35,0)</f>
        <v>0</v>
      </c>
      <c r="BQ19" s="27">
        <f>IF(AND(BQ$5&gt;='Fund Raising'!$K35,BQ$5&lt;'Fund Raising'!$L35),'Fund Raising'!$I35,0)</f>
        <v>0</v>
      </c>
      <c r="BR19" s="27">
        <f>IF(AND(BR$5&gt;='Fund Raising'!$K35,BR$5&lt;'Fund Raising'!$L35),'Fund Raising'!$I35,0)</f>
        <v>0</v>
      </c>
      <c r="BS19" s="27">
        <f>IF(AND(BS$5&gt;='Fund Raising'!$K35,BS$5&lt;'Fund Raising'!$L35),'Fund Raising'!$I35,0)</f>
        <v>0</v>
      </c>
      <c r="BT19" s="27">
        <f>IF(AND(BT$5&gt;='Fund Raising'!$K35,BT$5&lt;'Fund Raising'!$L35),'Fund Raising'!$I35,0)</f>
        <v>0</v>
      </c>
      <c r="BU19" s="27">
        <f>IF(AND(BU$5&gt;='Fund Raising'!$K35,BU$5&lt;'Fund Raising'!$L35),'Fund Raising'!$I35,0)</f>
        <v>0</v>
      </c>
      <c r="BV19" s="27">
        <f>IF(AND(BV$5&gt;='Fund Raising'!$K35,BV$5&lt;'Fund Raising'!$L35),'Fund Raising'!$I35,0)</f>
        <v>0</v>
      </c>
      <c r="BW19" s="27">
        <f>IF(AND(BW$5&gt;='Fund Raising'!$K35,BW$5&lt;'Fund Raising'!$L35),'Fund Raising'!$I35,0)</f>
        <v>0</v>
      </c>
      <c r="BX19" s="27">
        <f>IF(AND(BX$5&gt;='Fund Raising'!$K35,BX$5&lt;'Fund Raising'!$L35),'Fund Raising'!$I35,0)</f>
        <v>0</v>
      </c>
      <c r="BY19" s="27">
        <f>IF(AND(BY$5&gt;='Fund Raising'!$K35,BY$5&lt;'Fund Raising'!$L35),'Fund Raising'!$I35,0)</f>
        <v>0</v>
      </c>
      <c r="BZ19" s="27">
        <f>IF(AND(BZ$5&gt;='Fund Raising'!$K35,BZ$5&lt;'Fund Raising'!$L35),'Fund Raising'!$I35,0)</f>
        <v>0</v>
      </c>
      <c r="CA19" s="27">
        <f>IF(AND(CA$5&gt;='Fund Raising'!$K35,CA$5&lt;'Fund Raising'!$L35),'Fund Raising'!$I35,0)</f>
        <v>0</v>
      </c>
      <c r="CB19" s="27">
        <f>IF(AND(CB$5&gt;='Fund Raising'!$K35,CB$5&lt;'Fund Raising'!$L35),'Fund Raising'!$I35,0)</f>
        <v>0</v>
      </c>
      <c r="CC19" s="27">
        <f>IF(AND(CC$5&gt;='Fund Raising'!$K35,CC$5&lt;'Fund Raising'!$L35),'Fund Raising'!$I35,0)</f>
        <v>0</v>
      </c>
      <c r="CD19" s="27">
        <f>IF(AND(CD$5&gt;='Fund Raising'!$K35,CD$5&lt;'Fund Raising'!$L35),'Fund Raising'!$I35,0)</f>
        <v>0</v>
      </c>
      <c r="CE19" s="27">
        <f>IF(AND(CE$5&gt;='Fund Raising'!$K35,CE$5&lt;'Fund Raising'!$L35),'Fund Raising'!$I35,0)</f>
        <v>0</v>
      </c>
      <c r="CF19" s="27">
        <f>IF(AND(CF$5&gt;='Fund Raising'!$K35,CF$5&lt;'Fund Raising'!$L35),'Fund Raising'!$I35,0)</f>
        <v>0</v>
      </c>
      <c r="CG19" s="27">
        <f>IF(AND(CG$5&gt;='Fund Raising'!$K35,CG$5&lt;'Fund Raising'!$L35),'Fund Raising'!$I35,0)</f>
        <v>0</v>
      </c>
      <c r="CH19" s="27">
        <f>IF(AND(CH$5&gt;='Fund Raising'!$K35,CH$5&lt;'Fund Raising'!$L35),'Fund Raising'!$I35,0)</f>
        <v>0</v>
      </c>
      <c r="CI19" s="27">
        <f>IF(AND(CI$5&gt;='Fund Raising'!$K35,CI$5&lt;'Fund Raising'!$L35),'Fund Raising'!$I35,0)</f>
        <v>0</v>
      </c>
      <c r="CJ19" s="27">
        <f>IF(AND(CJ$5&gt;='Fund Raising'!$K35,CJ$5&lt;'Fund Raising'!$L35),'Fund Raising'!$I35,0)</f>
        <v>0</v>
      </c>
      <c r="CK19" s="27">
        <f>IF(AND(CK$5&gt;='Fund Raising'!$K35,CK$5&lt;'Fund Raising'!$L35),'Fund Raising'!$I35,0)</f>
        <v>0</v>
      </c>
      <c r="CL19" s="27">
        <f>IF(AND(CL$5&gt;='Fund Raising'!$K35,CL$5&lt;'Fund Raising'!$L35),'Fund Raising'!$I35,0)</f>
        <v>0</v>
      </c>
      <c r="CM19" s="27">
        <f>IF(AND(CM$5&gt;='Fund Raising'!$K35,CM$5&lt;'Fund Raising'!$L35),'Fund Raising'!$I35,0)</f>
        <v>0</v>
      </c>
      <c r="CN19" s="27">
        <f>IF(AND(CN$5&gt;='Fund Raising'!$K35,CN$5&lt;'Fund Raising'!$L35),'Fund Raising'!$I35,0)</f>
        <v>0</v>
      </c>
      <c r="CO19" s="27">
        <f>IF(AND(CO$5&gt;='Fund Raising'!$K35,CO$5&lt;'Fund Raising'!$L35),'Fund Raising'!$I35,0)</f>
        <v>0</v>
      </c>
      <c r="CP19" s="27">
        <f>IF(AND(CP$5&gt;='Fund Raising'!$K35,CP$5&lt;'Fund Raising'!$L35),'Fund Raising'!$I35,0)</f>
        <v>0</v>
      </c>
      <c r="CQ19" s="27">
        <f>IF(AND(CQ$5&gt;='Fund Raising'!$K35,CQ$5&lt;'Fund Raising'!$L35),'Fund Raising'!$I35,0)</f>
        <v>0</v>
      </c>
      <c r="CR19" s="27">
        <f>IF(AND(CR$5&gt;='Fund Raising'!$K35,CR$5&lt;'Fund Raising'!$L35),'Fund Raising'!$I35,0)</f>
        <v>0</v>
      </c>
      <c r="CS19" s="27">
        <f>IF(AND(CS$5&gt;='Fund Raising'!$K35,CS$5&lt;'Fund Raising'!$L35),'Fund Raising'!$I35,0)</f>
        <v>0</v>
      </c>
      <c r="CT19" s="27">
        <f>IF(AND(CT$5&gt;='Fund Raising'!$K35,CT$5&lt;'Fund Raising'!$L35),'Fund Raising'!$I35,0)</f>
        <v>0</v>
      </c>
      <c r="CU19" s="27">
        <f>IF(AND(CU$5&gt;='Fund Raising'!$K35,CU$5&lt;'Fund Raising'!$L35),'Fund Raising'!$I35,0)</f>
        <v>0</v>
      </c>
      <c r="CV19" s="27">
        <f>IF(AND(CV$5&gt;='Fund Raising'!$K35,CV$5&lt;'Fund Raising'!$L35),'Fund Raising'!$I35,0)</f>
        <v>0</v>
      </c>
      <c r="CW19" s="27">
        <f>IF(AND(CW$5&gt;='Fund Raising'!$K35,CW$5&lt;'Fund Raising'!$L35),'Fund Raising'!$I35,0)</f>
        <v>0</v>
      </c>
      <c r="CX19" s="27">
        <f>IF(AND(CX$5&gt;='Fund Raising'!$K35,CX$5&lt;'Fund Raising'!$L35),'Fund Raising'!$I35,0)</f>
        <v>0</v>
      </c>
      <c r="CY19" s="27">
        <f>IF(AND(CY$5&gt;='Fund Raising'!$K35,CY$5&lt;'Fund Raising'!$L35),'Fund Raising'!$I35,0)</f>
        <v>0</v>
      </c>
      <c r="CZ19" s="27">
        <f>IF(AND(CZ$5&gt;='Fund Raising'!$K35,CZ$5&lt;'Fund Raising'!$L35),'Fund Raising'!$I35,0)</f>
        <v>0</v>
      </c>
      <c r="DA19" s="27">
        <f>IF(AND(DA$5&gt;='Fund Raising'!$K35,DA$5&lt;'Fund Raising'!$L35),'Fund Raising'!$I35,0)</f>
        <v>0</v>
      </c>
      <c r="DB19" s="27">
        <f>IF(AND(DB$5&gt;='Fund Raising'!$K35,DB$5&lt;'Fund Raising'!$L35),'Fund Raising'!$I35,0)</f>
        <v>0</v>
      </c>
      <c r="DC19" s="27">
        <f>IF(AND(DC$5&gt;='Fund Raising'!$K35,DC$5&lt;'Fund Raising'!$L35),'Fund Raising'!$I35,0)</f>
        <v>0</v>
      </c>
      <c r="DD19" s="27">
        <f>IF(AND(DD$5&gt;='Fund Raising'!$K35,DD$5&lt;'Fund Raising'!$L35),'Fund Raising'!$I35,0)</f>
        <v>0</v>
      </c>
      <c r="DE19" s="27">
        <f>IF(AND(DE$5&gt;='Fund Raising'!$K35,DE$5&lt;'Fund Raising'!$L35),'Fund Raising'!$I35,0)</f>
        <v>0</v>
      </c>
      <c r="DF19" s="27">
        <f>IF(AND(DF$5&gt;='Fund Raising'!$K35,DF$5&lt;'Fund Raising'!$L35),'Fund Raising'!$I35,0)</f>
        <v>0</v>
      </c>
      <c r="DG19" s="27">
        <f>IF(AND(DG$5&gt;='Fund Raising'!$K35,DG$5&lt;'Fund Raising'!$L35),'Fund Raising'!$I35,0)</f>
        <v>0</v>
      </c>
      <c r="DH19" s="27">
        <f>IF(AND(DH$5&gt;='Fund Raising'!$K35,DH$5&lt;'Fund Raising'!$L35),'Fund Raising'!$I35,0)</f>
        <v>0</v>
      </c>
      <c r="DI19" s="27">
        <f>IF(AND(DI$5&gt;='Fund Raising'!$K35,DI$5&lt;'Fund Raising'!$L35),'Fund Raising'!$I35,0)</f>
        <v>0</v>
      </c>
      <c r="DJ19" s="27">
        <f>IF(AND(DJ$5&gt;='Fund Raising'!$K35,DJ$5&lt;'Fund Raising'!$L35),'Fund Raising'!$I35,0)</f>
        <v>0</v>
      </c>
      <c r="DK19" s="27">
        <f>IF(AND(DK$5&gt;='Fund Raising'!$K35,DK$5&lt;'Fund Raising'!$L35),'Fund Raising'!$I35,0)</f>
        <v>0</v>
      </c>
      <c r="DL19" s="27">
        <f>IF(AND(DL$5&gt;='Fund Raising'!$K35,DL$5&lt;'Fund Raising'!$L35),'Fund Raising'!$I35,0)</f>
        <v>0</v>
      </c>
      <c r="DM19" s="27">
        <f>IF(AND(DM$5&gt;='Fund Raising'!$K35,DM$5&lt;'Fund Raising'!$L35),'Fund Raising'!$I35,0)</f>
        <v>0</v>
      </c>
      <c r="DN19" s="27">
        <f>IF(AND(DN$5&gt;='Fund Raising'!$K35,DN$5&lt;'Fund Raising'!$L35),'Fund Raising'!$I35,0)</f>
        <v>0</v>
      </c>
      <c r="DO19" s="27">
        <f>IF(AND(DO$5&gt;='Fund Raising'!$K35,DO$5&lt;'Fund Raising'!$L35),'Fund Raising'!$I35,0)</f>
        <v>0</v>
      </c>
      <c r="DP19" s="27">
        <f>IF(AND(DP$5&gt;='Fund Raising'!$K35,DP$5&lt;'Fund Raising'!$L35),'Fund Raising'!$I35,0)</f>
        <v>0</v>
      </c>
      <c r="DQ19" s="27">
        <f>IF(AND(DQ$5&gt;='Fund Raising'!$K35,DQ$5&lt;'Fund Raising'!$L35),'Fund Raising'!$I35,0)</f>
        <v>0</v>
      </c>
      <c r="DR19" s="27">
        <f>IF(AND(DR$5&gt;='Fund Raising'!$K35,DR$5&lt;'Fund Raising'!$L35),'Fund Raising'!$I35,0)</f>
        <v>0</v>
      </c>
    </row>
    <row r="20" ht="14.25" customHeight="1" outlineLevel="2">
      <c r="B20" s="242" t="str">
        <f>'Fund Raising'!B36</f>
        <v>Reserve </v>
      </c>
      <c r="C20" s="27">
        <f>IF(AND(C$5&gt;='Fund Raising'!$K36,C$5&lt;'Fund Raising'!$L36),'Fund Raising'!$I36,0)+'Fund Raising'!$D36*'Fund Raising'!$E36/100</f>
        <v>6196666667</v>
      </c>
      <c r="D20" s="27">
        <f>IF(AND(D$5&gt;='Fund Raising'!$K36,D$5&lt;'Fund Raising'!$L36),'Fund Raising'!$I36,0)</f>
        <v>1796666667</v>
      </c>
      <c r="E20" s="27">
        <f>IF(AND(E$5&gt;='Fund Raising'!$K36,E$5&lt;'Fund Raising'!$L36),'Fund Raising'!$I36,0)</f>
        <v>1796666667</v>
      </c>
      <c r="F20" s="27">
        <f>IF(AND(F$5&gt;='Fund Raising'!$K36,F$5&lt;'Fund Raising'!$L36),'Fund Raising'!$I36,0)</f>
        <v>1796666667</v>
      </c>
      <c r="G20" s="27">
        <f>IF(AND(G$5&gt;='Fund Raising'!$K36,G$5&lt;'Fund Raising'!$L36),'Fund Raising'!$I36,0)</f>
        <v>1796666667</v>
      </c>
      <c r="H20" s="27">
        <f>IF(AND(H$5&gt;='Fund Raising'!$K36,H$5&lt;'Fund Raising'!$L36),'Fund Raising'!$I36,0)</f>
        <v>1796666667</v>
      </c>
      <c r="I20" s="27">
        <f>IF(AND(I$5&gt;='Fund Raising'!$K36,I$5&lt;'Fund Raising'!$L36),'Fund Raising'!$I36,0)</f>
        <v>1796666667</v>
      </c>
      <c r="J20" s="27">
        <f>IF(AND(J$5&gt;='Fund Raising'!$K36,J$5&lt;'Fund Raising'!$L36),'Fund Raising'!$I36,0)</f>
        <v>1796666667</v>
      </c>
      <c r="K20" s="27">
        <f>IF(AND(K$5&gt;='Fund Raising'!$K36,K$5&lt;'Fund Raising'!$L36),'Fund Raising'!$I36,0)</f>
        <v>1796666667</v>
      </c>
      <c r="L20" s="27">
        <f>IF(AND(L$5&gt;='Fund Raising'!$K36,L$5&lt;'Fund Raising'!$L36),'Fund Raising'!$I36,0)</f>
        <v>1796666667</v>
      </c>
      <c r="M20" s="27">
        <f>IF(AND(M$5&gt;='Fund Raising'!$K36,M$5&lt;'Fund Raising'!$L36),'Fund Raising'!$I36,0)</f>
        <v>1796666667</v>
      </c>
      <c r="N20" s="27">
        <f>IF(AND(N$5&gt;='Fund Raising'!$K36,N$5&lt;'Fund Raising'!$L36),'Fund Raising'!$I36,0)</f>
        <v>1796666667</v>
      </c>
      <c r="O20" s="27">
        <f>IF(AND(O$5&gt;='Fund Raising'!$K36,O$5&lt;'Fund Raising'!$L36),'Fund Raising'!$I36,0)</f>
        <v>1796666667</v>
      </c>
      <c r="P20" s="27">
        <f>IF(AND(P$5&gt;='Fund Raising'!$K36,P$5&lt;'Fund Raising'!$L36),'Fund Raising'!$I36,0)</f>
        <v>1796666667</v>
      </c>
      <c r="Q20" s="27">
        <f>IF(AND(Q$5&gt;='Fund Raising'!$K36,Q$5&lt;'Fund Raising'!$L36),'Fund Raising'!$I36,0)</f>
        <v>1796666667</v>
      </c>
      <c r="R20" s="27">
        <f>IF(AND(R$5&gt;='Fund Raising'!$K36,R$5&lt;'Fund Raising'!$L36),'Fund Raising'!$I36,0)</f>
        <v>1796666667</v>
      </c>
      <c r="S20" s="27">
        <f>IF(AND(S$5&gt;='Fund Raising'!$K36,S$5&lt;'Fund Raising'!$L36),'Fund Raising'!$I36,0)</f>
        <v>1796666667</v>
      </c>
      <c r="T20" s="27">
        <f>IF(AND(T$5&gt;='Fund Raising'!$K36,T$5&lt;'Fund Raising'!$L36),'Fund Raising'!$I36,0)</f>
        <v>1796666667</v>
      </c>
      <c r="U20" s="27">
        <f>IF(AND(U$5&gt;='Fund Raising'!$K36,U$5&lt;'Fund Raising'!$L36),'Fund Raising'!$I36,0)</f>
        <v>1796666667</v>
      </c>
      <c r="V20" s="27">
        <f>IF(AND(V$5&gt;='Fund Raising'!$K36,V$5&lt;'Fund Raising'!$L36),'Fund Raising'!$I36,0)</f>
        <v>1796666667</v>
      </c>
      <c r="W20" s="27">
        <f>IF(AND(W$5&gt;='Fund Raising'!$K36,W$5&lt;'Fund Raising'!$L36),'Fund Raising'!$I36,0)</f>
        <v>1796666667</v>
      </c>
      <c r="X20" s="27">
        <f>IF(AND(X$5&gt;='Fund Raising'!$K36,X$5&lt;'Fund Raising'!$L36),'Fund Raising'!$I36,0)</f>
        <v>1796666667</v>
      </c>
      <c r="Y20" s="27">
        <f>IF(AND(Y$5&gt;='Fund Raising'!$K36,Y$5&lt;'Fund Raising'!$L36),'Fund Raising'!$I36,0)</f>
        <v>1796666667</v>
      </c>
      <c r="Z20" s="27">
        <f>IF(AND(Z$5&gt;='Fund Raising'!$K36,Z$5&lt;'Fund Raising'!$L36),'Fund Raising'!$I36,0)</f>
        <v>1796666667</v>
      </c>
      <c r="AA20" s="27">
        <f>IF(AND(AA$5&gt;='Fund Raising'!$K36,AA$5&lt;'Fund Raising'!$L36),'Fund Raising'!$I36,0)</f>
        <v>1796666667</v>
      </c>
      <c r="AB20" s="27">
        <f>IF(AND(AB$5&gt;='Fund Raising'!$K36,AB$5&lt;'Fund Raising'!$L36),'Fund Raising'!$I36,0)</f>
        <v>1796666667</v>
      </c>
      <c r="AC20" s="27">
        <f>IF(AND(AC$5&gt;='Fund Raising'!$K36,AC$5&lt;'Fund Raising'!$L36),'Fund Raising'!$I36,0)</f>
        <v>1796666667</v>
      </c>
      <c r="AD20" s="27">
        <f>IF(AND(AD$5&gt;='Fund Raising'!$K36,AD$5&lt;'Fund Raising'!$L36),'Fund Raising'!$I36,0)</f>
        <v>1796666667</v>
      </c>
      <c r="AE20" s="27">
        <f>IF(AND(AE$5&gt;='Fund Raising'!$K36,AE$5&lt;'Fund Raising'!$L36),'Fund Raising'!$I36,0)</f>
        <v>1796666667</v>
      </c>
      <c r="AF20" s="27">
        <f>IF(AND(AF$5&gt;='Fund Raising'!$K36,AF$5&lt;'Fund Raising'!$L36),'Fund Raising'!$I36,0)</f>
        <v>1796666667</v>
      </c>
      <c r="AG20" s="27">
        <f>IF(AND(AG$5&gt;='Fund Raising'!$K36,AG$5&lt;'Fund Raising'!$L36),'Fund Raising'!$I36,0)</f>
        <v>1796666667</v>
      </c>
      <c r="AH20" s="27">
        <f>IF(AND(AH$5&gt;='Fund Raising'!$K36,AH$5&lt;'Fund Raising'!$L36),'Fund Raising'!$I36,0)</f>
        <v>1796666667</v>
      </c>
      <c r="AI20" s="27">
        <f>IF(AND(AI$5&gt;='Fund Raising'!$K36,AI$5&lt;'Fund Raising'!$L36),'Fund Raising'!$I36,0)</f>
        <v>1796666667</v>
      </c>
      <c r="AJ20" s="27">
        <f>IF(AND(AJ$5&gt;='Fund Raising'!$K36,AJ$5&lt;'Fund Raising'!$L36),'Fund Raising'!$I36,0)</f>
        <v>1796666667</v>
      </c>
      <c r="AK20" s="27">
        <f>IF(AND(AK$5&gt;='Fund Raising'!$K36,AK$5&lt;'Fund Raising'!$L36),'Fund Raising'!$I36,0)</f>
        <v>1796666667</v>
      </c>
      <c r="AL20" s="27">
        <f>IF(AND(AL$5&gt;='Fund Raising'!$K36,AL$5&lt;'Fund Raising'!$L36),'Fund Raising'!$I36,0)</f>
        <v>1796666667</v>
      </c>
      <c r="AM20" s="27">
        <f>IF(AND(AM$5&gt;='Fund Raising'!$K36,AM$5&lt;'Fund Raising'!$L36),'Fund Raising'!$I36,0)</f>
        <v>1796666667</v>
      </c>
      <c r="AN20" s="27">
        <f>IF(AND(AN$5&gt;='Fund Raising'!$K36,AN$5&lt;'Fund Raising'!$L36),'Fund Raising'!$I36,0)</f>
        <v>1796666667</v>
      </c>
      <c r="AO20" s="27">
        <f>IF(AND(AO$5&gt;='Fund Raising'!$K36,AO$5&lt;'Fund Raising'!$L36),'Fund Raising'!$I36,0)</f>
        <v>1796666667</v>
      </c>
      <c r="AP20" s="27">
        <f>IF(AND(AP$5&gt;='Fund Raising'!$K36,AP$5&lt;'Fund Raising'!$L36),'Fund Raising'!$I36,0)</f>
        <v>1796666667</v>
      </c>
      <c r="AQ20" s="27">
        <f>IF(AND(AQ$5&gt;='Fund Raising'!$K36,AQ$5&lt;'Fund Raising'!$L36),'Fund Raising'!$I36,0)</f>
        <v>1796666667</v>
      </c>
      <c r="AR20" s="27">
        <f>IF(AND(AR$5&gt;='Fund Raising'!$K36,AR$5&lt;'Fund Raising'!$L36),'Fund Raising'!$I36,0)</f>
        <v>1796666667</v>
      </c>
      <c r="AS20" s="27">
        <f>IF(AND(AS$5&gt;='Fund Raising'!$K36,AS$5&lt;'Fund Raising'!$L36),'Fund Raising'!$I36,0)</f>
        <v>1796666667</v>
      </c>
      <c r="AT20" s="27">
        <f>IF(AND(AT$5&gt;='Fund Raising'!$K36,AT$5&lt;'Fund Raising'!$L36),'Fund Raising'!$I36,0)</f>
        <v>1796666667</v>
      </c>
      <c r="AU20" s="27">
        <f>IF(AND(AU$5&gt;='Fund Raising'!$K36,AU$5&lt;'Fund Raising'!$L36),'Fund Raising'!$I36,0)</f>
        <v>1796666667</v>
      </c>
      <c r="AV20" s="27">
        <f>IF(AND(AV$5&gt;='Fund Raising'!$K36,AV$5&lt;'Fund Raising'!$L36),'Fund Raising'!$I36,0)</f>
        <v>1796666667</v>
      </c>
      <c r="AW20" s="27">
        <f>IF(AND(AW$5&gt;='Fund Raising'!$K36,AW$5&lt;'Fund Raising'!$L36),'Fund Raising'!$I36,0)</f>
        <v>1796666667</v>
      </c>
      <c r="AX20" s="27">
        <f>IF(AND(AX$5&gt;='Fund Raising'!$K36,AX$5&lt;'Fund Raising'!$L36),'Fund Raising'!$I36,0)</f>
        <v>1796666667</v>
      </c>
      <c r="AY20" s="27">
        <f>IF(AND(AY$5&gt;='Fund Raising'!$K36,AY$5&lt;'Fund Raising'!$L36),'Fund Raising'!$I36,0)</f>
        <v>1796666667</v>
      </c>
      <c r="AZ20" s="27">
        <f>IF(AND(AZ$5&gt;='Fund Raising'!$K36,AZ$5&lt;'Fund Raising'!$L36),'Fund Raising'!$I36,0)</f>
        <v>1796666667</v>
      </c>
      <c r="BA20" s="27">
        <f>IF(AND(BA$5&gt;='Fund Raising'!$K36,BA$5&lt;'Fund Raising'!$L36),'Fund Raising'!$I36,0)</f>
        <v>1796666667</v>
      </c>
      <c r="BB20" s="27">
        <f>IF(AND(BB$5&gt;='Fund Raising'!$K36,BB$5&lt;'Fund Raising'!$L36),'Fund Raising'!$I36,0)</f>
        <v>1796666667</v>
      </c>
      <c r="BC20" s="27">
        <f>IF(AND(BC$5&gt;='Fund Raising'!$K36,BC$5&lt;'Fund Raising'!$L36),'Fund Raising'!$I36,0)</f>
        <v>1796666667</v>
      </c>
      <c r="BD20" s="27">
        <f>IF(AND(BD$5&gt;='Fund Raising'!$K36,BD$5&lt;'Fund Raising'!$L36),'Fund Raising'!$I36,0)</f>
        <v>1796666667</v>
      </c>
      <c r="BE20" s="27">
        <f>IF(AND(BE$5&gt;='Fund Raising'!$K36,BE$5&lt;'Fund Raising'!$L36),'Fund Raising'!$I36,0)</f>
        <v>1796666667</v>
      </c>
      <c r="BF20" s="27">
        <f>IF(AND(BF$5&gt;='Fund Raising'!$K36,BF$5&lt;'Fund Raising'!$L36),'Fund Raising'!$I36,0)</f>
        <v>1796666667</v>
      </c>
      <c r="BG20" s="27">
        <f>IF(AND(BG$5&gt;='Fund Raising'!$K36,BG$5&lt;'Fund Raising'!$L36),'Fund Raising'!$I36,0)</f>
        <v>1796666667</v>
      </c>
      <c r="BH20" s="27">
        <f>IF(AND(BH$5&gt;='Fund Raising'!$K36,BH$5&lt;'Fund Raising'!$L36),'Fund Raising'!$I36,0)</f>
        <v>1796666667</v>
      </c>
      <c r="BI20" s="27">
        <f>IF(AND(BI$5&gt;='Fund Raising'!$K36,BI$5&lt;'Fund Raising'!$L36),'Fund Raising'!$I36,0)</f>
        <v>1796666667</v>
      </c>
      <c r="BJ20" s="27">
        <f>IF(AND(BJ$5&gt;='Fund Raising'!$K36,BJ$5&lt;'Fund Raising'!$L36),'Fund Raising'!$I36,0)</f>
        <v>1796666667</v>
      </c>
      <c r="BK20" s="27">
        <f>IF(AND(BK$5&gt;='Fund Raising'!$K36,BK$5&lt;'Fund Raising'!$L36),'Fund Raising'!$I36,0)</f>
        <v>1796666667</v>
      </c>
      <c r="BL20" s="27">
        <f>IF(AND(BL$5&gt;='Fund Raising'!$K36,BL$5&lt;'Fund Raising'!$L36),'Fund Raising'!$I36,0)</f>
        <v>1796666667</v>
      </c>
      <c r="BM20" s="27">
        <f>IF(AND(BM$5&gt;='Fund Raising'!$K36,BM$5&lt;'Fund Raising'!$L36),'Fund Raising'!$I36,0)</f>
        <v>1796666667</v>
      </c>
      <c r="BN20" s="27">
        <f>IF(AND(BN$5&gt;='Fund Raising'!$K36,BN$5&lt;'Fund Raising'!$L36),'Fund Raising'!$I36,0)</f>
        <v>1796666667</v>
      </c>
      <c r="BO20" s="27">
        <f>IF(AND(BO$5&gt;='Fund Raising'!$K36,BO$5&lt;'Fund Raising'!$L36),'Fund Raising'!$I36,0)</f>
        <v>1796666667</v>
      </c>
      <c r="BP20" s="27">
        <f>IF(AND(BP$5&gt;='Fund Raising'!$K36,BP$5&lt;'Fund Raising'!$L36),'Fund Raising'!$I36,0)</f>
        <v>1796666667</v>
      </c>
      <c r="BQ20" s="27">
        <f>IF(AND(BQ$5&gt;='Fund Raising'!$K36,BQ$5&lt;'Fund Raising'!$L36),'Fund Raising'!$I36,0)</f>
        <v>1796666667</v>
      </c>
      <c r="BR20" s="27">
        <f>IF(AND(BR$5&gt;='Fund Raising'!$K36,BR$5&lt;'Fund Raising'!$L36),'Fund Raising'!$I36,0)</f>
        <v>1796666667</v>
      </c>
      <c r="BS20" s="27">
        <f>IF(AND(BS$5&gt;='Fund Raising'!$K36,BS$5&lt;'Fund Raising'!$L36),'Fund Raising'!$I36,0)</f>
        <v>1796666667</v>
      </c>
      <c r="BT20" s="27">
        <f>IF(AND(BT$5&gt;='Fund Raising'!$K36,BT$5&lt;'Fund Raising'!$L36),'Fund Raising'!$I36,0)</f>
        <v>1796666667</v>
      </c>
      <c r="BU20" s="27">
        <f>IF(AND(BU$5&gt;='Fund Raising'!$K36,BU$5&lt;'Fund Raising'!$L36),'Fund Raising'!$I36,0)</f>
        <v>1796666667</v>
      </c>
      <c r="BV20" s="27">
        <f>IF(AND(BV$5&gt;='Fund Raising'!$K36,BV$5&lt;'Fund Raising'!$L36),'Fund Raising'!$I36,0)</f>
        <v>1796666667</v>
      </c>
      <c r="BW20" s="27">
        <f>IF(AND(BW$5&gt;='Fund Raising'!$K36,BW$5&lt;'Fund Raising'!$L36),'Fund Raising'!$I36,0)</f>
        <v>1796666667</v>
      </c>
      <c r="BX20" s="27">
        <f>IF(AND(BX$5&gt;='Fund Raising'!$K36,BX$5&lt;'Fund Raising'!$L36),'Fund Raising'!$I36,0)</f>
        <v>1796666667</v>
      </c>
      <c r="BY20" s="27">
        <f>IF(AND(BY$5&gt;='Fund Raising'!$K36,BY$5&lt;'Fund Raising'!$L36),'Fund Raising'!$I36,0)</f>
        <v>1796666667</v>
      </c>
      <c r="BZ20" s="27">
        <f>IF(AND(BZ$5&gt;='Fund Raising'!$K36,BZ$5&lt;'Fund Raising'!$L36),'Fund Raising'!$I36,0)</f>
        <v>1796666667</v>
      </c>
      <c r="CA20" s="27">
        <f>IF(AND(CA$5&gt;='Fund Raising'!$K36,CA$5&lt;'Fund Raising'!$L36),'Fund Raising'!$I36,0)</f>
        <v>1796666667</v>
      </c>
      <c r="CB20" s="27">
        <f>IF(AND(CB$5&gt;='Fund Raising'!$K36,CB$5&lt;'Fund Raising'!$L36),'Fund Raising'!$I36,0)</f>
        <v>1796666667</v>
      </c>
      <c r="CC20" s="27">
        <f>IF(AND(CC$5&gt;='Fund Raising'!$K36,CC$5&lt;'Fund Raising'!$L36),'Fund Raising'!$I36,0)</f>
        <v>1796666667</v>
      </c>
      <c r="CD20" s="27">
        <f>IF(AND(CD$5&gt;='Fund Raising'!$K36,CD$5&lt;'Fund Raising'!$L36),'Fund Raising'!$I36,0)</f>
        <v>1796666667</v>
      </c>
      <c r="CE20" s="27">
        <f>IF(AND(CE$5&gt;='Fund Raising'!$K36,CE$5&lt;'Fund Raising'!$L36),'Fund Raising'!$I36,0)</f>
        <v>1796666667</v>
      </c>
      <c r="CF20" s="27">
        <f>IF(AND(CF$5&gt;='Fund Raising'!$K36,CF$5&lt;'Fund Raising'!$L36),'Fund Raising'!$I36,0)</f>
        <v>1796666667</v>
      </c>
      <c r="CG20" s="27">
        <f>IF(AND(CG$5&gt;='Fund Raising'!$K36,CG$5&lt;'Fund Raising'!$L36),'Fund Raising'!$I36,0)</f>
        <v>1796666667</v>
      </c>
      <c r="CH20" s="27">
        <f>IF(AND(CH$5&gt;='Fund Raising'!$K36,CH$5&lt;'Fund Raising'!$L36),'Fund Raising'!$I36,0)</f>
        <v>1796666667</v>
      </c>
      <c r="CI20" s="27">
        <f>IF(AND(CI$5&gt;='Fund Raising'!$K36,CI$5&lt;'Fund Raising'!$L36),'Fund Raising'!$I36,0)</f>
        <v>1796666667</v>
      </c>
      <c r="CJ20" s="27">
        <f>IF(AND(CJ$5&gt;='Fund Raising'!$K36,CJ$5&lt;'Fund Raising'!$L36),'Fund Raising'!$I36,0)</f>
        <v>1796666667</v>
      </c>
      <c r="CK20" s="27">
        <f>IF(AND(CK$5&gt;='Fund Raising'!$K36,CK$5&lt;'Fund Raising'!$L36),'Fund Raising'!$I36,0)</f>
        <v>1796666667</v>
      </c>
      <c r="CL20" s="27">
        <f>IF(AND(CL$5&gt;='Fund Raising'!$K36,CL$5&lt;'Fund Raising'!$L36),'Fund Raising'!$I36,0)</f>
        <v>1796666667</v>
      </c>
      <c r="CM20" s="27">
        <f>IF(AND(CM$5&gt;='Fund Raising'!$K36,CM$5&lt;'Fund Raising'!$L36),'Fund Raising'!$I36,0)</f>
        <v>1796666667</v>
      </c>
      <c r="CN20" s="27">
        <f>IF(AND(CN$5&gt;='Fund Raising'!$K36,CN$5&lt;'Fund Raising'!$L36),'Fund Raising'!$I36,0)</f>
        <v>1796666667</v>
      </c>
      <c r="CO20" s="27">
        <f>IF(AND(CO$5&gt;='Fund Raising'!$K36,CO$5&lt;'Fund Raising'!$L36),'Fund Raising'!$I36,0)</f>
        <v>1796666667</v>
      </c>
      <c r="CP20" s="27">
        <f>IF(AND(CP$5&gt;='Fund Raising'!$K36,CP$5&lt;'Fund Raising'!$L36),'Fund Raising'!$I36,0)</f>
        <v>1796666667</v>
      </c>
      <c r="CQ20" s="27">
        <f>IF(AND(CQ$5&gt;='Fund Raising'!$K36,CQ$5&lt;'Fund Raising'!$L36),'Fund Raising'!$I36,0)</f>
        <v>1796666667</v>
      </c>
      <c r="CR20" s="27">
        <f>IF(AND(CR$5&gt;='Fund Raising'!$K36,CR$5&lt;'Fund Raising'!$L36),'Fund Raising'!$I36,0)</f>
        <v>1796666667</v>
      </c>
      <c r="CS20" s="27">
        <f>IF(AND(CS$5&gt;='Fund Raising'!$K36,CS$5&lt;'Fund Raising'!$L36),'Fund Raising'!$I36,0)</f>
        <v>1796666667</v>
      </c>
      <c r="CT20" s="27">
        <f>IF(AND(CT$5&gt;='Fund Raising'!$K36,CT$5&lt;'Fund Raising'!$L36),'Fund Raising'!$I36,0)</f>
        <v>1796666667</v>
      </c>
      <c r="CU20" s="27">
        <f>IF(AND(CU$5&gt;='Fund Raising'!$K36,CU$5&lt;'Fund Raising'!$L36),'Fund Raising'!$I36,0)</f>
        <v>1796666667</v>
      </c>
      <c r="CV20" s="27">
        <f>IF(AND(CV$5&gt;='Fund Raising'!$K36,CV$5&lt;'Fund Raising'!$L36),'Fund Raising'!$I36,0)</f>
        <v>1796666667</v>
      </c>
      <c r="CW20" s="27">
        <f>IF(AND(CW$5&gt;='Fund Raising'!$K36,CW$5&lt;'Fund Raising'!$L36),'Fund Raising'!$I36,0)</f>
        <v>1796666667</v>
      </c>
      <c r="CX20" s="27">
        <f>IF(AND(CX$5&gt;='Fund Raising'!$K36,CX$5&lt;'Fund Raising'!$L36),'Fund Raising'!$I36,0)</f>
        <v>1796666667</v>
      </c>
      <c r="CY20" s="27">
        <f>IF(AND(CY$5&gt;='Fund Raising'!$K36,CY$5&lt;'Fund Raising'!$L36),'Fund Raising'!$I36,0)</f>
        <v>1796666667</v>
      </c>
      <c r="CZ20" s="27">
        <f>IF(AND(CZ$5&gt;='Fund Raising'!$K36,CZ$5&lt;'Fund Raising'!$L36),'Fund Raising'!$I36,0)</f>
        <v>1796666667</v>
      </c>
      <c r="DA20" s="27">
        <f>IF(AND(DA$5&gt;='Fund Raising'!$K36,DA$5&lt;'Fund Raising'!$L36),'Fund Raising'!$I36,0)</f>
        <v>1796666667</v>
      </c>
      <c r="DB20" s="27">
        <f>IF(AND(DB$5&gt;='Fund Raising'!$K36,DB$5&lt;'Fund Raising'!$L36),'Fund Raising'!$I36,0)</f>
        <v>1796666667</v>
      </c>
      <c r="DC20" s="27">
        <f>IF(AND(DC$5&gt;='Fund Raising'!$K36,DC$5&lt;'Fund Raising'!$L36),'Fund Raising'!$I36,0)</f>
        <v>1796666667</v>
      </c>
      <c r="DD20" s="27">
        <f>IF(AND(DD$5&gt;='Fund Raising'!$K36,DD$5&lt;'Fund Raising'!$L36),'Fund Raising'!$I36,0)</f>
        <v>1796666667</v>
      </c>
      <c r="DE20" s="27">
        <f>IF(AND(DE$5&gt;='Fund Raising'!$K36,DE$5&lt;'Fund Raising'!$L36),'Fund Raising'!$I36,0)</f>
        <v>1796666667</v>
      </c>
      <c r="DF20" s="27">
        <f>IF(AND(DF$5&gt;='Fund Raising'!$K36,DF$5&lt;'Fund Raising'!$L36),'Fund Raising'!$I36,0)</f>
        <v>1796666667</v>
      </c>
      <c r="DG20" s="27">
        <f>IF(AND(DG$5&gt;='Fund Raising'!$K36,DG$5&lt;'Fund Raising'!$L36),'Fund Raising'!$I36,0)</f>
        <v>1796666667</v>
      </c>
      <c r="DH20" s="27">
        <f>IF(AND(DH$5&gt;='Fund Raising'!$K36,DH$5&lt;'Fund Raising'!$L36),'Fund Raising'!$I36,0)</f>
        <v>1796666667</v>
      </c>
      <c r="DI20" s="27">
        <f>IF(AND(DI$5&gt;='Fund Raising'!$K36,DI$5&lt;'Fund Raising'!$L36),'Fund Raising'!$I36,0)</f>
        <v>1796666667</v>
      </c>
      <c r="DJ20" s="27">
        <f>IF(AND(DJ$5&gt;='Fund Raising'!$K36,DJ$5&lt;'Fund Raising'!$L36),'Fund Raising'!$I36,0)</f>
        <v>1796666667</v>
      </c>
      <c r="DK20" s="27">
        <f>IF(AND(DK$5&gt;='Fund Raising'!$K36,DK$5&lt;'Fund Raising'!$L36),'Fund Raising'!$I36,0)</f>
        <v>1796666667</v>
      </c>
      <c r="DL20" s="27">
        <f>IF(AND(DL$5&gt;='Fund Raising'!$K36,DL$5&lt;'Fund Raising'!$L36),'Fund Raising'!$I36,0)</f>
        <v>1796666667</v>
      </c>
      <c r="DM20" s="27">
        <f>IF(AND(DM$5&gt;='Fund Raising'!$K36,DM$5&lt;'Fund Raising'!$L36),'Fund Raising'!$I36,0)</f>
        <v>1796666667</v>
      </c>
      <c r="DN20" s="27">
        <f>IF(AND(DN$5&gt;='Fund Raising'!$K36,DN$5&lt;'Fund Raising'!$L36),'Fund Raising'!$I36,0)</f>
        <v>1796666667</v>
      </c>
      <c r="DO20" s="27">
        <f>IF(AND(DO$5&gt;='Fund Raising'!$K36,DO$5&lt;'Fund Raising'!$L36),'Fund Raising'!$I36,0)</f>
        <v>1796666667</v>
      </c>
      <c r="DP20" s="27">
        <f>IF(AND(DP$5&gt;='Fund Raising'!$K36,DP$5&lt;'Fund Raising'!$L36),'Fund Raising'!$I36,0)</f>
        <v>1796666667</v>
      </c>
      <c r="DQ20" s="27">
        <f>IF(AND(DQ$5&gt;='Fund Raising'!$K36,DQ$5&lt;'Fund Raising'!$L36),'Fund Raising'!$I36,0)</f>
        <v>1796666667</v>
      </c>
      <c r="DR20" s="27">
        <f>IF(AND(DR$5&gt;='Fund Raising'!$K36,DR$5&lt;'Fund Raising'!$L36),'Fund Raising'!$I36,0)</f>
        <v>1796666667</v>
      </c>
    </row>
    <row r="21" ht="14.25" customHeight="1" outlineLevel="2">
      <c r="B21" s="242" t="str">
        <f>'Fund Raising'!B37</f>
        <v>Placeholder 2</v>
      </c>
      <c r="C21" s="27">
        <f>IF(AND(C$5&gt;='Fund Raising'!$K37,C$5&lt;'Fund Raising'!$L37),'Fund Raising'!$I37,0)+'Fund Raising'!$D37*'Fund Raising'!$E37/100</f>
        <v>0</v>
      </c>
      <c r="D21" s="27">
        <f>IF(AND(D$5&gt;='Fund Raising'!$K37,D$5&lt;'Fund Raising'!$L37),'Fund Raising'!$I37,0)</f>
        <v>0</v>
      </c>
      <c r="E21" s="27">
        <f>IF(AND(E$5&gt;='Fund Raising'!$K37,E$5&lt;'Fund Raising'!$L37),'Fund Raising'!$I37,0)</f>
        <v>0</v>
      </c>
      <c r="F21" s="27">
        <f>IF(AND(F$5&gt;='Fund Raising'!$K37,F$5&lt;'Fund Raising'!$L37),'Fund Raising'!$I37,0)</f>
        <v>0</v>
      </c>
      <c r="G21" s="27">
        <f>IF(AND(G$5&gt;='Fund Raising'!$K37,G$5&lt;'Fund Raising'!$L37),'Fund Raising'!$I37,0)</f>
        <v>0</v>
      </c>
      <c r="H21" s="27">
        <f>IF(AND(H$5&gt;='Fund Raising'!$K37,H$5&lt;'Fund Raising'!$L37),'Fund Raising'!$I37,0)</f>
        <v>0</v>
      </c>
      <c r="I21" s="27">
        <f>IF(AND(I$5&gt;='Fund Raising'!$K37,I$5&lt;'Fund Raising'!$L37),'Fund Raising'!$I37,0)</f>
        <v>0</v>
      </c>
      <c r="J21" s="27">
        <f>IF(AND(J$5&gt;='Fund Raising'!$K37,J$5&lt;'Fund Raising'!$L37),'Fund Raising'!$I37,0)</f>
        <v>0</v>
      </c>
      <c r="K21" s="27">
        <f>IF(AND(K$5&gt;='Fund Raising'!$K37,K$5&lt;'Fund Raising'!$L37),'Fund Raising'!$I37,0)</f>
        <v>0</v>
      </c>
      <c r="L21" s="27">
        <f>IF(AND(L$5&gt;='Fund Raising'!$K37,L$5&lt;'Fund Raising'!$L37),'Fund Raising'!$I37,0)</f>
        <v>0</v>
      </c>
      <c r="M21" s="27">
        <f>IF(AND(M$5&gt;='Fund Raising'!$K37,M$5&lt;'Fund Raising'!$L37),'Fund Raising'!$I37,0)</f>
        <v>0</v>
      </c>
      <c r="N21" s="27">
        <f>IF(AND(N$5&gt;='Fund Raising'!$K37,N$5&lt;'Fund Raising'!$L37),'Fund Raising'!$I37,0)</f>
        <v>0</v>
      </c>
      <c r="O21" s="27">
        <f>IF(AND(O$5&gt;='Fund Raising'!$K37,O$5&lt;'Fund Raising'!$L37),'Fund Raising'!$I37,0)</f>
        <v>0</v>
      </c>
      <c r="P21" s="27">
        <f>IF(AND(P$5&gt;='Fund Raising'!$K37,P$5&lt;'Fund Raising'!$L37),'Fund Raising'!$I37,0)</f>
        <v>0</v>
      </c>
      <c r="Q21" s="27">
        <f>IF(AND(Q$5&gt;='Fund Raising'!$K37,Q$5&lt;'Fund Raising'!$L37),'Fund Raising'!$I37,0)</f>
        <v>0</v>
      </c>
      <c r="R21" s="27">
        <f>IF(AND(R$5&gt;='Fund Raising'!$K37,R$5&lt;'Fund Raising'!$L37),'Fund Raising'!$I37,0)</f>
        <v>0</v>
      </c>
      <c r="S21" s="27">
        <f>IF(AND(S$5&gt;='Fund Raising'!$K37,S$5&lt;'Fund Raising'!$L37),'Fund Raising'!$I37,0)</f>
        <v>0</v>
      </c>
      <c r="T21" s="27">
        <f>IF(AND(T$5&gt;='Fund Raising'!$K37,T$5&lt;'Fund Raising'!$L37),'Fund Raising'!$I37,0)</f>
        <v>0</v>
      </c>
      <c r="U21" s="27">
        <f>IF(AND(U$5&gt;='Fund Raising'!$K37,U$5&lt;'Fund Raising'!$L37),'Fund Raising'!$I37,0)</f>
        <v>0</v>
      </c>
      <c r="V21" s="27">
        <f>IF(AND(V$5&gt;='Fund Raising'!$K37,V$5&lt;'Fund Raising'!$L37),'Fund Raising'!$I37,0)</f>
        <v>0</v>
      </c>
      <c r="W21" s="27">
        <f>IF(AND(W$5&gt;='Fund Raising'!$K37,W$5&lt;'Fund Raising'!$L37),'Fund Raising'!$I37,0)</f>
        <v>0</v>
      </c>
      <c r="X21" s="27">
        <f>IF(AND(X$5&gt;='Fund Raising'!$K37,X$5&lt;'Fund Raising'!$L37),'Fund Raising'!$I37,0)</f>
        <v>0</v>
      </c>
      <c r="Y21" s="27">
        <f>IF(AND(Y$5&gt;='Fund Raising'!$K37,Y$5&lt;'Fund Raising'!$L37),'Fund Raising'!$I37,0)</f>
        <v>0</v>
      </c>
      <c r="Z21" s="27">
        <f>IF(AND(Z$5&gt;='Fund Raising'!$K37,Z$5&lt;'Fund Raising'!$L37),'Fund Raising'!$I37,0)</f>
        <v>0</v>
      </c>
      <c r="AA21" s="27">
        <f>IF(AND(AA$5&gt;='Fund Raising'!$K37,AA$5&lt;'Fund Raising'!$L37),'Fund Raising'!$I37,0)</f>
        <v>0</v>
      </c>
      <c r="AB21" s="27">
        <f>IF(AND(AB$5&gt;='Fund Raising'!$K37,AB$5&lt;'Fund Raising'!$L37),'Fund Raising'!$I37,0)</f>
        <v>0</v>
      </c>
      <c r="AC21" s="27">
        <f>IF(AND(AC$5&gt;='Fund Raising'!$K37,AC$5&lt;'Fund Raising'!$L37),'Fund Raising'!$I37,0)</f>
        <v>0</v>
      </c>
      <c r="AD21" s="27">
        <f>IF(AND(AD$5&gt;='Fund Raising'!$K37,AD$5&lt;'Fund Raising'!$L37),'Fund Raising'!$I37,0)</f>
        <v>0</v>
      </c>
      <c r="AE21" s="27">
        <f>IF(AND(AE$5&gt;='Fund Raising'!$K37,AE$5&lt;'Fund Raising'!$L37),'Fund Raising'!$I37,0)</f>
        <v>0</v>
      </c>
      <c r="AF21" s="27">
        <f>IF(AND(AF$5&gt;='Fund Raising'!$K37,AF$5&lt;'Fund Raising'!$L37),'Fund Raising'!$I37,0)</f>
        <v>0</v>
      </c>
      <c r="AG21" s="27">
        <f>IF(AND(AG$5&gt;='Fund Raising'!$K37,AG$5&lt;'Fund Raising'!$L37),'Fund Raising'!$I37,0)</f>
        <v>0</v>
      </c>
      <c r="AH21" s="27">
        <f>IF(AND(AH$5&gt;='Fund Raising'!$K37,AH$5&lt;'Fund Raising'!$L37),'Fund Raising'!$I37,0)</f>
        <v>0</v>
      </c>
      <c r="AI21" s="27">
        <f>IF(AND(AI$5&gt;='Fund Raising'!$K37,AI$5&lt;'Fund Raising'!$L37),'Fund Raising'!$I37,0)</f>
        <v>0</v>
      </c>
      <c r="AJ21" s="27">
        <f>IF(AND(AJ$5&gt;='Fund Raising'!$K37,AJ$5&lt;'Fund Raising'!$L37),'Fund Raising'!$I37,0)</f>
        <v>0</v>
      </c>
      <c r="AK21" s="27">
        <f>IF(AND(AK$5&gt;='Fund Raising'!$K37,AK$5&lt;'Fund Raising'!$L37),'Fund Raising'!$I37,0)</f>
        <v>0</v>
      </c>
      <c r="AL21" s="27">
        <f>IF(AND(AL$5&gt;='Fund Raising'!$K37,AL$5&lt;'Fund Raising'!$L37),'Fund Raising'!$I37,0)</f>
        <v>0</v>
      </c>
      <c r="AM21" s="27">
        <f>IF(AND(AM$5&gt;='Fund Raising'!$K37,AM$5&lt;'Fund Raising'!$L37),'Fund Raising'!$I37,0)</f>
        <v>0</v>
      </c>
      <c r="AN21" s="27">
        <f>IF(AND(AN$5&gt;='Fund Raising'!$K37,AN$5&lt;'Fund Raising'!$L37),'Fund Raising'!$I37,0)</f>
        <v>0</v>
      </c>
      <c r="AO21" s="27">
        <f>IF(AND(AO$5&gt;='Fund Raising'!$K37,AO$5&lt;'Fund Raising'!$L37),'Fund Raising'!$I37,0)</f>
        <v>0</v>
      </c>
      <c r="AP21" s="27">
        <f>IF(AND(AP$5&gt;='Fund Raising'!$K37,AP$5&lt;'Fund Raising'!$L37),'Fund Raising'!$I37,0)</f>
        <v>0</v>
      </c>
      <c r="AQ21" s="27">
        <f>IF(AND(AQ$5&gt;='Fund Raising'!$K37,AQ$5&lt;'Fund Raising'!$L37),'Fund Raising'!$I37,0)</f>
        <v>0</v>
      </c>
      <c r="AR21" s="27">
        <f>IF(AND(AR$5&gt;='Fund Raising'!$K37,AR$5&lt;'Fund Raising'!$L37),'Fund Raising'!$I37,0)</f>
        <v>0</v>
      </c>
      <c r="AS21" s="27">
        <f>IF(AND(AS$5&gt;='Fund Raising'!$K37,AS$5&lt;'Fund Raising'!$L37),'Fund Raising'!$I37,0)</f>
        <v>0</v>
      </c>
      <c r="AT21" s="27">
        <f>IF(AND(AT$5&gt;='Fund Raising'!$K37,AT$5&lt;'Fund Raising'!$L37),'Fund Raising'!$I37,0)</f>
        <v>0</v>
      </c>
      <c r="AU21" s="27">
        <f>IF(AND(AU$5&gt;='Fund Raising'!$K37,AU$5&lt;'Fund Raising'!$L37),'Fund Raising'!$I37,0)</f>
        <v>0</v>
      </c>
      <c r="AV21" s="27">
        <f>IF(AND(AV$5&gt;='Fund Raising'!$K37,AV$5&lt;'Fund Raising'!$L37),'Fund Raising'!$I37,0)</f>
        <v>0</v>
      </c>
      <c r="AW21" s="27">
        <f>IF(AND(AW$5&gt;='Fund Raising'!$K37,AW$5&lt;'Fund Raising'!$L37),'Fund Raising'!$I37,0)</f>
        <v>0</v>
      </c>
      <c r="AX21" s="27">
        <f>IF(AND(AX$5&gt;='Fund Raising'!$K37,AX$5&lt;'Fund Raising'!$L37),'Fund Raising'!$I37,0)</f>
        <v>0</v>
      </c>
      <c r="AY21" s="27">
        <f>IF(AND(AY$5&gt;='Fund Raising'!$K37,AY$5&lt;'Fund Raising'!$L37),'Fund Raising'!$I37,0)</f>
        <v>0</v>
      </c>
      <c r="AZ21" s="27">
        <f>IF(AND(AZ$5&gt;='Fund Raising'!$K37,AZ$5&lt;'Fund Raising'!$L37),'Fund Raising'!$I37,0)</f>
        <v>0</v>
      </c>
      <c r="BA21" s="27">
        <f>IF(AND(BA$5&gt;='Fund Raising'!$K37,BA$5&lt;'Fund Raising'!$L37),'Fund Raising'!$I37,0)</f>
        <v>0</v>
      </c>
      <c r="BB21" s="27">
        <f>IF(AND(BB$5&gt;='Fund Raising'!$K37,BB$5&lt;'Fund Raising'!$L37),'Fund Raising'!$I37,0)</f>
        <v>0</v>
      </c>
      <c r="BC21" s="27">
        <f>IF(AND(BC$5&gt;='Fund Raising'!$K37,BC$5&lt;'Fund Raising'!$L37),'Fund Raising'!$I37,0)</f>
        <v>0</v>
      </c>
      <c r="BD21" s="27">
        <f>IF(AND(BD$5&gt;='Fund Raising'!$K37,BD$5&lt;'Fund Raising'!$L37),'Fund Raising'!$I37,0)</f>
        <v>0</v>
      </c>
      <c r="BE21" s="27">
        <f>IF(AND(BE$5&gt;='Fund Raising'!$K37,BE$5&lt;'Fund Raising'!$L37),'Fund Raising'!$I37,0)</f>
        <v>0</v>
      </c>
      <c r="BF21" s="27">
        <f>IF(AND(BF$5&gt;='Fund Raising'!$K37,BF$5&lt;'Fund Raising'!$L37),'Fund Raising'!$I37,0)</f>
        <v>0</v>
      </c>
      <c r="BG21" s="27">
        <f>IF(AND(BG$5&gt;='Fund Raising'!$K37,BG$5&lt;'Fund Raising'!$L37),'Fund Raising'!$I37,0)</f>
        <v>0</v>
      </c>
      <c r="BH21" s="27">
        <f>IF(AND(BH$5&gt;='Fund Raising'!$K37,BH$5&lt;'Fund Raising'!$L37),'Fund Raising'!$I37,0)</f>
        <v>0</v>
      </c>
      <c r="BI21" s="27">
        <f>IF(AND(BI$5&gt;='Fund Raising'!$K37,BI$5&lt;'Fund Raising'!$L37),'Fund Raising'!$I37,0)</f>
        <v>0</v>
      </c>
      <c r="BJ21" s="27">
        <f>IF(AND(BJ$5&gt;='Fund Raising'!$K37,BJ$5&lt;'Fund Raising'!$L37),'Fund Raising'!$I37,0)</f>
        <v>0</v>
      </c>
      <c r="BK21" s="27">
        <f>IF(AND(BK$5&gt;='Fund Raising'!$K37,BK$5&lt;'Fund Raising'!$L37),'Fund Raising'!$I37,0)</f>
        <v>0</v>
      </c>
      <c r="BL21" s="27">
        <f>IF(AND(BL$5&gt;='Fund Raising'!$K37,BL$5&lt;'Fund Raising'!$L37),'Fund Raising'!$I37,0)</f>
        <v>0</v>
      </c>
      <c r="BM21" s="27">
        <f>IF(AND(BM$5&gt;='Fund Raising'!$K37,BM$5&lt;'Fund Raising'!$L37),'Fund Raising'!$I37,0)</f>
        <v>0</v>
      </c>
      <c r="BN21" s="27">
        <f>IF(AND(BN$5&gt;='Fund Raising'!$K37,BN$5&lt;'Fund Raising'!$L37),'Fund Raising'!$I37,0)</f>
        <v>0</v>
      </c>
      <c r="BO21" s="27">
        <f>IF(AND(BO$5&gt;='Fund Raising'!$K37,BO$5&lt;'Fund Raising'!$L37),'Fund Raising'!$I37,0)</f>
        <v>0</v>
      </c>
      <c r="BP21" s="27">
        <f>IF(AND(BP$5&gt;='Fund Raising'!$K37,BP$5&lt;'Fund Raising'!$L37),'Fund Raising'!$I37,0)</f>
        <v>0</v>
      </c>
      <c r="BQ21" s="27">
        <f>IF(AND(BQ$5&gt;='Fund Raising'!$K37,BQ$5&lt;'Fund Raising'!$L37),'Fund Raising'!$I37,0)</f>
        <v>0</v>
      </c>
      <c r="BR21" s="27">
        <f>IF(AND(BR$5&gt;='Fund Raising'!$K37,BR$5&lt;'Fund Raising'!$L37),'Fund Raising'!$I37,0)</f>
        <v>0</v>
      </c>
      <c r="BS21" s="27">
        <f>IF(AND(BS$5&gt;='Fund Raising'!$K37,BS$5&lt;'Fund Raising'!$L37),'Fund Raising'!$I37,0)</f>
        <v>0</v>
      </c>
      <c r="BT21" s="27">
        <f>IF(AND(BT$5&gt;='Fund Raising'!$K37,BT$5&lt;'Fund Raising'!$L37),'Fund Raising'!$I37,0)</f>
        <v>0</v>
      </c>
      <c r="BU21" s="27">
        <f>IF(AND(BU$5&gt;='Fund Raising'!$K37,BU$5&lt;'Fund Raising'!$L37),'Fund Raising'!$I37,0)</f>
        <v>0</v>
      </c>
      <c r="BV21" s="27">
        <f>IF(AND(BV$5&gt;='Fund Raising'!$K37,BV$5&lt;'Fund Raising'!$L37),'Fund Raising'!$I37,0)</f>
        <v>0</v>
      </c>
      <c r="BW21" s="27">
        <f>IF(AND(BW$5&gt;='Fund Raising'!$K37,BW$5&lt;'Fund Raising'!$L37),'Fund Raising'!$I37,0)</f>
        <v>0</v>
      </c>
      <c r="BX21" s="27">
        <f>IF(AND(BX$5&gt;='Fund Raising'!$K37,BX$5&lt;'Fund Raising'!$L37),'Fund Raising'!$I37,0)</f>
        <v>0</v>
      </c>
      <c r="BY21" s="27">
        <f>IF(AND(BY$5&gt;='Fund Raising'!$K37,BY$5&lt;'Fund Raising'!$L37),'Fund Raising'!$I37,0)</f>
        <v>0</v>
      </c>
      <c r="BZ21" s="27">
        <f>IF(AND(BZ$5&gt;='Fund Raising'!$K37,BZ$5&lt;'Fund Raising'!$L37),'Fund Raising'!$I37,0)</f>
        <v>0</v>
      </c>
      <c r="CA21" s="27">
        <f>IF(AND(CA$5&gt;='Fund Raising'!$K37,CA$5&lt;'Fund Raising'!$L37),'Fund Raising'!$I37,0)</f>
        <v>0</v>
      </c>
      <c r="CB21" s="27">
        <f>IF(AND(CB$5&gt;='Fund Raising'!$K37,CB$5&lt;'Fund Raising'!$L37),'Fund Raising'!$I37,0)</f>
        <v>0</v>
      </c>
      <c r="CC21" s="27">
        <f>IF(AND(CC$5&gt;='Fund Raising'!$K37,CC$5&lt;'Fund Raising'!$L37),'Fund Raising'!$I37,0)</f>
        <v>0</v>
      </c>
      <c r="CD21" s="27">
        <f>IF(AND(CD$5&gt;='Fund Raising'!$K37,CD$5&lt;'Fund Raising'!$L37),'Fund Raising'!$I37,0)</f>
        <v>0</v>
      </c>
      <c r="CE21" s="27">
        <f>IF(AND(CE$5&gt;='Fund Raising'!$K37,CE$5&lt;'Fund Raising'!$L37),'Fund Raising'!$I37,0)</f>
        <v>0</v>
      </c>
      <c r="CF21" s="27">
        <f>IF(AND(CF$5&gt;='Fund Raising'!$K37,CF$5&lt;'Fund Raising'!$L37),'Fund Raising'!$I37,0)</f>
        <v>0</v>
      </c>
      <c r="CG21" s="27">
        <f>IF(AND(CG$5&gt;='Fund Raising'!$K37,CG$5&lt;'Fund Raising'!$L37),'Fund Raising'!$I37,0)</f>
        <v>0</v>
      </c>
      <c r="CH21" s="27">
        <f>IF(AND(CH$5&gt;='Fund Raising'!$K37,CH$5&lt;'Fund Raising'!$L37),'Fund Raising'!$I37,0)</f>
        <v>0</v>
      </c>
      <c r="CI21" s="27">
        <f>IF(AND(CI$5&gt;='Fund Raising'!$K37,CI$5&lt;'Fund Raising'!$L37),'Fund Raising'!$I37,0)</f>
        <v>0</v>
      </c>
      <c r="CJ21" s="27">
        <f>IF(AND(CJ$5&gt;='Fund Raising'!$K37,CJ$5&lt;'Fund Raising'!$L37),'Fund Raising'!$I37,0)</f>
        <v>0</v>
      </c>
      <c r="CK21" s="27">
        <f>IF(AND(CK$5&gt;='Fund Raising'!$K37,CK$5&lt;'Fund Raising'!$L37),'Fund Raising'!$I37,0)</f>
        <v>0</v>
      </c>
      <c r="CL21" s="27">
        <f>IF(AND(CL$5&gt;='Fund Raising'!$K37,CL$5&lt;'Fund Raising'!$L37),'Fund Raising'!$I37,0)</f>
        <v>0</v>
      </c>
      <c r="CM21" s="27">
        <f>IF(AND(CM$5&gt;='Fund Raising'!$K37,CM$5&lt;'Fund Raising'!$L37),'Fund Raising'!$I37,0)</f>
        <v>0</v>
      </c>
      <c r="CN21" s="27">
        <f>IF(AND(CN$5&gt;='Fund Raising'!$K37,CN$5&lt;'Fund Raising'!$L37),'Fund Raising'!$I37,0)</f>
        <v>0</v>
      </c>
      <c r="CO21" s="27">
        <f>IF(AND(CO$5&gt;='Fund Raising'!$K37,CO$5&lt;'Fund Raising'!$L37),'Fund Raising'!$I37,0)</f>
        <v>0</v>
      </c>
      <c r="CP21" s="27">
        <f>IF(AND(CP$5&gt;='Fund Raising'!$K37,CP$5&lt;'Fund Raising'!$L37),'Fund Raising'!$I37,0)</f>
        <v>0</v>
      </c>
      <c r="CQ21" s="27">
        <f>IF(AND(CQ$5&gt;='Fund Raising'!$K37,CQ$5&lt;'Fund Raising'!$L37),'Fund Raising'!$I37,0)</f>
        <v>0</v>
      </c>
      <c r="CR21" s="27">
        <f>IF(AND(CR$5&gt;='Fund Raising'!$K37,CR$5&lt;'Fund Raising'!$L37),'Fund Raising'!$I37,0)</f>
        <v>0</v>
      </c>
      <c r="CS21" s="27">
        <f>IF(AND(CS$5&gt;='Fund Raising'!$K37,CS$5&lt;'Fund Raising'!$L37),'Fund Raising'!$I37,0)</f>
        <v>0</v>
      </c>
      <c r="CT21" s="27">
        <f>IF(AND(CT$5&gt;='Fund Raising'!$K37,CT$5&lt;'Fund Raising'!$L37),'Fund Raising'!$I37,0)</f>
        <v>0</v>
      </c>
      <c r="CU21" s="27">
        <f>IF(AND(CU$5&gt;='Fund Raising'!$K37,CU$5&lt;'Fund Raising'!$L37),'Fund Raising'!$I37,0)</f>
        <v>0</v>
      </c>
      <c r="CV21" s="27">
        <f>IF(AND(CV$5&gt;='Fund Raising'!$K37,CV$5&lt;'Fund Raising'!$L37),'Fund Raising'!$I37,0)</f>
        <v>0</v>
      </c>
      <c r="CW21" s="27">
        <f>IF(AND(CW$5&gt;='Fund Raising'!$K37,CW$5&lt;'Fund Raising'!$L37),'Fund Raising'!$I37,0)</f>
        <v>0</v>
      </c>
      <c r="CX21" s="27">
        <f>IF(AND(CX$5&gt;='Fund Raising'!$K37,CX$5&lt;'Fund Raising'!$L37),'Fund Raising'!$I37,0)</f>
        <v>0</v>
      </c>
      <c r="CY21" s="27">
        <f>IF(AND(CY$5&gt;='Fund Raising'!$K37,CY$5&lt;'Fund Raising'!$L37),'Fund Raising'!$I37,0)</f>
        <v>0</v>
      </c>
      <c r="CZ21" s="27">
        <f>IF(AND(CZ$5&gt;='Fund Raising'!$K37,CZ$5&lt;'Fund Raising'!$L37),'Fund Raising'!$I37,0)</f>
        <v>0</v>
      </c>
      <c r="DA21" s="27">
        <f>IF(AND(DA$5&gt;='Fund Raising'!$K37,DA$5&lt;'Fund Raising'!$L37),'Fund Raising'!$I37,0)</f>
        <v>0</v>
      </c>
      <c r="DB21" s="27">
        <f>IF(AND(DB$5&gt;='Fund Raising'!$K37,DB$5&lt;'Fund Raising'!$L37),'Fund Raising'!$I37,0)</f>
        <v>0</v>
      </c>
      <c r="DC21" s="27">
        <f>IF(AND(DC$5&gt;='Fund Raising'!$K37,DC$5&lt;'Fund Raising'!$L37),'Fund Raising'!$I37,0)</f>
        <v>0</v>
      </c>
      <c r="DD21" s="27">
        <f>IF(AND(DD$5&gt;='Fund Raising'!$K37,DD$5&lt;'Fund Raising'!$L37),'Fund Raising'!$I37,0)</f>
        <v>0</v>
      </c>
      <c r="DE21" s="27">
        <f>IF(AND(DE$5&gt;='Fund Raising'!$K37,DE$5&lt;'Fund Raising'!$L37),'Fund Raising'!$I37,0)</f>
        <v>0</v>
      </c>
      <c r="DF21" s="27">
        <f>IF(AND(DF$5&gt;='Fund Raising'!$K37,DF$5&lt;'Fund Raising'!$L37),'Fund Raising'!$I37,0)</f>
        <v>0</v>
      </c>
      <c r="DG21" s="27">
        <f>IF(AND(DG$5&gt;='Fund Raising'!$K37,DG$5&lt;'Fund Raising'!$L37),'Fund Raising'!$I37,0)</f>
        <v>0</v>
      </c>
      <c r="DH21" s="27">
        <f>IF(AND(DH$5&gt;='Fund Raising'!$K37,DH$5&lt;'Fund Raising'!$L37),'Fund Raising'!$I37,0)</f>
        <v>0</v>
      </c>
      <c r="DI21" s="27">
        <f>IF(AND(DI$5&gt;='Fund Raising'!$K37,DI$5&lt;'Fund Raising'!$L37),'Fund Raising'!$I37,0)</f>
        <v>0</v>
      </c>
      <c r="DJ21" s="27">
        <f>IF(AND(DJ$5&gt;='Fund Raising'!$K37,DJ$5&lt;'Fund Raising'!$L37),'Fund Raising'!$I37,0)</f>
        <v>0</v>
      </c>
      <c r="DK21" s="27">
        <f>IF(AND(DK$5&gt;='Fund Raising'!$K37,DK$5&lt;'Fund Raising'!$L37),'Fund Raising'!$I37,0)</f>
        <v>0</v>
      </c>
      <c r="DL21" s="27">
        <f>IF(AND(DL$5&gt;='Fund Raising'!$K37,DL$5&lt;'Fund Raising'!$L37),'Fund Raising'!$I37,0)</f>
        <v>0</v>
      </c>
      <c r="DM21" s="27">
        <f>IF(AND(DM$5&gt;='Fund Raising'!$K37,DM$5&lt;'Fund Raising'!$L37),'Fund Raising'!$I37,0)</f>
        <v>0</v>
      </c>
      <c r="DN21" s="27">
        <f>IF(AND(DN$5&gt;='Fund Raising'!$K37,DN$5&lt;'Fund Raising'!$L37),'Fund Raising'!$I37,0)</f>
        <v>0</v>
      </c>
      <c r="DO21" s="27">
        <f>IF(AND(DO$5&gt;='Fund Raising'!$K37,DO$5&lt;'Fund Raising'!$L37),'Fund Raising'!$I37,0)</f>
        <v>0</v>
      </c>
      <c r="DP21" s="27">
        <f>IF(AND(DP$5&gt;='Fund Raising'!$K37,DP$5&lt;'Fund Raising'!$L37),'Fund Raising'!$I37,0)</f>
        <v>0</v>
      </c>
      <c r="DQ21" s="27">
        <f>IF(AND(DQ$5&gt;='Fund Raising'!$K37,DQ$5&lt;'Fund Raising'!$L37),'Fund Raising'!$I37,0)</f>
        <v>0</v>
      </c>
      <c r="DR21" s="27">
        <f>IF(AND(DR$5&gt;='Fund Raising'!$K37,DR$5&lt;'Fund Raising'!$L37),'Fund Raising'!$I37,0)</f>
        <v>0</v>
      </c>
    </row>
    <row r="22" ht="14.25" customHeight="1" outlineLevel="2">
      <c r="B22" s="242" t="str">
        <f>'Fund Raising'!B38</f>
        <v>Placeholder 3</v>
      </c>
      <c r="C22" s="27">
        <f>IF(AND(C$5&gt;='Fund Raising'!$K38,C$5&lt;'Fund Raising'!$L38),'Fund Raising'!$I38,0)+'Fund Raising'!$D38*'Fund Raising'!$E38/100</f>
        <v>0</v>
      </c>
      <c r="D22" s="27">
        <f>IF(AND(D$5&gt;='Fund Raising'!$K38,D$5&lt;'Fund Raising'!$L38),'Fund Raising'!$I38,0)</f>
        <v>0</v>
      </c>
      <c r="E22" s="27">
        <f>IF(AND(E$5&gt;='Fund Raising'!$K38,E$5&lt;'Fund Raising'!$L38),'Fund Raising'!$I38,0)</f>
        <v>0</v>
      </c>
      <c r="F22" s="27">
        <f>IF(AND(F$5&gt;='Fund Raising'!$K38,F$5&lt;'Fund Raising'!$L38),'Fund Raising'!$I38,0)</f>
        <v>0</v>
      </c>
      <c r="G22" s="27">
        <f>IF(AND(G$5&gt;='Fund Raising'!$K38,G$5&lt;'Fund Raising'!$L38),'Fund Raising'!$I38,0)</f>
        <v>0</v>
      </c>
      <c r="H22" s="27">
        <f>IF(AND(H$5&gt;='Fund Raising'!$K38,H$5&lt;'Fund Raising'!$L38),'Fund Raising'!$I38,0)</f>
        <v>0</v>
      </c>
      <c r="I22" s="27">
        <f>IF(AND(I$5&gt;='Fund Raising'!$K38,I$5&lt;'Fund Raising'!$L38),'Fund Raising'!$I38,0)</f>
        <v>0</v>
      </c>
      <c r="J22" s="27">
        <f>IF(AND(J$5&gt;='Fund Raising'!$K38,J$5&lt;'Fund Raising'!$L38),'Fund Raising'!$I38,0)</f>
        <v>0</v>
      </c>
      <c r="K22" s="27">
        <f>IF(AND(K$5&gt;='Fund Raising'!$K38,K$5&lt;'Fund Raising'!$L38),'Fund Raising'!$I38,0)</f>
        <v>0</v>
      </c>
      <c r="L22" s="27">
        <f>IF(AND(L$5&gt;='Fund Raising'!$K38,L$5&lt;'Fund Raising'!$L38),'Fund Raising'!$I38,0)</f>
        <v>0</v>
      </c>
      <c r="M22" s="27">
        <f>IF(AND(M$5&gt;='Fund Raising'!$K38,M$5&lt;'Fund Raising'!$L38),'Fund Raising'!$I38,0)</f>
        <v>0</v>
      </c>
      <c r="N22" s="27">
        <f>IF(AND(N$5&gt;='Fund Raising'!$K38,N$5&lt;'Fund Raising'!$L38),'Fund Raising'!$I38,0)</f>
        <v>0</v>
      </c>
      <c r="O22" s="27">
        <f>IF(AND(O$5&gt;='Fund Raising'!$K38,O$5&lt;'Fund Raising'!$L38),'Fund Raising'!$I38,0)</f>
        <v>0</v>
      </c>
      <c r="P22" s="27">
        <f>IF(AND(P$5&gt;='Fund Raising'!$K38,P$5&lt;'Fund Raising'!$L38),'Fund Raising'!$I38,0)</f>
        <v>0</v>
      </c>
      <c r="Q22" s="27">
        <f>IF(AND(Q$5&gt;='Fund Raising'!$K38,Q$5&lt;'Fund Raising'!$L38),'Fund Raising'!$I38,0)</f>
        <v>0</v>
      </c>
      <c r="R22" s="27">
        <f>IF(AND(R$5&gt;='Fund Raising'!$K38,R$5&lt;'Fund Raising'!$L38),'Fund Raising'!$I38,0)</f>
        <v>0</v>
      </c>
      <c r="S22" s="27">
        <f>IF(AND(S$5&gt;='Fund Raising'!$K38,S$5&lt;'Fund Raising'!$L38),'Fund Raising'!$I38,0)</f>
        <v>0</v>
      </c>
      <c r="T22" s="27">
        <f>IF(AND(T$5&gt;='Fund Raising'!$K38,T$5&lt;'Fund Raising'!$L38),'Fund Raising'!$I38,0)</f>
        <v>0</v>
      </c>
      <c r="U22" s="27">
        <f>IF(AND(U$5&gt;='Fund Raising'!$K38,U$5&lt;'Fund Raising'!$L38),'Fund Raising'!$I38,0)</f>
        <v>0</v>
      </c>
      <c r="V22" s="27">
        <f>IF(AND(V$5&gt;='Fund Raising'!$K38,V$5&lt;'Fund Raising'!$L38),'Fund Raising'!$I38,0)</f>
        <v>0</v>
      </c>
      <c r="W22" s="27">
        <f>IF(AND(W$5&gt;='Fund Raising'!$K38,W$5&lt;'Fund Raising'!$L38),'Fund Raising'!$I38,0)</f>
        <v>0</v>
      </c>
      <c r="X22" s="27">
        <f>IF(AND(X$5&gt;='Fund Raising'!$K38,X$5&lt;'Fund Raising'!$L38),'Fund Raising'!$I38,0)</f>
        <v>0</v>
      </c>
      <c r="Y22" s="27">
        <f>IF(AND(Y$5&gt;='Fund Raising'!$K38,Y$5&lt;'Fund Raising'!$L38),'Fund Raising'!$I38,0)</f>
        <v>0</v>
      </c>
      <c r="Z22" s="27">
        <f>IF(AND(Z$5&gt;='Fund Raising'!$K38,Z$5&lt;'Fund Raising'!$L38),'Fund Raising'!$I38,0)</f>
        <v>0</v>
      </c>
      <c r="AA22" s="27">
        <f>IF(AND(AA$5&gt;='Fund Raising'!$K38,AA$5&lt;'Fund Raising'!$L38),'Fund Raising'!$I38,0)</f>
        <v>0</v>
      </c>
      <c r="AB22" s="27">
        <f>IF(AND(AB$5&gt;='Fund Raising'!$K38,AB$5&lt;'Fund Raising'!$L38),'Fund Raising'!$I38,0)</f>
        <v>0</v>
      </c>
      <c r="AC22" s="27">
        <f>IF(AND(AC$5&gt;='Fund Raising'!$K38,AC$5&lt;'Fund Raising'!$L38),'Fund Raising'!$I38,0)</f>
        <v>0</v>
      </c>
      <c r="AD22" s="27">
        <f>IF(AND(AD$5&gt;='Fund Raising'!$K38,AD$5&lt;'Fund Raising'!$L38),'Fund Raising'!$I38,0)</f>
        <v>0</v>
      </c>
      <c r="AE22" s="27">
        <f>IF(AND(AE$5&gt;='Fund Raising'!$K38,AE$5&lt;'Fund Raising'!$L38),'Fund Raising'!$I38,0)</f>
        <v>0</v>
      </c>
      <c r="AF22" s="27">
        <f>IF(AND(AF$5&gt;='Fund Raising'!$K38,AF$5&lt;'Fund Raising'!$L38),'Fund Raising'!$I38,0)</f>
        <v>0</v>
      </c>
      <c r="AG22" s="27">
        <f>IF(AND(AG$5&gt;='Fund Raising'!$K38,AG$5&lt;'Fund Raising'!$L38),'Fund Raising'!$I38,0)</f>
        <v>0</v>
      </c>
      <c r="AH22" s="27">
        <f>IF(AND(AH$5&gt;='Fund Raising'!$K38,AH$5&lt;'Fund Raising'!$L38),'Fund Raising'!$I38,0)</f>
        <v>0</v>
      </c>
      <c r="AI22" s="27">
        <f>IF(AND(AI$5&gt;='Fund Raising'!$K38,AI$5&lt;'Fund Raising'!$L38),'Fund Raising'!$I38,0)</f>
        <v>0</v>
      </c>
      <c r="AJ22" s="27">
        <f>IF(AND(AJ$5&gt;='Fund Raising'!$K38,AJ$5&lt;'Fund Raising'!$L38),'Fund Raising'!$I38,0)</f>
        <v>0</v>
      </c>
      <c r="AK22" s="27">
        <f>IF(AND(AK$5&gt;='Fund Raising'!$K38,AK$5&lt;'Fund Raising'!$L38),'Fund Raising'!$I38,0)</f>
        <v>0</v>
      </c>
      <c r="AL22" s="27">
        <f>IF(AND(AL$5&gt;='Fund Raising'!$K38,AL$5&lt;'Fund Raising'!$L38),'Fund Raising'!$I38,0)</f>
        <v>0</v>
      </c>
      <c r="AM22" s="27">
        <f>IF(AND(AM$5&gt;='Fund Raising'!$K38,AM$5&lt;'Fund Raising'!$L38),'Fund Raising'!$I38,0)</f>
        <v>0</v>
      </c>
      <c r="AN22" s="27">
        <f>IF(AND(AN$5&gt;='Fund Raising'!$K38,AN$5&lt;'Fund Raising'!$L38),'Fund Raising'!$I38,0)</f>
        <v>0</v>
      </c>
      <c r="AO22" s="27">
        <f>IF(AND(AO$5&gt;='Fund Raising'!$K38,AO$5&lt;'Fund Raising'!$L38),'Fund Raising'!$I38,0)</f>
        <v>0</v>
      </c>
      <c r="AP22" s="27">
        <f>IF(AND(AP$5&gt;='Fund Raising'!$K38,AP$5&lt;'Fund Raising'!$L38),'Fund Raising'!$I38,0)</f>
        <v>0</v>
      </c>
      <c r="AQ22" s="27">
        <f>IF(AND(AQ$5&gt;='Fund Raising'!$K38,AQ$5&lt;'Fund Raising'!$L38),'Fund Raising'!$I38,0)</f>
        <v>0</v>
      </c>
      <c r="AR22" s="27">
        <f>IF(AND(AR$5&gt;='Fund Raising'!$K38,AR$5&lt;'Fund Raising'!$L38),'Fund Raising'!$I38,0)</f>
        <v>0</v>
      </c>
      <c r="AS22" s="27">
        <f>IF(AND(AS$5&gt;='Fund Raising'!$K38,AS$5&lt;'Fund Raising'!$L38),'Fund Raising'!$I38,0)</f>
        <v>0</v>
      </c>
      <c r="AT22" s="27">
        <f>IF(AND(AT$5&gt;='Fund Raising'!$K38,AT$5&lt;'Fund Raising'!$L38),'Fund Raising'!$I38,0)</f>
        <v>0</v>
      </c>
      <c r="AU22" s="27">
        <f>IF(AND(AU$5&gt;='Fund Raising'!$K38,AU$5&lt;'Fund Raising'!$L38),'Fund Raising'!$I38,0)</f>
        <v>0</v>
      </c>
      <c r="AV22" s="27">
        <f>IF(AND(AV$5&gt;='Fund Raising'!$K38,AV$5&lt;'Fund Raising'!$L38),'Fund Raising'!$I38,0)</f>
        <v>0</v>
      </c>
      <c r="AW22" s="27">
        <f>IF(AND(AW$5&gt;='Fund Raising'!$K38,AW$5&lt;'Fund Raising'!$L38),'Fund Raising'!$I38,0)</f>
        <v>0</v>
      </c>
      <c r="AX22" s="27">
        <f>IF(AND(AX$5&gt;='Fund Raising'!$K38,AX$5&lt;'Fund Raising'!$L38),'Fund Raising'!$I38,0)</f>
        <v>0</v>
      </c>
      <c r="AY22" s="27">
        <f>IF(AND(AY$5&gt;='Fund Raising'!$K38,AY$5&lt;'Fund Raising'!$L38),'Fund Raising'!$I38,0)</f>
        <v>0</v>
      </c>
      <c r="AZ22" s="27">
        <f>IF(AND(AZ$5&gt;='Fund Raising'!$K38,AZ$5&lt;'Fund Raising'!$L38),'Fund Raising'!$I38,0)</f>
        <v>0</v>
      </c>
      <c r="BA22" s="27">
        <f>IF(AND(BA$5&gt;='Fund Raising'!$K38,BA$5&lt;'Fund Raising'!$L38),'Fund Raising'!$I38,0)</f>
        <v>0</v>
      </c>
      <c r="BB22" s="27">
        <f>IF(AND(BB$5&gt;='Fund Raising'!$K38,BB$5&lt;'Fund Raising'!$L38),'Fund Raising'!$I38,0)</f>
        <v>0</v>
      </c>
      <c r="BC22" s="27">
        <f>IF(AND(BC$5&gt;='Fund Raising'!$K38,BC$5&lt;'Fund Raising'!$L38),'Fund Raising'!$I38,0)</f>
        <v>0</v>
      </c>
      <c r="BD22" s="27">
        <f>IF(AND(BD$5&gt;='Fund Raising'!$K38,BD$5&lt;'Fund Raising'!$L38),'Fund Raising'!$I38,0)</f>
        <v>0</v>
      </c>
      <c r="BE22" s="27">
        <f>IF(AND(BE$5&gt;='Fund Raising'!$K38,BE$5&lt;'Fund Raising'!$L38),'Fund Raising'!$I38,0)</f>
        <v>0</v>
      </c>
      <c r="BF22" s="27">
        <f>IF(AND(BF$5&gt;='Fund Raising'!$K38,BF$5&lt;'Fund Raising'!$L38),'Fund Raising'!$I38,0)</f>
        <v>0</v>
      </c>
      <c r="BG22" s="27">
        <f>IF(AND(BG$5&gt;='Fund Raising'!$K38,BG$5&lt;'Fund Raising'!$L38),'Fund Raising'!$I38,0)</f>
        <v>0</v>
      </c>
      <c r="BH22" s="27">
        <f>IF(AND(BH$5&gt;='Fund Raising'!$K38,BH$5&lt;'Fund Raising'!$L38),'Fund Raising'!$I38,0)</f>
        <v>0</v>
      </c>
      <c r="BI22" s="27">
        <f>IF(AND(BI$5&gt;='Fund Raising'!$K38,BI$5&lt;'Fund Raising'!$L38),'Fund Raising'!$I38,0)</f>
        <v>0</v>
      </c>
      <c r="BJ22" s="27">
        <f>IF(AND(BJ$5&gt;='Fund Raising'!$K38,BJ$5&lt;'Fund Raising'!$L38),'Fund Raising'!$I38,0)</f>
        <v>0</v>
      </c>
      <c r="BK22" s="27">
        <f>IF(AND(BK$5&gt;='Fund Raising'!$K38,BK$5&lt;'Fund Raising'!$L38),'Fund Raising'!$I38,0)</f>
        <v>0</v>
      </c>
      <c r="BL22" s="27">
        <f>IF(AND(BL$5&gt;='Fund Raising'!$K38,BL$5&lt;'Fund Raising'!$L38),'Fund Raising'!$I38,0)</f>
        <v>0</v>
      </c>
      <c r="BM22" s="27">
        <f>IF(AND(BM$5&gt;='Fund Raising'!$K38,BM$5&lt;'Fund Raising'!$L38),'Fund Raising'!$I38,0)</f>
        <v>0</v>
      </c>
      <c r="BN22" s="27">
        <f>IF(AND(BN$5&gt;='Fund Raising'!$K38,BN$5&lt;'Fund Raising'!$L38),'Fund Raising'!$I38,0)</f>
        <v>0</v>
      </c>
      <c r="BO22" s="27">
        <f>IF(AND(BO$5&gt;='Fund Raising'!$K38,BO$5&lt;'Fund Raising'!$L38),'Fund Raising'!$I38,0)</f>
        <v>0</v>
      </c>
      <c r="BP22" s="27">
        <f>IF(AND(BP$5&gt;='Fund Raising'!$K38,BP$5&lt;'Fund Raising'!$L38),'Fund Raising'!$I38,0)</f>
        <v>0</v>
      </c>
      <c r="BQ22" s="27">
        <f>IF(AND(BQ$5&gt;='Fund Raising'!$K38,BQ$5&lt;'Fund Raising'!$L38),'Fund Raising'!$I38,0)</f>
        <v>0</v>
      </c>
      <c r="BR22" s="27">
        <f>IF(AND(BR$5&gt;='Fund Raising'!$K38,BR$5&lt;'Fund Raising'!$L38),'Fund Raising'!$I38,0)</f>
        <v>0</v>
      </c>
      <c r="BS22" s="27">
        <f>IF(AND(BS$5&gt;='Fund Raising'!$K38,BS$5&lt;'Fund Raising'!$L38),'Fund Raising'!$I38,0)</f>
        <v>0</v>
      </c>
      <c r="BT22" s="27">
        <f>IF(AND(BT$5&gt;='Fund Raising'!$K38,BT$5&lt;'Fund Raising'!$L38),'Fund Raising'!$I38,0)</f>
        <v>0</v>
      </c>
      <c r="BU22" s="27">
        <f>IF(AND(BU$5&gt;='Fund Raising'!$K38,BU$5&lt;'Fund Raising'!$L38),'Fund Raising'!$I38,0)</f>
        <v>0</v>
      </c>
      <c r="BV22" s="27">
        <f>IF(AND(BV$5&gt;='Fund Raising'!$K38,BV$5&lt;'Fund Raising'!$L38),'Fund Raising'!$I38,0)</f>
        <v>0</v>
      </c>
      <c r="BW22" s="27">
        <f>IF(AND(BW$5&gt;='Fund Raising'!$K38,BW$5&lt;'Fund Raising'!$L38),'Fund Raising'!$I38,0)</f>
        <v>0</v>
      </c>
      <c r="BX22" s="27">
        <f>IF(AND(BX$5&gt;='Fund Raising'!$K38,BX$5&lt;'Fund Raising'!$L38),'Fund Raising'!$I38,0)</f>
        <v>0</v>
      </c>
      <c r="BY22" s="27">
        <f>IF(AND(BY$5&gt;='Fund Raising'!$K38,BY$5&lt;'Fund Raising'!$L38),'Fund Raising'!$I38,0)</f>
        <v>0</v>
      </c>
      <c r="BZ22" s="27">
        <f>IF(AND(BZ$5&gt;='Fund Raising'!$K38,BZ$5&lt;'Fund Raising'!$L38),'Fund Raising'!$I38,0)</f>
        <v>0</v>
      </c>
      <c r="CA22" s="27">
        <f>IF(AND(CA$5&gt;='Fund Raising'!$K38,CA$5&lt;'Fund Raising'!$L38),'Fund Raising'!$I38,0)</f>
        <v>0</v>
      </c>
      <c r="CB22" s="27">
        <f>IF(AND(CB$5&gt;='Fund Raising'!$K38,CB$5&lt;'Fund Raising'!$L38),'Fund Raising'!$I38,0)</f>
        <v>0</v>
      </c>
      <c r="CC22" s="27">
        <f>IF(AND(CC$5&gt;='Fund Raising'!$K38,CC$5&lt;'Fund Raising'!$L38),'Fund Raising'!$I38,0)</f>
        <v>0</v>
      </c>
      <c r="CD22" s="27">
        <f>IF(AND(CD$5&gt;='Fund Raising'!$K38,CD$5&lt;'Fund Raising'!$L38),'Fund Raising'!$I38,0)</f>
        <v>0</v>
      </c>
      <c r="CE22" s="27">
        <f>IF(AND(CE$5&gt;='Fund Raising'!$K38,CE$5&lt;'Fund Raising'!$L38),'Fund Raising'!$I38,0)</f>
        <v>0</v>
      </c>
      <c r="CF22" s="27">
        <f>IF(AND(CF$5&gt;='Fund Raising'!$K38,CF$5&lt;'Fund Raising'!$L38),'Fund Raising'!$I38,0)</f>
        <v>0</v>
      </c>
      <c r="CG22" s="27">
        <f>IF(AND(CG$5&gt;='Fund Raising'!$K38,CG$5&lt;'Fund Raising'!$L38),'Fund Raising'!$I38,0)</f>
        <v>0</v>
      </c>
      <c r="CH22" s="27">
        <f>IF(AND(CH$5&gt;='Fund Raising'!$K38,CH$5&lt;'Fund Raising'!$L38),'Fund Raising'!$I38,0)</f>
        <v>0</v>
      </c>
      <c r="CI22" s="27">
        <f>IF(AND(CI$5&gt;='Fund Raising'!$K38,CI$5&lt;'Fund Raising'!$L38),'Fund Raising'!$I38,0)</f>
        <v>0</v>
      </c>
      <c r="CJ22" s="27">
        <f>IF(AND(CJ$5&gt;='Fund Raising'!$K38,CJ$5&lt;'Fund Raising'!$L38),'Fund Raising'!$I38,0)</f>
        <v>0</v>
      </c>
      <c r="CK22" s="27">
        <f>IF(AND(CK$5&gt;='Fund Raising'!$K38,CK$5&lt;'Fund Raising'!$L38),'Fund Raising'!$I38,0)</f>
        <v>0</v>
      </c>
      <c r="CL22" s="27">
        <f>IF(AND(CL$5&gt;='Fund Raising'!$K38,CL$5&lt;'Fund Raising'!$L38),'Fund Raising'!$I38,0)</f>
        <v>0</v>
      </c>
      <c r="CM22" s="27">
        <f>IF(AND(CM$5&gt;='Fund Raising'!$K38,CM$5&lt;'Fund Raising'!$L38),'Fund Raising'!$I38,0)</f>
        <v>0</v>
      </c>
      <c r="CN22" s="27">
        <f>IF(AND(CN$5&gt;='Fund Raising'!$K38,CN$5&lt;'Fund Raising'!$L38),'Fund Raising'!$I38,0)</f>
        <v>0</v>
      </c>
      <c r="CO22" s="27">
        <f>IF(AND(CO$5&gt;='Fund Raising'!$K38,CO$5&lt;'Fund Raising'!$L38),'Fund Raising'!$I38,0)</f>
        <v>0</v>
      </c>
      <c r="CP22" s="27">
        <f>IF(AND(CP$5&gt;='Fund Raising'!$K38,CP$5&lt;'Fund Raising'!$L38),'Fund Raising'!$I38,0)</f>
        <v>0</v>
      </c>
      <c r="CQ22" s="27">
        <f>IF(AND(CQ$5&gt;='Fund Raising'!$K38,CQ$5&lt;'Fund Raising'!$L38),'Fund Raising'!$I38,0)</f>
        <v>0</v>
      </c>
      <c r="CR22" s="27">
        <f>IF(AND(CR$5&gt;='Fund Raising'!$K38,CR$5&lt;'Fund Raising'!$L38),'Fund Raising'!$I38,0)</f>
        <v>0</v>
      </c>
      <c r="CS22" s="27">
        <f>IF(AND(CS$5&gt;='Fund Raising'!$K38,CS$5&lt;'Fund Raising'!$L38),'Fund Raising'!$I38,0)</f>
        <v>0</v>
      </c>
      <c r="CT22" s="27">
        <f>IF(AND(CT$5&gt;='Fund Raising'!$K38,CT$5&lt;'Fund Raising'!$L38),'Fund Raising'!$I38,0)</f>
        <v>0</v>
      </c>
      <c r="CU22" s="27">
        <f>IF(AND(CU$5&gt;='Fund Raising'!$K38,CU$5&lt;'Fund Raising'!$L38),'Fund Raising'!$I38,0)</f>
        <v>0</v>
      </c>
      <c r="CV22" s="27">
        <f>IF(AND(CV$5&gt;='Fund Raising'!$K38,CV$5&lt;'Fund Raising'!$L38),'Fund Raising'!$I38,0)</f>
        <v>0</v>
      </c>
      <c r="CW22" s="27">
        <f>IF(AND(CW$5&gt;='Fund Raising'!$K38,CW$5&lt;'Fund Raising'!$L38),'Fund Raising'!$I38,0)</f>
        <v>0</v>
      </c>
      <c r="CX22" s="27">
        <f>IF(AND(CX$5&gt;='Fund Raising'!$K38,CX$5&lt;'Fund Raising'!$L38),'Fund Raising'!$I38,0)</f>
        <v>0</v>
      </c>
      <c r="CY22" s="27">
        <f>IF(AND(CY$5&gt;='Fund Raising'!$K38,CY$5&lt;'Fund Raising'!$L38),'Fund Raising'!$I38,0)</f>
        <v>0</v>
      </c>
      <c r="CZ22" s="27">
        <f>IF(AND(CZ$5&gt;='Fund Raising'!$K38,CZ$5&lt;'Fund Raising'!$L38),'Fund Raising'!$I38,0)</f>
        <v>0</v>
      </c>
      <c r="DA22" s="27">
        <f>IF(AND(DA$5&gt;='Fund Raising'!$K38,DA$5&lt;'Fund Raising'!$L38),'Fund Raising'!$I38,0)</f>
        <v>0</v>
      </c>
      <c r="DB22" s="27">
        <f>IF(AND(DB$5&gt;='Fund Raising'!$K38,DB$5&lt;'Fund Raising'!$L38),'Fund Raising'!$I38,0)</f>
        <v>0</v>
      </c>
      <c r="DC22" s="27">
        <f>IF(AND(DC$5&gt;='Fund Raising'!$K38,DC$5&lt;'Fund Raising'!$L38),'Fund Raising'!$I38,0)</f>
        <v>0</v>
      </c>
      <c r="DD22" s="27">
        <f>IF(AND(DD$5&gt;='Fund Raising'!$K38,DD$5&lt;'Fund Raising'!$L38),'Fund Raising'!$I38,0)</f>
        <v>0</v>
      </c>
      <c r="DE22" s="27">
        <f>IF(AND(DE$5&gt;='Fund Raising'!$K38,DE$5&lt;'Fund Raising'!$L38),'Fund Raising'!$I38,0)</f>
        <v>0</v>
      </c>
      <c r="DF22" s="27">
        <f>IF(AND(DF$5&gt;='Fund Raising'!$K38,DF$5&lt;'Fund Raising'!$L38),'Fund Raising'!$I38,0)</f>
        <v>0</v>
      </c>
      <c r="DG22" s="27">
        <f>IF(AND(DG$5&gt;='Fund Raising'!$K38,DG$5&lt;'Fund Raising'!$L38),'Fund Raising'!$I38,0)</f>
        <v>0</v>
      </c>
      <c r="DH22" s="27">
        <f>IF(AND(DH$5&gt;='Fund Raising'!$K38,DH$5&lt;'Fund Raising'!$L38),'Fund Raising'!$I38,0)</f>
        <v>0</v>
      </c>
      <c r="DI22" s="27">
        <f>IF(AND(DI$5&gt;='Fund Raising'!$K38,DI$5&lt;'Fund Raising'!$L38),'Fund Raising'!$I38,0)</f>
        <v>0</v>
      </c>
      <c r="DJ22" s="27">
        <f>IF(AND(DJ$5&gt;='Fund Raising'!$K38,DJ$5&lt;'Fund Raising'!$L38),'Fund Raising'!$I38,0)</f>
        <v>0</v>
      </c>
      <c r="DK22" s="27">
        <f>IF(AND(DK$5&gt;='Fund Raising'!$K38,DK$5&lt;'Fund Raising'!$L38),'Fund Raising'!$I38,0)</f>
        <v>0</v>
      </c>
      <c r="DL22" s="27">
        <f>IF(AND(DL$5&gt;='Fund Raising'!$K38,DL$5&lt;'Fund Raising'!$L38),'Fund Raising'!$I38,0)</f>
        <v>0</v>
      </c>
      <c r="DM22" s="27">
        <f>IF(AND(DM$5&gt;='Fund Raising'!$K38,DM$5&lt;'Fund Raising'!$L38),'Fund Raising'!$I38,0)</f>
        <v>0</v>
      </c>
      <c r="DN22" s="27">
        <f>IF(AND(DN$5&gt;='Fund Raising'!$K38,DN$5&lt;'Fund Raising'!$L38),'Fund Raising'!$I38,0)</f>
        <v>0</v>
      </c>
      <c r="DO22" s="27">
        <f>IF(AND(DO$5&gt;='Fund Raising'!$K38,DO$5&lt;'Fund Raising'!$L38),'Fund Raising'!$I38,0)</f>
        <v>0</v>
      </c>
      <c r="DP22" s="27">
        <f>IF(AND(DP$5&gt;='Fund Raising'!$K38,DP$5&lt;'Fund Raising'!$L38),'Fund Raising'!$I38,0)</f>
        <v>0</v>
      </c>
      <c r="DQ22" s="27">
        <f>IF(AND(DQ$5&gt;='Fund Raising'!$K38,DQ$5&lt;'Fund Raising'!$L38),'Fund Raising'!$I38,0)</f>
        <v>0</v>
      </c>
      <c r="DR22" s="27">
        <f>IF(AND(DR$5&gt;='Fund Raising'!$K38,DR$5&lt;'Fund Raising'!$L38),'Fund Raising'!$I38,0)</f>
        <v>0</v>
      </c>
    </row>
    <row r="23" ht="14.25" customHeight="1" outlineLevel="2">
      <c r="B23" s="242" t="str">
        <f>'Fund Raising'!B39</f>
        <v>Placeholder 4</v>
      </c>
      <c r="C23" s="27">
        <f>IF(AND(C$5&gt;='Fund Raising'!$K39,C$5&lt;'Fund Raising'!$L39),'Fund Raising'!$I39,0)+'Fund Raising'!$D39*'Fund Raising'!$E39/100</f>
        <v>0</v>
      </c>
      <c r="D23" s="27">
        <f>IF(AND(D$5&gt;='Fund Raising'!$K39,D$5&lt;'Fund Raising'!$L39),'Fund Raising'!$I39,0)</f>
        <v>0</v>
      </c>
      <c r="E23" s="27">
        <f>IF(AND(E$5&gt;='Fund Raising'!$K39,E$5&lt;'Fund Raising'!$L39),'Fund Raising'!$I39,0)</f>
        <v>0</v>
      </c>
      <c r="F23" s="27">
        <f>IF(AND(F$5&gt;='Fund Raising'!$K39,F$5&lt;'Fund Raising'!$L39),'Fund Raising'!$I39,0)</f>
        <v>0</v>
      </c>
      <c r="G23" s="27">
        <f>IF(AND(G$5&gt;='Fund Raising'!$K39,G$5&lt;'Fund Raising'!$L39),'Fund Raising'!$I39,0)</f>
        <v>0</v>
      </c>
      <c r="H23" s="27">
        <f>IF(AND(H$5&gt;='Fund Raising'!$K39,H$5&lt;'Fund Raising'!$L39),'Fund Raising'!$I39,0)</f>
        <v>0</v>
      </c>
      <c r="I23" s="27">
        <f>IF(AND(I$5&gt;='Fund Raising'!$K39,I$5&lt;'Fund Raising'!$L39),'Fund Raising'!$I39,0)</f>
        <v>0</v>
      </c>
      <c r="J23" s="27">
        <f>IF(AND(J$5&gt;='Fund Raising'!$K39,J$5&lt;'Fund Raising'!$L39),'Fund Raising'!$I39,0)</f>
        <v>0</v>
      </c>
      <c r="K23" s="27">
        <f>IF(AND(K$5&gt;='Fund Raising'!$K39,K$5&lt;'Fund Raising'!$L39),'Fund Raising'!$I39,0)</f>
        <v>0</v>
      </c>
      <c r="L23" s="27">
        <f>IF(AND(L$5&gt;='Fund Raising'!$K39,L$5&lt;'Fund Raising'!$L39),'Fund Raising'!$I39,0)</f>
        <v>0</v>
      </c>
      <c r="M23" s="27">
        <f>IF(AND(M$5&gt;='Fund Raising'!$K39,M$5&lt;'Fund Raising'!$L39),'Fund Raising'!$I39,0)</f>
        <v>0</v>
      </c>
      <c r="N23" s="27">
        <f>IF(AND(N$5&gt;='Fund Raising'!$K39,N$5&lt;'Fund Raising'!$L39),'Fund Raising'!$I39,0)</f>
        <v>0</v>
      </c>
      <c r="O23" s="27">
        <f>IF(AND(O$5&gt;='Fund Raising'!$K39,O$5&lt;'Fund Raising'!$L39),'Fund Raising'!$I39,0)</f>
        <v>0</v>
      </c>
      <c r="P23" s="27">
        <f>IF(AND(P$5&gt;='Fund Raising'!$K39,P$5&lt;'Fund Raising'!$L39),'Fund Raising'!$I39,0)</f>
        <v>0</v>
      </c>
      <c r="Q23" s="27">
        <f>IF(AND(Q$5&gt;='Fund Raising'!$K39,Q$5&lt;'Fund Raising'!$L39),'Fund Raising'!$I39,0)</f>
        <v>0</v>
      </c>
      <c r="R23" s="27">
        <f>IF(AND(R$5&gt;='Fund Raising'!$K39,R$5&lt;'Fund Raising'!$L39),'Fund Raising'!$I39,0)</f>
        <v>0</v>
      </c>
      <c r="S23" s="27">
        <f>IF(AND(S$5&gt;='Fund Raising'!$K39,S$5&lt;'Fund Raising'!$L39),'Fund Raising'!$I39,0)</f>
        <v>0</v>
      </c>
      <c r="T23" s="27">
        <f>IF(AND(T$5&gt;='Fund Raising'!$K39,T$5&lt;'Fund Raising'!$L39),'Fund Raising'!$I39,0)</f>
        <v>0</v>
      </c>
      <c r="U23" s="27">
        <f>IF(AND(U$5&gt;='Fund Raising'!$K39,U$5&lt;'Fund Raising'!$L39),'Fund Raising'!$I39,0)</f>
        <v>0</v>
      </c>
      <c r="V23" s="27">
        <f>IF(AND(V$5&gt;='Fund Raising'!$K39,V$5&lt;'Fund Raising'!$L39),'Fund Raising'!$I39,0)</f>
        <v>0</v>
      </c>
      <c r="W23" s="27">
        <f>IF(AND(W$5&gt;='Fund Raising'!$K39,W$5&lt;'Fund Raising'!$L39),'Fund Raising'!$I39,0)</f>
        <v>0</v>
      </c>
      <c r="X23" s="27">
        <f>IF(AND(X$5&gt;='Fund Raising'!$K39,X$5&lt;'Fund Raising'!$L39),'Fund Raising'!$I39,0)</f>
        <v>0</v>
      </c>
      <c r="Y23" s="27">
        <f>IF(AND(Y$5&gt;='Fund Raising'!$K39,Y$5&lt;'Fund Raising'!$L39),'Fund Raising'!$I39,0)</f>
        <v>0</v>
      </c>
      <c r="Z23" s="27">
        <f>IF(AND(Z$5&gt;='Fund Raising'!$K39,Z$5&lt;'Fund Raising'!$L39),'Fund Raising'!$I39,0)</f>
        <v>0</v>
      </c>
      <c r="AA23" s="27">
        <f>IF(AND(AA$5&gt;='Fund Raising'!$K39,AA$5&lt;'Fund Raising'!$L39),'Fund Raising'!$I39,0)</f>
        <v>0</v>
      </c>
      <c r="AB23" s="27">
        <f>IF(AND(AB$5&gt;='Fund Raising'!$K39,AB$5&lt;'Fund Raising'!$L39),'Fund Raising'!$I39,0)</f>
        <v>0</v>
      </c>
      <c r="AC23" s="27">
        <f>IF(AND(AC$5&gt;='Fund Raising'!$K39,AC$5&lt;'Fund Raising'!$L39),'Fund Raising'!$I39,0)</f>
        <v>0</v>
      </c>
      <c r="AD23" s="27">
        <f>IF(AND(AD$5&gt;='Fund Raising'!$K39,AD$5&lt;'Fund Raising'!$L39),'Fund Raising'!$I39,0)</f>
        <v>0</v>
      </c>
      <c r="AE23" s="27">
        <f>IF(AND(AE$5&gt;='Fund Raising'!$K39,AE$5&lt;'Fund Raising'!$L39),'Fund Raising'!$I39,0)</f>
        <v>0</v>
      </c>
      <c r="AF23" s="27">
        <f>IF(AND(AF$5&gt;='Fund Raising'!$K39,AF$5&lt;'Fund Raising'!$L39),'Fund Raising'!$I39,0)</f>
        <v>0</v>
      </c>
      <c r="AG23" s="27">
        <f>IF(AND(AG$5&gt;='Fund Raising'!$K39,AG$5&lt;'Fund Raising'!$L39),'Fund Raising'!$I39,0)</f>
        <v>0</v>
      </c>
      <c r="AH23" s="27">
        <f>IF(AND(AH$5&gt;='Fund Raising'!$K39,AH$5&lt;'Fund Raising'!$L39),'Fund Raising'!$I39,0)</f>
        <v>0</v>
      </c>
      <c r="AI23" s="27">
        <f>IF(AND(AI$5&gt;='Fund Raising'!$K39,AI$5&lt;'Fund Raising'!$L39),'Fund Raising'!$I39,0)</f>
        <v>0</v>
      </c>
      <c r="AJ23" s="27">
        <f>IF(AND(AJ$5&gt;='Fund Raising'!$K39,AJ$5&lt;'Fund Raising'!$L39),'Fund Raising'!$I39,0)</f>
        <v>0</v>
      </c>
      <c r="AK23" s="27">
        <f>IF(AND(AK$5&gt;='Fund Raising'!$K39,AK$5&lt;'Fund Raising'!$L39),'Fund Raising'!$I39,0)</f>
        <v>0</v>
      </c>
      <c r="AL23" s="27">
        <f>IF(AND(AL$5&gt;='Fund Raising'!$K39,AL$5&lt;'Fund Raising'!$L39),'Fund Raising'!$I39,0)</f>
        <v>0</v>
      </c>
      <c r="AM23" s="27">
        <f>IF(AND(AM$5&gt;='Fund Raising'!$K39,AM$5&lt;'Fund Raising'!$L39),'Fund Raising'!$I39,0)</f>
        <v>0</v>
      </c>
      <c r="AN23" s="27">
        <f>IF(AND(AN$5&gt;='Fund Raising'!$K39,AN$5&lt;'Fund Raising'!$L39),'Fund Raising'!$I39,0)</f>
        <v>0</v>
      </c>
      <c r="AO23" s="27">
        <f>IF(AND(AO$5&gt;='Fund Raising'!$K39,AO$5&lt;'Fund Raising'!$L39),'Fund Raising'!$I39,0)</f>
        <v>0</v>
      </c>
      <c r="AP23" s="27">
        <f>IF(AND(AP$5&gt;='Fund Raising'!$K39,AP$5&lt;'Fund Raising'!$L39),'Fund Raising'!$I39,0)</f>
        <v>0</v>
      </c>
      <c r="AQ23" s="27">
        <f>IF(AND(AQ$5&gt;='Fund Raising'!$K39,AQ$5&lt;'Fund Raising'!$L39),'Fund Raising'!$I39,0)</f>
        <v>0</v>
      </c>
      <c r="AR23" s="27">
        <f>IF(AND(AR$5&gt;='Fund Raising'!$K39,AR$5&lt;'Fund Raising'!$L39),'Fund Raising'!$I39,0)</f>
        <v>0</v>
      </c>
      <c r="AS23" s="27">
        <f>IF(AND(AS$5&gt;='Fund Raising'!$K39,AS$5&lt;'Fund Raising'!$L39),'Fund Raising'!$I39,0)</f>
        <v>0</v>
      </c>
      <c r="AT23" s="27">
        <f>IF(AND(AT$5&gt;='Fund Raising'!$K39,AT$5&lt;'Fund Raising'!$L39),'Fund Raising'!$I39,0)</f>
        <v>0</v>
      </c>
      <c r="AU23" s="27">
        <f>IF(AND(AU$5&gt;='Fund Raising'!$K39,AU$5&lt;'Fund Raising'!$L39),'Fund Raising'!$I39,0)</f>
        <v>0</v>
      </c>
      <c r="AV23" s="27">
        <f>IF(AND(AV$5&gt;='Fund Raising'!$K39,AV$5&lt;'Fund Raising'!$L39),'Fund Raising'!$I39,0)</f>
        <v>0</v>
      </c>
      <c r="AW23" s="27">
        <f>IF(AND(AW$5&gt;='Fund Raising'!$K39,AW$5&lt;'Fund Raising'!$L39),'Fund Raising'!$I39,0)</f>
        <v>0</v>
      </c>
      <c r="AX23" s="27">
        <f>IF(AND(AX$5&gt;='Fund Raising'!$K39,AX$5&lt;'Fund Raising'!$L39),'Fund Raising'!$I39,0)</f>
        <v>0</v>
      </c>
      <c r="AY23" s="27">
        <f>IF(AND(AY$5&gt;='Fund Raising'!$K39,AY$5&lt;'Fund Raising'!$L39),'Fund Raising'!$I39,0)</f>
        <v>0</v>
      </c>
      <c r="AZ23" s="27">
        <f>IF(AND(AZ$5&gt;='Fund Raising'!$K39,AZ$5&lt;'Fund Raising'!$L39),'Fund Raising'!$I39,0)</f>
        <v>0</v>
      </c>
      <c r="BA23" s="27">
        <f>IF(AND(BA$5&gt;='Fund Raising'!$K39,BA$5&lt;'Fund Raising'!$L39),'Fund Raising'!$I39,0)</f>
        <v>0</v>
      </c>
      <c r="BB23" s="27">
        <f>IF(AND(BB$5&gt;='Fund Raising'!$K39,BB$5&lt;'Fund Raising'!$L39),'Fund Raising'!$I39,0)</f>
        <v>0</v>
      </c>
      <c r="BC23" s="27">
        <f>IF(AND(BC$5&gt;='Fund Raising'!$K39,BC$5&lt;'Fund Raising'!$L39),'Fund Raising'!$I39,0)</f>
        <v>0</v>
      </c>
      <c r="BD23" s="27">
        <f>IF(AND(BD$5&gt;='Fund Raising'!$K39,BD$5&lt;'Fund Raising'!$L39),'Fund Raising'!$I39,0)</f>
        <v>0</v>
      </c>
      <c r="BE23" s="27">
        <f>IF(AND(BE$5&gt;='Fund Raising'!$K39,BE$5&lt;'Fund Raising'!$L39),'Fund Raising'!$I39,0)</f>
        <v>0</v>
      </c>
      <c r="BF23" s="27">
        <f>IF(AND(BF$5&gt;='Fund Raising'!$K39,BF$5&lt;'Fund Raising'!$L39),'Fund Raising'!$I39,0)</f>
        <v>0</v>
      </c>
      <c r="BG23" s="27">
        <f>IF(AND(BG$5&gt;='Fund Raising'!$K39,BG$5&lt;'Fund Raising'!$L39),'Fund Raising'!$I39,0)</f>
        <v>0</v>
      </c>
      <c r="BH23" s="27">
        <f>IF(AND(BH$5&gt;='Fund Raising'!$K39,BH$5&lt;'Fund Raising'!$L39),'Fund Raising'!$I39,0)</f>
        <v>0</v>
      </c>
      <c r="BI23" s="27">
        <f>IF(AND(BI$5&gt;='Fund Raising'!$K39,BI$5&lt;'Fund Raising'!$L39),'Fund Raising'!$I39,0)</f>
        <v>0</v>
      </c>
      <c r="BJ23" s="27">
        <f>IF(AND(BJ$5&gt;='Fund Raising'!$K39,BJ$5&lt;'Fund Raising'!$L39),'Fund Raising'!$I39,0)</f>
        <v>0</v>
      </c>
      <c r="BK23" s="27">
        <f>IF(AND(BK$5&gt;='Fund Raising'!$K39,BK$5&lt;'Fund Raising'!$L39),'Fund Raising'!$I39,0)</f>
        <v>0</v>
      </c>
      <c r="BL23" s="27">
        <f>IF(AND(BL$5&gt;='Fund Raising'!$K39,BL$5&lt;'Fund Raising'!$L39),'Fund Raising'!$I39,0)</f>
        <v>0</v>
      </c>
      <c r="BM23" s="27">
        <f>IF(AND(BM$5&gt;='Fund Raising'!$K39,BM$5&lt;'Fund Raising'!$L39),'Fund Raising'!$I39,0)</f>
        <v>0</v>
      </c>
      <c r="BN23" s="27">
        <f>IF(AND(BN$5&gt;='Fund Raising'!$K39,BN$5&lt;'Fund Raising'!$L39),'Fund Raising'!$I39,0)</f>
        <v>0</v>
      </c>
      <c r="BO23" s="27">
        <f>IF(AND(BO$5&gt;='Fund Raising'!$K39,BO$5&lt;'Fund Raising'!$L39),'Fund Raising'!$I39,0)</f>
        <v>0</v>
      </c>
      <c r="BP23" s="27">
        <f>IF(AND(BP$5&gt;='Fund Raising'!$K39,BP$5&lt;'Fund Raising'!$L39),'Fund Raising'!$I39,0)</f>
        <v>0</v>
      </c>
      <c r="BQ23" s="27">
        <f>IF(AND(BQ$5&gt;='Fund Raising'!$K39,BQ$5&lt;'Fund Raising'!$L39),'Fund Raising'!$I39,0)</f>
        <v>0</v>
      </c>
      <c r="BR23" s="27">
        <f>IF(AND(BR$5&gt;='Fund Raising'!$K39,BR$5&lt;'Fund Raising'!$L39),'Fund Raising'!$I39,0)</f>
        <v>0</v>
      </c>
      <c r="BS23" s="27">
        <f>IF(AND(BS$5&gt;='Fund Raising'!$K39,BS$5&lt;'Fund Raising'!$L39),'Fund Raising'!$I39,0)</f>
        <v>0</v>
      </c>
      <c r="BT23" s="27">
        <f>IF(AND(BT$5&gt;='Fund Raising'!$K39,BT$5&lt;'Fund Raising'!$L39),'Fund Raising'!$I39,0)</f>
        <v>0</v>
      </c>
      <c r="BU23" s="27">
        <f>IF(AND(BU$5&gt;='Fund Raising'!$K39,BU$5&lt;'Fund Raising'!$L39),'Fund Raising'!$I39,0)</f>
        <v>0</v>
      </c>
      <c r="BV23" s="27">
        <f>IF(AND(BV$5&gt;='Fund Raising'!$K39,BV$5&lt;'Fund Raising'!$L39),'Fund Raising'!$I39,0)</f>
        <v>0</v>
      </c>
      <c r="BW23" s="27">
        <f>IF(AND(BW$5&gt;='Fund Raising'!$K39,BW$5&lt;'Fund Raising'!$L39),'Fund Raising'!$I39,0)</f>
        <v>0</v>
      </c>
      <c r="BX23" s="27">
        <f>IF(AND(BX$5&gt;='Fund Raising'!$K39,BX$5&lt;'Fund Raising'!$L39),'Fund Raising'!$I39,0)</f>
        <v>0</v>
      </c>
      <c r="BY23" s="27">
        <f>IF(AND(BY$5&gt;='Fund Raising'!$K39,BY$5&lt;'Fund Raising'!$L39),'Fund Raising'!$I39,0)</f>
        <v>0</v>
      </c>
      <c r="BZ23" s="27">
        <f>IF(AND(BZ$5&gt;='Fund Raising'!$K39,BZ$5&lt;'Fund Raising'!$L39),'Fund Raising'!$I39,0)</f>
        <v>0</v>
      </c>
      <c r="CA23" s="27">
        <f>IF(AND(CA$5&gt;='Fund Raising'!$K39,CA$5&lt;'Fund Raising'!$L39),'Fund Raising'!$I39,0)</f>
        <v>0</v>
      </c>
      <c r="CB23" s="27">
        <f>IF(AND(CB$5&gt;='Fund Raising'!$K39,CB$5&lt;'Fund Raising'!$L39),'Fund Raising'!$I39,0)</f>
        <v>0</v>
      </c>
      <c r="CC23" s="27">
        <f>IF(AND(CC$5&gt;='Fund Raising'!$K39,CC$5&lt;'Fund Raising'!$L39),'Fund Raising'!$I39,0)</f>
        <v>0</v>
      </c>
      <c r="CD23" s="27">
        <f>IF(AND(CD$5&gt;='Fund Raising'!$K39,CD$5&lt;'Fund Raising'!$L39),'Fund Raising'!$I39,0)</f>
        <v>0</v>
      </c>
      <c r="CE23" s="27">
        <f>IF(AND(CE$5&gt;='Fund Raising'!$K39,CE$5&lt;'Fund Raising'!$L39),'Fund Raising'!$I39,0)</f>
        <v>0</v>
      </c>
      <c r="CF23" s="27">
        <f>IF(AND(CF$5&gt;='Fund Raising'!$K39,CF$5&lt;'Fund Raising'!$L39),'Fund Raising'!$I39,0)</f>
        <v>0</v>
      </c>
      <c r="CG23" s="27">
        <f>IF(AND(CG$5&gt;='Fund Raising'!$K39,CG$5&lt;'Fund Raising'!$L39),'Fund Raising'!$I39,0)</f>
        <v>0</v>
      </c>
      <c r="CH23" s="27">
        <f>IF(AND(CH$5&gt;='Fund Raising'!$K39,CH$5&lt;'Fund Raising'!$L39),'Fund Raising'!$I39,0)</f>
        <v>0</v>
      </c>
      <c r="CI23" s="27">
        <f>IF(AND(CI$5&gt;='Fund Raising'!$K39,CI$5&lt;'Fund Raising'!$L39),'Fund Raising'!$I39,0)</f>
        <v>0</v>
      </c>
      <c r="CJ23" s="27">
        <f>IF(AND(CJ$5&gt;='Fund Raising'!$K39,CJ$5&lt;'Fund Raising'!$L39),'Fund Raising'!$I39,0)</f>
        <v>0</v>
      </c>
      <c r="CK23" s="27">
        <f>IF(AND(CK$5&gt;='Fund Raising'!$K39,CK$5&lt;'Fund Raising'!$L39),'Fund Raising'!$I39,0)</f>
        <v>0</v>
      </c>
      <c r="CL23" s="27">
        <f>IF(AND(CL$5&gt;='Fund Raising'!$K39,CL$5&lt;'Fund Raising'!$L39),'Fund Raising'!$I39,0)</f>
        <v>0</v>
      </c>
      <c r="CM23" s="27">
        <f>IF(AND(CM$5&gt;='Fund Raising'!$K39,CM$5&lt;'Fund Raising'!$L39),'Fund Raising'!$I39,0)</f>
        <v>0</v>
      </c>
      <c r="CN23" s="27">
        <f>IF(AND(CN$5&gt;='Fund Raising'!$K39,CN$5&lt;'Fund Raising'!$L39),'Fund Raising'!$I39,0)</f>
        <v>0</v>
      </c>
      <c r="CO23" s="27">
        <f>IF(AND(CO$5&gt;='Fund Raising'!$K39,CO$5&lt;'Fund Raising'!$L39),'Fund Raising'!$I39,0)</f>
        <v>0</v>
      </c>
      <c r="CP23" s="27">
        <f>IF(AND(CP$5&gt;='Fund Raising'!$K39,CP$5&lt;'Fund Raising'!$L39),'Fund Raising'!$I39,0)</f>
        <v>0</v>
      </c>
      <c r="CQ23" s="27">
        <f>IF(AND(CQ$5&gt;='Fund Raising'!$K39,CQ$5&lt;'Fund Raising'!$L39),'Fund Raising'!$I39,0)</f>
        <v>0</v>
      </c>
      <c r="CR23" s="27">
        <f>IF(AND(CR$5&gt;='Fund Raising'!$K39,CR$5&lt;'Fund Raising'!$L39),'Fund Raising'!$I39,0)</f>
        <v>0</v>
      </c>
      <c r="CS23" s="27">
        <f>IF(AND(CS$5&gt;='Fund Raising'!$K39,CS$5&lt;'Fund Raising'!$L39),'Fund Raising'!$I39,0)</f>
        <v>0</v>
      </c>
      <c r="CT23" s="27">
        <f>IF(AND(CT$5&gt;='Fund Raising'!$K39,CT$5&lt;'Fund Raising'!$L39),'Fund Raising'!$I39,0)</f>
        <v>0</v>
      </c>
      <c r="CU23" s="27">
        <f>IF(AND(CU$5&gt;='Fund Raising'!$K39,CU$5&lt;'Fund Raising'!$L39),'Fund Raising'!$I39,0)</f>
        <v>0</v>
      </c>
      <c r="CV23" s="27">
        <f>IF(AND(CV$5&gt;='Fund Raising'!$K39,CV$5&lt;'Fund Raising'!$L39),'Fund Raising'!$I39,0)</f>
        <v>0</v>
      </c>
      <c r="CW23" s="27">
        <f>IF(AND(CW$5&gt;='Fund Raising'!$K39,CW$5&lt;'Fund Raising'!$L39),'Fund Raising'!$I39,0)</f>
        <v>0</v>
      </c>
      <c r="CX23" s="27">
        <f>IF(AND(CX$5&gt;='Fund Raising'!$K39,CX$5&lt;'Fund Raising'!$L39),'Fund Raising'!$I39,0)</f>
        <v>0</v>
      </c>
      <c r="CY23" s="27">
        <f>IF(AND(CY$5&gt;='Fund Raising'!$K39,CY$5&lt;'Fund Raising'!$L39),'Fund Raising'!$I39,0)</f>
        <v>0</v>
      </c>
      <c r="CZ23" s="27">
        <f>IF(AND(CZ$5&gt;='Fund Raising'!$K39,CZ$5&lt;'Fund Raising'!$L39),'Fund Raising'!$I39,0)</f>
        <v>0</v>
      </c>
      <c r="DA23" s="27">
        <f>IF(AND(DA$5&gt;='Fund Raising'!$K39,DA$5&lt;'Fund Raising'!$L39),'Fund Raising'!$I39,0)</f>
        <v>0</v>
      </c>
      <c r="DB23" s="27">
        <f>IF(AND(DB$5&gt;='Fund Raising'!$K39,DB$5&lt;'Fund Raising'!$L39),'Fund Raising'!$I39,0)</f>
        <v>0</v>
      </c>
      <c r="DC23" s="27">
        <f>IF(AND(DC$5&gt;='Fund Raising'!$K39,DC$5&lt;'Fund Raising'!$L39),'Fund Raising'!$I39,0)</f>
        <v>0</v>
      </c>
      <c r="DD23" s="27">
        <f>IF(AND(DD$5&gt;='Fund Raising'!$K39,DD$5&lt;'Fund Raising'!$L39),'Fund Raising'!$I39,0)</f>
        <v>0</v>
      </c>
      <c r="DE23" s="27">
        <f>IF(AND(DE$5&gt;='Fund Raising'!$K39,DE$5&lt;'Fund Raising'!$L39),'Fund Raising'!$I39,0)</f>
        <v>0</v>
      </c>
      <c r="DF23" s="27">
        <f>IF(AND(DF$5&gt;='Fund Raising'!$K39,DF$5&lt;'Fund Raising'!$L39),'Fund Raising'!$I39,0)</f>
        <v>0</v>
      </c>
      <c r="DG23" s="27">
        <f>IF(AND(DG$5&gt;='Fund Raising'!$K39,DG$5&lt;'Fund Raising'!$L39),'Fund Raising'!$I39,0)</f>
        <v>0</v>
      </c>
      <c r="DH23" s="27">
        <f>IF(AND(DH$5&gt;='Fund Raising'!$K39,DH$5&lt;'Fund Raising'!$L39),'Fund Raising'!$I39,0)</f>
        <v>0</v>
      </c>
      <c r="DI23" s="27">
        <f>IF(AND(DI$5&gt;='Fund Raising'!$K39,DI$5&lt;'Fund Raising'!$L39),'Fund Raising'!$I39,0)</f>
        <v>0</v>
      </c>
      <c r="DJ23" s="27">
        <f>IF(AND(DJ$5&gt;='Fund Raising'!$K39,DJ$5&lt;'Fund Raising'!$L39),'Fund Raising'!$I39,0)</f>
        <v>0</v>
      </c>
      <c r="DK23" s="27">
        <f>IF(AND(DK$5&gt;='Fund Raising'!$K39,DK$5&lt;'Fund Raising'!$L39),'Fund Raising'!$I39,0)</f>
        <v>0</v>
      </c>
      <c r="DL23" s="27">
        <f>IF(AND(DL$5&gt;='Fund Raising'!$K39,DL$5&lt;'Fund Raising'!$L39),'Fund Raising'!$I39,0)</f>
        <v>0</v>
      </c>
      <c r="DM23" s="27">
        <f>IF(AND(DM$5&gt;='Fund Raising'!$K39,DM$5&lt;'Fund Raising'!$L39),'Fund Raising'!$I39,0)</f>
        <v>0</v>
      </c>
      <c r="DN23" s="27">
        <f>IF(AND(DN$5&gt;='Fund Raising'!$K39,DN$5&lt;'Fund Raising'!$L39),'Fund Raising'!$I39,0)</f>
        <v>0</v>
      </c>
      <c r="DO23" s="27">
        <f>IF(AND(DO$5&gt;='Fund Raising'!$K39,DO$5&lt;'Fund Raising'!$L39),'Fund Raising'!$I39,0)</f>
        <v>0</v>
      </c>
      <c r="DP23" s="27">
        <f>IF(AND(DP$5&gt;='Fund Raising'!$K39,DP$5&lt;'Fund Raising'!$L39),'Fund Raising'!$I39,0)</f>
        <v>0</v>
      </c>
      <c r="DQ23" s="27">
        <f>IF(AND(DQ$5&gt;='Fund Raising'!$K39,DQ$5&lt;'Fund Raising'!$L39),'Fund Raising'!$I39,0)</f>
        <v>0</v>
      </c>
      <c r="DR23" s="27">
        <f>IF(AND(DR$5&gt;='Fund Raising'!$K39,DR$5&lt;'Fund Raising'!$L39),'Fund Raising'!$I39,0)</f>
        <v>0</v>
      </c>
    </row>
    <row r="24" ht="14.25" customHeight="1" outlineLevel="2">
      <c r="B24" s="242" t="str">
        <f>'Fund Raising'!B40</f>
        <v>Placeholder 5</v>
      </c>
      <c r="C24" s="27">
        <f>IF(AND(C$5&gt;='Fund Raising'!$K40,C$5&lt;'Fund Raising'!$L40),'Fund Raising'!$I40,0)+'Fund Raising'!$D40*'Fund Raising'!$E40/100</f>
        <v>0</v>
      </c>
      <c r="D24" s="27">
        <f>IF(AND(D$5&gt;='Fund Raising'!$K40,D$5&lt;'Fund Raising'!$L40),'Fund Raising'!$I40,0)</f>
        <v>0</v>
      </c>
      <c r="E24" s="27">
        <f>IF(AND(E$5&gt;='Fund Raising'!$K40,E$5&lt;'Fund Raising'!$L40),'Fund Raising'!$I40,0)</f>
        <v>0</v>
      </c>
      <c r="F24" s="27">
        <f>IF(AND(F$5&gt;='Fund Raising'!$K40,F$5&lt;'Fund Raising'!$L40),'Fund Raising'!$I40,0)</f>
        <v>0</v>
      </c>
      <c r="G24" s="27">
        <f>IF(AND(G$5&gt;='Fund Raising'!$K40,G$5&lt;'Fund Raising'!$L40),'Fund Raising'!$I40,0)</f>
        <v>0</v>
      </c>
      <c r="H24" s="27">
        <f>IF(AND(H$5&gt;='Fund Raising'!$K40,H$5&lt;'Fund Raising'!$L40),'Fund Raising'!$I40,0)</f>
        <v>0</v>
      </c>
      <c r="I24" s="27">
        <f>IF(AND(I$5&gt;='Fund Raising'!$K40,I$5&lt;'Fund Raising'!$L40),'Fund Raising'!$I40,0)</f>
        <v>0</v>
      </c>
      <c r="J24" s="27">
        <f>IF(AND(J$5&gt;='Fund Raising'!$K40,J$5&lt;'Fund Raising'!$L40),'Fund Raising'!$I40,0)</f>
        <v>0</v>
      </c>
      <c r="K24" s="27">
        <f>IF(AND(K$5&gt;='Fund Raising'!$K40,K$5&lt;'Fund Raising'!$L40),'Fund Raising'!$I40,0)</f>
        <v>0</v>
      </c>
      <c r="L24" s="27">
        <f>IF(AND(L$5&gt;='Fund Raising'!$K40,L$5&lt;'Fund Raising'!$L40),'Fund Raising'!$I40,0)</f>
        <v>0</v>
      </c>
      <c r="M24" s="27">
        <f>IF(AND(M$5&gt;='Fund Raising'!$K40,M$5&lt;'Fund Raising'!$L40),'Fund Raising'!$I40,0)</f>
        <v>0</v>
      </c>
      <c r="N24" s="27">
        <f>IF(AND(N$5&gt;='Fund Raising'!$K40,N$5&lt;'Fund Raising'!$L40),'Fund Raising'!$I40,0)</f>
        <v>0</v>
      </c>
      <c r="O24" s="27">
        <f>IF(AND(O$5&gt;='Fund Raising'!$K40,O$5&lt;'Fund Raising'!$L40),'Fund Raising'!$I40,0)</f>
        <v>0</v>
      </c>
      <c r="P24" s="27">
        <f>IF(AND(P$5&gt;='Fund Raising'!$K40,P$5&lt;'Fund Raising'!$L40),'Fund Raising'!$I40,0)</f>
        <v>0</v>
      </c>
      <c r="Q24" s="27">
        <f>IF(AND(Q$5&gt;='Fund Raising'!$K40,Q$5&lt;'Fund Raising'!$L40),'Fund Raising'!$I40,0)</f>
        <v>0</v>
      </c>
      <c r="R24" s="27">
        <f>IF(AND(R$5&gt;='Fund Raising'!$K40,R$5&lt;'Fund Raising'!$L40),'Fund Raising'!$I40,0)</f>
        <v>0</v>
      </c>
      <c r="S24" s="27">
        <f>IF(AND(S$5&gt;='Fund Raising'!$K40,S$5&lt;'Fund Raising'!$L40),'Fund Raising'!$I40,0)</f>
        <v>0</v>
      </c>
      <c r="T24" s="27">
        <f>IF(AND(T$5&gt;='Fund Raising'!$K40,T$5&lt;'Fund Raising'!$L40),'Fund Raising'!$I40,0)</f>
        <v>0</v>
      </c>
      <c r="U24" s="27">
        <f>IF(AND(U$5&gt;='Fund Raising'!$K40,U$5&lt;'Fund Raising'!$L40),'Fund Raising'!$I40,0)</f>
        <v>0</v>
      </c>
      <c r="V24" s="27">
        <f>IF(AND(V$5&gt;='Fund Raising'!$K40,V$5&lt;'Fund Raising'!$L40),'Fund Raising'!$I40,0)</f>
        <v>0</v>
      </c>
      <c r="W24" s="27">
        <f>IF(AND(W$5&gt;='Fund Raising'!$K40,W$5&lt;'Fund Raising'!$L40),'Fund Raising'!$I40,0)</f>
        <v>0</v>
      </c>
      <c r="X24" s="27">
        <f>IF(AND(X$5&gt;='Fund Raising'!$K40,X$5&lt;'Fund Raising'!$L40),'Fund Raising'!$I40,0)</f>
        <v>0</v>
      </c>
      <c r="Y24" s="27">
        <f>IF(AND(Y$5&gt;='Fund Raising'!$K40,Y$5&lt;'Fund Raising'!$L40),'Fund Raising'!$I40,0)</f>
        <v>0</v>
      </c>
      <c r="Z24" s="27">
        <f>IF(AND(Z$5&gt;='Fund Raising'!$K40,Z$5&lt;'Fund Raising'!$L40),'Fund Raising'!$I40,0)</f>
        <v>0</v>
      </c>
      <c r="AA24" s="27">
        <f>IF(AND(AA$5&gt;='Fund Raising'!$K40,AA$5&lt;'Fund Raising'!$L40),'Fund Raising'!$I40,0)</f>
        <v>0</v>
      </c>
      <c r="AB24" s="27">
        <f>IF(AND(AB$5&gt;='Fund Raising'!$K40,AB$5&lt;'Fund Raising'!$L40),'Fund Raising'!$I40,0)</f>
        <v>0</v>
      </c>
      <c r="AC24" s="27">
        <f>IF(AND(AC$5&gt;='Fund Raising'!$K40,AC$5&lt;'Fund Raising'!$L40),'Fund Raising'!$I40,0)</f>
        <v>0</v>
      </c>
      <c r="AD24" s="27">
        <f>IF(AND(AD$5&gt;='Fund Raising'!$K40,AD$5&lt;'Fund Raising'!$L40),'Fund Raising'!$I40,0)</f>
        <v>0</v>
      </c>
      <c r="AE24" s="27">
        <f>IF(AND(AE$5&gt;='Fund Raising'!$K40,AE$5&lt;'Fund Raising'!$L40),'Fund Raising'!$I40,0)</f>
        <v>0</v>
      </c>
      <c r="AF24" s="27">
        <f>IF(AND(AF$5&gt;='Fund Raising'!$K40,AF$5&lt;'Fund Raising'!$L40),'Fund Raising'!$I40,0)</f>
        <v>0</v>
      </c>
      <c r="AG24" s="27">
        <f>IF(AND(AG$5&gt;='Fund Raising'!$K40,AG$5&lt;'Fund Raising'!$L40),'Fund Raising'!$I40,0)</f>
        <v>0</v>
      </c>
      <c r="AH24" s="27">
        <f>IF(AND(AH$5&gt;='Fund Raising'!$K40,AH$5&lt;'Fund Raising'!$L40),'Fund Raising'!$I40,0)</f>
        <v>0</v>
      </c>
      <c r="AI24" s="27">
        <f>IF(AND(AI$5&gt;='Fund Raising'!$K40,AI$5&lt;'Fund Raising'!$L40),'Fund Raising'!$I40,0)</f>
        <v>0</v>
      </c>
      <c r="AJ24" s="27">
        <f>IF(AND(AJ$5&gt;='Fund Raising'!$K40,AJ$5&lt;'Fund Raising'!$L40),'Fund Raising'!$I40,0)</f>
        <v>0</v>
      </c>
      <c r="AK24" s="27">
        <f>IF(AND(AK$5&gt;='Fund Raising'!$K40,AK$5&lt;'Fund Raising'!$L40),'Fund Raising'!$I40,0)</f>
        <v>0</v>
      </c>
      <c r="AL24" s="27">
        <f>IF(AND(AL$5&gt;='Fund Raising'!$K40,AL$5&lt;'Fund Raising'!$L40),'Fund Raising'!$I40,0)</f>
        <v>0</v>
      </c>
      <c r="AM24" s="27">
        <f>IF(AND(AM$5&gt;='Fund Raising'!$K40,AM$5&lt;'Fund Raising'!$L40),'Fund Raising'!$I40,0)</f>
        <v>0</v>
      </c>
      <c r="AN24" s="27">
        <f>IF(AND(AN$5&gt;='Fund Raising'!$K40,AN$5&lt;'Fund Raising'!$L40),'Fund Raising'!$I40,0)</f>
        <v>0</v>
      </c>
      <c r="AO24" s="27">
        <f>IF(AND(AO$5&gt;='Fund Raising'!$K40,AO$5&lt;'Fund Raising'!$L40),'Fund Raising'!$I40,0)</f>
        <v>0</v>
      </c>
      <c r="AP24" s="27">
        <f>IF(AND(AP$5&gt;='Fund Raising'!$K40,AP$5&lt;'Fund Raising'!$L40),'Fund Raising'!$I40,0)</f>
        <v>0</v>
      </c>
      <c r="AQ24" s="27">
        <f>IF(AND(AQ$5&gt;='Fund Raising'!$K40,AQ$5&lt;'Fund Raising'!$L40),'Fund Raising'!$I40,0)</f>
        <v>0</v>
      </c>
      <c r="AR24" s="27">
        <f>IF(AND(AR$5&gt;='Fund Raising'!$K40,AR$5&lt;'Fund Raising'!$L40),'Fund Raising'!$I40,0)</f>
        <v>0</v>
      </c>
      <c r="AS24" s="27">
        <f>IF(AND(AS$5&gt;='Fund Raising'!$K40,AS$5&lt;'Fund Raising'!$L40),'Fund Raising'!$I40,0)</f>
        <v>0</v>
      </c>
      <c r="AT24" s="27">
        <f>IF(AND(AT$5&gt;='Fund Raising'!$K40,AT$5&lt;'Fund Raising'!$L40),'Fund Raising'!$I40,0)</f>
        <v>0</v>
      </c>
      <c r="AU24" s="27">
        <f>IF(AND(AU$5&gt;='Fund Raising'!$K40,AU$5&lt;'Fund Raising'!$L40),'Fund Raising'!$I40,0)</f>
        <v>0</v>
      </c>
      <c r="AV24" s="27">
        <f>IF(AND(AV$5&gt;='Fund Raising'!$K40,AV$5&lt;'Fund Raising'!$L40),'Fund Raising'!$I40,0)</f>
        <v>0</v>
      </c>
      <c r="AW24" s="27">
        <f>IF(AND(AW$5&gt;='Fund Raising'!$K40,AW$5&lt;'Fund Raising'!$L40),'Fund Raising'!$I40,0)</f>
        <v>0</v>
      </c>
      <c r="AX24" s="27">
        <f>IF(AND(AX$5&gt;='Fund Raising'!$K40,AX$5&lt;'Fund Raising'!$L40),'Fund Raising'!$I40,0)</f>
        <v>0</v>
      </c>
      <c r="AY24" s="27">
        <f>IF(AND(AY$5&gt;='Fund Raising'!$K40,AY$5&lt;'Fund Raising'!$L40),'Fund Raising'!$I40,0)</f>
        <v>0</v>
      </c>
      <c r="AZ24" s="27">
        <f>IF(AND(AZ$5&gt;='Fund Raising'!$K40,AZ$5&lt;'Fund Raising'!$L40),'Fund Raising'!$I40,0)</f>
        <v>0</v>
      </c>
      <c r="BA24" s="27">
        <f>IF(AND(BA$5&gt;='Fund Raising'!$K40,BA$5&lt;'Fund Raising'!$L40),'Fund Raising'!$I40,0)</f>
        <v>0</v>
      </c>
      <c r="BB24" s="27">
        <f>IF(AND(BB$5&gt;='Fund Raising'!$K40,BB$5&lt;'Fund Raising'!$L40),'Fund Raising'!$I40,0)</f>
        <v>0</v>
      </c>
      <c r="BC24" s="27">
        <f>IF(AND(BC$5&gt;='Fund Raising'!$K40,BC$5&lt;'Fund Raising'!$L40),'Fund Raising'!$I40,0)</f>
        <v>0</v>
      </c>
      <c r="BD24" s="27">
        <f>IF(AND(BD$5&gt;='Fund Raising'!$K40,BD$5&lt;'Fund Raising'!$L40),'Fund Raising'!$I40,0)</f>
        <v>0</v>
      </c>
      <c r="BE24" s="27">
        <f>IF(AND(BE$5&gt;='Fund Raising'!$K40,BE$5&lt;'Fund Raising'!$L40),'Fund Raising'!$I40,0)</f>
        <v>0</v>
      </c>
      <c r="BF24" s="27">
        <f>IF(AND(BF$5&gt;='Fund Raising'!$K40,BF$5&lt;'Fund Raising'!$L40),'Fund Raising'!$I40,0)</f>
        <v>0</v>
      </c>
      <c r="BG24" s="27">
        <f>IF(AND(BG$5&gt;='Fund Raising'!$K40,BG$5&lt;'Fund Raising'!$L40),'Fund Raising'!$I40,0)</f>
        <v>0</v>
      </c>
      <c r="BH24" s="27">
        <f>IF(AND(BH$5&gt;='Fund Raising'!$K40,BH$5&lt;'Fund Raising'!$L40),'Fund Raising'!$I40,0)</f>
        <v>0</v>
      </c>
      <c r="BI24" s="27">
        <f>IF(AND(BI$5&gt;='Fund Raising'!$K40,BI$5&lt;'Fund Raising'!$L40),'Fund Raising'!$I40,0)</f>
        <v>0</v>
      </c>
      <c r="BJ24" s="27">
        <f>IF(AND(BJ$5&gt;='Fund Raising'!$K40,BJ$5&lt;'Fund Raising'!$L40),'Fund Raising'!$I40,0)</f>
        <v>0</v>
      </c>
      <c r="BK24" s="27">
        <f>IF(AND(BK$5&gt;='Fund Raising'!$K40,BK$5&lt;'Fund Raising'!$L40),'Fund Raising'!$I40,0)</f>
        <v>0</v>
      </c>
      <c r="BL24" s="27">
        <f>IF(AND(BL$5&gt;='Fund Raising'!$K40,BL$5&lt;'Fund Raising'!$L40),'Fund Raising'!$I40,0)</f>
        <v>0</v>
      </c>
      <c r="BM24" s="27">
        <f>IF(AND(BM$5&gt;='Fund Raising'!$K40,BM$5&lt;'Fund Raising'!$L40),'Fund Raising'!$I40,0)</f>
        <v>0</v>
      </c>
      <c r="BN24" s="27">
        <f>IF(AND(BN$5&gt;='Fund Raising'!$K40,BN$5&lt;'Fund Raising'!$L40),'Fund Raising'!$I40,0)</f>
        <v>0</v>
      </c>
      <c r="BO24" s="27">
        <f>IF(AND(BO$5&gt;='Fund Raising'!$K40,BO$5&lt;'Fund Raising'!$L40),'Fund Raising'!$I40,0)</f>
        <v>0</v>
      </c>
      <c r="BP24" s="27">
        <f>IF(AND(BP$5&gt;='Fund Raising'!$K40,BP$5&lt;'Fund Raising'!$L40),'Fund Raising'!$I40,0)</f>
        <v>0</v>
      </c>
      <c r="BQ24" s="27">
        <f>IF(AND(BQ$5&gt;='Fund Raising'!$K40,BQ$5&lt;'Fund Raising'!$L40),'Fund Raising'!$I40,0)</f>
        <v>0</v>
      </c>
      <c r="BR24" s="27">
        <f>IF(AND(BR$5&gt;='Fund Raising'!$K40,BR$5&lt;'Fund Raising'!$L40),'Fund Raising'!$I40,0)</f>
        <v>0</v>
      </c>
      <c r="BS24" s="27">
        <f>IF(AND(BS$5&gt;='Fund Raising'!$K40,BS$5&lt;'Fund Raising'!$L40),'Fund Raising'!$I40,0)</f>
        <v>0</v>
      </c>
      <c r="BT24" s="27">
        <f>IF(AND(BT$5&gt;='Fund Raising'!$K40,BT$5&lt;'Fund Raising'!$L40),'Fund Raising'!$I40,0)</f>
        <v>0</v>
      </c>
      <c r="BU24" s="27">
        <f>IF(AND(BU$5&gt;='Fund Raising'!$K40,BU$5&lt;'Fund Raising'!$L40),'Fund Raising'!$I40,0)</f>
        <v>0</v>
      </c>
      <c r="BV24" s="27">
        <f>IF(AND(BV$5&gt;='Fund Raising'!$K40,BV$5&lt;'Fund Raising'!$L40),'Fund Raising'!$I40,0)</f>
        <v>0</v>
      </c>
      <c r="BW24" s="27">
        <f>IF(AND(BW$5&gt;='Fund Raising'!$K40,BW$5&lt;'Fund Raising'!$L40),'Fund Raising'!$I40,0)</f>
        <v>0</v>
      </c>
      <c r="BX24" s="27">
        <f>IF(AND(BX$5&gt;='Fund Raising'!$K40,BX$5&lt;'Fund Raising'!$L40),'Fund Raising'!$I40,0)</f>
        <v>0</v>
      </c>
      <c r="BY24" s="27">
        <f>IF(AND(BY$5&gt;='Fund Raising'!$K40,BY$5&lt;'Fund Raising'!$L40),'Fund Raising'!$I40,0)</f>
        <v>0</v>
      </c>
      <c r="BZ24" s="27">
        <f>IF(AND(BZ$5&gt;='Fund Raising'!$K40,BZ$5&lt;'Fund Raising'!$L40),'Fund Raising'!$I40,0)</f>
        <v>0</v>
      </c>
      <c r="CA24" s="27">
        <f>IF(AND(CA$5&gt;='Fund Raising'!$K40,CA$5&lt;'Fund Raising'!$L40),'Fund Raising'!$I40,0)</f>
        <v>0</v>
      </c>
      <c r="CB24" s="27">
        <f>IF(AND(CB$5&gt;='Fund Raising'!$K40,CB$5&lt;'Fund Raising'!$L40),'Fund Raising'!$I40,0)</f>
        <v>0</v>
      </c>
      <c r="CC24" s="27">
        <f>IF(AND(CC$5&gt;='Fund Raising'!$K40,CC$5&lt;'Fund Raising'!$L40),'Fund Raising'!$I40,0)</f>
        <v>0</v>
      </c>
      <c r="CD24" s="27">
        <f>IF(AND(CD$5&gt;='Fund Raising'!$K40,CD$5&lt;'Fund Raising'!$L40),'Fund Raising'!$I40,0)</f>
        <v>0</v>
      </c>
      <c r="CE24" s="27">
        <f>IF(AND(CE$5&gt;='Fund Raising'!$K40,CE$5&lt;'Fund Raising'!$L40),'Fund Raising'!$I40,0)</f>
        <v>0</v>
      </c>
      <c r="CF24" s="27">
        <f>IF(AND(CF$5&gt;='Fund Raising'!$K40,CF$5&lt;'Fund Raising'!$L40),'Fund Raising'!$I40,0)</f>
        <v>0</v>
      </c>
      <c r="CG24" s="27">
        <f>IF(AND(CG$5&gt;='Fund Raising'!$K40,CG$5&lt;'Fund Raising'!$L40),'Fund Raising'!$I40,0)</f>
        <v>0</v>
      </c>
      <c r="CH24" s="27">
        <f>IF(AND(CH$5&gt;='Fund Raising'!$K40,CH$5&lt;'Fund Raising'!$L40),'Fund Raising'!$I40,0)</f>
        <v>0</v>
      </c>
      <c r="CI24" s="27">
        <f>IF(AND(CI$5&gt;='Fund Raising'!$K40,CI$5&lt;'Fund Raising'!$L40),'Fund Raising'!$I40,0)</f>
        <v>0</v>
      </c>
      <c r="CJ24" s="27">
        <f>IF(AND(CJ$5&gt;='Fund Raising'!$K40,CJ$5&lt;'Fund Raising'!$L40),'Fund Raising'!$I40,0)</f>
        <v>0</v>
      </c>
      <c r="CK24" s="27">
        <f>IF(AND(CK$5&gt;='Fund Raising'!$K40,CK$5&lt;'Fund Raising'!$L40),'Fund Raising'!$I40,0)</f>
        <v>0</v>
      </c>
      <c r="CL24" s="27">
        <f>IF(AND(CL$5&gt;='Fund Raising'!$K40,CL$5&lt;'Fund Raising'!$L40),'Fund Raising'!$I40,0)</f>
        <v>0</v>
      </c>
      <c r="CM24" s="27">
        <f>IF(AND(CM$5&gt;='Fund Raising'!$K40,CM$5&lt;'Fund Raising'!$L40),'Fund Raising'!$I40,0)</f>
        <v>0</v>
      </c>
      <c r="CN24" s="27">
        <f>IF(AND(CN$5&gt;='Fund Raising'!$K40,CN$5&lt;'Fund Raising'!$L40),'Fund Raising'!$I40,0)</f>
        <v>0</v>
      </c>
      <c r="CO24" s="27">
        <f>IF(AND(CO$5&gt;='Fund Raising'!$K40,CO$5&lt;'Fund Raising'!$L40),'Fund Raising'!$I40,0)</f>
        <v>0</v>
      </c>
      <c r="CP24" s="27">
        <f>IF(AND(CP$5&gt;='Fund Raising'!$K40,CP$5&lt;'Fund Raising'!$L40),'Fund Raising'!$I40,0)</f>
        <v>0</v>
      </c>
      <c r="CQ24" s="27">
        <f>IF(AND(CQ$5&gt;='Fund Raising'!$K40,CQ$5&lt;'Fund Raising'!$L40),'Fund Raising'!$I40,0)</f>
        <v>0</v>
      </c>
      <c r="CR24" s="27">
        <f>IF(AND(CR$5&gt;='Fund Raising'!$K40,CR$5&lt;'Fund Raising'!$L40),'Fund Raising'!$I40,0)</f>
        <v>0</v>
      </c>
      <c r="CS24" s="27">
        <f>IF(AND(CS$5&gt;='Fund Raising'!$K40,CS$5&lt;'Fund Raising'!$L40),'Fund Raising'!$I40,0)</f>
        <v>0</v>
      </c>
      <c r="CT24" s="27">
        <f>IF(AND(CT$5&gt;='Fund Raising'!$K40,CT$5&lt;'Fund Raising'!$L40),'Fund Raising'!$I40,0)</f>
        <v>0</v>
      </c>
      <c r="CU24" s="27">
        <f>IF(AND(CU$5&gt;='Fund Raising'!$K40,CU$5&lt;'Fund Raising'!$L40),'Fund Raising'!$I40,0)</f>
        <v>0</v>
      </c>
      <c r="CV24" s="27">
        <f>IF(AND(CV$5&gt;='Fund Raising'!$K40,CV$5&lt;'Fund Raising'!$L40),'Fund Raising'!$I40,0)</f>
        <v>0</v>
      </c>
      <c r="CW24" s="27">
        <f>IF(AND(CW$5&gt;='Fund Raising'!$K40,CW$5&lt;'Fund Raising'!$L40),'Fund Raising'!$I40,0)</f>
        <v>0</v>
      </c>
      <c r="CX24" s="27">
        <f>IF(AND(CX$5&gt;='Fund Raising'!$K40,CX$5&lt;'Fund Raising'!$L40),'Fund Raising'!$I40,0)</f>
        <v>0</v>
      </c>
      <c r="CY24" s="27">
        <f>IF(AND(CY$5&gt;='Fund Raising'!$K40,CY$5&lt;'Fund Raising'!$L40),'Fund Raising'!$I40,0)</f>
        <v>0</v>
      </c>
      <c r="CZ24" s="27">
        <f>IF(AND(CZ$5&gt;='Fund Raising'!$K40,CZ$5&lt;'Fund Raising'!$L40),'Fund Raising'!$I40,0)</f>
        <v>0</v>
      </c>
      <c r="DA24" s="27">
        <f>IF(AND(DA$5&gt;='Fund Raising'!$K40,DA$5&lt;'Fund Raising'!$L40),'Fund Raising'!$I40,0)</f>
        <v>0</v>
      </c>
      <c r="DB24" s="27">
        <f>IF(AND(DB$5&gt;='Fund Raising'!$K40,DB$5&lt;'Fund Raising'!$L40),'Fund Raising'!$I40,0)</f>
        <v>0</v>
      </c>
      <c r="DC24" s="27">
        <f>IF(AND(DC$5&gt;='Fund Raising'!$K40,DC$5&lt;'Fund Raising'!$L40),'Fund Raising'!$I40,0)</f>
        <v>0</v>
      </c>
      <c r="DD24" s="27">
        <f>IF(AND(DD$5&gt;='Fund Raising'!$K40,DD$5&lt;'Fund Raising'!$L40),'Fund Raising'!$I40,0)</f>
        <v>0</v>
      </c>
      <c r="DE24" s="27">
        <f>IF(AND(DE$5&gt;='Fund Raising'!$K40,DE$5&lt;'Fund Raising'!$L40),'Fund Raising'!$I40,0)</f>
        <v>0</v>
      </c>
      <c r="DF24" s="27">
        <f>IF(AND(DF$5&gt;='Fund Raising'!$K40,DF$5&lt;'Fund Raising'!$L40),'Fund Raising'!$I40,0)</f>
        <v>0</v>
      </c>
      <c r="DG24" s="27">
        <f>IF(AND(DG$5&gt;='Fund Raising'!$K40,DG$5&lt;'Fund Raising'!$L40),'Fund Raising'!$I40,0)</f>
        <v>0</v>
      </c>
      <c r="DH24" s="27">
        <f>IF(AND(DH$5&gt;='Fund Raising'!$K40,DH$5&lt;'Fund Raising'!$L40),'Fund Raising'!$I40,0)</f>
        <v>0</v>
      </c>
      <c r="DI24" s="27">
        <f>IF(AND(DI$5&gt;='Fund Raising'!$K40,DI$5&lt;'Fund Raising'!$L40),'Fund Raising'!$I40,0)</f>
        <v>0</v>
      </c>
      <c r="DJ24" s="27">
        <f>IF(AND(DJ$5&gt;='Fund Raising'!$K40,DJ$5&lt;'Fund Raising'!$L40),'Fund Raising'!$I40,0)</f>
        <v>0</v>
      </c>
      <c r="DK24" s="27">
        <f>IF(AND(DK$5&gt;='Fund Raising'!$K40,DK$5&lt;'Fund Raising'!$L40),'Fund Raising'!$I40,0)</f>
        <v>0</v>
      </c>
      <c r="DL24" s="27">
        <f>IF(AND(DL$5&gt;='Fund Raising'!$K40,DL$5&lt;'Fund Raising'!$L40),'Fund Raising'!$I40,0)</f>
        <v>0</v>
      </c>
      <c r="DM24" s="27">
        <f>IF(AND(DM$5&gt;='Fund Raising'!$K40,DM$5&lt;'Fund Raising'!$L40),'Fund Raising'!$I40,0)</f>
        <v>0</v>
      </c>
      <c r="DN24" s="27">
        <f>IF(AND(DN$5&gt;='Fund Raising'!$K40,DN$5&lt;'Fund Raising'!$L40),'Fund Raising'!$I40,0)</f>
        <v>0</v>
      </c>
      <c r="DO24" s="27">
        <f>IF(AND(DO$5&gt;='Fund Raising'!$K40,DO$5&lt;'Fund Raising'!$L40),'Fund Raising'!$I40,0)</f>
        <v>0</v>
      </c>
      <c r="DP24" s="27">
        <f>IF(AND(DP$5&gt;='Fund Raising'!$K40,DP$5&lt;'Fund Raising'!$L40),'Fund Raising'!$I40,0)</f>
        <v>0</v>
      </c>
      <c r="DQ24" s="27">
        <f>IF(AND(DQ$5&gt;='Fund Raising'!$K40,DQ$5&lt;'Fund Raising'!$L40),'Fund Raising'!$I40,0)</f>
        <v>0</v>
      </c>
      <c r="DR24" s="27">
        <f>IF(AND(DR$5&gt;='Fund Raising'!$K40,DR$5&lt;'Fund Raising'!$L40),'Fund Raising'!$I40,0)</f>
        <v>0</v>
      </c>
    </row>
    <row r="25" ht="14.25" customHeight="1" outlineLevel="2">
      <c r="B25" s="242" t="str">
        <f>'Fund Raising'!B41</f>
        <v>Liquidity Pool</v>
      </c>
      <c r="C25" s="27">
        <f>IF(AND(C$5&gt;='Fund Raising'!$K41,C$5&lt;'Fund Raising'!$L41),'Fund Raising'!$I41,0)+'Fund Raising'!$D41*'Fund Raising'!$E41/100</f>
        <v>2500000000</v>
      </c>
      <c r="D25" s="27">
        <f>IF(AND(D$5&gt;='Fund Raising'!$K41,D$5&lt;'Fund Raising'!$L41),'Fund Raising'!$I41,0)</f>
        <v>0</v>
      </c>
      <c r="E25" s="27">
        <f>IF(AND(E$5&gt;='Fund Raising'!$K41,E$5&lt;'Fund Raising'!$L41),'Fund Raising'!$I41,0)</f>
        <v>0</v>
      </c>
      <c r="F25" s="27">
        <f>IF(AND(F$5&gt;='Fund Raising'!$K41,F$5&lt;'Fund Raising'!$L41),'Fund Raising'!$I41,0)</f>
        <v>0</v>
      </c>
      <c r="G25" s="27">
        <f>IF(AND(G$5&gt;='Fund Raising'!$K41,G$5&lt;'Fund Raising'!$L41),'Fund Raising'!$I41,0)</f>
        <v>0</v>
      </c>
      <c r="H25" s="27">
        <f>IF(AND(H$5&gt;='Fund Raising'!$K41,H$5&lt;'Fund Raising'!$L41),'Fund Raising'!$I41,0)</f>
        <v>0</v>
      </c>
      <c r="I25" s="27">
        <f>IF(AND(I$5&gt;='Fund Raising'!$K41,I$5&lt;'Fund Raising'!$L41),'Fund Raising'!$I41,0)</f>
        <v>0</v>
      </c>
      <c r="J25" s="27">
        <f>IF(AND(J$5&gt;='Fund Raising'!$K41,J$5&lt;'Fund Raising'!$L41),'Fund Raising'!$I41,0)</f>
        <v>0</v>
      </c>
      <c r="K25" s="27">
        <f>IF(AND(K$5&gt;='Fund Raising'!$K41,K$5&lt;'Fund Raising'!$L41),'Fund Raising'!$I41,0)</f>
        <v>0</v>
      </c>
      <c r="L25" s="27">
        <f>IF(AND(L$5&gt;='Fund Raising'!$K41,L$5&lt;'Fund Raising'!$L41),'Fund Raising'!$I41,0)</f>
        <v>0</v>
      </c>
      <c r="M25" s="27">
        <f>IF(AND(M$5&gt;='Fund Raising'!$K41,M$5&lt;'Fund Raising'!$L41),'Fund Raising'!$I41,0)</f>
        <v>0</v>
      </c>
      <c r="N25" s="27">
        <f>IF(AND(N$5&gt;='Fund Raising'!$K41,N$5&lt;'Fund Raising'!$L41),'Fund Raising'!$I41,0)</f>
        <v>0</v>
      </c>
      <c r="O25" s="27">
        <f>IF(AND(O$5&gt;='Fund Raising'!$K41,O$5&lt;'Fund Raising'!$L41),'Fund Raising'!$I41,0)</f>
        <v>0</v>
      </c>
      <c r="P25" s="27">
        <f>IF(AND(P$5&gt;='Fund Raising'!$K41,P$5&lt;'Fund Raising'!$L41),'Fund Raising'!$I41,0)</f>
        <v>0</v>
      </c>
      <c r="Q25" s="27">
        <f>IF(AND(Q$5&gt;='Fund Raising'!$K41,Q$5&lt;'Fund Raising'!$L41),'Fund Raising'!$I41,0)</f>
        <v>0</v>
      </c>
      <c r="R25" s="27">
        <f>IF(AND(R$5&gt;='Fund Raising'!$K41,R$5&lt;'Fund Raising'!$L41),'Fund Raising'!$I41,0)</f>
        <v>0</v>
      </c>
      <c r="S25" s="27">
        <f>IF(AND(S$5&gt;='Fund Raising'!$K41,S$5&lt;'Fund Raising'!$L41),'Fund Raising'!$I41,0)</f>
        <v>0</v>
      </c>
      <c r="T25" s="27">
        <f>IF(AND(T$5&gt;='Fund Raising'!$K41,T$5&lt;'Fund Raising'!$L41),'Fund Raising'!$I41,0)</f>
        <v>0</v>
      </c>
      <c r="U25" s="27">
        <f>IF(AND(U$5&gt;='Fund Raising'!$K41,U$5&lt;'Fund Raising'!$L41),'Fund Raising'!$I41,0)</f>
        <v>0</v>
      </c>
      <c r="V25" s="27">
        <f>IF(AND(V$5&gt;='Fund Raising'!$K41,V$5&lt;'Fund Raising'!$L41),'Fund Raising'!$I41,0)</f>
        <v>0</v>
      </c>
      <c r="W25" s="27">
        <f>IF(AND(W$5&gt;='Fund Raising'!$K41,W$5&lt;'Fund Raising'!$L41),'Fund Raising'!$I41,0)</f>
        <v>0</v>
      </c>
      <c r="X25" s="27">
        <f>IF(AND(X$5&gt;='Fund Raising'!$K41,X$5&lt;'Fund Raising'!$L41),'Fund Raising'!$I41,0)</f>
        <v>0</v>
      </c>
      <c r="Y25" s="27">
        <f>IF(AND(Y$5&gt;='Fund Raising'!$K41,Y$5&lt;'Fund Raising'!$L41),'Fund Raising'!$I41,0)</f>
        <v>0</v>
      </c>
      <c r="Z25" s="27">
        <f>IF(AND(Z$5&gt;='Fund Raising'!$K41,Z$5&lt;'Fund Raising'!$L41),'Fund Raising'!$I41,0)</f>
        <v>0</v>
      </c>
      <c r="AA25" s="27">
        <f>IF(AND(AA$5&gt;='Fund Raising'!$K41,AA$5&lt;'Fund Raising'!$L41),'Fund Raising'!$I41,0)</f>
        <v>0</v>
      </c>
      <c r="AB25" s="27">
        <f>IF(AND(AB$5&gt;='Fund Raising'!$K41,AB$5&lt;'Fund Raising'!$L41),'Fund Raising'!$I41,0)</f>
        <v>0</v>
      </c>
      <c r="AC25" s="27">
        <f>IF(AND(AC$5&gt;='Fund Raising'!$K41,AC$5&lt;'Fund Raising'!$L41),'Fund Raising'!$I41,0)</f>
        <v>0</v>
      </c>
      <c r="AD25" s="27">
        <f>IF(AND(AD$5&gt;='Fund Raising'!$K41,AD$5&lt;'Fund Raising'!$L41),'Fund Raising'!$I41,0)</f>
        <v>0</v>
      </c>
      <c r="AE25" s="27">
        <f>IF(AND(AE$5&gt;='Fund Raising'!$K41,AE$5&lt;'Fund Raising'!$L41),'Fund Raising'!$I41,0)</f>
        <v>0</v>
      </c>
      <c r="AF25" s="27">
        <f>IF(AND(AF$5&gt;='Fund Raising'!$K41,AF$5&lt;'Fund Raising'!$L41),'Fund Raising'!$I41,0)</f>
        <v>0</v>
      </c>
      <c r="AG25" s="27">
        <f>IF(AND(AG$5&gt;='Fund Raising'!$K41,AG$5&lt;'Fund Raising'!$L41),'Fund Raising'!$I41,0)</f>
        <v>0</v>
      </c>
      <c r="AH25" s="27">
        <f>IF(AND(AH$5&gt;='Fund Raising'!$K41,AH$5&lt;'Fund Raising'!$L41),'Fund Raising'!$I41,0)</f>
        <v>0</v>
      </c>
      <c r="AI25" s="27">
        <f>IF(AND(AI$5&gt;='Fund Raising'!$K41,AI$5&lt;'Fund Raising'!$L41),'Fund Raising'!$I41,0)</f>
        <v>0</v>
      </c>
      <c r="AJ25" s="27">
        <f>IF(AND(AJ$5&gt;='Fund Raising'!$K41,AJ$5&lt;'Fund Raising'!$L41),'Fund Raising'!$I41,0)</f>
        <v>0</v>
      </c>
      <c r="AK25" s="27">
        <f>IF(AND(AK$5&gt;='Fund Raising'!$K41,AK$5&lt;'Fund Raising'!$L41),'Fund Raising'!$I41,0)</f>
        <v>0</v>
      </c>
      <c r="AL25" s="27">
        <f>IF(AND(AL$5&gt;='Fund Raising'!$K41,AL$5&lt;'Fund Raising'!$L41),'Fund Raising'!$I41,0)</f>
        <v>0</v>
      </c>
      <c r="AM25" s="27">
        <f>IF(AND(AM$5&gt;='Fund Raising'!$K41,AM$5&lt;'Fund Raising'!$L41),'Fund Raising'!$I41,0)</f>
        <v>0</v>
      </c>
      <c r="AN25" s="27">
        <f>IF(AND(AN$5&gt;='Fund Raising'!$K41,AN$5&lt;'Fund Raising'!$L41),'Fund Raising'!$I41,0)</f>
        <v>0</v>
      </c>
      <c r="AO25" s="27">
        <f>IF(AND(AO$5&gt;='Fund Raising'!$K41,AO$5&lt;'Fund Raising'!$L41),'Fund Raising'!$I41,0)</f>
        <v>0</v>
      </c>
      <c r="AP25" s="27">
        <f>IF(AND(AP$5&gt;='Fund Raising'!$K41,AP$5&lt;'Fund Raising'!$L41),'Fund Raising'!$I41,0)</f>
        <v>0</v>
      </c>
      <c r="AQ25" s="27">
        <f>IF(AND(AQ$5&gt;='Fund Raising'!$K41,AQ$5&lt;'Fund Raising'!$L41),'Fund Raising'!$I41,0)</f>
        <v>0</v>
      </c>
      <c r="AR25" s="27">
        <f>IF(AND(AR$5&gt;='Fund Raising'!$K41,AR$5&lt;'Fund Raising'!$L41),'Fund Raising'!$I41,0)</f>
        <v>0</v>
      </c>
      <c r="AS25" s="27">
        <f>IF(AND(AS$5&gt;='Fund Raising'!$K41,AS$5&lt;'Fund Raising'!$L41),'Fund Raising'!$I41,0)</f>
        <v>0</v>
      </c>
      <c r="AT25" s="27">
        <f>IF(AND(AT$5&gt;='Fund Raising'!$K41,AT$5&lt;'Fund Raising'!$L41),'Fund Raising'!$I41,0)</f>
        <v>0</v>
      </c>
      <c r="AU25" s="27">
        <f>IF(AND(AU$5&gt;='Fund Raising'!$K41,AU$5&lt;'Fund Raising'!$L41),'Fund Raising'!$I41,0)</f>
        <v>0</v>
      </c>
      <c r="AV25" s="27">
        <f>IF(AND(AV$5&gt;='Fund Raising'!$K41,AV$5&lt;'Fund Raising'!$L41),'Fund Raising'!$I41,0)</f>
        <v>0</v>
      </c>
      <c r="AW25" s="27">
        <f>IF(AND(AW$5&gt;='Fund Raising'!$K41,AW$5&lt;'Fund Raising'!$L41),'Fund Raising'!$I41,0)</f>
        <v>0</v>
      </c>
      <c r="AX25" s="27">
        <f>IF(AND(AX$5&gt;='Fund Raising'!$K41,AX$5&lt;'Fund Raising'!$L41),'Fund Raising'!$I41,0)</f>
        <v>0</v>
      </c>
      <c r="AY25" s="27">
        <f>IF(AND(AY$5&gt;='Fund Raising'!$K41,AY$5&lt;'Fund Raising'!$L41),'Fund Raising'!$I41,0)</f>
        <v>0</v>
      </c>
      <c r="AZ25" s="27">
        <f>IF(AND(AZ$5&gt;='Fund Raising'!$K41,AZ$5&lt;'Fund Raising'!$L41),'Fund Raising'!$I41,0)</f>
        <v>0</v>
      </c>
      <c r="BA25" s="27">
        <f>IF(AND(BA$5&gt;='Fund Raising'!$K41,BA$5&lt;'Fund Raising'!$L41),'Fund Raising'!$I41,0)</f>
        <v>0</v>
      </c>
      <c r="BB25" s="27">
        <f>IF(AND(BB$5&gt;='Fund Raising'!$K41,BB$5&lt;'Fund Raising'!$L41),'Fund Raising'!$I41,0)</f>
        <v>0</v>
      </c>
      <c r="BC25" s="27">
        <f>IF(AND(BC$5&gt;='Fund Raising'!$K41,BC$5&lt;'Fund Raising'!$L41),'Fund Raising'!$I41,0)</f>
        <v>0</v>
      </c>
      <c r="BD25" s="27">
        <f>IF(AND(BD$5&gt;='Fund Raising'!$K41,BD$5&lt;'Fund Raising'!$L41),'Fund Raising'!$I41,0)</f>
        <v>0</v>
      </c>
      <c r="BE25" s="27">
        <f>IF(AND(BE$5&gt;='Fund Raising'!$K41,BE$5&lt;'Fund Raising'!$L41),'Fund Raising'!$I41,0)</f>
        <v>0</v>
      </c>
      <c r="BF25" s="27">
        <f>IF(AND(BF$5&gt;='Fund Raising'!$K41,BF$5&lt;'Fund Raising'!$L41),'Fund Raising'!$I41,0)</f>
        <v>0</v>
      </c>
      <c r="BG25" s="27">
        <f>IF(AND(BG$5&gt;='Fund Raising'!$K41,BG$5&lt;'Fund Raising'!$L41),'Fund Raising'!$I41,0)</f>
        <v>0</v>
      </c>
      <c r="BH25" s="27">
        <f>IF(AND(BH$5&gt;='Fund Raising'!$K41,BH$5&lt;'Fund Raising'!$L41),'Fund Raising'!$I41,0)</f>
        <v>0</v>
      </c>
      <c r="BI25" s="27">
        <f>IF(AND(BI$5&gt;='Fund Raising'!$K41,BI$5&lt;'Fund Raising'!$L41),'Fund Raising'!$I41,0)</f>
        <v>0</v>
      </c>
      <c r="BJ25" s="27">
        <f>IF(AND(BJ$5&gt;='Fund Raising'!$K41,BJ$5&lt;'Fund Raising'!$L41),'Fund Raising'!$I41,0)</f>
        <v>0</v>
      </c>
      <c r="BK25" s="27">
        <f>IF(AND(BK$5&gt;='Fund Raising'!$K41,BK$5&lt;'Fund Raising'!$L41),'Fund Raising'!$I41,0)</f>
        <v>0</v>
      </c>
      <c r="BL25" s="27">
        <f>IF(AND(BL$5&gt;='Fund Raising'!$K41,BL$5&lt;'Fund Raising'!$L41),'Fund Raising'!$I41,0)</f>
        <v>0</v>
      </c>
      <c r="BM25" s="27">
        <f>IF(AND(BM$5&gt;='Fund Raising'!$K41,BM$5&lt;'Fund Raising'!$L41),'Fund Raising'!$I41,0)</f>
        <v>0</v>
      </c>
      <c r="BN25" s="27">
        <f>IF(AND(BN$5&gt;='Fund Raising'!$K41,BN$5&lt;'Fund Raising'!$L41),'Fund Raising'!$I41,0)</f>
        <v>0</v>
      </c>
      <c r="BO25" s="27">
        <f>IF(AND(BO$5&gt;='Fund Raising'!$K41,BO$5&lt;'Fund Raising'!$L41),'Fund Raising'!$I41,0)</f>
        <v>0</v>
      </c>
      <c r="BP25" s="27">
        <f>IF(AND(BP$5&gt;='Fund Raising'!$K41,BP$5&lt;'Fund Raising'!$L41),'Fund Raising'!$I41,0)</f>
        <v>0</v>
      </c>
      <c r="BQ25" s="27">
        <f>IF(AND(BQ$5&gt;='Fund Raising'!$K41,BQ$5&lt;'Fund Raising'!$L41),'Fund Raising'!$I41,0)</f>
        <v>0</v>
      </c>
      <c r="BR25" s="27">
        <f>IF(AND(BR$5&gt;='Fund Raising'!$K41,BR$5&lt;'Fund Raising'!$L41),'Fund Raising'!$I41,0)</f>
        <v>0</v>
      </c>
      <c r="BS25" s="27">
        <f>IF(AND(BS$5&gt;='Fund Raising'!$K41,BS$5&lt;'Fund Raising'!$L41),'Fund Raising'!$I41,0)</f>
        <v>0</v>
      </c>
      <c r="BT25" s="27">
        <f>IF(AND(BT$5&gt;='Fund Raising'!$K41,BT$5&lt;'Fund Raising'!$L41),'Fund Raising'!$I41,0)</f>
        <v>0</v>
      </c>
      <c r="BU25" s="27">
        <f>IF(AND(BU$5&gt;='Fund Raising'!$K41,BU$5&lt;'Fund Raising'!$L41),'Fund Raising'!$I41,0)</f>
        <v>0</v>
      </c>
      <c r="BV25" s="27">
        <f>IF(AND(BV$5&gt;='Fund Raising'!$K41,BV$5&lt;'Fund Raising'!$L41),'Fund Raising'!$I41,0)</f>
        <v>0</v>
      </c>
      <c r="BW25" s="27">
        <f>IF(AND(BW$5&gt;='Fund Raising'!$K41,BW$5&lt;'Fund Raising'!$L41),'Fund Raising'!$I41,0)</f>
        <v>0</v>
      </c>
      <c r="BX25" s="27">
        <f>IF(AND(BX$5&gt;='Fund Raising'!$K41,BX$5&lt;'Fund Raising'!$L41),'Fund Raising'!$I41,0)</f>
        <v>0</v>
      </c>
      <c r="BY25" s="27">
        <f>IF(AND(BY$5&gt;='Fund Raising'!$K41,BY$5&lt;'Fund Raising'!$L41),'Fund Raising'!$I41,0)</f>
        <v>0</v>
      </c>
      <c r="BZ25" s="27">
        <f>IF(AND(BZ$5&gt;='Fund Raising'!$K41,BZ$5&lt;'Fund Raising'!$L41),'Fund Raising'!$I41,0)</f>
        <v>0</v>
      </c>
      <c r="CA25" s="27">
        <f>IF(AND(CA$5&gt;='Fund Raising'!$K41,CA$5&lt;'Fund Raising'!$L41),'Fund Raising'!$I41,0)</f>
        <v>0</v>
      </c>
      <c r="CB25" s="27">
        <f>IF(AND(CB$5&gt;='Fund Raising'!$K41,CB$5&lt;'Fund Raising'!$L41),'Fund Raising'!$I41,0)</f>
        <v>0</v>
      </c>
      <c r="CC25" s="27">
        <f>IF(AND(CC$5&gt;='Fund Raising'!$K41,CC$5&lt;'Fund Raising'!$L41),'Fund Raising'!$I41,0)</f>
        <v>0</v>
      </c>
      <c r="CD25" s="27">
        <f>IF(AND(CD$5&gt;='Fund Raising'!$K41,CD$5&lt;'Fund Raising'!$L41),'Fund Raising'!$I41,0)</f>
        <v>0</v>
      </c>
      <c r="CE25" s="27">
        <f>IF(AND(CE$5&gt;='Fund Raising'!$K41,CE$5&lt;'Fund Raising'!$L41),'Fund Raising'!$I41,0)</f>
        <v>0</v>
      </c>
      <c r="CF25" s="27">
        <f>IF(AND(CF$5&gt;='Fund Raising'!$K41,CF$5&lt;'Fund Raising'!$L41),'Fund Raising'!$I41,0)</f>
        <v>0</v>
      </c>
      <c r="CG25" s="27">
        <f>IF(AND(CG$5&gt;='Fund Raising'!$K41,CG$5&lt;'Fund Raising'!$L41),'Fund Raising'!$I41,0)</f>
        <v>0</v>
      </c>
      <c r="CH25" s="27">
        <f>IF(AND(CH$5&gt;='Fund Raising'!$K41,CH$5&lt;'Fund Raising'!$L41),'Fund Raising'!$I41,0)</f>
        <v>0</v>
      </c>
      <c r="CI25" s="27">
        <f>IF(AND(CI$5&gt;='Fund Raising'!$K41,CI$5&lt;'Fund Raising'!$L41),'Fund Raising'!$I41,0)</f>
        <v>0</v>
      </c>
      <c r="CJ25" s="27">
        <f>IF(AND(CJ$5&gt;='Fund Raising'!$K41,CJ$5&lt;'Fund Raising'!$L41),'Fund Raising'!$I41,0)</f>
        <v>0</v>
      </c>
      <c r="CK25" s="27">
        <f>IF(AND(CK$5&gt;='Fund Raising'!$K41,CK$5&lt;'Fund Raising'!$L41),'Fund Raising'!$I41,0)</f>
        <v>0</v>
      </c>
      <c r="CL25" s="27">
        <f>IF(AND(CL$5&gt;='Fund Raising'!$K41,CL$5&lt;'Fund Raising'!$L41),'Fund Raising'!$I41,0)</f>
        <v>0</v>
      </c>
      <c r="CM25" s="27">
        <f>IF(AND(CM$5&gt;='Fund Raising'!$K41,CM$5&lt;'Fund Raising'!$L41),'Fund Raising'!$I41,0)</f>
        <v>0</v>
      </c>
      <c r="CN25" s="27">
        <f>IF(AND(CN$5&gt;='Fund Raising'!$K41,CN$5&lt;'Fund Raising'!$L41),'Fund Raising'!$I41,0)</f>
        <v>0</v>
      </c>
      <c r="CO25" s="27">
        <f>IF(AND(CO$5&gt;='Fund Raising'!$K41,CO$5&lt;'Fund Raising'!$L41),'Fund Raising'!$I41,0)</f>
        <v>0</v>
      </c>
      <c r="CP25" s="27">
        <f>IF(AND(CP$5&gt;='Fund Raising'!$K41,CP$5&lt;'Fund Raising'!$L41),'Fund Raising'!$I41,0)</f>
        <v>0</v>
      </c>
      <c r="CQ25" s="27">
        <f>IF(AND(CQ$5&gt;='Fund Raising'!$K41,CQ$5&lt;'Fund Raising'!$L41),'Fund Raising'!$I41,0)</f>
        <v>0</v>
      </c>
      <c r="CR25" s="27">
        <f>IF(AND(CR$5&gt;='Fund Raising'!$K41,CR$5&lt;'Fund Raising'!$L41),'Fund Raising'!$I41,0)</f>
        <v>0</v>
      </c>
      <c r="CS25" s="27">
        <f>IF(AND(CS$5&gt;='Fund Raising'!$K41,CS$5&lt;'Fund Raising'!$L41),'Fund Raising'!$I41,0)</f>
        <v>0</v>
      </c>
      <c r="CT25" s="27">
        <f>IF(AND(CT$5&gt;='Fund Raising'!$K41,CT$5&lt;'Fund Raising'!$L41),'Fund Raising'!$I41,0)</f>
        <v>0</v>
      </c>
      <c r="CU25" s="27">
        <f>IF(AND(CU$5&gt;='Fund Raising'!$K41,CU$5&lt;'Fund Raising'!$L41),'Fund Raising'!$I41,0)</f>
        <v>0</v>
      </c>
      <c r="CV25" s="27">
        <f>IF(AND(CV$5&gt;='Fund Raising'!$K41,CV$5&lt;'Fund Raising'!$L41),'Fund Raising'!$I41,0)</f>
        <v>0</v>
      </c>
      <c r="CW25" s="27">
        <f>IF(AND(CW$5&gt;='Fund Raising'!$K41,CW$5&lt;'Fund Raising'!$L41),'Fund Raising'!$I41,0)</f>
        <v>0</v>
      </c>
      <c r="CX25" s="27">
        <f>IF(AND(CX$5&gt;='Fund Raising'!$K41,CX$5&lt;'Fund Raising'!$L41),'Fund Raising'!$I41,0)</f>
        <v>0</v>
      </c>
      <c r="CY25" s="27">
        <f>IF(AND(CY$5&gt;='Fund Raising'!$K41,CY$5&lt;'Fund Raising'!$L41),'Fund Raising'!$I41,0)</f>
        <v>0</v>
      </c>
      <c r="CZ25" s="27">
        <f>IF(AND(CZ$5&gt;='Fund Raising'!$K41,CZ$5&lt;'Fund Raising'!$L41),'Fund Raising'!$I41,0)</f>
        <v>0</v>
      </c>
      <c r="DA25" s="27">
        <f>IF(AND(DA$5&gt;='Fund Raising'!$K41,DA$5&lt;'Fund Raising'!$L41),'Fund Raising'!$I41,0)</f>
        <v>0</v>
      </c>
      <c r="DB25" s="27">
        <f>IF(AND(DB$5&gt;='Fund Raising'!$K41,DB$5&lt;'Fund Raising'!$L41),'Fund Raising'!$I41,0)</f>
        <v>0</v>
      </c>
      <c r="DC25" s="27">
        <f>IF(AND(DC$5&gt;='Fund Raising'!$K41,DC$5&lt;'Fund Raising'!$L41),'Fund Raising'!$I41,0)</f>
        <v>0</v>
      </c>
      <c r="DD25" s="27">
        <f>IF(AND(DD$5&gt;='Fund Raising'!$K41,DD$5&lt;'Fund Raising'!$L41),'Fund Raising'!$I41,0)</f>
        <v>0</v>
      </c>
      <c r="DE25" s="27">
        <f>IF(AND(DE$5&gt;='Fund Raising'!$K41,DE$5&lt;'Fund Raising'!$L41),'Fund Raising'!$I41,0)</f>
        <v>0</v>
      </c>
      <c r="DF25" s="27">
        <f>IF(AND(DF$5&gt;='Fund Raising'!$K41,DF$5&lt;'Fund Raising'!$L41),'Fund Raising'!$I41,0)</f>
        <v>0</v>
      </c>
      <c r="DG25" s="27">
        <f>IF(AND(DG$5&gt;='Fund Raising'!$K41,DG$5&lt;'Fund Raising'!$L41),'Fund Raising'!$I41,0)</f>
        <v>0</v>
      </c>
      <c r="DH25" s="27">
        <f>IF(AND(DH$5&gt;='Fund Raising'!$K41,DH$5&lt;'Fund Raising'!$L41),'Fund Raising'!$I41,0)</f>
        <v>0</v>
      </c>
      <c r="DI25" s="27">
        <f>IF(AND(DI$5&gt;='Fund Raising'!$K41,DI$5&lt;'Fund Raising'!$L41),'Fund Raising'!$I41,0)</f>
        <v>0</v>
      </c>
      <c r="DJ25" s="27">
        <f>IF(AND(DJ$5&gt;='Fund Raising'!$K41,DJ$5&lt;'Fund Raising'!$L41),'Fund Raising'!$I41,0)</f>
        <v>0</v>
      </c>
      <c r="DK25" s="27">
        <f>IF(AND(DK$5&gt;='Fund Raising'!$K41,DK$5&lt;'Fund Raising'!$L41),'Fund Raising'!$I41,0)</f>
        <v>0</v>
      </c>
      <c r="DL25" s="27">
        <f>IF(AND(DL$5&gt;='Fund Raising'!$K41,DL$5&lt;'Fund Raising'!$L41),'Fund Raising'!$I41,0)</f>
        <v>0</v>
      </c>
      <c r="DM25" s="27">
        <f>IF(AND(DM$5&gt;='Fund Raising'!$K41,DM$5&lt;'Fund Raising'!$L41),'Fund Raising'!$I41,0)</f>
        <v>0</v>
      </c>
      <c r="DN25" s="27">
        <f>IF(AND(DN$5&gt;='Fund Raising'!$K41,DN$5&lt;'Fund Raising'!$L41),'Fund Raising'!$I41,0)</f>
        <v>0</v>
      </c>
      <c r="DO25" s="27">
        <f>IF(AND(DO$5&gt;='Fund Raising'!$K41,DO$5&lt;'Fund Raising'!$L41),'Fund Raising'!$I41,0)</f>
        <v>0</v>
      </c>
      <c r="DP25" s="27">
        <f>IF(AND(DP$5&gt;='Fund Raising'!$K41,DP$5&lt;'Fund Raising'!$L41),'Fund Raising'!$I41,0)</f>
        <v>0</v>
      </c>
      <c r="DQ25" s="27">
        <f>IF(AND(DQ$5&gt;='Fund Raising'!$K41,DQ$5&lt;'Fund Raising'!$L41),'Fund Raising'!$I41,0)</f>
        <v>0</v>
      </c>
      <c r="DR25" s="27">
        <f>IF(AND(DR$5&gt;='Fund Raising'!$K41,DR$5&lt;'Fund Raising'!$L41),'Fund Raising'!$I41,0)</f>
        <v>0</v>
      </c>
    </row>
    <row r="26" ht="14.25" customHeight="1" outlineLevel="2">
      <c r="B26" s="23" t="s">
        <v>239</v>
      </c>
      <c r="C26" s="112">
        <f t="shared" ref="C26:DR26" si="2">SUM(C11:C25)</f>
        <v>25244583333</v>
      </c>
      <c r="D26" s="112">
        <f t="shared" si="2"/>
        <v>6594583333</v>
      </c>
      <c r="E26" s="112">
        <f t="shared" si="2"/>
        <v>6594583333</v>
      </c>
      <c r="F26" s="112">
        <f t="shared" si="2"/>
        <v>6594583333</v>
      </c>
      <c r="G26" s="112">
        <f t="shared" si="2"/>
        <v>6594583333</v>
      </c>
      <c r="H26" s="112">
        <f t="shared" si="2"/>
        <v>6594583333</v>
      </c>
      <c r="I26" s="112">
        <f t="shared" si="2"/>
        <v>6594583333</v>
      </c>
      <c r="J26" s="112">
        <f t="shared" si="2"/>
        <v>6594583333</v>
      </c>
      <c r="K26" s="112">
        <f t="shared" si="2"/>
        <v>6594583333</v>
      </c>
      <c r="L26" s="112">
        <f t="shared" si="2"/>
        <v>6594583333</v>
      </c>
      <c r="M26" s="112">
        <f t="shared" si="2"/>
        <v>6594583333</v>
      </c>
      <c r="N26" s="112">
        <f t="shared" si="2"/>
        <v>6594583333</v>
      </c>
      <c r="O26" s="112">
        <f t="shared" si="2"/>
        <v>6594583333</v>
      </c>
      <c r="P26" s="112">
        <f t="shared" si="2"/>
        <v>6594583333</v>
      </c>
      <c r="Q26" s="112">
        <f t="shared" si="2"/>
        <v>6594583333</v>
      </c>
      <c r="R26" s="112">
        <f t="shared" si="2"/>
        <v>6594583333</v>
      </c>
      <c r="S26" s="112">
        <f t="shared" si="2"/>
        <v>6594583333</v>
      </c>
      <c r="T26" s="112">
        <f t="shared" si="2"/>
        <v>6594583333</v>
      </c>
      <c r="U26" s="112">
        <f t="shared" si="2"/>
        <v>6594583333</v>
      </c>
      <c r="V26" s="112">
        <f t="shared" si="2"/>
        <v>6594583333</v>
      </c>
      <c r="W26" s="112">
        <f t="shared" si="2"/>
        <v>6594583333</v>
      </c>
      <c r="X26" s="112">
        <f t="shared" si="2"/>
        <v>6594583333</v>
      </c>
      <c r="Y26" s="112">
        <f t="shared" si="2"/>
        <v>6594583333</v>
      </c>
      <c r="Z26" s="112">
        <f t="shared" si="2"/>
        <v>6594583333</v>
      </c>
      <c r="AA26" s="112">
        <f t="shared" si="2"/>
        <v>6594583333</v>
      </c>
      <c r="AB26" s="112">
        <f t="shared" si="2"/>
        <v>6594583333</v>
      </c>
      <c r="AC26" s="112">
        <f t="shared" si="2"/>
        <v>6594583333</v>
      </c>
      <c r="AD26" s="112">
        <f t="shared" si="2"/>
        <v>6594583333</v>
      </c>
      <c r="AE26" s="112">
        <f t="shared" si="2"/>
        <v>6594583333</v>
      </c>
      <c r="AF26" s="112">
        <f t="shared" si="2"/>
        <v>6594583333</v>
      </c>
      <c r="AG26" s="112">
        <f t="shared" si="2"/>
        <v>6594583333</v>
      </c>
      <c r="AH26" s="112">
        <f t="shared" si="2"/>
        <v>6594583333</v>
      </c>
      <c r="AI26" s="112">
        <f t="shared" si="2"/>
        <v>6594583333</v>
      </c>
      <c r="AJ26" s="112">
        <f t="shared" si="2"/>
        <v>6594583333</v>
      </c>
      <c r="AK26" s="112">
        <f t="shared" si="2"/>
        <v>6594583333</v>
      </c>
      <c r="AL26" s="112">
        <f t="shared" si="2"/>
        <v>6594583333</v>
      </c>
      <c r="AM26" s="112">
        <f t="shared" si="2"/>
        <v>6594583333</v>
      </c>
      <c r="AN26" s="112">
        <f t="shared" si="2"/>
        <v>6594583333</v>
      </c>
      <c r="AO26" s="112">
        <f t="shared" si="2"/>
        <v>6594583333</v>
      </c>
      <c r="AP26" s="112">
        <f t="shared" si="2"/>
        <v>6594583333</v>
      </c>
      <c r="AQ26" s="112">
        <f t="shared" si="2"/>
        <v>6594583333</v>
      </c>
      <c r="AR26" s="112">
        <f t="shared" si="2"/>
        <v>6594583333</v>
      </c>
      <c r="AS26" s="112">
        <f t="shared" si="2"/>
        <v>6594583333</v>
      </c>
      <c r="AT26" s="112">
        <f t="shared" si="2"/>
        <v>6594583333</v>
      </c>
      <c r="AU26" s="112">
        <f t="shared" si="2"/>
        <v>6594583333</v>
      </c>
      <c r="AV26" s="112">
        <f t="shared" si="2"/>
        <v>6594583333</v>
      </c>
      <c r="AW26" s="112">
        <f t="shared" si="2"/>
        <v>6594583333</v>
      </c>
      <c r="AX26" s="112">
        <f t="shared" si="2"/>
        <v>6594583333</v>
      </c>
      <c r="AY26" s="112">
        <f t="shared" si="2"/>
        <v>6594583333</v>
      </c>
      <c r="AZ26" s="112">
        <f t="shared" si="2"/>
        <v>6594583333</v>
      </c>
      <c r="BA26" s="112">
        <f t="shared" si="2"/>
        <v>6594583333</v>
      </c>
      <c r="BB26" s="112">
        <f t="shared" si="2"/>
        <v>6594583333</v>
      </c>
      <c r="BC26" s="112">
        <f t="shared" si="2"/>
        <v>6594583333</v>
      </c>
      <c r="BD26" s="112">
        <f t="shared" si="2"/>
        <v>6594583333</v>
      </c>
      <c r="BE26" s="112">
        <f t="shared" si="2"/>
        <v>6594583333</v>
      </c>
      <c r="BF26" s="112">
        <f t="shared" si="2"/>
        <v>6594583333</v>
      </c>
      <c r="BG26" s="112">
        <f t="shared" si="2"/>
        <v>6594583333</v>
      </c>
      <c r="BH26" s="112">
        <f t="shared" si="2"/>
        <v>6594583333</v>
      </c>
      <c r="BI26" s="112">
        <f t="shared" si="2"/>
        <v>6594583333</v>
      </c>
      <c r="BJ26" s="112">
        <f t="shared" si="2"/>
        <v>6594583333</v>
      </c>
      <c r="BK26" s="112">
        <f t="shared" si="2"/>
        <v>6594583333</v>
      </c>
      <c r="BL26" s="112">
        <f t="shared" si="2"/>
        <v>6594583333</v>
      </c>
      <c r="BM26" s="112">
        <f t="shared" si="2"/>
        <v>6594583333</v>
      </c>
      <c r="BN26" s="112">
        <f t="shared" si="2"/>
        <v>6594583333</v>
      </c>
      <c r="BO26" s="112">
        <f t="shared" si="2"/>
        <v>6594583333</v>
      </c>
      <c r="BP26" s="112">
        <f t="shared" si="2"/>
        <v>6594583333</v>
      </c>
      <c r="BQ26" s="112">
        <f t="shared" si="2"/>
        <v>6594583333</v>
      </c>
      <c r="BR26" s="112">
        <f t="shared" si="2"/>
        <v>6594583333</v>
      </c>
      <c r="BS26" s="112">
        <f t="shared" si="2"/>
        <v>6594583333</v>
      </c>
      <c r="BT26" s="112">
        <f t="shared" si="2"/>
        <v>6594583333</v>
      </c>
      <c r="BU26" s="112">
        <f t="shared" si="2"/>
        <v>6594583333</v>
      </c>
      <c r="BV26" s="112">
        <f t="shared" si="2"/>
        <v>6594583333</v>
      </c>
      <c r="BW26" s="112">
        <f t="shared" si="2"/>
        <v>6594583333</v>
      </c>
      <c r="BX26" s="112">
        <f t="shared" si="2"/>
        <v>6594583333</v>
      </c>
      <c r="BY26" s="112">
        <f t="shared" si="2"/>
        <v>6594583333</v>
      </c>
      <c r="BZ26" s="112">
        <f t="shared" si="2"/>
        <v>6594583333</v>
      </c>
      <c r="CA26" s="112">
        <f t="shared" si="2"/>
        <v>6594583333</v>
      </c>
      <c r="CB26" s="112">
        <f t="shared" si="2"/>
        <v>6594583333</v>
      </c>
      <c r="CC26" s="112">
        <f t="shared" si="2"/>
        <v>6594583333</v>
      </c>
      <c r="CD26" s="112">
        <f t="shared" si="2"/>
        <v>6594583333</v>
      </c>
      <c r="CE26" s="112">
        <f t="shared" si="2"/>
        <v>6594583333</v>
      </c>
      <c r="CF26" s="112">
        <f t="shared" si="2"/>
        <v>6594583333</v>
      </c>
      <c r="CG26" s="112">
        <f t="shared" si="2"/>
        <v>6594583333</v>
      </c>
      <c r="CH26" s="112">
        <f t="shared" si="2"/>
        <v>6594583333</v>
      </c>
      <c r="CI26" s="112">
        <f t="shared" si="2"/>
        <v>6594583333</v>
      </c>
      <c r="CJ26" s="112">
        <f t="shared" si="2"/>
        <v>6594583333</v>
      </c>
      <c r="CK26" s="112">
        <f t="shared" si="2"/>
        <v>6594583333</v>
      </c>
      <c r="CL26" s="112">
        <f t="shared" si="2"/>
        <v>6594583333</v>
      </c>
      <c r="CM26" s="112">
        <f t="shared" si="2"/>
        <v>6594583333</v>
      </c>
      <c r="CN26" s="112">
        <f t="shared" si="2"/>
        <v>6594583333</v>
      </c>
      <c r="CO26" s="112">
        <f t="shared" si="2"/>
        <v>6594583333</v>
      </c>
      <c r="CP26" s="112">
        <f t="shared" si="2"/>
        <v>6594583333</v>
      </c>
      <c r="CQ26" s="112">
        <f t="shared" si="2"/>
        <v>6594583333</v>
      </c>
      <c r="CR26" s="112">
        <f t="shared" si="2"/>
        <v>6594583333</v>
      </c>
      <c r="CS26" s="112">
        <f t="shared" si="2"/>
        <v>6594583333</v>
      </c>
      <c r="CT26" s="112">
        <f t="shared" si="2"/>
        <v>6594583333</v>
      </c>
      <c r="CU26" s="112">
        <f t="shared" si="2"/>
        <v>6594583333</v>
      </c>
      <c r="CV26" s="112">
        <f t="shared" si="2"/>
        <v>6594583333</v>
      </c>
      <c r="CW26" s="112">
        <f t="shared" si="2"/>
        <v>6594583333</v>
      </c>
      <c r="CX26" s="112">
        <f t="shared" si="2"/>
        <v>6594583333</v>
      </c>
      <c r="CY26" s="112">
        <f t="shared" si="2"/>
        <v>6594583333</v>
      </c>
      <c r="CZ26" s="112">
        <f t="shared" si="2"/>
        <v>6594583333</v>
      </c>
      <c r="DA26" s="112">
        <f t="shared" si="2"/>
        <v>6594583333</v>
      </c>
      <c r="DB26" s="112">
        <f t="shared" si="2"/>
        <v>6594583333</v>
      </c>
      <c r="DC26" s="112">
        <f t="shared" si="2"/>
        <v>6594583333</v>
      </c>
      <c r="DD26" s="112">
        <f t="shared" si="2"/>
        <v>6594583333</v>
      </c>
      <c r="DE26" s="112">
        <f t="shared" si="2"/>
        <v>6594583333</v>
      </c>
      <c r="DF26" s="112">
        <f t="shared" si="2"/>
        <v>6594583333</v>
      </c>
      <c r="DG26" s="112">
        <f t="shared" si="2"/>
        <v>6594583333</v>
      </c>
      <c r="DH26" s="112">
        <f t="shared" si="2"/>
        <v>6594583333</v>
      </c>
      <c r="DI26" s="112">
        <f t="shared" si="2"/>
        <v>6594583333</v>
      </c>
      <c r="DJ26" s="112">
        <f t="shared" si="2"/>
        <v>6594583333</v>
      </c>
      <c r="DK26" s="112">
        <f t="shared" si="2"/>
        <v>6594583333</v>
      </c>
      <c r="DL26" s="112">
        <f t="shared" si="2"/>
        <v>6594583333</v>
      </c>
      <c r="DM26" s="112">
        <f t="shared" si="2"/>
        <v>6594583333</v>
      </c>
      <c r="DN26" s="112">
        <f t="shared" si="2"/>
        <v>6594583333</v>
      </c>
      <c r="DO26" s="112">
        <f t="shared" si="2"/>
        <v>6594583333</v>
      </c>
      <c r="DP26" s="112">
        <f t="shared" si="2"/>
        <v>6594583333</v>
      </c>
      <c r="DQ26" s="112">
        <f t="shared" si="2"/>
        <v>6594583333</v>
      </c>
      <c r="DR26" s="112">
        <f t="shared" si="2"/>
        <v>6594583333</v>
      </c>
    </row>
    <row r="27" ht="14.25" customHeight="1" outlineLevel="1">
      <c r="B27" s="252" t="s">
        <v>240</v>
      </c>
      <c r="C27" s="253"/>
      <c r="D27" s="253"/>
      <c r="E27" s="253"/>
      <c r="F27" s="253"/>
      <c r="G27" s="253"/>
      <c r="H27" s="253"/>
      <c r="I27" s="253"/>
      <c r="J27" s="253"/>
      <c r="K27" s="253"/>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Q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253"/>
      <c r="BO27" s="253"/>
      <c r="BP27" s="253"/>
      <c r="BQ27" s="253"/>
      <c r="BR27" s="253"/>
      <c r="BS27" s="253"/>
      <c r="BT27" s="253"/>
      <c r="BU27" s="253"/>
      <c r="BV27" s="253"/>
      <c r="BW27" s="253"/>
      <c r="BX27" s="253"/>
      <c r="BY27" s="253"/>
      <c r="BZ27" s="253"/>
      <c r="CA27" s="253"/>
      <c r="CB27" s="253"/>
      <c r="CC27" s="253"/>
      <c r="CD27" s="253"/>
      <c r="CE27" s="253"/>
      <c r="CF27" s="253"/>
      <c r="CG27" s="253"/>
      <c r="CH27" s="253"/>
      <c r="CI27" s="253"/>
      <c r="CJ27" s="253"/>
      <c r="CK27" s="253"/>
      <c r="CL27" s="253"/>
      <c r="CM27" s="253"/>
      <c r="CN27" s="253"/>
      <c r="CO27" s="253"/>
      <c r="CP27" s="253"/>
      <c r="CQ27" s="253"/>
      <c r="CR27" s="253"/>
      <c r="CS27" s="253"/>
      <c r="CT27" s="253"/>
      <c r="CU27" s="253"/>
      <c r="CV27" s="253"/>
      <c r="CW27" s="253"/>
      <c r="CX27" s="253"/>
      <c r="CY27" s="253"/>
      <c r="CZ27" s="253"/>
      <c r="DA27" s="253"/>
      <c r="DB27" s="253"/>
      <c r="DC27" s="253"/>
      <c r="DD27" s="253"/>
      <c r="DE27" s="253"/>
      <c r="DF27" s="253"/>
      <c r="DG27" s="253"/>
      <c r="DH27" s="253"/>
      <c r="DI27" s="253"/>
      <c r="DJ27" s="253"/>
      <c r="DK27" s="253"/>
      <c r="DL27" s="253"/>
      <c r="DM27" s="253"/>
      <c r="DN27" s="253"/>
      <c r="DO27" s="253"/>
      <c r="DP27" s="253"/>
      <c r="DQ27" s="253"/>
      <c r="DR27" s="253"/>
    </row>
    <row r="28" ht="14.25" customHeight="1" outlineLevel="2">
      <c r="B28" s="242" t="str">
        <f t="shared" ref="B28:C28" si="3">B11</f>
        <v>Early Backers / Angels</v>
      </c>
      <c r="C28" s="27">
        <f t="shared" si="3"/>
        <v>0</v>
      </c>
      <c r="D28" s="27">
        <f t="shared" ref="D28:DR28" si="4">C28+D11</f>
        <v>0</v>
      </c>
      <c r="E28" s="27">
        <f t="shared" si="4"/>
        <v>0</v>
      </c>
      <c r="F28" s="27">
        <f t="shared" si="4"/>
        <v>0</v>
      </c>
      <c r="G28" s="27">
        <f t="shared" si="4"/>
        <v>0</v>
      </c>
      <c r="H28" s="27">
        <f t="shared" si="4"/>
        <v>0</v>
      </c>
      <c r="I28" s="27">
        <f t="shared" si="4"/>
        <v>0</v>
      </c>
      <c r="J28" s="27">
        <f t="shared" si="4"/>
        <v>0</v>
      </c>
      <c r="K28" s="27">
        <f t="shared" si="4"/>
        <v>0</v>
      </c>
      <c r="L28" s="27">
        <f t="shared" si="4"/>
        <v>0</v>
      </c>
      <c r="M28" s="27">
        <f t="shared" si="4"/>
        <v>0</v>
      </c>
      <c r="N28" s="27">
        <f t="shared" si="4"/>
        <v>0</v>
      </c>
      <c r="O28" s="27">
        <f t="shared" si="4"/>
        <v>0</v>
      </c>
      <c r="P28" s="27">
        <f t="shared" si="4"/>
        <v>0</v>
      </c>
      <c r="Q28" s="27">
        <f t="shared" si="4"/>
        <v>0</v>
      </c>
      <c r="R28" s="27">
        <f t="shared" si="4"/>
        <v>0</v>
      </c>
      <c r="S28" s="27">
        <f t="shared" si="4"/>
        <v>0</v>
      </c>
      <c r="T28" s="27">
        <f t="shared" si="4"/>
        <v>0</v>
      </c>
      <c r="U28" s="27">
        <f t="shared" si="4"/>
        <v>0</v>
      </c>
      <c r="V28" s="27">
        <f t="shared" si="4"/>
        <v>0</v>
      </c>
      <c r="W28" s="27">
        <f t="shared" si="4"/>
        <v>0</v>
      </c>
      <c r="X28" s="27">
        <f t="shared" si="4"/>
        <v>0</v>
      </c>
      <c r="Y28" s="27">
        <f t="shared" si="4"/>
        <v>0</v>
      </c>
      <c r="Z28" s="27">
        <f t="shared" si="4"/>
        <v>0</v>
      </c>
      <c r="AA28" s="27">
        <f t="shared" si="4"/>
        <v>0</v>
      </c>
      <c r="AB28" s="27">
        <f t="shared" si="4"/>
        <v>0</v>
      </c>
      <c r="AC28" s="27">
        <f t="shared" si="4"/>
        <v>0</v>
      </c>
      <c r="AD28" s="27">
        <f t="shared" si="4"/>
        <v>0</v>
      </c>
      <c r="AE28" s="27">
        <f t="shared" si="4"/>
        <v>0</v>
      </c>
      <c r="AF28" s="27">
        <f t="shared" si="4"/>
        <v>0</v>
      </c>
      <c r="AG28" s="27">
        <f t="shared" si="4"/>
        <v>0</v>
      </c>
      <c r="AH28" s="27">
        <f t="shared" si="4"/>
        <v>0</v>
      </c>
      <c r="AI28" s="27">
        <f t="shared" si="4"/>
        <v>0</v>
      </c>
      <c r="AJ28" s="27">
        <f t="shared" si="4"/>
        <v>0</v>
      </c>
      <c r="AK28" s="27">
        <f t="shared" si="4"/>
        <v>0</v>
      </c>
      <c r="AL28" s="27">
        <f t="shared" si="4"/>
        <v>0</v>
      </c>
      <c r="AM28" s="27">
        <f t="shared" si="4"/>
        <v>0</v>
      </c>
      <c r="AN28" s="27">
        <f t="shared" si="4"/>
        <v>0</v>
      </c>
      <c r="AO28" s="27">
        <f t="shared" si="4"/>
        <v>0</v>
      </c>
      <c r="AP28" s="27">
        <f t="shared" si="4"/>
        <v>0</v>
      </c>
      <c r="AQ28" s="27">
        <f t="shared" si="4"/>
        <v>0</v>
      </c>
      <c r="AR28" s="27">
        <f t="shared" si="4"/>
        <v>0</v>
      </c>
      <c r="AS28" s="27">
        <f t="shared" si="4"/>
        <v>0</v>
      </c>
      <c r="AT28" s="27">
        <f t="shared" si="4"/>
        <v>0</v>
      </c>
      <c r="AU28" s="27">
        <f t="shared" si="4"/>
        <v>0</v>
      </c>
      <c r="AV28" s="27">
        <f t="shared" si="4"/>
        <v>0</v>
      </c>
      <c r="AW28" s="27">
        <f t="shared" si="4"/>
        <v>0</v>
      </c>
      <c r="AX28" s="27">
        <f t="shared" si="4"/>
        <v>0</v>
      </c>
      <c r="AY28" s="27">
        <f t="shared" si="4"/>
        <v>0</v>
      </c>
      <c r="AZ28" s="27">
        <f t="shared" si="4"/>
        <v>0</v>
      </c>
      <c r="BA28" s="27">
        <f t="shared" si="4"/>
        <v>0</v>
      </c>
      <c r="BB28" s="27">
        <f t="shared" si="4"/>
        <v>0</v>
      </c>
      <c r="BC28" s="27">
        <f t="shared" si="4"/>
        <v>0</v>
      </c>
      <c r="BD28" s="27">
        <f t="shared" si="4"/>
        <v>0</v>
      </c>
      <c r="BE28" s="27">
        <f t="shared" si="4"/>
        <v>0</v>
      </c>
      <c r="BF28" s="27">
        <f t="shared" si="4"/>
        <v>0</v>
      </c>
      <c r="BG28" s="27">
        <f t="shared" si="4"/>
        <v>0</v>
      </c>
      <c r="BH28" s="27">
        <f t="shared" si="4"/>
        <v>0</v>
      </c>
      <c r="BI28" s="27">
        <f t="shared" si="4"/>
        <v>0</v>
      </c>
      <c r="BJ28" s="27">
        <f t="shared" si="4"/>
        <v>0</v>
      </c>
      <c r="BK28" s="27">
        <f t="shared" si="4"/>
        <v>0</v>
      </c>
      <c r="BL28" s="27">
        <f t="shared" si="4"/>
        <v>0</v>
      </c>
      <c r="BM28" s="27">
        <f t="shared" si="4"/>
        <v>0</v>
      </c>
      <c r="BN28" s="27">
        <f t="shared" si="4"/>
        <v>0</v>
      </c>
      <c r="BO28" s="27">
        <f t="shared" si="4"/>
        <v>0</v>
      </c>
      <c r="BP28" s="27">
        <f t="shared" si="4"/>
        <v>0</v>
      </c>
      <c r="BQ28" s="27">
        <f t="shared" si="4"/>
        <v>0</v>
      </c>
      <c r="BR28" s="27">
        <f t="shared" si="4"/>
        <v>0</v>
      </c>
      <c r="BS28" s="27">
        <f t="shared" si="4"/>
        <v>0</v>
      </c>
      <c r="BT28" s="27">
        <f t="shared" si="4"/>
        <v>0</v>
      </c>
      <c r="BU28" s="27">
        <f t="shared" si="4"/>
        <v>0</v>
      </c>
      <c r="BV28" s="27">
        <f t="shared" si="4"/>
        <v>0</v>
      </c>
      <c r="BW28" s="27">
        <f t="shared" si="4"/>
        <v>0</v>
      </c>
      <c r="BX28" s="27">
        <f t="shared" si="4"/>
        <v>0</v>
      </c>
      <c r="BY28" s="27">
        <f t="shared" si="4"/>
        <v>0</v>
      </c>
      <c r="BZ28" s="27">
        <f t="shared" si="4"/>
        <v>0</v>
      </c>
      <c r="CA28" s="27">
        <f t="shared" si="4"/>
        <v>0</v>
      </c>
      <c r="CB28" s="27">
        <f t="shared" si="4"/>
        <v>0</v>
      </c>
      <c r="CC28" s="27">
        <f t="shared" si="4"/>
        <v>0</v>
      </c>
      <c r="CD28" s="27">
        <f t="shared" si="4"/>
        <v>0</v>
      </c>
      <c r="CE28" s="27">
        <f t="shared" si="4"/>
        <v>0</v>
      </c>
      <c r="CF28" s="27">
        <f t="shared" si="4"/>
        <v>0</v>
      </c>
      <c r="CG28" s="27">
        <f t="shared" si="4"/>
        <v>0</v>
      </c>
      <c r="CH28" s="27">
        <f t="shared" si="4"/>
        <v>0</v>
      </c>
      <c r="CI28" s="27">
        <f t="shared" si="4"/>
        <v>0</v>
      </c>
      <c r="CJ28" s="27">
        <f t="shared" si="4"/>
        <v>0</v>
      </c>
      <c r="CK28" s="27">
        <f t="shared" si="4"/>
        <v>0</v>
      </c>
      <c r="CL28" s="27">
        <f t="shared" si="4"/>
        <v>0</v>
      </c>
      <c r="CM28" s="27">
        <f t="shared" si="4"/>
        <v>0</v>
      </c>
      <c r="CN28" s="27">
        <f t="shared" si="4"/>
        <v>0</v>
      </c>
      <c r="CO28" s="27">
        <f t="shared" si="4"/>
        <v>0</v>
      </c>
      <c r="CP28" s="27">
        <f t="shared" si="4"/>
        <v>0</v>
      </c>
      <c r="CQ28" s="27">
        <f t="shared" si="4"/>
        <v>0</v>
      </c>
      <c r="CR28" s="27">
        <f t="shared" si="4"/>
        <v>0</v>
      </c>
      <c r="CS28" s="27">
        <f t="shared" si="4"/>
        <v>0</v>
      </c>
      <c r="CT28" s="27">
        <f t="shared" si="4"/>
        <v>0</v>
      </c>
      <c r="CU28" s="27">
        <f t="shared" si="4"/>
        <v>0</v>
      </c>
      <c r="CV28" s="27">
        <f t="shared" si="4"/>
        <v>0</v>
      </c>
      <c r="CW28" s="27">
        <f t="shared" si="4"/>
        <v>0</v>
      </c>
      <c r="CX28" s="27">
        <f t="shared" si="4"/>
        <v>0</v>
      </c>
      <c r="CY28" s="27">
        <f t="shared" si="4"/>
        <v>0</v>
      </c>
      <c r="CZ28" s="27">
        <f t="shared" si="4"/>
        <v>0</v>
      </c>
      <c r="DA28" s="27">
        <f t="shared" si="4"/>
        <v>0</v>
      </c>
      <c r="DB28" s="27">
        <f t="shared" si="4"/>
        <v>0</v>
      </c>
      <c r="DC28" s="27">
        <f t="shared" si="4"/>
        <v>0</v>
      </c>
      <c r="DD28" s="27">
        <f t="shared" si="4"/>
        <v>0</v>
      </c>
      <c r="DE28" s="27">
        <f t="shared" si="4"/>
        <v>0</v>
      </c>
      <c r="DF28" s="27">
        <f t="shared" si="4"/>
        <v>0</v>
      </c>
      <c r="DG28" s="27">
        <f t="shared" si="4"/>
        <v>0</v>
      </c>
      <c r="DH28" s="27">
        <f t="shared" si="4"/>
        <v>0</v>
      </c>
      <c r="DI28" s="27">
        <f t="shared" si="4"/>
        <v>0</v>
      </c>
      <c r="DJ28" s="27">
        <f t="shared" si="4"/>
        <v>0</v>
      </c>
      <c r="DK28" s="27">
        <f t="shared" si="4"/>
        <v>0</v>
      </c>
      <c r="DL28" s="27">
        <f t="shared" si="4"/>
        <v>0</v>
      </c>
      <c r="DM28" s="27">
        <f t="shared" si="4"/>
        <v>0</v>
      </c>
      <c r="DN28" s="27">
        <f t="shared" si="4"/>
        <v>0</v>
      </c>
      <c r="DO28" s="27">
        <f t="shared" si="4"/>
        <v>0</v>
      </c>
      <c r="DP28" s="27">
        <f t="shared" si="4"/>
        <v>0</v>
      </c>
      <c r="DQ28" s="27">
        <f t="shared" si="4"/>
        <v>0</v>
      </c>
      <c r="DR28" s="27">
        <f t="shared" si="4"/>
        <v>0</v>
      </c>
    </row>
    <row r="29" ht="14.25" customHeight="1" outlineLevel="2">
      <c r="B29" s="242" t="str">
        <f t="shared" ref="B29:C29" si="5">B12</f>
        <v>Seed</v>
      </c>
      <c r="C29" s="27">
        <f t="shared" si="5"/>
        <v>0</v>
      </c>
      <c r="D29" s="27">
        <f t="shared" ref="D29:DR29" si="6">C29+D12</f>
        <v>0</v>
      </c>
      <c r="E29" s="27">
        <f t="shared" si="6"/>
        <v>0</v>
      </c>
      <c r="F29" s="27">
        <f t="shared" si="6"/>
        <v>0</v>
      </c>
      <c r="G29" s="27">
        <f t="shared" si="6"/>
        <v>0</v>
      </c>
      <c r="H29" s="27">
        <f t="shared" si="6"/>
        <v>0</v>
      </c>
      <c r="I29" s="27">
        <f t="shared" si="6"/>
        <v>0</v>
      </c>
      <c r="J29" s="27">
        <f t="shared" si="6"/>
        <v>0</v>
      </c>
      <c r="K29" s="27">
        <f t="shared" si="6"/>
        <v>0</v>
      </c>
      <c r="L29" s="27">
        <f t="shared" si="6"/>
        <v>0</v>
      </c>
      <c r="M29" s="27">
        <f t="shared" si="6"/>
        <v>0</v>
      </c>
      <c r="N29" s="27">
        <f t="shared" si="6"/>
        <v>0</v>
      </c>
      <c r="O29" s="27">
        <f t="shared" si="6"/>
        <v>0</v>
      </c>
      <c r="P29" s="27">
        <f t="shared" si="6"/>
        <v>0</v>
      </c>
      <c r="Q29" s="27">
        <f t="shared" si="6"/>
        <v>0</v>
      </c>
      <c r="R29" s="27">
        <f t="shared" si="6"/>
        <v>0</v>
      </c>
      <c r="S29" s="27">
        <f t="shared" si="6"/>
        <v>0</v>
      </c>
      <c r="T29" s="27">
        <f t="shared" si="6"/>
        <v>0</v>
      </c>
      <c r="U29" s="27">
        <f t="shared" si="6"/>
        <v>0</v>
      </c>
      <c r="V29" s="27">
        <f t="shared" si="6"/>
        <v>0</v>
      </c>
      <c r="W29" s="27">
        <f t="shared" si="6"/>
        <v>0</v>
      </c>
      <c r="X29" s="27">
        <f t="shared" si="6"/>
        <v>0</v>
      </c>
      <c r="Y29" s="27">
        <f t="shared" si="6"/>
        <v>0</v>
      </c>
      <c r="Z29" s="27">
        <f t="shared" si="6"/>
        <v>0</v>
      </c>
      <c r="AA29" s="27">
        <f t="shared" si="6"/>
        <v>0</v>
      </c>
      <c r="AB29" s="27">
        <f t="shared" si="6"/>
        <v>0</v>
      </c>
      <c r="AC29" s="27">
        <f t="shared" si="6"/>
        <v>0</v>
      </c>
      <c r="AD29" s="27">
        <f t="shared" si="6"/>
        <v>0</v>
      </c>
      <c r="AE29" s="27">
        <f t="shared" si="6"/>
        <v>0</v>
      </c>
      <c r="AF29" s="27">
        <f t="shared" si="6"/>
        <v>0</v>
      </c>
      <c r="AG29" s="27">
        <f t="shared" si="6"/>
        <v>0</v>
      </c>
      <c r="AH29" s="27">
        <f t="shared" si="6"/>
        <v>0</v>
      </c>
      <c r="AI29" s="27">
        <f t="shared" si="6"/>
        <v>0</v>
      </c>
      <c r="AJ29" s="27">
        <f t="shared" si="6"/>
        <v>0</v>
      </c>
      <c r="AK29" s="27">
        <f t="shared" si="6"/>
        <v>0</v>
      </c>
      <c r="AL29" s="27">
        <f t="shared" si="6"/>
        <v>0</v>
      </c>
      <c r="AM29" s="27">
        <f t="shared" si="6"/>
        <v>0</v>
      </c>
      <c r="AN29" s="27">
        <f t="shared" si="6"/>
        <v>0</v>
      </c>
      <c r="AO29" s="27">
        <f t="shared" si="6"/>
        <v>0</v>
      </c>
      <c r="AP29" s="27">
        <f t="shared" si="6"/>
        <v>0</v>
      </c>
      <c r="AQ29" s="27">
        <f t="shared" si="6"/>
        <v>0</v>
      </c>
      <c r="AR29" s="27">
        <f t="shared" si="6"/>
        <v>0</v>
      </c>
      <c r="AS29" s="27">
        <f t="shared" si="6"/>
        <v>0</v>
      </c>
      <c r="AT29" s="27">
        <f t="shared" si="6"/>
        <v>0</v>
      </c>
      <c r="AU29" s="27">
        <f t="shared" si="6"/>
        <v>0</v>
      </c>
      <c r="AV29" s="27">
        <f t="shared" si="6"/>
        <v>0</v>
      </c>
      <c r="AW29" s="27">
        <f t="shared" si="6"/>
        <v>0</v>
      </c>
      <c r="AX29" s="27">
        <f t="shared" si="6"/>
        <v>0</v>
      </c>
      <c r="AY29" s="27">
        <f t="shared" si="6"/>
        <v>0</v>
      </c>
      <c r="AZ29" s="27">
        <f t="shared" si="6"/>
        <v>0</v>
      </c>
      <c r="BA29" s="27">
        <f t="shared" si="6"/>
        <v>0</v>
      </c>
      <c r="BB29" s="27">
        <f t="shared" si="6"/>
        <v>0</v>
      </c>
      <c r="BC29" s="27">
        <f t="shared" si="6"/>
        <v>0</v>
      </c>
      <c r="BD29" s="27">
        <f t="shared" si="6"/>
        <v>0</v>
      </c>
      <c r="BE29" s="27">
        <f t="shared" si="6"/>
        <v>0</v>
      </c>
      <c r="BF29" s="27">
        <f t="shared" si="6"/>
        <v>0</v>
      </c>
      <c r="BG29" s="27">
        <f t="shared" si="6"/>
        <v>0</v>
      </c>
      <c r="BH29" s="27">
        <f t="shared" si="6"/>
        <v>0</v>
      </c>
      <c r="BI29" s="27">
        <f t="shared" si="6"/>
        <v>0</v>
      </c>
      <c r="BJ29" s="27">
        <f t="shared" si="6"/>
        <v>0</v>
      </c>
      <c r="BK29" s="27">
        <f t="shared" si="6"/>
        <v>0</v>
      </c>
      <c r="BL29" s="27">
        <f t="shared" si="6"/>
        <v>0</v>
      </c>
      <c r="BM29" s="27">
        <f t="shared" si="6"/>
        <v>0</v>
      </c>
      <c r="BN29" s="27">
        <f t="shared" si="6"/>
        <v>0</v>
      </c>
      <c r="BO29" s="27">
        <f t="shared" si="6"/>
        <v>0</v>
      </c>
      <c r="BP29" s="27">
        <f t="shared" si="6"/>
        <v>0</v>
      </c>
      <c r="BQ29" s="27">
        <f t="shared" si="6"/>
        <v>0</v>
      </c>
      <c r="BR29" s="27">
        <f t="shared" si="6"/>
        <v>0</v>
      </c>
      <c r="BS29" s="27">
        <f t="shared" si="6"/>
        <v>0</v>
      </c>
      <c r="BT29" s="27">
        <f t="shared" si="6"/>
        <v>0</v>
      </c>
      <c r="BU29" s="27">
        <f t="shared" si="6"/>
        <v>0</v>
      </c>
      <c r="BV29" s="27">
        <f t="shared" si="6"/>
        <v>0</v>
      </c>
      <c r="BW29" s="27">
        <f t="shared" si="6"/>
        <v>0</v>
      </c>
      <c r="BX29" s="27">
        <f t="shared" si="6"/>
        <v>0</v>
      </c>
      <c r="BY29" s="27">
        <f t="shared" si="6"/>
        <v>0</v>
      </c>
      <c r="BZ29" s="27">
        <f t="shared" si="6"/>
        <v>0</v>
      </c>
      <c r="CA29" s="27">
        <f t="shared" si="6"/>
        <v>0</v>
      </c>
      <c r="CB29" s="27">
        <f t="shared" si="6"/>
        <v>0</v>
      </c>
      <c r="CC29" s="27">
        <f t="shared" si="6"/>
        <v>0</v>
      </c>
      <c r="CD29" s="27">
        <f t="shared" si="6"/>
        <v>0</v>
      </c>
      <c r="CE29" s="27">
        <f t="shared" si="6"/>
        <v>0</v>
      </c>
      <c r="CF29" s="27">
        <f t="shared" si="6"/>
        <v>0</v>
      </c>
      <c r="CG29" s="27">
        <f t="shared" si="6"/>
        <v>0</v>
      </c>
      <c r="CH29" s="27">
        <f t="shared" si="6"/>
        <v>0</v>
      </c>
      <c r="CI29" s="27">
        <f t="shared" si="6"/>
        <v>0</v>
      </c>
      <c r="CJ29" s="27">
        <f t="shared" si="6"/>
        <v>0</v>
      </c>
      <c r="CK29" s="27">
        <f t="shared" si="6"/>
        <v>0</v>
      </c>
      <c r="CL29" s="27">
        <f t="shared" si="6"/>
        <v>0</v>
      </c>
      <c r="CM29" s="27">
        <f t="shared" si="6"/>
        <v>0</v>
      </c>
      <c r="CN29" s="27">
        <f t="shared" si="6"/>
        <v>0</v>
      </c>
      <c r="CO29" s="27">
        <f t="shared" si="6"/>
        <v>0</v>
      </c>
      <c r="CP29" s="27">
        <f t="shared" si="6"/>
        <v>0</v>
      </c>
      <c r="CQ29" s="27">
        <f t="shared" si="6"/>
        <v>0</v>
      </c>
      <c r="CR29" s="27">
        <f t="shared" si="6"/>
        <v>0</v>
      </c>
      <c r="CS29" s="27">
        <f t="shared" si="6"/>
        <v>0</v>
      </c>
      <c r="CT29" s="27">
        <f t="shared" si="6"/>
        <v>0</v>
      </c>
      <c r="CU29" s="27">
        <f t="shared" si="6"/>
        <v>0</v>
      </c>
      <c r="CV29" s="27">
        <f t="shared" si="6"/>
        <v>0</v>
      </c>
      <c r="CW29" s="27">
        <f t="shared" si="6"/>
        <v>0</v>
      </c>
      <c r="CX29" s="27">
        <f t="shared" si="6"/>
        <v>0</v>
      </c>
      <c r="CY29" s="27">
        <f t="shared" si="6"/>
        <v>0</v>
      </c>
      <c r="CZ29" s="27">
        <f t="shared" si="6"/>
        <v>0</v>
      </c>
      <c r="DA29" s="27">
        <f t="shared" si="6"/>
        <v>0</v>
      </c>
      <c r="DB29" s="27">
        <f t="shared" si="6"/>
        <v>0</v>
      </c>
      <c r="DC29" s="27">
        <f t="shared" si="6"/>
        <v>0</v>
      </c>
      <c r="DD29" s="27">
        <f t="shared" si="6"/>
        <v>0</v>
      </c>
      <c r="DE29" s="27">
        <f t="shared" si="6"/>
        <v>0</v>
      </c>
      <c r="DF29" s="27">
        <f t="shared" si="6"/>
        <v>0</v>
      </c>
      <c r="DG29" s="27">
        <f t="shared" si="6"/>
        <v>0</v>
      </c>
      <c r="DH29" s="27">
        <f t="shared" si="6"/>
        <v>0</v>
      </c>
      <c r="DI29" s="27">
        <f t="shared" si="6"/>
        <v>0</v>
      </c>
      <c r="DJ29" s="27">
        <f t="shared" si="6"/>
        <v>0</v>
      </c>
      <c r="DK29" s="27">
        <f t="shared" si="6"/>
        <v>0</v>
      </c>
      <c r="DL29" s="27">
        <f t="shared" si="6"/>
        <v>0</v>
      </c>
      <c r="DM29" s="27">
        <f t="shared" si="6"/>
        <v>0</v>
      </c>
      <c r="DN29" s="27">
        <f t="shared" si="6"/>
        <v>0</v>
      </c>
      <c r="DO29" s="27">
        <f t="shared" si="6"/>
        <v>0</v>
      </c>
      <c r="DP29" s="27">
        <f t="shared" si="6"/>
        <v>0</v>
      </c>
      <c r="DQ29" s="27">
        <f t="shared" si="6"/>
        <v>0</v>
      </c>
      <c r="DR29" s="27">
        <f t="shared" si="6"/>
        <v>0</v>
      </c>
    </row>
    <row r="30" ht="14.25" customHeight="1" outlineLevel="2">
      <c r="B30" s="242" t="str">
        <f t="shared" ref="B30:C30" si="7">B13</f>
        <v>Pre-Sale 1</v>
      </c>
      <c r="C30" s="27">
        <f t="shared" si="7"/>
        <v>0</v>
      </c>
      <c r="D30" s="27">
        <f t="shared" ref="D30:DR30" si="8">C30+D13</f>
        <v>0</v>
      </c>
      <c r="E30" s="27">
        <f t="shared" si="8"/>
        <v>0</v>
      </c>
      <c r="F30" s="27">
        <f t="shared" si="8"/>
        <v>0</v>
      </c>
      <c r="G30" s="27">
        <f t="shared" si="8"/>
        <v>0</v>
      </c>
      <c r="H30" s="27">
        <f t="shared" si="8"/>
        <v>0</v>
      </c>
      <c r="I30" s="27">
        <f t="shared" si="8"/>
        <v>0</v>
      </c>
      <c r="J30" s="27">
        <f t="shared" si="8"/>
        <v>0</v>
      </c>
      <c r="K30" s="27">
        <f t="shared" si="8"/>
        <v>0</v>
      </c>
      <c r="L30" s="27">
        <f t="shared" si="8"/>
        <v>0</v>
      </c>
      <c r="M30" s="27">
        <f t="shared" si="8"/>
        <v>0</v>
      </c>
      <c r="N30" s="27">
        <f t="shared" si="8"/>
        <v>0</v>
      </c>
      <c r="O30" s="27">
        <f t="shared" si="8"/>
        <v>0</v>
      </c>
      <c r="P30" s="27">
        <f t="shared" si="8"/>
        <v>0</v>
      </c>
      <c r="Q30" s="27">
        <f t="shared" si="8"/>
        <v>0</v>
      </c>
      <c r="R30" s="27">
        <f t="shared" si="8"/>
        <v>0</v>
      </c>
      <c r="S30" s="27">
        <f t="shared" si="8"/>
        <v>0</v>
      </c>
      <c r="T30" s="27">
        <f t="shared" si="8"/>
        <v>0</v>
      </c>
      <c r="U30" s="27">
        <f t="shared" si="8"/>
        <v>0</v>
      </c>
      <c r="V30" s="27">
        <f t="shared" si="8"/>
        <v>0</v>
      </c>
      <c r="W30" s="27">
        <f t="shared" si="8"/>
        <v>0</v>
      </c>
      <c r="X30" s="27">
        <f t="shared" si="8"/>
        <v>0</v>
      </c>
      <c r="Y30" s="27">
        <f t="shared" si="8"/>
        <v>0</v>
      </c>
      <c r="Z30" s="27">
        <f t="shared" si="8"/>
        <v>0</v>
      </c>
      <c r="AA30" s="27">
        <f t="shared" si="8"/>
        <v>0</v>
      </c>
      <c r="AB30" s="27">
        <f t="shared" si="8"/>
        <v>0</v>
      </c>
      <c r="AC30" s="27">
        <f t="shared" si="8"/>
        <v>0</v>
      </c>
      <c r="AD30" s="27">
        <f t="shared" si="8"/>
        <v>0</v>
      </c>
      <c r="AE30" s="27">
        <f t="shared" si="8"/>
        <v>0</v>
      </c>
      <c r="AF30" s="27">
        <f t="shared" si="8"/>
        <v>0</v>
      </c>
      <c r="AG30" s="27">
        <f t="shared" si="8"/>
        <v>0</v>
      </c>
      <c r="AH30" s="27">
        <f t="shared" si="8"/>
        <v>0</v>
      </c>
      <c r="AI30" s="27">
        <f t="shared" si="8"/>
        <v>0</v>
      </c>
      <c r="AJ30" s="27">
        <f t="shared" si="8"/>
        <v>0</v>
      </c>
      <c r="AK30" s="27">
        <f t="shared" si="8"/>
        <v>0</v>
      </c>
      <c r="AL30" s="27">
        <f t="shared" si="8"/>
        <v>0</v>
      </c>
      <c r="AM30" s="27">
        <f t="shared" si="8"/>
        <v>0</v>
      </c>
      <c r="AN30" s="27">
        <f t="shared" si="8"/>
        <v>0</v>
      </c>
      <c r="AO30" s="27">
        <f t="shared" si="8"/>
        <v>0</v>
      </c>
      <c r="AP30" s="27">
        <f t="shared" si="8"/>
        <v>0</v>
      </c>
      <c r="AQ30" s="27">
        <f t="shared" si="8"/>
        <v>0</v>
      </c>
      <c r="AR30" s="27">
        <f t="shared" si="8"/>
        <v>0</v>
      </c>
      <c r="AS30" s="27">
        <f t="shared" si="8"/>
        <v>0</v>
      </c>
      <c r="AT30" s="27">
        <f t="shared" si="8"/>
        <v>0</v>
      </c>
      <c r="AU30" s="27">
        <f t="shared" si="8"/>
        <v>0</v>
      </c>
      <c r="AV30" s="27">
        <f t="shared" si="8"/>
        <v>0</v>
      </c>
      <c r="AW30" s="27">
        <f t="shared" si="8"/>
        <v>0</v>
      </c>
      <c r="AX30" s="27">
        <f t="shared" si="8"/>
        <v>0</v>
      </c>
      <c r="AY30" s="27">
        <f t="shared" si="8"/>
        <v>0</v>
      </c>
      <c r="AZ30" s="27">
        <f t="shared" si="8"/>
        <v>0</v>
      </c>
      <c r="BA30" s="27">
        <f t="shared" si="8"/>
        <v>0</v>
      </c>
      <c r="BB30" s="27">
        <f t="shared" si="8"/>
        <v>0</v>
      </c>
      <c r="BC30" s="27">
        <f t="shared" si="8"/>
        <v>0</v>
      </c>
      <c r="BD30" s="27">
        <f t="shared" si="8"/>
        <v>0</v>
      </c>
      <c r="BE30" s="27">
        <f t="shared" si="8"/>
        <v>0</v>
      </c>
      <c r="BF30" s="27">
        <f t="shared" si="8"/>
        <v>0</v>
      </c>
      <c r="BG30" s="27">
        <f t="shared" si="8"/>
        <v>0</v>
      </c>
      <c r="BH30" s="27">
        <f t="shared" si="8"/>
        <v>0</v>
      </c>
      <c r="BI30" s="27">
        <f t="shared" si="8"/>
        <v>0</v>
      </c>
      <c r="BJ30" s="27">
        <f t="shared" si="8"/>
        <v>0</v>
      </c>
      <c r="BK30" s="27">
        <f t="shared" si="8"/>
        <v>0</v>
      </c>
      <c r="BL30" s="27">
        <f t="shared" si="8"/>
        <v>0</v>
      </c>
      <c r="BM30" s="27">
        <f t="shared" si="8"/>
        <v>0</v>
      </c>
      <c r="BN30" s="27">
        <f t="shared" si="8"/>
        <v>0</v>
      </c>
      <c r="BO30" s="27">
        <f t="shared" si="8"/>
        <v>0</v>
      </c>
      <c r="BP30" s="27">
        <f t="shared" si="8"/>
        <v>0</v>
      </c>
      <c r="BQ30" s="27">
        <f t="shared" si="8"/>
        <v>0</v>
      </c>
      <c r="BR30" s="27">
        <f t="shared" si="8"/>
        <v>0</v>
      </c>
      <c r="BS30" s="27">
        <f t="shared" si="8"/>
        <v>0</v>
      </c>
      <c r="BT30" s="27">
        <f t="shared" si="8"/>
        <v>0</v>
      </c>
      <c r="BU30" s="27">
        <f t="shared" si="8"/>
        <v>0</v>
      </c>
      <c r="BV30" s="27">
        <f t="shared" si="8"/>
        <v>0</v>
      </c>
      <c r="BW30" s="27">
        <f t="shared" si="8"/>
        <v>0</v>
      </c>
      <c r="BX30" s="27">
        <f t="shared" si="8"/>
        <v>0</v>
      </c>
      <c r="BY30" s="27">
        <f t="shared" si="8"/>
        <v>0</v>
      </c>
      <c r="BZ30" s="27">
        <f t="shared" si="8"/>
        <v>0</v>
      </c>
      <c r="CA30" s="27">
        <f t="shared" si="8"/>
        <v>0</v>
      </c>
      <c r="CB30" s="27">
        <f t="shared" si="8"/>
        <v>0</v>
      </c>
      <c r="CC30" s="27">
        <f t="shared" si="8"/>
        <v>0</v>
      </c>
      <c r="CD30" s="27">
        <f t="shared" si="8"/>
        <v>0</v>
      </c>
      <c r="CE30" s="27">
        <f t="shared" si="8"/>
        <v>0</v>
      </c>
      <c r="CF30" s="27">
        <f t="shared" si="8"/>
        <v>0</v>
      </c>
      <c r="CG30" s="27">
        <f t="shared" si="8"/>
        <v>0</v>
      </c>
      <c r="CH30" s="27">
        <f t="shared" si="8"/>
        <v>0</v>
      </c>
      <c r="CI30" s="27">
        <f t="shared" si="8"/>
        <v>0</v>
      </c>
      <c r="CJ30" s="27">
        <f t="shared" si="8"/>
        <v>0</v>
      </c>
      <c r="CK30" s="27">
        <f t="shared" si="8"/>
        <v>0</v>
      </c>
      <c r="CL30" s="27">
        <f t="shared" si="8"/>
        <v>0</v>
      </c>
      <c r="CM30" s="27">
        <f t="shared" si="8"/>
        <v>0</v>
      </c>
      <c r="CN30" s="27">
        <f t="shared" si="8"/>
        <v>0</v>
      </c>
      <c r="CO30" s="27">
        <f t="shared" si="8"/>
        <v>0</v>
      </c>
      <c r="CP30" s="27">
        <f t="shared" si="8"/>
        <v>0</v>
      </c>
      <c r="CQ30" s="27">
        <f t="shared" si="8"/>
        <v>0</v>
      </c>
      <c r="CR30" s="27">
        <f t="shared" si="8"/>
        <v>0</v>
      </c>
      <c r="CS30" s="27">
        <f t="shared" si="8"/>
        <v>0</v>
      </c>
      <c r="CT30" s="27">
        <f t="shared" si="8"/>
        <v>0</v>
      </c>
      <c r="CU30" s="27">
        <f t="shared" si="8"/>
        <v>0</v>
      </c>
      <c r="CV30" s="27">
        <f t="shared" si="8"/>
        <v>0</v>
      </c>
      <c r="CW30" s="27">
        <f t="shared" si="8"/>
        <v>0</v>
      </c>
      <c r="CX30" s="27">
        <f t="shared" si="8"/>
        <v>0</v>
      </c>
      <c r="CY30" s="27">
        <f t="shared" si="8"/>
        <v>0</v>
      </c>
      <c r="CZ30" s="27">
        <f t="shared" si="8"/>
        <v>0</v>
      </c>
      <c r="DA30" s="27">
        <f t="shared" si="8"/>
        <v>0</v>
      </c>
      <c r="DB30" s="27">
        <f t="shared" si="8"/>
        <v>0</v>
      </c>
      <c r="DC30" s="27">
        <f t="shared" si="8"/>
        <v>0</v>
      </c>
      <c r="DD30" s="27">
        <f t="shared" si="8"/>
        <v>0</v>
      </c>
      <c r="DE30" s="27">
        <f t="shared" si="8"/>
        <v>0</v>
      </c>
      <c r="DF30" s="27">
        <f t="shared" si="8"/>
        <v>0</v>
      </c>
      <c r="DG30" s="27">
        <f t="shared" si="8"/>
        <v>0</v>
      </c>
      <c r="DH30" s="27">
        <f t="shared" si="8"/>
        <v>0</v>
      </c>
      <c r="DI30" s="27">
        <f t="shared" si="8"/>
        <v>0</v>
      </c>
      <c r="DJ30" s="27">
        <f t="shared" si="8"/>
        <v>0</v>
      </c>
      <c r="DK30" s="27">
        <f t="shared" si="8"/>
        <v>0</v>
      </c>
      <c r="DL30" s="27">
        <f t="shared" si="8"/>
        <v>0</v>
      </c>
      <c r="DM30" s="27">
        <f t="shared" si="8"/>
        <v>0</v>
      </c>
      <c r="DN30" s="27">
        <f t="shared" si="8"/>
        <v>0</v>
      </c>
      <c r="DO30" s="27">
        <f t="shared" si="8"/>
        <v>0</v>
      </c>
      <c r="DP30" s="27">
        <f t="shared" si="8"/>
        <v>0</v>
      </c>
      <c r="DQ30" s="27">
        <f t="shared" si="8"/>
        <v>0</v>
      </c>
      <c r="DR30" s="27">
        <f t="shared" si="8"/>
        <v>0</v>
      </c>
    </row>
    <row r="31" ht="14.25" customHeight="1" outlineLevel="2">
      <c r="B31" s="242" t="str">
        <f t="shared" ref="B31:C31" si="9">B14</f>
        <v>Pre-Sale 2</v>
      </c>
      <c r="C31" s="27">
        <f t="shared" si="9"/>
        <v>0</v>
      </c>
      <c r="D31" s="27">
        <f t="shared" ref="D31:DR31" si="10">C31+D14</f>
        <v>0</v>
      </c>
      <c r="E31" s="27">
        <f t="shared" si="10"/>
        <v>0</v>
      </c>
      <c r="F31" s="27">
        <f t="shared" si="10"/>
        <v>0</v>
      </c>
      <c r="G31" s="27">
        <f t="shared" si="10"/>
        <v>0</v>
      </c>
      <c r="H31" s="27">
        <f t="shared" si="10"/>
        <v>0</v>
      </c>
      <c r="I31" s="27">
        <f t="shared" si="10"/>
        <v>0</v>
      </c>
      <c r="J31" s="27">
        <f t="shared" si="10"/>
        <v>0</v>
      </c>
      <c r="K31" s="27">
        <f t="shared" si="10"/>
        <v>0</v>
      </c>
      <c r="L31" s="27">
        <f t="shared" si="10"/>
        <v>0</v>
      </c>
      <c r="M31" s="27">
        <f t="shared" si="10"/>
        <v>0</v>
      </c>
      <c r="N31" s="27">
        <f t="shared" si="10"/>
        <v>0</v>
      </c>
      <c r="O31" s="27">
        <f t="shared" si="10"/>
        <v>0</v>
      </c>
      <c r="P31" s="27">
        <f t="shared" si="10"/>
        <v>0</v>
      </c>
      <c r="Q31" s="27">
        <f t="shared" si="10"/>
        <v>0</v>
      </c>
      <c r="R31" s="27">
        <f t="shared" si="10"/>
        <v>0</v>
      </c>
      <c r="S31" s="27">
        <f t="shared" si="10"/>
        <v>0</v>
      </c>
      <c r="T31" s="27">
        <f t="shared" si="10"/>
        <v>0</v>
      </c>
      <c r="U31" s="27">
        <f t="shared" si="10"/>
        <v>0</v>
      </c>
      <c r="V31" s="27">
        <f t="shared" si="10"/>
        <v>0</v>
      </c>
      <c r="W31" s="27">
        <f t="shared" si="10"/>
        <v>0</v>
      </c>
      <c r="X31" s="27">
        <f t="shared" si="10"/>
        <v>0</v>
      </c>
      <c r="Y31" s="27">
        <f t="shared" si="10"/>
        <v>0</v>
      </c>
      <c r="Z31" s="27">
        <f t="shared" si="10"/>
        <v>0</v>
      </c>
      <c r="AA31" s="27">
        <f t="shared" si="10"/>
        <v>0</v>
      </c>
      <c r="AB31" s="27">
        <f t="shared" si="10"/>
        <v>0</v>
      </c>
      <c r="AC31" s="27">
        <f t="shared" si="10"/>
        <v>0</v>
      </c>
      <c r="AD31" s="27">
        <f t="shared" si="10"/>
        <v>0</v>
      </c>
      <c r="AE31" s="27">
        <f t="shared" si="10"/>
        <v>0</v>
      </c>
      <c r="AF31" s="27">
        <f t="shared" si="10"/>
        <v>0</v>
      </c>
      <c r="AG31" s="27">
        <f t="shared" si="10"/>
        <v>0</v>
      </c>
      <c r="AH31" s="27">
        <f t="shared" si="10"/>
        <v>0</v>
      </c>
      <c r="AI31" s="27">
        <f t="shared" si="10"/>
        <v>0</v>
      </c>
      <c r="AJ31" s="27">
        <f t="shared" si="10"/>
        <v>0</v>
      </c>
      <c r="AK31" s="27">
        <f t="shared" si="10"/>
        <v>0</v>
      </c>
      <c r="AL31" s="27">
        <f t="shared" si="10"/>
        <v>0</v>
      </c>
      <c r="AM31" s="27">
        <f t="shared" si="10"/>
        <v>0</v>
      </c>
      <c r="AN31" s="27">
        <f t="shared" si="10"/>
        <v>0</v>
      </c>
      <c r="AO31" s="27">
        <f t="shared" si="10"/>
        <v>0</v>
      </c>
      <c r="AP31" s="27">
        <f t="shared" si="10"/>
        <v>0</v>
      </c>
      <c r="AQ31" s="27">
        <f t="shared" si="10"/>
        <v>0</v>
      </c>
      <c r="AR31" s="27">
        <f t="shared" si="10"/>
        <v>0</v>
      </c>
      <c r="AS31" s="27">
        <f t="shared" si="10"/>
        <v>0</v>
      </c>
      <c r="AT31" s="27">
        <f t="shared" si="10"/>
        <v>0</v>
      </c>
      <c r="AU31" s="27">
        <f t="shared" si="10"/>
        <v>0</v>
      </c>
      <c r="AV31" s="27">
        <f t="shared" si="10"/>
        <v>0</v>
      </c>
      <c r="AW31" s="27">
        <f t="shared" si="10"/>
        <v>0</v>
      </c>
      <c r="AX31" s="27">
        <f t="shared" si="10"/>
        <v>0</v>
      </c>
      <c r="AY31" s="27">
        <f t="shared" si="10"/>
        <v>0</v>
      </c>
      <c r="AZ31" s="27">
        <f t="shared" si="10"/>
        <v>0</v>
      </c>
      <c r="BA31" s="27">
        <f t="shared" si="10"/>
        <v>0</v>
      </c>
      <c r="BB31" s="27">
        <f t="shared" si="10"/>
        <v>0</v>
      </c>
      <c r="BC31" s="27">
        <f t="shared" si="10"/>
        <v>0</v>
      </c>
      <c r="BD31" s="27">
        <f t="shared" si="10"/>
        <v>0</v>
      </c>
      <c r="BE31" s="27">
        <f t="shared" si="10"/>
        <v>0</v>
      </c>
      <c r="BF31" s="27">
        <f t="shared" si="10"/>
        <v>0</v>
      </c>
      <c r="BG31" s="27">
        <f t="shared" si="10"/>
        <v>0</v>
      </c>
      <c r="BH31" s="27">
        <f t="shared" si="10"/>
        <v>0</v>
      </c>
      <c r="BI31" s="27">
        <f t="shared" si="10"/>
        <v>0</v>
      </c>
      <c r="BJ31" s="27">
        <f t="shared" si="10"/>
        <v>0</v>
      </c>
      <c r="BK31" s="27">
        <f t="shared" si="10"/>
        <v>0</v>
      </c>
      <c r="BL31" s="27">
        <f t="shared" si="10"/>
        <v>0</v>
      </c>
      <c r="BM31" s="27">
        <f t="shared" si="10"/>
        <v>0</v>
      </c>
      <c r="BN31" s="27">
        <f t="shared" si="10"/>
        <v>0</v>
      </c>
      <c r="BO31" s="27">
        <f t="shared" si="10"/>
        <v>0</v>
      </c>
      <c r="BP31" s="27">
        <f t="shared" si="10"/>
        <v>0</v>
      </c>
      <c r="BQ31" s="27">
        <f t="shared" si="10"/>
        <v>0</v>
      </c>
      <c r="BR31" s="27">
        <f t="shared" si="10"/>
        <v>0</v>
      </c>
      <c r="BS31" s="27">
        <f t="shared" si="10"/>
        <v>0</v>
      </c>
      <c r="BT31" s="27">
        <f t="shared" si="10"/>
        <v>0</v>
      </c>
      <c r="BU31" s="27">
        <f t="shared" si="10"/>
        <v>0</v>
      </c>
      <c r="BV31" s="27">
        <f t="shared" si="10"/>
        <v>0</v>
      </c>
      <c r="BW31" s="27">
        <f t="shared" si="10"/>
        <v>0</v>
      </c>
      <c r="BX31" s="27">
        <f t="shared" si="10"/>
        <v>0</v>
      </c>
      <c r="BY31" s="27">
        <f t="shared" si="10"/>
        <v>0</v>
      </c>
      <c r="BZ31" s="27">
        <f t="shared" si="10"/>
        <v>0</v>
      </c>
      <c r="CA31" s="27">
        <f t="shared" si="10"/>
        <v>0</v>
      </c>
      <c r="CB31" s="27">
        <f t="shared" si="10"/>
        <v>0</v>
      </c>
      <c r="CC31" s="27">
        <f t="shared" si="10"/>
        <v>0</v>
      </c>
      <c r="CD31" s="27">
        <f t="shared" si="10"/>
        <v>0</v>
      </c>
      <c r="CE31" s="27">
        <f t="shared" si="10"/>
        <v>0</v>
      </c>
      <c r="CF31" s="27">
        <f t="shared" si="10"/>
        <v>0</v>
      </c>
      <c r="CG31" s="27">
        <f t="shared" si="10"/>
        <v>0</v>
      </c>
      <c r="CH31" s="27">
        <f t="shared" si="10"/>
        <v>0</v>
      </c>
      <c r="CI31" s="27">
        <f t="shared" si="10"/>
        <v>0</v>
      </c>
      <c r="CJ31" s="27">
        <f t="shared" si="10"/>
        <v>0</v>
      </c>
      <c r="CK31" s="27">
        <f t="shared" si="10"/>
        <v>0</v>
      </c>
      <c r="CL31" s="27">
        <f t="shared" si="10"/>
        <v>0</v>
      </c>
      <c r="CM31" s="27">
        <f t="shared" si="10"/>
        <v>0</v>
      </c>
      <c r="CN31" s="27">
        <f t="shared" si="10"/>
        <v>0</v>
      </c>
      <c r="CO31" s="27">
        <f t="shared" si="10"/>
        <v>0</v>
      </c>
      <c r="CP31" s="27">
        <f t="shared" si="10"/>
        <v>0</v>
      </c>
      <c r="CQ31" s="27">
        <f t="shared" si="10"/>
        <v>0</v>
      </c>
      <c r="CR31" s="27">
        <f t="shared" si="10"/>
        <v>0</v>
      </c>
      <c r="CS31" s="27">
        <f t="shared" si="10"/>
        <v>0</v>
      </c>
      <c r="CT31" s="27">
        <f t="shared" si="10"/>
        <v>0</v>
      </c>
      <c r="CU31" s="27">
        <f t="shared" si="10"/>
        <v>0</v>
      </c>
      <c r="CV31" s="27">
        <f t="shared" si="10"/>
        <v>0</v>
      </c>
      <c r="CW31" s="27">
        <f t="shared" si="10"/>
        <v>0</v>
      </c>
      <c r="CX31" s="27">
        <f t="shared" si="10"/>
        <v>0</v>
      </c>
      <c r="CY31" s="27">
        <f t="shared" si="10"/>
        <v>0</v>
      </c>
      <c r="CZ31" s="27">
        <f t="shared" si="10"/>
        <v>0</v>
      </c>
      <c r="DA31" s="27">
        <f t="shared" si="10"/>
        <v>0</v>
      </c>
      <c r="DB31" s="27">
        <f t="shared" si="10"/>
        <v>0</v>
      </c>
      <c r="DC31" s="27">
        <f t="shared" si="10"/>
        <v>0</v>
      </c>
      <c r="DD31" s="27">
        <f t="shared" si="10"/>
        <v>0</v>
      </c>
      <c r="DE31" s="27">
        <f t="shared" si="10"/>
        <v>0</v>
      </c>
      <c r="DF31" s="27">
        <f t="shared" si="10"/>
        <v>0</v>
      </c>
      <c r="DG31" s="27">
        <f t="shared" si="10"/>
        <v>0</v>
      </c>
      <c r="DH31" s="27">
        <f t="shared" si="10"/>
        <v>0</v>
      </c>
      <c r="DI31" s="27">
        <f t="shared" si="10"/>
        <v>0</v>
      </c>
      <c r="DJ31" s="27">
        <f t="shared" si="10"/>
        <v>0</v>
      </c>
      <c r="DK31" s="27">
        <f t="shared" si="10"/>
        <v>0</v>
      </c>
      <c r="DL31" s="27">
        <f t="shared" si="10"/>
        <v>0</v>
      </c>
      <c r="DM31" s="27">
        <f t="shared" si="10"/>
        <v>0</v>
      </c>
      <c r="DN31" s="27">
        <f t="shared" si="10"/>
        <v>0</v>
      </c>
      <c r="DO31" s="27">
        <f t="shared" si="10"/>
        <v>0</v>
      </c>
      <c r="DP31" s="27">
        <f t="shared" si="10"/>
        <v>0</v>
      </c>
      <c r="DQ31" s="27">
        <f t="shared" si="10"/>
        <v>0</v>
      </c>
      <c r="DR31" s="27">
        <f t="shared" si="10"/>
        <v>0</v>
      </c>
    </row>
    <row r="32" ht="14.25" customHeight="1" outlineLevel="2">
      <c r="B32" s="242" t="str">
        <f t="shared" ref="B32:C32" si="11">B15</f>
        <v>Public Sale</v>
      </c>
      <c r="C32" s="27">
        <f t="shared" si="11"/>
        <v>0</v>
      </c>
      <c r="D32" s="27">
        <f t="shared" ref="D32:DR32" si="12">C32+D15</f>
        <v>0</v>
      </c>
      <c r="E32" s="27">
        <f t="shared" si="12"/>
        <v>0</v>
      </c>
      <c r="F32" s="27">
        <f t="shared" si="12"/>
        <v>0</v>
      </c>
      <c r="G32" s="27">
        <f t="shared" si="12"/>
        <v>0</v>
      </c>
      <c r="H32" s="27">
        <f t="shared" si="12"/>
        <v>0</v>
      </c>
      <c r="I32" s="27">
        <f t="shared" si="12"/>
        <v>0</v>
      </c>
      <c r="J32" s="27">
        <f t="shared" si="12"/>
        <v>0</v>
      </c>
      <c r="K32" s="27">
        <f t="shared" si="12"/>
        <v>0</v>
      </c>
      <c r="L32" s="27">
        <f t="shared" si="12"/>
        <v>0</v>
      </c>
      <c r="M32" s="27">
        <f t="shared" si="12"/>
        <v>0</v>
      </c>
      <c r="N32" s="27">
        <f t="shared" si="12"/>
        <v>0</v>
      </c>
      <c r="O32" s="27">
        <f t="shared" si="12"/>
        <v>0</v>
      </c>
      <c r="P32" s="27">
        <f t="shared" si="12"/>
        <v>0</v>
      </c>
      <c r="Q32" s="27">
        <f t="shared" si="12"/>
        <v>0</v>
      </c>
      <c r="R32" s="27">
        <f t="shared" si="12"/>
        <v>0</v>
      </c>
      <c r="S32" s="27">
        <f t="shared" si="12"/>
        <v>0</v>
      </c>
      <c r="T32" s="27">
        <f t="shared" si="12"/>
        <v>0</v>
      </c>
      <c r="U32" s="27">
        <f t="shared" si="12"/>
        <v>0</v>
      </c>
      <c r="V32" s="27">
        <f t="shared" si="12"/>
        <v>0</v>
      </c>
      <c r="W32" s="27">
        <f t="shared" si="12"/>
        <v>0</v>
      </c>
      <c r="X32" s="27">
        <f t="shared" si="12"/>
        <v>0</v>
      </c>
      <c r="Y32" s="27">
        <f t="shared" si="12"/>
        <v>0</v>
      </c>
      <c r="Z32" s="27">
        <f t="shared" si="12"/>
        <v>0</v>
      </c>
      <c r="AA32" s="27">
        <f t="shared" si="12"/>
        <v>0</v>
      </c>
      <c r="AB32" s="27">
        <f t="shared" si="12"/>
        <v>0</v>
      </c>
      <c r="AC32" s="27">
        <f t="shared" si="12"/>
        <v>0</v>
      </c>
      <c r="AD32" s="27">
        <f t="shared" si="12"/>
        <v>0</v>
      </c>
      <c r="AE32" s="27">
        <f t="shared" si="12"/>
        <v>0</v>
      </c>
      <c r="AF32" s="27">
        <f t="shared" si="12"/>
        <v>0</v>
      </c>
      <c r="AG32" s="27">
        <f t="shared" si="12"/>
        <v>0</v>
      </c>
      <c r="AH32" s="27">
        <f t="shared" si="12"/>
        <v>0</v>
      </c>
      <c r="AI32" s="27">
        <f t="shared" si="12"/>
        <v>0</v>
      </c>
      <c r="AJ32" s="27">
        <f t="shared" si="12"/>
        <v>0</v>
      </c>
      <c r="AK32" s="27">
        <f t="shared" si="12"/>
        <v>0</v>
      </c>
      <c r="AL32" s="27">
        <f t="shared" si="12"/>
        <v>0</v>
      </c>
      <c r="AM32" s="27">
        <f t="shared" si="12"/>
        <v>0</v>
      </c>
      <c r="AN32" s="27">
        <f t="shared" si="12"/>
        <v>0</v>
      </c>
      <c r="AO32" s="27">
        <f t="shared" si="12"/>
        <v>0</v>
      </c>
      <c r="AP32" s="27">
        <f t="shared" si="12"/>
        <v>0</v>
      </c>
      <c r="AQ32" s="27">
        <f t="shared" si="12"/>
        <v>0</v>
      </c>
      <c r="AR32" s="27">
        <f t="shared" si="12"/>
        <v>0</v>
      </c>
      <c r="AS32" s="27">
        <f t="shared" si="12"/>
        <v>0</v>
      </c>
      <c r="AT32" s="27">
        <f t="shared" si="12"/>
        <v>0</v>
      </c>
      <c r="AU32" s="27">
        <f t="shared" si="12"/>
        <v>0</v>
      </c>
      <c r="AV32" s="27">
        <f t="shared" si="12"/>
        <v>0</v>
      </c>
      <c r="AW32" s="27">
        <f t="shared" si="12"/>
        <v>0</v>
      </c>
      <c r="AX32" s="27">
        <f t="shared" si="12"/>
        <v>0</v>
      </c>
      <c r="AY32" s="27">
        <f t="shared" si="12"/>
        <v>0</v>
      </c>
      <c r="AZ32" s="27">
        <f t="shared" si="12"/>
        <v>0</v>
      </c>
      <c r="BA32" s="27">
        <f t="shared" si="12"/>
        <v>0</v>
      </c>
      <c r="BB32" s="27">
        <f t="shared" si="12"/>
        <v>0</v>
      </c>
      <c r="BC32" s="27">
        <f t="shared" si="12"/>
        <v>0</v>
      </c>
      <c r="BD32" s="27">
        <f t="shared" si="12"/>
        <v>0</v>
      </c>
      <c r="BE32" s="27">
        <f t="shared" si="12"/>
        <v>0</v>
      </c>
      <c r="BF32" s="27">
        <f t="shared" si="12"/>
        <v>0</v>
      </c>
      <c r="BG32" s="27">
        <f t="shared" si="12"/>
        <v>0</v>
      </c>
      <c r="BH32" s="27">
        <f t="shared" si="12"/>
        <v>0</v>
      </c>
      <c r="BI32" s="27">
        <f t="shared" si="12"/>
        <v>0</v>
      </c>
      <c r="BJ32" s="27">
        <f t="shared" si="12"/>
        <v>0</v>
      </c>
      <c r="BK32" s="27">
        <f t="shared" si="12"/>
        <v>0</v>
      </c>
      <c r="BL32" s="27">
        <f t="shared" si="12"/>
        <v>0</v>
      </c>
      <c r="BM32" s="27">
        <f t="shared" si="12"/>
        <v>0</v>
      </c>
      <c r="BN32" s="27">
        <f t="shared" si="12"/>
        <v>0</v>
      </c>
      <c r="BO32" s="27">
        <f t="shared" si="12"/>
        <v>0</v>
      </c>
      <c r="BP32" s="27">
        <f t="shared" si="12"/>
        <v>0</v>
      </c>
      <c r="BQ32" s="27">
        <f t="shared" si="12"/>
        <v>0</v>
      </c>
      <c r="BR32" s="27">
        <f t="shared" si="12"/>
        <v>0</v>
      </c>
      <c r="BS32" s="27">
        <f t="shared" si="12"/>
        <v>0</v>
      </c>
      <c r="BT32" s="27">
        <f t="shared" si="12"/>
        <v>0</v>
      </c>
      <c r="BU32" s="27">
        <f t="shared" si="12"/>
        <v>0</v>
      </c>
      <c r="BV32" s="27">
        <f t="shared" si="12"/>
        <v>0</v>
      </c>
      <c r="BW32" s="27">
        <f t="shared" si="12"/>
        <v>0</v>
      </c>
      <c r="BX32" s="27">
        <f t="shared" si="12"/>
        <v>0</v>
      </c>
      <c r="BY32" s="27">
        <f t="shared" si="12"/>
        <v>0</v>
      </c>
      <c r="BZ32" s="27">
        <f t="shared" si="12"/>
        <v>0</v>
      </c>
      <c r="CA32" s="27">
        <f t="shared" si="12"/>
        <v>0</v>
      </c>
      <c r="CB32" s="27">
        <f t="shared" si="12"/>
        <v>0</v>
      </c>
      <c r="CC32" s="27">
        <f t="shared" si="12"/>
        <v>0</v>
      </c>
      <c r="CD32" s="27">
        <f t="shared" si="12"/>
        <v>0</v>
      </c>
      <c r="CE32" s="27">
        <f t="shared" si="12"/>
        <v>0</v>
      </c>
      <c r="CF32" s="27">
        <f t="shared" si="12"/>
        <v>0</v>
      </c>
      <c r="CG32" s="27">
        <f t="shared" si="12"/>
        <v>0</v>
      </c>
      <c r="CH32" s="27">
        <f t="shared" si="12"/>
        <v>0</v>
      </c>
      <c r="CI32" s="27">
        <f t="shared" si="12"/>
        <v>0</v>
      </c>
      <c r="CJ32" s="27">
        <f t="shared" si="12"/>
        <v>0</v>
      </c>
      <c r="CK32" s="27">
        <f t="shared" si="12"/>
        <v>0</v>
      </c>
      <c r="CL32" s="27">
        <f t="shared" si="12"/>
        <v>0</v>
      </c>
      <c r="CM32" s="27">
        <f t="shared" si="12"/>
        <v>0</v>
      </c>
      <c r="CN32" s="27">
        <f t="shared" si="12"/>
        <v>0</v>
      </c>
      <c r="CO32" s="27">
        <f t="shared" si="12"/>
        <v>0</v>
      </c>
      <c r="CP32" s="27">
        <f t="shared" si="12"/>
        <v>0</v>
      </c>
      <c r="CQ32" s="27">
        <f t="shared" si="12"/>
        <v>0</v>
      </c>
      <c r="CR32" s="27">
        <f t="shared" si="12"/>
        <v>0</v>
      </c>
      <c r="CS32" s="27">
        <f t="shared" si="12"/>
        <v>0</v>
      </c>
      <c r="CT32" s="27">
        <f t="shared" si="12"/>
        <v>0</v>
      </c>
      <c r="CU32" s="27">
        <f t="shared" si="12"/>
        <v>0</v>
      </c>
      <c r="CV32" s="27">
        <f t="shared" si="12"/>
        <v>0</v>
      </c>
      <c r="CW32" s="27">
        <f t="shared" si="12"/>
        <v>0</v>
      </c>
      <c r="CX32" s="27">
        <f t="shared" si="12"/>
        <v>0</v>
      </c>
      <c r="CY32" s="27">
        <f t="shared" si="12"/>
        <v>0</v>
      </c>
      <c r="CZ32" s="27">
        <f t="shared" si="12"/>
        <v>0</v>
      </c>
      <c r="DA32" s="27">
        <f t="shared" si="12"/>
        <v>0</v>
      </c>
      <c r="DB32" s="27">
        <f t="shared" si="12"/>
        <v>0</v>
      </c>
      <c r="DC32" s="27">
        <f t="shared" si="12"/>
        <v>0</v>
      </c>
      <c r="DD32" s="27">
        <f t="shared" si="12"/>
        <v>0</v>
      </c>
      <c r="DE32" s="27">
        <f t="shared" si="12"/>
        <v>0</v>
      </c>
      <c r="DF32" s="27">
        <f t="shared" si="12"/>
        <v>0</v>
      </c>
      <c r="DG32" s="27">
        <f t="shared" si="12"/>
        <v>0</v>
      </c>
      <c r="DH32" s="27">
        <f t="shared" si="12"/>
        <v>0</v>
      </c>
      <c r="DI32" s="27">
        <f t="shared" si="12"/>
        <v>0</v>
      </c>
      <c r="DJ32" s="27">
        <f t="shared" si="12"/>
        <v>0</v>
      </c>
      <c r="DK32" s="27">
        <f t="shared" si="12"/>
        <v>0</v>
      </c>
      <c r="DL32" s="27">
        <f t="shared" si="12"/>
        <v>0</v>
      </c>
      <c r="DM32" s="27">
        <f t="shared" si="12"/>
        <v>0</v>
      </c>
      <c r="DN32" s="27">
        <f t="shared" si="12"/>
        <v>0</v>
      </c>
      <c r="DO32" s="27">
        <f t="shared" si="12"/>
        <v>0</v>
      </c>
      <c r="DP32" s="27">
        <f t="shared" si="12"/>
        <v>0</v>
      </c>
      <c r="DQ32" s="27">
        <f t="shared" si="12"/>
        <v>0</v>
      </c>
      <c r="DR32" s="27">
        <f t="shared" si="12"/>
        <v>0</v>
      </c>
    </row>
    <row r="33" ht="14.25" customHeight="1" outlineLevel="2">
      <c r="B33" s="242" t="str">
        <f t="shared" ref="B33:C33" si="13">B16</f>
        <v>Founders / Team</v>
      </c>
      <c r="C33" s="27">
        <f t="shared" si="13"/>
        <v>4788333333</v>
      </c>
      <c r="D33" s="27">
        <f t="shared" ref="D33:DR33" si="14">C33+D16</f>
        <v>6176666667</v>
      </c>
      <c r="E33" s="27">
        <f t="shared" si="14"/>
        <v>7565000000</v>
      </c>
      <c r="F33" s="27">
        <f t="shared" si="14"/>
        <v>8953333333</v>
      </c>
      <c r="G33" s="27">
        <f t="shared" si="14"/>
        <v>10341666667</v>
      </c>
      <c r="H33" s="27">
        <f t="shared" si="14"/>
        <v>11730000000</v>
      </c>
      <c r="I33" s="27">
        <f t="shared" si="14"/>
        <v>13118333333</v>
      </c>
      <c r="J33" s="27">
        <f t="shared" si="14"/>
        <v>14506666667</v>
      </c>
      <c r="K33" s="27">
        <f t="shared" si="14"/>
        <v>15895000000</v>
      </c>
      <c r="L33" s="27">
        <f t="shared" si="14"/>
        <v>17283333333</v>
      </c>
      <c r="M33" s="27">
        <f t="shared" si="14"/>
        <v>18671666667</v>
      </c>
      <c r="N33" s="27">
        <f t="shared" si="14"/>
        <v>20060000000</v>
      </c>
      <c r="O33" s="27">
        <f t="shared" si="14"/>
        <v>21448333333</v>
      </c>
      <c r="P33" s="27">
        <f t="shared" si="14"/>
        <v>22836666667</v>
      </c>
      <c r="Q33" s="27">
        <f t="shared" si="14"/>
        <v>24225000000</v>
      </c>
      <c r="R33" s="27">
        <f t="shared" si="14"/>
        <v>25613333333</v>
      </c>
      <c r="S33" s="27">
        <f t="shared" si="14"/>
        <v>27001666667</v>
      </c>
      <c r="T33" s="27">
        <f t="shared" si="14"/>
        <v>28390000000</v>
      </c>
      <c r="U33" s="27">
        <f t="shared" si="14"/>
        <v>29778333333</v>
      </c>
      <c r="V33" s="27">
        <f t="shared" si="14"/>
        <v>31166666667</v>
      </c>
      <c r="W33" s="27">
        <f t="shared" si="14"/>
        <v>32555000000</v>
      </c>
      <c r="X33" s="27">
        <f t="shared" si="14"/>
        <v>33943333333</v>
      </c>
      <c r="Y33" s="27">
        <f t="shared" si="14"/>
        <v>35331666667</v>
      </c>
      <c r="Z33" s="27">
        <f t="shared" si="14"/>
        <v>36720000000</v>
      </c>
      <c r="AA33" s="27">
        <f t="shared" si="14"/>
        <v>38108333333</v>
      </c>
      <c r="AB33" s="27">
        <f t="shared" si="14"/>
        <v>39496666667</v>
      </c>
      <c r="AC33" s="27">
        <f t="shared" si="14"/>
        <v>40885000000</v>
      </c>
      <c r="AD33" s="27">
        <f t="shared" si="14"/>
        <v>42273333333</v>
      </c>
      <c r="AE33" s="27">
        <f t="shared" si="14"/>
        <v>43661666667</v>
      </c>
      <c r="AF33" s="27">
        <f t="shared" si="14"/>
        <v>45050000000</v>
      </c>
      <c r="AG33" s="27">
        <f t="shared" si="14"/>
        <v>46438333333</v>
      </c>
      <c r="AH33" s="27">
        <f t="shared" si="14"/>
        <v>47826666667</v>
      </c>
      <c r="AI33" s="27">
        <f t="shared" si="14"/>
        <v>49215000000</v>
      </c>
      <c r="AJ33" s="27">
        <f t="shared" si="14"/>
        <v>50603333333</v>
      </c>
      <c r="AK33" s="27">
        <f t="shared" si="14"/>
        <v>51991666667</v>
      </c>
      <c r="AL33" s="27">
        <f t="shared" si="14"/>
        <v>53380000000</v>
      </c>
      <c r="AM33" s="27">
        <f t="shared" si="14"/>
        <v>54768333333</v>
      </c>
      <c r="AN33" s="27">
        <f t="shared" si="14"/>
        <v>56156666667</v>
      </c>
      <c r="AO33" s="27">
        <f t="shared" si="14"/>
        <v>57545000000</v>
      </c>
      <c r="AP33" s="27">
        <f t="shared" si="14"/>
        <v>58933333333</v>
      </c>
      <c r="AQ33" s="27">
        <f t="shared" si="14"/>
        <v>60321666667</v>
      </c>
      <c r="AR33" s="27">
        <f t="shared" si="14"/>
        <v>61710000000</v>
      </c>
      <c r="AS33" s="27">
        <f t="shared" si="14"/>
        <v>63098333333</v>
      </c>
      <c r="AT33" s="27">
        <f t="shared" si="14"/>
        <v>64486666667</v>
      </c>
      <c r="AU33" s="27">
        <f t="shared" si="14"/>
        <v>65875000000</v>
      </c>
      <c r="AV33" s="27">
        <f t="shared" si="14"/>
        <v>67263333333</v>
      </c>
      <c r="AW33" s="27">
        <f t="shared" si="14"/>
        <v>68651666667</v>
      </c>
      <c r="AX33" s="27">
        <f t="shared" si="14"/>
        <v>70040000000</v>
      </c>
      <c r="AY33" s="27">
        <f t="shared" si="14"/>
        <v>71428333333</v>
      </c>
      <c r="AZ33" s="27">
        <f t="shared" si="14"/>
        <v>72816666667</v>
      </c>
      <c r="BA33" s="27">
        <f t="shared" si="14"/>
        <v>74205000000</v>
      </c>
      <c r="BB33" s="27">
        <f t="shared" si="14"/>
        <v>75593333333</v>
      </c>
      <c r="BC33" s="27">
        <f t="shared" si="14"/>
        <v>76981666667</v>
      </c>
      <c r="BD33" s="27">
        <f t="shared" si="14"/>
        <v>78370000000</v>
      </c>
      <c r="BE33" s="27">
        <f t="shared" si="14"/>
        <v>79758333333</v>
      </c>
      <c r="BF33" s="27">
        <f t="shared" si="14"/>
        <v>81146666667</v>
      </c>
      <c r="BG33" s="27">
        <f t="shared" si="14"/>
        <v>82535000000</v>
      </c>
      <c r="BH33" s="27">
        <f t="shared" si="14"/>
        <v>83923333333</v>
      </c>
      <c r="BI33" s="27">
        <f t="shared" si="14"/>
        <v>85311666667</v>
      </c>
      <c r="BJ33" s="27">
        <f t="shared" si="14"/>
        <v>86700000000</v>
      </c>
      <c r="BK33" s="27">
        <f t="shared" si="14"/>
        <v>88088333333</v>
      </c>
      <c r="BL33" s="27">
        <f t="shared" si="14"/>
        <v>89476666667</v>
      </c>
      <c r="BM33" s="27">
        <f t="shared" si="14"/>
        <v>90865000000</v>
      </c>
      <c r="BN33" s="27">
        <f t="shared" si="14"/>
        <v>92253333333</v>
      </c>
      <c r="BO33" s="27">
        <f t="shared" si="14"/>
        <v>93641666667</v>
      </c>
      <c r="BP33" s="27">
        <f t="shared" si="14"/>
        <v>95030000000</v>
      </c>
      <c r="BQ33" s="27">
        <f t="shared" si="14"/>
        <v>96418333333</v>
      </c>
      <c r="BR33" s="27">
        <f t="shared" si="14"/>
        <v>97806666667</v>
      </c>
      <c r="BS33" s="27">
        <f t="shared" si="14"/>
        <v>99195000000</v>
      </c>
      <c r="BT33" s="27">
        <f t="shared" si="14"/>
        <v>100583333333</v>
      </c>
      <c r="BU33" s="27">
        <f t="shared" si="14"/>
        <v>101971666667</v>
      </c>
      <c r="BV33" s="27">
        <f t="shared" si="14"/>
        <v>103360000000</v>
      </c>
      <c r="BW33" s="27">
        <f t="shared" si="14"/>
        <v>104748333333</v>
      </c>
      <c r="BX33" s="27">
        <f t="shared" si="14"/>
        <v>106136666667</v>
      </c>
      <c r="BY33" s="27">
        <f t="shared" si="14"/>
        <v>107525000000</v>
      </c>
      <c r="BZ33" s="27">
        <f t="shared" si="14"/>
        <v>108913333333</v>
      </c>
      <c r="CA33" s="27">
        <f t="shared" si="14"/>
        <v>110301666667</v>
      </c>
      <c r="CB33" s="27">
        <f t="shared" si="14"/>
        <v>111690000000</v>
      </c>
      <c r="CC33" s="27">
        <f t="shared" si="14"/>
        <v>113078333333</v>
      </c>
      <c r="CD33" s="27">
        <f t="shared" si="14"/>
        <v>114466666667</v>
      </c>
      <c r="CE33" s="27">
        <f t="shared" si="14"/>
        <v>115855000000</v>
      </c>
      <c r="CF33" s="27">
        <f t="shared" si="14"/>
        <v>117243333333</v>
      </c>
      <c r="CG33" s="27">
        <f t="shared" si="14"/>
        <v>118631666667</v>
      </c>
      <c r="CH33" s="27">
        <f t="shared" si="14"/>
        <v>120020000000</v>
      </c>
      <c r="CI33" s="27">
        <f t="shared" si="14"/>
        <v>121408333333</v>
      </c>
      <c r="CJ33" s="27">
        <f t="shared" si="14"/>
        <v>122796666667</v>
      </c>
      <c r="CK33" s="27">
        <f t="shared" si="14"/>
        <v>124185000000</v>
      </c>
      <c r="CL33" s="27">
        <f t="shared" si="14"/>
        <v>125573333333</v>
      </c>
      <c r="CM33" s="27">
        <f t="shared" si="14"/>
        <v>126961666667</v>
      </c>
      <c r="CN33" s="27">
        <f t="shared" si="14"/>
        <v>128350000000</v>
      </c>
      <c r="CO33" s="27">
        <f t="shared" si="14"/>
        <v>129738333333</v>
      </c>
      <c r="CP33" s="27">
        <f t="shared" si="14"/>
        <v>131126666667</v>
      </c>
      <c r="CQ33" s="27">
        <f t="shared" si="14"/>
        <v>132515000000</v>
      </c>
      <c r="CR33" s="27">
        <f t="shared" si="14"/>
        <v>133903333333</v>
      </c>
      <c r="CS33" s="27">
        <f t="shared" si="14"/>
        <v>135291666667</v>
      </c>
      <c r="CT33" s="27">
        <f t="shared" si="14"/>
        <v>136680000000</v>
      </c>
      <c r="CU33" s="27">
        <f t="shared" si="14"/>
        <v>138068333333</v>
      </c>
      <c r="CV33" s="27">
        <f t="shared" si="14"/>
        <v>139456666667</v>
      </c>
      <c r="CW33" s="27">
        <f t="shared" si="14"/>
        <v>140845000000</v>
      </c>
      <c r="CX33" s="27">
        <f t="shared" si="14"/>
        <v>142233333333</v>
      </c>
      <c r="CY33" s="27">
        <f t="shared" si="14"/>
        <v>143621666667</v>
      </c>
      <c r="CZ33" s="27">
        <f t="shared" si="14"/>
        <v>145010000000</v>
      </c>
      <c r="DA33" s="27">
        <f t="shared" si="14"/>
        <v>146398333333</v>
      </c>
      <c r="DB33" s="27">
        <f t="shared" si="14"/>
        <v>147786666667</v>
      </c>
      <c r="DC33" s="27">
        <f t="shared" si="14"/>
        <v>149175000000</v>
      </c>
      <c r="DD33" s="27">
        <f t="shared" si="14"/>
        <v>150563333333</v>
      </c>
      <c r="DE33" s="27">
        <f t="shared" si="14"/>
        <v>151951666667</v>
      </c>
      <c r="DF33" s="27">
        <f t="shared" si="14"/>
        <v>153340000000</v>
      </c>
      <c r="DG33" s="27">
        <f t="shared" si="14"/>
        <v>154728333333</v>
      </c>
      <c r="DH33" s="27">
        <f t="shared" si="14"/>
        <v>156116666667</v>
      </c>
      <c r="DI33" s="27">
        <f t="shared" si="14"/>
        <v>157505000000</v>
      </c>
      <c r="DJ33" s="27">
        <f t="shared" si="14"/>
        <v>158893333333</v>
      </c>
      <c r="DK33" s="27">
        <f t="shared" si="14"/>
        <v>160281666667</v>
      </c>
      <c r="DL33" s="27">
        <f t="shared" si="14"/>
        <v>161670000000</v>
      </c>
      <c r="DM33" s="27">
        <f t="shared" si="14"/>
        <v>163058333333</v>
      </c>
      <c r="DN33" s="27">
        <f t="shared" si="14"/>
        <v>164446666667</v>
      </c>
      <c r="DO33" s="27">
        <f t="shared" si="14"/>
        <v>165835000000</v>
      </c>
      <c r="DP33" s="27">
        <f t="shared" si="14"/>
        <v>167223333333</v>
      </c>
      <c r="DQ33" s="27">
        <f t="shared" si="14"/>
        <v>168611666667</v>
      </c>
      <c r="DR33" s="27">
        <f t="shared" si="14"/>
        <v>170000000000</v>
      </c>
    </row>
    <row r="34" ht="14.25" customHeight="1" outlineLevel="2">
      <c r="B34" s="242" t="str">
        <f t="shared" ref="B34:C34" si="15">B17</f>
        <v>Ecosystem Incentives (GPU, Storage Contributors)</v>
      </c>
      <c r="C34" s="27">
        <f t="shared" si="15"/>
        <v>8168333333</v>
      </c>
      <c r="D34" s="27">
        <f t="shared" ref="D34:DR34" si="16">C34+D17</f>
        <v>10536666667</v>
      </c>
      <c r="E34" s="27">
        <f t="shared" si="16"/>
        <v>12905000000</v>
      </c>
      <c r="F34" s="27">
        <f t="shared" si="16"/>
        <v>15273333333</v>
      </c>
      <c r="G34" s="27">
        <f t="shared" si="16"/>
        <v>17641666667</v>
      </c>
      <c r="H34" s="27">
        <f t="shared" si="16"/>
        <v>20010000000</v>
      </c>
      <c r="I34" s="27">
        <f t="shared" si="16"/>
        <v>22378333333</v>
      </c>
      <c r="J34" s="27">
        <f t="shared" si="16"/>
        <v>24746666667</v>
      </c>
      <c r="K34" s="27">
        <f t="shared" si="16"/>
        <v>27115000000</v>
      </c>
      <c r="L34" s="27">
        <f t="shared" si="16"/>
        <v>29483333333</v>
      </c>
      <c r="M34" s="27">
        <f t="shared" si="16"/>
        <v>31851666667</v>
      </c>
      <c r="N34" s="27">
        <f t="shared" si="16"/>
        <v>34220000000</v>
      </c>
      <c r="O34" s="27">
        <f t="shared" si="16"/>
        <v>36588333333</v>
      </c>
      <c r="P34" s="27">
        <f t="shared" si="16"/>
        <v>38956666667</v>
      </c>
      <c r="Q34" s="27">
        <f t="shared" si="16"/>
        <v>41325000000</v>
      </c>
      <c r="R34" s="27">
        <f t="shared" si="16"/>
        <v>43693333333</v>
      </c>
      <c r="S34" s="27">
        <f t="shared" si="16"/>
        <v>46061666667</v>
      </c>
      <c r="T34" s="27">
        <f t="shared" si="16"/>
        <v>48430000000</v>
      </c>
      <c r="U34" s="27">
        <f t="shared" si="16"/>
        <v>50798333333</v>
      </c>
      <c r="V34" s="27">
        <f t="shared" si="16"/>
        <v>53166666667</v>
      </c>
      <c r="W34" s="27">
        <f t="shared" si="16"/>
        <v>55535000000</v>
      </c>
      <c r="X34" s="27">
        <f t="shared" si="16"/>
        <v>57903333333</v>
      </c>
      <c r="Y34" s="27">
        <f t="shared" si="16"/>
        <v>60271666667</v>
      </c>
      <c r="Z34" s="27">
        <f t="shared" si="16"/>
        <v>62640000000</v>
      </c>
      <c r="AA34" s="27">
        <f t="shared" si="16"/>
        <v>65008333333</v>
      </c>
      <c r="AB34" s="27">
        <f t="shared" si="16"/>
        <v>67376666667</v>
      </c>
      <c r="AC34" s="27">
        <f t="shared" si="16"/>
        <v>69745000000</v>
      </c>
      <c r="AD34" s="27">
        <f t="shared" si="16"/>
        <v>72113333333</v>
      </c>
      <c r="AE34" s="27">
        <f t="shared" si="16"/>
        <v>74481666667</v>
      </c>
      <c r="AF34" s="27">
        <f t="shared" si="16"/>
        <v>76850000000</v>
      </c>
      <c r="AG34" s="27">
        <f t="shared" si="16"/>
        <v>79218333333</v>
      </c>
      <c r="AH34" s="27">
        <f t="shared" si="16"/>
        <v>81586666667</v>
      </c>
      <c r="AI34" s="27">
        <f t="shared" si="16"/>
        <v>83955000000</v>
      </c>
      <c r="AJ34" s="27">
        <f t="shared" si="16"/>
        <v>86323333333</v>
      </c>
      <c r="AK34" s="27">
        <f t="shared" si="16"/>
        <v>88691666667</v>
      </c>
      <c r="AL34" s="27">
        <f t="shared" si="16"/>
        <v>91060000000</v>
      </c>
      <c r="AM34" s="27">
        <f t="shared" si="16"/>
        <v>93428333333</v>
      </c>
      <c r="AN34" s="27">
        <f t="shared" si="16"/>
        <v>95796666667</v>
      </c>
      <c r="AO34" s="27">
        <f t="shared" si="16"/>
        <v>98165000000</v>
      </c>
      <c r="AP34" s="27">
        <f t="shared" si="16"/>
        <v>100533333333</v>
      </c>
      <c r="AQ34" s="27">
        <f t="shared" si="16"/>
        <v>102901666667</v>
      </c>
      <c r="AR34" s="27">
        <f t="shared" si="16"/>
        <v>105270000000</v>
      </c>
      <c r="AS34" s="27">
        <f t="shared" si="16"/>
        <v>107638333333</v>
      </c>
      <c r="AT34" s="27">
        <f t="shared" si="16"/>
        <v>110006666667</v>
      </c>
      <c r="AU34" s="27">
        <f t="shared" si="16"/>
        <v>112375000000</v>
      </c>
      <c r="AV34" s="27">
        <f t="shared" si="16"/>
        <v>114743333333</v>
      </c>
      <c r="AW34" s="27">
        <f t="shared" si="16"/>
        <v>117111666667</v>
      </c>
      <c r="AX34" s="27">
        <f t="shared" si="16"/>
        <v>119480000000</v>
      </c>
      <c r="AY34" s="27">
        <f t="shared" si="16"/>
        <v>121848333333</v>
      </c>
      <c r="AZ34" s="27">
        <f t="shared" si="16"/>
        <v>124216666667</v>
      </c>
      <c r="BA34" s="27">
        <f t="shared" si="16"/>
        <v>126585000000</v>
      </c>
      <c r="BB34" s="27">
        <f t="shared" si="16"/>
        <v>128953333333</v>
      </c>
      <c r="BC34" s="27">
        <f t="shared" si="16"/>
        <v>131321666667</v>
      </c>
      <c r="BD34" s="27">
        <f t="shared" si="16"/>
        <v>133690000000</v>
      </c>
      <c r="BE34" s="27">
        <f t="shared" si="16"/>
        <v>136058333333</v>
      </c>
      <c r="BF34" s="27">
        <f t="shared" si="16"/>
        <v>138426666667</v>
      </c>
      <c r="BG34" s="27">
        <f t="shared" si="16"/>
        <v>140795000000</v>
      </c>
      <c r="BH34" s="27">
        <f t="shared" si="16"/>
        <v>143163333333</v>
      </c>
      <c r="BI34" s="27">
        <f t="shared" si="16"/>
        <v>145531666667</v>
      </c>
      <c r="BJ34" s="27">
        <f t="shared" si="16"/>
        <v>147900000000</v>
      </c>
      <c r="BK34" s="27">
        <f t="shared" si="16"/>
        <v>150268333333</v>
      </c>
      <c r="BL34" s="27">
        <f t="shared" si="16"/>
        <v>152636666667</v>
      </c>
      <c r="BM34" s="27">
        <f t="shared" si="16"/>
        <v>155005000000</v>
      </c>
      <c r="BN34" s="27">
        <f t="shared" si="16"/>
        <v>157373333333</v>
      </c>
      <c r="BO34" s="27">
        <f t="shared" si="16"/>
        <v>159741666667</v>
      </c>
      <c r="BP34" s="27">
        <f t="shared" si="16"/>
        <v>162110000000</v>
      </c>
      <c r="BQ34" s="27">
        <f t="shared" si="16"/>
        <v>164478333333</v>
      </c>
      <c r="BR34" s="27">
        <f t="shared" si="16"/>
        <v>166846666667</v>
      </c>
      <c r="BS34" s="27">
        <f t="shared" si="16"/>
        <v>169215000000</v>
      </c>
      <c r="BT34" s="27">
        <f t="shared" si="16"/>
        <v>171583333333</v>
      </c>
      <c r="BU34" s="27">
        <f t="shared" si="16"/>
        <v>173951666667</v>
      </c>
      <c r="BV34" s="27">
        <f t="shared" si="16"/>
        <v>176320000000</v>
      </c>
      <c r="BW34" s="27">
        <f t="shared" si="16"/>
        <v>178688333333</v>
      </c>
      <c r="BX34" s="27">
        <f t="shared" si="16"/>
        <v>181056666667</v>
      </c>
      <c r="BY34" s="27">
        <f t="shared" si="16"/>
        <v>183425000000</v>
      </c>
      <c r="BZ34" s="27">
        <f t="shared" si="16"/>
        <v>185793333333</v>
      </c>
      <c r="CA34" s="27">
        <f t="shared" si="16"/>
        <v>188161666667</v>
      </c>
      <c r="CB34" s="27">
        <f t="shared" si="16"/>
        <v>190530000000</v>
      </c>
      <c r="CC34" s="27">
        <f t="shared" si="16"/>
        <v>192898333333</v>
      </c>
      <c r="CD34" s="27">
        <f t="shared" si="16"/>
        <v>195266666667</v>
      </c>
      <c r="CE34" s="27">
        <f t="shared" si="16"/>
        <v>197635000000</v>
      </c>
      <c r="CF34" s="27">
        <f t="shared" si="16"/>
        <v>200003333333</v>
      </c>
      <c r="CG34" s="27">
        <f t="shared" si="16"/>
        <v>202371666667</v>
      </c>
      <c r="CH34" s="27">
        <f t="shared" si="16"/>
        <v>204740000000</v>
      </c>
      <c r="CI34" s="27">
        <f t="shared" si="16"/>
        <v>207108333333</v>
      </c>
      <c r="CJ34" s="27">
        <f t="shared" si="16"/>
        <v>209476666667</v>
      </c>
      <c r="CK34" s="27">
        <f t="shared" si="16"/>
        <v>211845000000</v>
      </c>
      <c r="CL34" s="27">
        <f t="shared" si="16"/>
        <v>214213333333</v>
      </c>
      <c r="CM34" s="27">
        <f t="shared" si="16"/>
        <v>216581666667</v>
      </c>
      <c r="CN34" s="27">
        <f t="shared" si="16"/>
        <v>218950000000</v>
      </c>
      <c r="CO34" s="27">
        <f t="shared" si="16"/>
        <v>221318333333</v>
      </c>
      <c r="CP34" s="27">
        <f t="shared" si="16"/>
        <v>223686666667</v>
      </c>
      <c r="CQ34" s="27">
        <f t="shared" si="16"/>
        <v>226055000000</v>
      </c>
      <c r="CR34" s="27">
        <f t="shared" si="16"/>
        <v>228423333333</v>
      </c>
      <c r="CS34" s="27">
        <f t="shared" si="16"/>
        <v>230791666667</v>
      </c>
      <c r="CT34" s="27">
        <f t="shared" si="16"/>
        <v>233160000000</v>
      </c>
      <c r="CU34" s="27">
        <f t="shared" si="16"/>
        <v>235528333333</v>
      </c>
      <c r="CV34" s="27">
        <f t="shared" si="16"/>
        <v>237896666667</v>
      </c>
      <c r="CW34" s="27">
        <f t="shared" si="16"/>
        <v>240265000000</v>
      </c>
      <c r="CX34" s="27">
        <f t="shared" si="16"/>
        <v>242633333333</v>
      </c>
      <c r="CY34" s="27">
        <f t="shared" si="16"/>
        <v>245001666667</v>
      </c>
      <c r="CZ34" s="27">
        <f t="shared" si="16"/>
        <v>247370000000</v>
      </c>
      <c r="DA34" s="27">
        <f t="shared" si="16"/>
        <v>249738333333</v>
      </c>
      <c r="DB34" s="27">
        <f t="shared" si="16"/>
        <v>252106666667</v>
      </c>
      <c r="DC34" s="27">
        <f t="shared" si="16"/>
        <v>254475000000</v>
      </c>
      <c r="DD34" s="27">
        <f t="shared" si="16"/>
        <v>256843333333</v>
      </c>
      <c r="DE34" s="27">
        <f t="shared" si="16"/>
        <v>259211666667</v>
      </c>
      <c r="DF34" s="27">
        <f t="shared" si="16"/>
        <v>261580000000</v>
      </c>
      <c r="DG34" s="27">
        <f t="shared" si="16"/>
        <v>263948333333</v>
      </c>
      <c r="DH34" s="27">
        <f t="shared" si="16"/>
        <v>266316666667</v>
      </c>
      <c r="DI34" s="27">
        <f t="shared" si="16"/>
        <v>268685000000</v>
      </c>
      <c r="DJ34" s="27">
        <f t="shared" si="16"/>
        <v>271053333333</v>
      </c>
      <c r="DK34" s="27">
        <f t="shared" si="16"/>
        <v>273421666667</v>
      </c>
      <c r="DL34" s="27">
        <f t="shared" si="16"/>
        <v>275790000000</v>
      </c>
      <c r="DM34" s="27">
        <f t="shared" si="16"/>
        <v>278158333333</v>
      </c>
      <c r="DN34" s="27">
        <f t="shared" si="16"/>
        <v>280526666667</v>
      </c>
      <c r="DO34" s="27">
        <f t="shared" si="16"/>
        <v>282895000000</v>
      </c>
      <c r="DP34" s="27">
        <f t="shared" si="16"/>
        <v>285263333333</v>
      </c>
      <c r="DQ34" s="27">
        <f t="shared" si="16"/>
        <v>287631666667</v>
      </c>
      <c r="DR34" s="27">
        <f t="shared" si="16"/>
        <v>290000000000</v>
      </c>
    </row>
    <row r="35" ht="14.25" customHeight="1" outlineLevel="2">
      <c r="B35" s="242" t="str">
        <f t="shared" ref="B35:C35" si="17">B18</f>
        <v>Community Treasury</v>
      </c>
      <c r="C35" s="27">
        <f t="shared" si="17"/>
        <v>3591250000</v>
      </c>
      <c r="D35" s="27">
        <f t="shared" ref="D35:DR35" si="18">C35+D18</f>
        <v>4632500000</v>
      </c>
      <c r="E35" s="27">
        <f t="shared" si="18"/>
        <v>5673750000</v>
      </c>
      <c r="F35" s="27">
        <f t="shared" si="18"/>
        <v>6715000000</v>
      </c>
      <c r="G35" s="27">
        <f t="shared" si="18"/>
        <v>7756250000</v>
      </c>
      <c r="H35" s="27">
        <f t="shared" si="18"/>
        <v>8797500000</v>
      </c>
      <c r="I35" s="27">
        <f t="shared" si="18"/>
        <v>9838750000</v>
      </c>
      <c r="J35" s="27">
        <f t="shared" si="18"/>
        <v>10880000000</v>
      </c>
      <c r="K35" s="27">
        <f t="shared" si="18"/>
        <v>11921250000</v>
      </c>
      <c r="L35" s="27">
        <f t="shared" si="18"/>
        <v>12962500000</v>
      </c>
      <c r="M35" s="27">
        <f t="shared" si="18"/>
        <v>14003750000</v>
      </c>
      <c r="N35" s="27">
        <f t="shared" si="18"/>
        <v>15045000000</v>
      </c>
      <c r="O35" s="27">
        <f t="shared" si="18"/>
        <v>16086250000</v>
      </c>
      <c r="P35" s="27">
        <f t="shared" si="18"/>
        <v>17127500000</v>
      </c>
      <c r="Q35" s="27">
        <f t="shared" si="18"/>
        <v>18168750000</v>
      </c>
      <c r="R35" s="27">
        <f t="shared" si="18"/>
        <v>19210000000</v>
      </c>
      <c r="S35" s="27">
        <f t="shared" si="18"/>
        <v>20251250000</v>
      </c>
      <c r="T35" s="27">
        <f t="shared" si="18"/>
        <v>21292500000</v>
      </c>
      <c r="U35" s="27">
        <f t="shared" si="18"/>
        <v>22333750000</v>
      </c>
      <c r="V35" s="27">
        <f t="shared" si="18"/>
        <v>23375000000</v>
      </c>
      <c r="W35" s="27">
        <f t="shared" si="18"/>
        <v>24416250000</v>
      </c>
      <c r="X35" s="27">
        <f t="shared" si="18"/>
        <v>25457500000</v>
      </c>
      <c r="Y35" s="27">
        <f t="shared" si="18"/>
        <v>26498750000</v>
      </c>
      <c r="Z35" s="27">
        <f t="shared" si="18"/>
        <v>27540000000</v>
      </c>
      <c r="AA35" s="27">
        <f t="shared" si="18"/>
        <v>28581250000</v>
      </c>
      <c r="AB35" s="27">
        <f t="shared" si="18"/>
        <v>29622500000</v>
      </c>
      <c r="AC35" s="27">
        <f t="shared" si="18"/>
        <v>30663750000</v>
      </c>
      <c r="AD35" s="27">
        <f t="shared" si="18"/>
        <v>31705000000</v>
      </c>
      <c r="AE35" s="27">
        <f t="shared" si="18"/>
        <v>32746250000</v>
      </c>
      <c r="AF35" s="27">
        <f t="shared" si="18"/>
        <v>33787500000</v>
      </c>
      <c r="AG35" s="27">
        <f t="shared" si="18"/>
        <v>34828750000</v>
      </c>
      <c r="AH35" s="27">
        <f t="shared" si="18"/>
        <v>35870000000</v>
      </c>
      <c r="AI35" s="27">
        <f t="shared" si="18"/>
        <v>36911250000</v>
      </c>
      <c r="AJ35" s="27">
        <f t="shared" si="18"/>
        <v>37952500000</v>
      </c>
      <c r="AK35" s="27">
        <f t="shared" si="18"/>
        <v>38993750000</v>
      </c>
      <c r="AL35" s="27">
        <f t="shared" si="18"/>
        <v>40035000000</v>
      </c>
      <c r="AM35" s="27">
        <f t="shared" si="18"/>
        <v>41076250000</v>
      </c>
      <c r="AN35" s="27">
        <f t="shared" si="18"/>
        <v>42117500000</v>
      </c>
      <c r="AO35" s="27">
        <f t="shared" si="18"/>
        <v>43158750000</v>
      </c>
      <c r="AP35" s="27">
        <f t="shared" si="18"/>
        <v>44200000000</v>
      </c>
      <c r="AQ35" s="27">
        <f t="shared" si="18"/>
        <v>45241250000</v>
      </c>
      <c r="AR35" s="27">
        <f t="shared" si="18"/>
        <v>46282500000</v>
      </c>
      <c r="AS35" s="27">
        <f t="shared" si="18"/>
        <v>47323750000</v>
      </c>
      <c r="AT35" s="27">
        <f t="shared" si="18"/>
        <v>48365000000</v>
      </c>
      <c r="AU35" s="27">
        <f t="shared" si="18"/>
        <v>49406250000</v>
      </c>
      <c r="AV35" s="27">
        <f t="shared" si="18"/>
        <v>50447500000</v>
      </c>
      <c r="AW35" s="27">
        <f t="shared" si="18"/>
        <v>51488750000</v>
      </c>
      <c r="AX35" s="27">
        <f t="shared" si="18"/>
        <v>52530000000</v>
      </c>
      <c r="AY35" s="27">
        <f t="shared" si="18"/>
        <v>53571250000</v>
      </c>
      <c r="AZ35" s="27">
        <f t="shared" si="18"/>
        <v>54612500000</v>
      </c>
      <c r="BA35" s="27">
        <f t="shared" si="18"/>
        <v>55653750000</v>
      </c>
      <c r="BB35" s="27">
        <f t="shared" si="18"/>
        <v>56695000000</v>
      </c>
      <c r="BC35" s="27">
        <f t="shared" si="18"/>
        <v>57736250000</v>
      </c>
      <c r="BD35" s="27">
        <f t="shared" si="18"/>
        <v>58777500000</v>
      </c>
      <c r="BE35" s="27">
        <f t="shared" si="18"/>
        <v>59818750000</v>
      </c>
      <c r="BF35" s="27">
        <f t="shared" si="18"/>
        <v>60860000000</v>
      </c>
      <c r="BG35" s="27">
        <f t="shared" si="18"/>
        <v>61901250000</v>
      </c>
      <c r="BH35" s="27">
        <f t="shared" si="18"/>
        <v>62942500000</v>
      </c>
      <c r="BI35" s="27">
        <f t="shared" si="18"/>
        <v>63983750000</v>
      </c>
      <c r="BJ35" s="27">
        <f t="shared" si="18"/>
        <v>65025000000</v>
      </c>
      <c r="BK35" s="27">
        <f t="shared" si="18"/>
        <v>66066250000</v>
      </c>
      <c r="BL35" s="27">
        <f t="shared" si="18"/>
        <v>67107500000</v>
      </c>
      <c r="BM35" s="27">
        <f t="shared" si="18"/>
        <v>68148750000</v>
      </c>
      <c r="BN35" s="27">
        <f t="shared" si="18"/>
        <v>69190000000</v>
      </c>
      <c r="BO35" s="27">
        <f t="shared" si="18"/>
        <v>70231250000</v>
      </c>
      <c r="BP35" s="27">
        <f t="shared" si="18"/>
        <v>71272500000</v>
      </c>
      <c r="BQ35" s="27">
        <f t="shared" si="18"/>
        <v>72313750000</v>
      </c>
      <c r="BR35" s="27">
        <f t="shared" si="18"/>
        <v>73355000000</v>
      </c>
      <c r="BS35" s="27">
        <f t="shared" si="18"/>
        <v>74396250000</v>
      </c>
      <c r="BT35" s="27">
        <f t="shared" si="18"/>
        <v>75437500000</v>
      </c>
      <c r="BU35" s="27">
        <f t="shared" si="18"/>
        <v>76478750000</v>
      </c>
      <c r="BV35" s="27">
        <f t="shared" si="18"/>
        <v>77520000000</v>
      </c>
      <c r="BW35" s="27">
        <f t="shared" si="18"/>
        <v>78561250000</v>
      </c>
      <c r="BX35" s="27">
        <f t="shared" si="18"/>
        <v>79602500000</v>
      </c>
      <c r="BY35" s="27">
        <f t="shared" si="18"/>
        <v>80643750000</v>
      </c>
      <c r="BZ35" s="27">
        <f t="shared" si="18"/>
        <v>81685000000</v>
      </c>
      <c r="CA35" s="27">
        <f t="shared" si="18"/>
        <v>82726250000</v>
      </c>
      <c r="CB35" s="27">
        <f t="shared" si="18"/>
        <v>83767500000</v>
      </c>
      <c r="CC35" s="27">
        <f t="shared" si="18"/>
        <v>84808750000</v>
      </c>
      <c r="CD35" s="27">
        <f t="shared" si="18"/>
        <v>85850000000</v>
      </c>
      <c r="CE35" s="27">
        <f t="shared" si="18"/>
        <v>86891250000</v>
      </c>
      <c r="CF35" s="27">
        <f t="shared" si="18"/>
        <v>87932500000</v>
      </c>
      <c r="CG35" s="27">
        <f t="shared" si="18"/>
        <v>88973750000</v>
      </c>
      <c r="CH35" s="27">
        <f t="shared" si="18"/>
        <v>90015000000</v>
      </c>
      <c r="CI35" s="27">
        <f t="shared" si="18"/>
        <v>91056250000</v>
      </c>
      <c r="CJ35" s="27">
        <f t="shared" si="18"/>
        <v>92097500000</v>
      </c>
      <c r="CK35" s="27">
        <f t="shared" si="18"/>
        <v>93138750000</v>
      </c>
      <c r="CL35" s="27">
        <f t="shared" si="18"/>
        <v>94180000000</v>
      </c>
      <c r="CM35" s="27">
        <f t="shared" si="18"/>
        <v>95221250000</v>
      </c>
      <c r="CN35" s="27">
        <f t="shared" si="18"/>
        <v>96262500000</v>
      </c>
      <c r="CO35" s="27">
        <f t="shared" si="18"/>
        <v>97303750000</v>
      </c>
      <c r="CP35" s="27">
        <f t="shared" si="18"/>
        <v>98345000000</v>
      </c>
      <c r="CQ35" s="27">
        <f t="shared" si="18"/>
        <v>99386250000</v>
      </c>
      <c r="CR35" s="27">
        <f t="shared" si="18"/>
        <v>100427500000</v>
      </c>
      <c r="CS35" s="27">
        <f t="shared" si="18"/>
        <v>101468750000</v>
      </c>
      <c r="CT35" s="27">
        <f t="shared" si="18"/>
        <v>102510000000</v>
      </c>
      <c r="CU35" s="27">
        <f t="shared" si="18"/>
        <v>103551250000</v>
      </c>
      <c r="CV35" s="27">
        <f t="shared" si="18"/>
        <v>104592500000</v>
      </c>
      <c r="CW35" s="27">
        <f t="shared" si="18"/>
        <v>105633750000</v>
      </c>
      <c r="CX35" s="27">
        <f t="shared" si="18"/>
        <v>106675000000</v>
      </c>
      <c r="CY35" s="27">
        <f t="shared" si="18"/>
        <v>107716250000</v>
      </c>
      <c r="CZ35" s="27">
        <f t="shared" si="18"/>
        <v>108757500000</v>
      </c>
      <c r="DA35" s="27">
        <f t="shared" si="18"/>
        <v>109798750000</v>
      </c>
      <c r="DB35" s="27">
        <f t="shared" si="18"/>
        <v>110840000000</v>
      </c>
      <c r="DC35" s="27">
        <f t="shared" si="18"/>
        <v>111881250000</v>
      </c>
      <c r="DD35" s="27">
        <f t="shared" si="18"/>
        <v>112922500000</v>
      </c>
      <c r="DE35" s="27">
        <f t="shared" si="18"/>
        <v>113963750000</v>
      </c>
      <c r="DF35" s="27">
        <f t="shared" si="18"/>
        <v>115005000000</v>
      </c>
      <c r="DG35" s="27">
        <f t="shared" si="18"/>
        <v>116046250000</v>
      </c>
      <c r="DH35" s="27">
        <f t="shared" si="18"/>
        <v>117087500000</v>
      </c>
      <c r="DI35" s="27">
        <f t="shared" si="18"/>
        <v>118128750000</v>
      </c>
      <c r="DJ35" s="27">
        <f t="shared" si="18"/>
        <v>119170000000</v>
      </c>
      <c r="DK35" s="27">
        <f t="shared" si="18"/>
        <v>120211250000</v>
      </c>
      <c r="DL35" s="27">
        <f t="shared" si="18"/>
        <v>121252500000</v>
      </c>
      <c r="DM35" s="27">
        <f t="shared" si="18"/>
        <v>122293750000</v>
      </c>
      <c r="DN35" s="27">
        <f t="shared" si="18"/>
        <v>123335000000</v>
      </c>
      <c r="DO35" s="27">
        <f t="shared" si="18"/>
        <v>124376250000</v>
      </c>
      <c r="DP35" s="27">
        <f t="shared" si="18"/>
        <v>125417500000</v>
      </c>
      <c r="DQ35" s="27">
        <f t="shared" si="18"/>
        <v>126458750000</v>
      </c>
      <c r="DR35" s="27">
        <f t="shared" si="18"/>
        <v>127500000000</v>
      </c>
    </row>
    <row r="36" ht="14.25" customHeight="1" outlineLevel="2">
      <c r="B36" s="242" t="str">
        <f t="shared" ref="B36:C36" si="19">B19</f>
        <v>Foundation</v>
      </c>
      <c r="C36" s="27">
        <f t="shared" si="19"/>
        <v>0</v>
      </c>
      <c r="D36" s="27">
        <f t="shared" ref="D36:DR36" si="20">C36+D19</f>
        <v>0</v>
      </c>
      <c r="E36" s="27">
        <f t="shared" si="20"/>
        <v>0</v>
      </c>
      <c r="F36" s="27">
        <f t="shared" si="20"/>
        <v>0</v>
      </c>
      <c r="G36" s="27">
        <f t="shared" si="20"/>
        <v>0</v>
      </c>
      <c r="H36" s="27">
        <f t="shared" si="20"/>
        <v>0</v>
      </c>
      <c r="I36" s="27">
        <f t="shared" si="20"/>
        <v>0</v>
      </c>
      <c r="J36" s="27">
        <f t="shared" si="20"/>
        <v>0</v>
      </c>
      <c r="K36" s="27">
        <f t="shared" si="20"/>
        <v>0</v>
      </c>
      <c r="L36" s="27">
        <f t="shared" si="20"/>
        <v>0</v>
      </c>
      <c r="M36" s="27">
        <f t="shared" si="20"/>
        <v>0</v>
      </c>
      <c r="N36" s="27">
        <f t="shared" si="20"/>
        <v>0</v>
      </c>
      <c r="O36" s="27">
        <f t="shared" si="20"/>
        <v>0</v>
      </c>
      <c r="P36" s="27">
        <f t="shared" si="20"/>
        <v>0</v>
      </c>
      <c r="Q36" s="27">
        <f t="shared" si="20"/>
        <v>0</v>
      </c>
      <c r="R36" s="27">
        <f t="shared" si="20"/>
        <v>0</v>
      </c>
      <c r="S36" s="27">
        <f t="shared" si="20"/>
        <v>0</v>
      </c>
      <c r="T36" s="27">
        <f t="shared" si="20"/>
        <v>0</v>
      </c>
      <c r="U36" s="27">
        <f t="shared" si="20"/>
        <v>0</v>
      </c>
      <c r="V36" s="27">
        <f t="shared" si="20"/>
        <v>0</v>
      </c>
      <c r="W36" s="27">
        <f t="shared" si="20"/>
        <v>0</v>
      </c>
      <c r="X36" s="27">
        <f t="shared" si="20"/>
        <v>0</v>
      </c>
      <c r="Y36" s="27">
        <f t="shared" si="20"/>
        <v>0</v>
      </c>
      <c r="Z36" s="27">
        <f t="shared" si="20"/>
        <v>0</v>
      </c>
      <c r="AA36" s="27">
        <f t="shared" si="20"/>
        <v>0</v>
      </c>
      <c r="AB36" s="27">
        <f t="shared" si="20"/>
        <v>0</v>
      </c>
      <c r="AC36" s="27">
        <f t="shared" si="20"/>
        <v>0</v>
      </c>
      <c r="AD36" s="27">
        <f t="shared" si="20"/>
        <v>0</v>
      </c>
      <c r="AE36" s="27">
        <f t="shared" si="20"/>
        <v>0</v>
      </c>
      <c r="AF36" s="27">
        <f t="shared" si="20"/>
        <v>0</v>
      </c>
      <c r="AG36" s="27">
        <f t="shared" si="20"/>
        <v>0</v>
      </c>
      <c r="AH36" s="27">
        <f t="shared" si="20"/>
        <v>0</v>
      </c>
      <c r="AI36" s="27">
        <f t="shared" si="20"/>
        <v>0</v>
      </c>
      <c r="AJ36" s="27">
        <f t="shared" si="20"/>
        <v>0</v>
      </c>
      <c r="AK36" s="27">
        <f t="shared" si="20"/>
        <v>0</v>
      </c>
      <c r="AL36" s="27">
        <f t="shared" si="20"/>
        <v>0</v>
      </c>
      <c r="AM36" s="27">
        <f t="shared" si="20"/>
        <v>0</v>
      </c>
      <c r="AN36" s="27">
        <f t="shared" si="20"/>
        <v>0</v>
      </c>
      <c r="AO36" s="27">
        <f t="shared" si="20"/>
        <v>0</v>
      </c>
      <c r="AP36" s="27">
        <f t="shared" si="20"/>
        <v>0</v>
      </c>
      <c r="AQ36" s="27">
        <f t="shared" si="20"/>
        <v>0</v>
      </c>
      <c r="AR36" s="27">
        <f t="shared" si="20"/>
        <v>0</v>
      </c>
      <c r="AS36" s="27">
        <f t="shared" si="20"/>
        <v>0</v>
      </c>
      <c r="AT36" s="27">
        <f t="shared" si="20"/>
        <v>0</v>
      </c>
      <c r="AU36" s="27">
        <f t="shared" si="20"/>
        <v>0</v>
      </c>
      <c r="AV36" s="27">
        <f t="shared" si="20"/>
        <v>0</v>
      </c>
      <c r="AW36" s="27">
        <f t="shared" si="20"/>
        <v>0</v>
      </c>
      <c r="AX36" s="27">
        <f t="shared" si="20"/>
        <v>0</v>
      </c>
      <c r="AY36" s="27">
        <f t="shared" si="20"/>
        <v>0</v>
      </c>
      <c r="AZ36" s="27">
        <f t="shared" si="20"/>
        <v>0</v>
      </c>
      <c r="BA36" s="27">
        <f t="shared" si="20"/>
        <v>0</v>
      </c>
      <c r="BB36" s="27">
        <f t="shared" si="20"/>
        <v>0</v>
      </c>
      <c r="BC36" s="27">
        <f t="shared" si="20"/>
        <v>0</v>
      </c>
      <c r="BD36" s="27">
        <f t="shared" si="20"/>
        <v>0</v>
      </c>
      <c r="BE36" s="27">
        <f t="shared" si="20"/>
        <v>0</v>
      </c>
      <c r="BF36" s="27">
        <f t="shared" si="20"/>
        <v>0</v>
      </c>
      <c r="BG36" s="27">
        <f t="shared" si="20"/>
        <v>0</v>
      </c>
      <c r="BH36" s="27">
        <f t="shared" si="20"/>
        <v>0</v>
      </c>
      <c r="BI36" s="27">
        <f t="shared" si="20"/>
        <v>0</v>
      </c>
      <c r="BJ36" s="27">
        <f t="shared" si="20"/>
        <v>0</v>
      </c>
      <c r="BK36" s="27">
        <f t="shared" si="20"/>
        <v>0</v>
      </c>
      <c r="BL36" s="27">
        <f t="shared" si="20"/>
        <v>0</v>
      </c>
      <c r="BM36" s="27">
        <f t="shared" si="20"/>
        <v>0</v>
      </c>
      <c r="BN36" s="27">
        <f t="shared" si="20"/>
        <v>0</v>
      </c>
      <c r="BO36" s="27">
        <f t="shared" si="20"/>
        <v>0</v>
      </c>
      <c r="BP36" s="27">
        <f t="shared" si="20"/>
        <v>0</v>
      </c>
      <c r="BQ36" s="27">
        <f t="shared" si="20"/>
        <v>0</v>
      </c>
      <c r="BR36" s="27">
        <f t="shared" si="20"/>
        <v>0</v>
      </c>
      <c r="BS36" s="27">
        <f t="shared" si="20"/>
        <v>0</v>
      </c>
      <c r="BT36" s="27">
        <f t="shared" si="20"/>
        <v>0</v>
      </c>
      <c r="BU36" s="27">
        <f t="shared" si="20"/>
        <v>0</v>
      </c>
      <c r="BV36" s="27">
        <f t="shared" si="20"/>
        <v>0</v>
      </c>
      <c r="BW36" s="27">
        <f t="shared" si="20"/>
        <v>0</v>
      </c>
      <c r="BX36" s="27">
        <f t="shared" si="20"/>
        <v>0</v>
      </c>
      <c r="BY36" s="27">
        <f t="shared" si="20"/>
        <v>0</v>
      </c>
      <c r="BZ36" s="27">
        <f t="shared" si="20"/>
        <v>0</v>
      </c>
      <c r="CA36" s="27">
        <f t="shared" si="20"/>
        <v>0</v>
      </c>
      <c r="CB36" s="27">
        <f t="shared" si="20"/>
        <v>0</v>
      </c>
      <c r="CC36" s="27">
        <f t="shared" si="20"/>
        <v>0</v>
      </c>
      <c r="CD36" s="27">
        <f t="shared" si="20"/>
        <v>0</v>
      </c>
      <c r="CE36" s="27">
        <f t="shared" si="20"/>
        <v>0</v>
      </c>
      <c r="CF36" s="27">
        <f t="shared" si="20"/>
        <v>0</v>
      </c>
      <c r="CG36" s="27">
        <f t="shared" si="20"/>
        <v>0</v>
      </c>
      <c r="CH36" s="27">
        <f t="shared" si="20"/>
        <v>0</v>
      </c>
      <c r="CI36" s="27">
        <f t="shared" si="20"/>
        <v>0</v>
      </c>
      <c r="CJ36" s="27">
        <f t="shared" si="20"/>
        <v>0</v>
      </c>
      <c r="CK36" s="27">
        <f t="shared" si="20"/>
        <v>0</v>
      </c>
      <c r="CL36" s="27">
        <f t="shared" si="20"/>
        <v>0</v>
      </c>
      <c r="CM36" s="27">
        <f t="shared" si="20"/>
        <v>0</v>
      </c>
      <c r="CN36" s="27">
        <f t="shared" si="20"/>
        <v>0</v>
      </c>
      <c r="CO36" s="27">
        <f t="shared" si="20"/>
        <v>0</v>
      </c>
      <c r="CP36" s="27">
        <f t="shared" si="20"/>
        <v>0</v>
      </c>
      <c r="CQ36" s="27">
        <f t="shared" si="20"/>
        <v>0</v>
      </c>
      <c r="CR36" s="27">
        <f t="shared" si="20"/>
        <v>0</v>
      </c>
      <c r="CS36" s="27">
        <f t="shared" si="20"/>
        <v>0</v>
      </c>
      <c r="CT36" s="27">
        <f t="shared" si="20"/>
        <v>0</v>
      </c>
      <c r="CU36" s="27">
        <f t="shared" si="20"/>
        <v>0</v>
      </c>
      <c r="CV36" s="27">
        <f t="shared" si="20"/>
        <v>0</v>
      </c>
      <c r="CW36" s="27">
        <f t="shared" si="20"/>
        <v>0</v>
      </c>
      <c r="CX36" s="27">
        <f t="shared" si="20"/>
        <v>0</v>
      </c>
      <c r="CY36" s="27">
        <f t="shared" si="20"/>
        <v>0</v>
      </c>
      <c r="CZ36" s="27">
        <f t="shared" si="20"/>
        <v>0</v>
      </c>
      <c r="DA36" s="27">
        <f t="shared" si="20"/>
        <v>0</v>
      </c>
      <c r="DB36" s="27">
        <f t="shared" si="20"/>
        <v>0</v>
      </c>
      <c r="DC36" s="27">
        <f t="shared" si="20"/>
        <v>0</v>
      </c>
      <c r="DD36" s="27">
        <f t="shared" si="20"/>
        <v>0</v>
      </c>
      <c r="DE36" s="27">
        <f t="shared" si="20"/>
        <v>0</v>
      </c>
      <c r="DF36" s="27">
        <f t="shared" si="20"/>
        <v>0</v>
      </c>
      <c r="DG36" s="27">
        <f t="shared" si="20"/>
        <v>0</v>
      </c>
      <c r="DH36" s="27">
        <f t="shared" si="20"/>
        <v>0</v>
      </c>
      <c r="DI36" s="27">
        <f t="shared" si="20"/>
        <v>0</v>
      </c>
      <c r="DJ36" s="27">
        <f t="shared" si="20"/>
        <v>0</v>
      </c>
      <c r="DK36" s="27">
        <f t="shared" si="20"/>
        <v>0</v>
      </c>
      <c r="DL36" s="27">
        <f t="shared" si="20"/>
        <v>0</v>
      </c>
      <c r="DM36" s="27">
        <f t="shared" si="20"/>
        <v>0</v>
      </c>
      <c r="DN36" s="27">
        <f t="shared" si="20"/>
        <v>0</v>
      </c>
      <c r="DO36" s="27">
        <f t="shared" si="20"/>
        <v>0</v>
      </c>
      <c r="DP36" s="27">
        <f t="shared" si="20"/>
        <v>0</v>
      </c>
      <c r="DQ36" s="27">
        <f t="shared" si="20"/>
        <v>0</v>
      </c>
      <c r="DR36" s="27">
        <f t="shared" si="20"/>
        <v>0</v>
      </c>
    </row>
    <row r="37" ht="14.25" customHeight="1" outlineLevel="2">
      <c r="B37" s="242" t="str">
        <f t="shared" ref="B37:C37" si="21">B20</f>
        <v>Reserve </v>
      </c>
      <c r="C37" s="27">
        <f t="shared" si="21"/>
        <v>6196666667</v>
      </c>
      <c r="D37" s="27">
        <f t="shared" ref="D37:DR37" si="22">C37+D20</f>
        <v>7993333333</v>
      </c>
      <c r="E37" s="27">
        <f t="shared" si="22"/>
        <v>9790000000</v>
      </c>
      <c r="F37" s="27">
        <f t="shared" si="22"/>
        <v>11586666667</v>
      </c>
      <c r="G37" s="27">
        <f t="shared" si="22"/>
        <v>13383333333</v>
      </c>
      <c r="H37" s="27">
        <f t="shared" si="22"/>
        <v>15180000000</v>
      </c>
      <c r="I37" s="27">
        <f t="shared" si="22"/>
        <v>16976666667</v>
      </c>
      <c r="J37" s="27">
        <f t="shared" si="22"/>
        <v>18773333333</v>
      </c>
      <c r="K37" s="27">
        <f t="shared" si="22"/>
        <v>20570000000</v>
      </c>
      <c r="L37" s="27">
        <f t="shared" si="22"/>
        <v>22366666667</v>
      </c>
      <c r="M37" s="27">
        <f t="shared" si="22"/>
        <v>24163333333</v>
      </c>
      <c r="N37" s="27">
        <f t="shared" si="22"/>
        <v>25960000000</v>
      </c>
      <c r="O37" s="27">
        <f t="shared" si="22"/>
        <v>27756666667</v>
      </c>
      <c r="P37" s="27">
        <f t="shared" si="22"/>
        <v>29553333333</v>
      </c>
      <c r="Q37" s="27">
        <f t="shared" si="22"/>
        <v>31350000000</v>
      </c>
      <c r="R37" s="27">
        <f t="shared" si="22"/>
        <v>33146666667</v>
      </c>
      <c r="S37" s="27">
        <f t="shared" si="22"/>
        <v>34943333333</v>
      </c>
      <c r="T37" s="27">
        <f t="shared" si="22"/>
        <v>36740000000</v>
      </c>
      <c r="U37" s="27">
        <f t="shared" si="22"/>
        <v>38536666667</v>
      </c>
      <c r="V37" s="27">
        <f t="shared" si="22"/>
        <v>40333333333</v>
      </c>
      <c r="W37" s="27">
        <f t="shared" si="22"/>
        <v>42130000000</v>
      </c>
      <c r="X37" s="27">
        <f t="shared" si="22"/>
        <v>43926666667</v>
      </c>
      <c r="Y37" s="27">
        <f t="shared" si="22"/>
        <v>45723333333</v>
      </c>
      <c r="Z37" s="27">
        <f t="shared" si="22"/>
        <v>47520000000</v>
      </c>
      <c r="AA37" s="27">
        <f t="shared" si="22"/>
        <v>49316666667</v>
      </c>
      <c r="AB37" s="27">
        <f t="shared" si="22"/>
        <v>51113333333</v>
      </c>
      <c r="AC37" s="27">
        <f t="shared" si="22"/>
        <v>52910000000</v>
      </c>
      <c r="AD37" s="27">
        <f t="shared" si="22"/>
        <v>54706666667</v>
      </c>
      <c r="AE37" s="27">
        <f t="shared" si="22"/>
        <v>56503333333</v>
      </c>
      <c r="AF37" s="27">
        <f t="shared" si="22"/>
        <v>58300000000</v>
      </c>
      <c r="AG37" s="27">
        <f t="shared" si="22"/>
        <v>60096666667</v>
      </c>
      <c r="AH37" s="27">
        <f t="shared" si="22"/>
        <v>61893333333</v>
      </c>
      <c r="AI37" s="27">
        <f t="shared" si="22"/>
        <v>63690000000</v>
      </c>
      <c r="AJ37" s="27">
        <f t="shared" si="22"/>
        <v>65486666667</v>
      </c>
      <c r="AK37" s="27">
        <f t="shared" si="22"/>
        <v>67283333333</v>
      </c>
      <c r="AL37" s="27">
        <f t="shared" si="22"/>
        <v>69080000000</v>
      </c>
      <c r="AM37" s="27">
        <f t="shared" si="22"/>
        <v>70876666667</v>
      </c>
      <c r="AN37" s="27">
        <f t="shared" si="22"/>
        <v>72673333333</v>
      </c>
      <c r="AO37" s="27">
        <f t="shared" si="22"/>
        <v>74470000000</v>
      </c>
      <c r="AP37" s="27">
        <f t="shared" si="22"/>
        <v>76266666667</v>
      </c>
      <c r="AQ37" s="27">
        <f t="shared" si="22"/>
        <v>78063333333</v>
      </c>
      <c r="AR37" s="27">
        <f t="shared" si="22"/>
        <v>79860000000</v>
      </c>
      <c r="AS37" s="27">
        <f t="shared" si="22"/>
        <v>81656666667</v>
      </c>
      <c r="AT37" s="27">
        <f t="shared" si="22"/>
        <v>83453333333</v>
      </c>
      <c r="AU37" s="27">
        <f t="shared" si="22"/>
        <v>85250000000</v>
      </c>
      <c r="AV37" s="27">
        <f t="shared" si="22"/>
        <v>87046666667</v>
      </c>
      <c r="AW37" s="27">
        <f t="shared" si="22"/>
        <v>88843333333</v>
      </c>
      <c r="AX37" s="27">
        <f t="shared" si="22"/>
        <v>90640000000</v>
      </c>
      <c r="AY37" s="27">
        <f t="shared" si="22"/>
        <v>92436666667</v>
      </c>
      <c r="AZ37" s="27">
        <f t="shared" si="22"/>
        <v>94233333333</v>
      </c>
      <c r="BA37" s="27">
        <f t="shared" si="22"/>
        <v>96030000000</v>
      </c>
      <c r="BB37" s="27">
        <f t="shared" si="22"/>
        <v>97826666667</v>
      </c>
      <c r="BC37" s="27">
        <f t="shared" si="22"/>
        <v>99623333333</v>
      </c>
      <c r="BD37" s="27">
        <f t="shared" si="22"/>
        <v>101420000000</v>
      </c>
      <c r="BE37" s="27">
        <f t="shared" si="22"/>
        <v>103216666667</v>
      </c>
      <c r="BF37" s="27">
        <f t="shared" si="22"/>
        <v>105013333333</v>
      </c>
      <c r="BG37" s="27">
        <f t="shared" si="22"/>
        <v>106810000000</v>
      </c>
      <c r="BH37" s="27">
        <f t="shared" si="22"/>
        <v>108606666667</v>
      </c>
      <c r="BI37" s="27">
        <f t="shared" si="22"/>
        <v>110403333333</v>
      </c>
      <c r="BJ37" s="27">
        <f t="shared" si="22"/>
        <v>112200000000</v>
      </c>
      <c r="BK37" s="27">
        <f t="shared" si="22"/>
        <v>113996666667</v>
      </c>
      <c r="BL37" s="27">
        <f t="shared" si="22"/>
        <v>115793333333</v>
      </c>
      <c r="BM37" s="27">
        <f t="shared" si="22"/>
        <v>117590000000</v>
      </c>
      <c r="BN37" s="27">
        <f t="shared" si="22"/>
        <v>119386666667</v>
      </c>
      <c r="BO37" s="27">
        <f t="shared" si="22"/>
        <v>121183333333</v>
      </c>
      <c r="BP37" s="27">
        <f t="shared" si="22"/>
        <v>122980000000</v>
      </c>
      <c r="BQ37" s="27">
        <f t="shared" si="22"/>
        <v>124776666667</v>
      </c>
      <c r="BR37" s="27">
        <f t="shared" si="22"/>
        <v>126573333333</v>
      </c>
      <c r="BS37" s="27">
        <f t="shared" si="22"/>
        <v>128370000000</v>
      </c>
      <c r="BT37" s="27">
        <f t="shared" si="22"/>
        <v>130166666667</v>
      </c>
      <c r="BU37" s="27">
        <f t="shared" si="22"/>
        <v>131963333333</v>
      </c>
      <c r="BV37" s="27">
        <f t="shared" si="22"/>
        <v>133760000000</v>
      </c>
      <c r="BW37" s="27">
        <f t="shared" si="22"/>
        <v>135556666667</v>
      </c>
      <c r="BX37" s="27">
        <f t="shared" si="22"/>
        <v>137353333333</v>
      </c>
      <c r="BY37" s="27">
        <f t="shared" si="22"/>
        <v>139150000000</v>
      </c>
      <c r="BZ37" s="27">
        <f t="shared" si="22"/>
        <v>140946666667</v>
      </c>
      <c r="CA37" s="27">
        <f t="shared" si="22"/>
        <v>142743333333</v>
      </c>
      <c r="CB37" s="27">
        <f t="shared" si="22"/>
        <v>144540000000</v>
      </c>
      <c r="CC37" s="27">
        <f t="shared" si="22"/>
        <v>146336666667</v>
      </c>
      <c r="CD37" s="27">
        <f t="shared" si="22"/>
        <v>148133333333</v>
      </c>
      <c r="CE37" s="27">
        <f t="shared" si="22"/>
        <v>149930000000</v>
      </c>
      <c r="CF37" s="27">
        <f t="shared" si="22"/>
        <v>151726666667</v>
      </c>
      <c r="CG37" s="27">
        <f t="shared" si="22"/>
        <v>153523333333</v>
      </c>
      <c r="CH37" s="27">
        <f t="shared" si="22"/>
        <v>155320000000</v>
      </c>
      <c r="CI37" s="27">
        <f t="shared" si="22"/>
        <v>157116666667</v>
      </c>
      <c r="CJ37" s="27">
        <f t="shared" si="22"/>
        <v>158913333333</v>
      </c>
      <c r="CK37" s="27">
        <f t="shared" si="22"/>
        <v>160710000000</v>
      </c>
      <c r="CL37" s="27">
        <f t="shared" si="22"/>
        <v>162506666667</v>
      </c>
      <c r="CM37" s="27">
        <f t="shared" si="22"/>
        <v>164303333333</v>
      </c>
      <c r="CN37" s="27">
        <f t="shared" si="22"/>
        <v>166100000000</v>
      </c>
      <c r="CO37" s="27">
        <f t="shared" si="22"/>
        <v>167896666667</v>
      </c>
      <c r="CP37" s="27">
        <f t="shared" si="22"/>
        <v>169693333333</v>
      </c>
      <c r="CQ37" s="27">
        <f t="shared" si="22"/>
        <v>171490000000</v>
      </c>
      <c r="CR37" s="27">
        <f t="shared" si="22"/>
        <v>173286666667</v>
      </c>
      <c r="CS37" s="27">
        <f t="shared" si="22"/>
        <v>175083333333</v>
      </c>
      <c r="CT37" s="27">
        <f t="shared" si="22"/>
        <v>176880000000</v>
      </c>
      <c r="CU37" s="27">
        <f t="shared" si="22"/>
        <v>178676666667</v>
      </c>
      <c r="CV37" s="27">
        <f t="shared" si="22"/>
        <v>180473333333</v>
      </c>
      <c r="CW37" s="27">
        <f t="shared" si="22"/>
        <v>182270000000</v>
      </c>
      <c r="CX37" s="27">
        <f t="shared" si="22"/>
        <v>184066666667</v>
      </c>
      <c r="CY37" s="27">
        <f t="shared" si="22"/>
        <v>185863333333</v>
      </c>
      <c r="CZ37" s="27">
        <f t="shared" si="22"/>
        <v>187660000000</v>
      </c>
      <c r="DA37" s="27">
        <f t="shared" si="22"/>
        <v>189456666667</v>
      </c>
      <c r="DB37" s="27">
        <f t="shared" si="22"/>
        <v>191253333333</v>
      </c>
      <c r="DC37" s="27">
        <f t="shared" si="22"/>
        <v>193050000000</v>
      </c>
      <c r="DD37" s="27">
        <f t="shared" si="22"/>
        <v>194846666667</v>
      </c>
      <c r="DE37" s="27">
        <f t="shared" si="22"/>
        <v>196643333333</v>
      </c>
      <c r="DF37" s="27">
        <f t="shared" si="22"/>
        <v>198440000000</v>
      </c>
      <c r="DG37" s="27">
        <f t="shared" si="22"/>
        <v>200236666667</v>
      </c>
      <c r="DH37" s="27">
        <f t="shared" si="22"/>
        <v>202033333333</v>
      </c>
      <c r="DI37" s="27">
        <f t="shared" si="22"/>
        <v>203830000000</v>
      </c>
      <c r="DJ37" s="27">
        <f t="shared" si="22"/>
        <v>205626666667</v>
      </c>
      <c r="DK37" s="27">
        <f t="shared" si="22"/>
        <v>207423333333</v>
      </c>
      <c r="DL37" s="27">
        <f t="shared" si="22"/>
        <v>209220000000</v>
      </c>
      <c r="DM37" s="27">
        <f t="shared" si="22"/>
        <v>211016666667</v>
      </c>
      <c r="DN37" s="27">
        <f t="shared" si="22"/>
        <v>212813333333</v>
      </c>
      <c r="DO37" s="27">
        <f t="shared" si="22"/>
        <v>214610000000</v>
      </c>
      <c r="DP37" s="27">
        <f t="shared" si="22"/>
        <v>216406666667</v>
      </c>
      <c r="DQ37" s="27">
        <f t="shared" si="22"/>
        <v>218203333333</v>
      </c>
      <c r="DR37" s="27">
        <f t="shared" si="22"/>
        <v>220000000000</v>
      </c>
    </row>
    <row r="38" ht="14.25" customHeight="1" outlineLevel="2">
      <c r="B38" s="242" t="str">
        <f t="shared" ref="B38:C38" si="23">B21</f>
        <v>Placeholder 2</v>
      </c>
      <c r="C38" s="27">
        <f t="shared" si="23"/>
        <v>0</v>
      </c>
      <c r="D38" s="27">
        <f t="shared" ref="D38:DR38" si="24">C38+D21</f>
        <v>0</v>
      </c>
      <c r="E38" s="27">
        <f t="shared" si="24"/>
        <v>0</v>
      </c>
      <c r="F38" s="27">
        <f t="shared" si="24"/>
        <v>0</v>
      </c>
      <c r="G38" s="27">
        <f t="shared" si="24"/>
        <v>0</v>
      </c>
      <c r="H38" s="27">
        <f t="shared" si="24"/>
        <v>0</v>
      </c>
      <c r="I38" s="27">
        <f t="shared" si="24"/>
        <v>0</v>
      </c>
      <c r="J38" s="27">
        <f t="shared" si="24"/>
        <v>0</v>
      </c>
      <c r="K38" s="27">
        <f t="shared" si="24"/>
        <v>0</v>
      </c>
      <c r="L38" s="27">
        <f t="shared" si="24"/>
        <v>0</v>
      </c>
      <c r="M38" s="27">
        <f t="shared" si="24"/>
        <v>0</v>
      </c>
      <c r="N38" s="27">
        <f t="shared" si="24"/>
        <v>0</v>
      </c>
      <c r="O38" s="27">
        <f t="shared" si="24"/>
        <v>0</v>
      </c>
      <c r="P38" s="27">
        <f t="shared" si="24"/>
        <v>0</v>
      </c>
      <c r="Q38" s="27">
        <f t="shared" si="24"/>
        <v>0</v>
      </c>
      <c r="R38" s="27">
        <f t="shared" si="24"/>
        <v>0</v>
      </c>
      <c r="S38" s="27">
        <f t="shared" si="24"/>
        <v>0</v>
      </c>
      <c r="T38" s="27">
        <f t="shared" si="24"/>
        <v>0</v>
      </c>
      <c r="U38" s="27">
        <f t="shared" si="24"/>
        <v>0</v>
      </c>
      <c r="V38" s="27">
        <f t="shared" si="24"/>
        <v>0</v>
      </c>
      <c r="W38" s="27">
        <f t="shared" si="24"/>
        <v>0</v>
      </c>
      <c r="X38" s="27">
        <f t="shared" si="24"/>
        <v>0</v>
      </c>
      <c r="Y38" s="27">
        <f t="shared" si="24"/>
        <v>0</v>
      </c>
      <c r="Z38" s="27">
        <f t="shared" si="24"/>
        <v>0</v>
      </c>
      <c r="AA38" s="27">
        <f t="shared" si="24"/>
        <v>0</v>
      </c>
      <c r="AB38" s="27">
        <f t="shared" si="24"/>
        <v>0</v>
      </c>
      <c r="AC38" s="27">
        <f t="shared" si="24"/>
        <v>0</v>
      </c>
      <c r="AD38" s="27">
        <f t="shared" si="24"/>
        <v>0</v>
      </c>
      <c r="AE38" s="27">
        <f t="shared" si="24"/>
        <v>0</v>
      </c>
      <c r="AF38" s="27">
        <f t="shared" si="24"/>
        <v>0</v>
      </c>
      <c r="AG38" s="27">
        <f t="shared" si="24"/>
        <v>0</v>
      </c>
      <c r="AH38" s="27">
        <f t="shared" si="24"/>
        <v>0</v>
      </c>
      <c r="AI38" s="27">
        <f t="shared" si="24"/>
        <v>0</v>
      </c>
      <c r="AJ38" s="27">
        <f t="shared" si="24"/>
        <v>0</v>
      </c>
      <c r="AK38" s="27">
        <f t="shared" si="24"/>
        <v>0</v>
      </c>
      <c r="AL38" s="27">
        <f t="shared" si="24"/>
        <v>0</v>
      </c>
      <c r="AM38" s="27">
        <f t="shared" si="24"/>
        <v>0</v>
      </c>
      <c r="AN38" s="27">
        <f t="shared" si="24"/>
        <v>0</v>
      </c>
      <c r="AO38" s="27">
        <f t="shared" si="24"/>
        <v>0</v>
      </c>
      <c r="AP38" s="27">
        <f t="shared" si="24"/>
        <v>0</v>
      </c>
      <c r="AQ38" s="27">
        <f t="shared" si="24"/>
        <v>0</v>
      </c>
      <c r="AR38" s="27">
        <f t="shared" si="24"/>
        <v>0</v>
      </c>
      <c r="AS38" s="27">
        <f t="shared" si="24"/>
        <v>0</v>
      </c>
      <c r="AT38" s="27">
        <f t="shared" si="24"/>
        <v>0</v>
      </c>
      <c r="AU38" s="27">
        <f t="shared" si="24"/>
        <v>0</v>
      </c>
      <c r="AV38" s="27">
        <f t="shared" si="24"/>
        <v>0</v>
      </c>
      <c r="AW38" s="27">
        <f t="shared" si="24"/>
        <v>0</v>
      </c>
      <c r="AX38" s="27">
        <f t="shared" si="24"/>
        <v>0</v>
      </c>
      <c r="AY38" s="27">
        <f t="shared" si="24"/>
        <v>0</v>
      </c>
      <c r="AZ38" s="27">
        <f t="shared" si="24"/>
        <v>0</v>
      </c>
      <c r="BA38" s="27">
        <f t="shared" si="24"/>
        <v>0</v>
      </c>
      <c r="BB38" s="27">
        <f t="shared" si="24"/>
        <v>0</v>
      </c>
      <c r="BC38" s="27">
        <f t="shared" si="24"/>
        <v>0</v>
      </c>
      <c r="BD38" s="27">
        <f t="shared" si="24"/>
        <v>0</v>
      </c>
      <c r="BE38" s="27">
        <f t="shared" si="24"/>
        <v>0</v>
      </c>
      <c r="BF38" s="27">
        <f t="shared" si="24"/>
        <v>0</v>
      </c>
      <c r="BG38" s="27">
        <f t="shared" si="24"/>
        <v>0</v>
      </c>
      <c r="BH38" s="27">
        <f t="shared" si="24"/>
        <v>0</v>
      </c>
      <c r="BI38" s="27">
        <f t="shared" si="24"/>
        <v>0</v>
      </c>
      <c r="BJ38" s="27">
        <f t="shared" si="24"/>
        <v>0</v>
      </c>
      <c r="BK38" s="27">
        <f t="shared" si="24"/>
        <v>0</v>
      </c>
      <c r="BL38" s="27">
        <f t="shared" si="24"/>
        <v>0</v>
      </c>
      <c r="BM38" s="27">
        <f t="shared" si="24"/>
        <v>0</v>
      </c>
      <c r="BN38" s="27">
        <f t="shared" si="24"/>
        <v>0</v>
      </c>
      <c r="BO38" s="27">
        <f t="shared" si="24"/>
        <v>0</v>
      </c>
      <c r="BP38" s="27">
        <f t="shared" si="24"/>
        <v>0</v>
      </c>
      <c r="BQ38" s="27">
        <f t="shared" si="24"/>
        <v>0</v>
      </c>
      <c r="BR38" s="27">
        <f t="shared" si="24"/>
        <v>0</v>
      </c>
      <c r="BS38" s="27">
        <f t="shared" si="24"/>
        <v>0</v>
      </c>
      <c r="BT38" s="27">
        <f t="shared" si="24"/>
        <v>0</v>
      </c>
      <c r="BU38" s="27">
        <f t="shared" si="24"/>
        <v>0</v>
      </c>
      <c r="BV38" s="27">
        <f t="shared" si="24"/>
        <v>0</v>
      </c>
      <c r="BW38" s="27">
        <f t="shared" si="24"/>
        <v>0</v>
      </c>
      <c r="BX38" s="27">
        <f t="shared" si="24"/>
        <v>0</v>
      </c>
      <c r="BY38" s="27">
        <f t="shared" si="24"/>
        <v>0</v>
      </c>
      <c r="BZ38" s="27">
        <f t="shared" si="24"/>
        <v>0</v>
      </c>
      <c r="CA38" s="27">
        <f t="shared" si="24"/>
        <v>0</v>
      </c>
      <c r="CB38" s="27">
        <f t="shared" si="24"/>
        <v>0</v>
      </c>
      <c r="CC38" s="27">
        <f t="shared" si="24"/>
        <v>0</v>
      </c>
      <c r="CD38" s="27">
        <f t="shared" si="24"/>
        <v>0</v>
      </c>
      <c r="CE38" s="27">
        <f t="shared" si="24"/>
        <v>0</v>
      </c>
      <c r="CF38" s="27">
        <f t="shared" si="24"/>
        <v>0</v>
      </c>
      <c r="CG38" s="27">
        <f t="shared" si="24"/>
        <v>0</v>
      </c>
      <c r="CH38" s="27">
        <f t="shared" si="24"/>
        <v>0</v>
      </c>
      <c r="CI38" s="27">
        <f t="shared" si="24"/>
        <v>0</v>
      </c>
      <c r="CJ38" s="27">
        <f t="shared" si="24"/>
        <v>0</v>
      </c>
      <c r="CK38" s="27">
        <f t="shared" si="24"/>
        <v>0</v>
      </c>
      <c r="CL38" s="27">
        <f t="shared" si="24"/>
        <v>0</v>
      </c>
      <c r="CM38" s="27">
        <f t="shared" si="24"/>
        <v>0</v>
      </c>
      <c r="CN38" s="27">
        <f t="shared" si="24"/>
        <v>0</v>
      </c>
      <c r="CO38" s="27">
        <f t="shared" si="24"/>
        <v>0</v>
      </c>
      <c r="CP38" s="27">
        <f t="shared" si="24"/>
        <v>0</v>
      </c>
      <c r="CQ38" s="27">
        <f t="shared" si="24"/>
        <v>0</v>
      </c>
      <c r="CR38" s="27">
        <f t="shared" si="24"/>
        <v>0</v>
      </c>
      <c r="CS38" s="27">
        <f t="shared" si="24"/>
        <v>0</v>
      </c>
      <c r="CT38" s="27">
        <f t="shared" si="24"/>
        <v>0</v>
      </c>
      <c r="CU38" s="27">
        <f t="shared" si="24"/>
        <v>0</v>
      </c>
      <c r="CV38" s="27">
        <f t="shared" si="24"/>
        <v>0</v>
      </c>
      <c r="CW38" s="27">
        <f t="shared" si="24"/>
        <v>0</v>
      </c>
      <c r="CX38" s="27">
        <f t="shared" si="24"/>
        <v>0</v>
      </c>
      <c r="CY38" s="27">
        <f t="shared" si="24"/>
        <v>0</v>
      </c>
      <c r="CZ38" s="27">
        <f t="shared" si="24"/>
        <v>0</v>
      </c>
      <c r="DA38" s="27">
        <f t="shared" si="24"/>
        <v>0</v>
      </c>
      <c r="DB38" s="27">
        <f t="shared" si="24"/>
        <v>0</v>
      </c>
      <c r="DC38" s="27">
        <f t="shared" si="24"/>
        <v>0</v>
      </c>
      <c r="DD38" s="27">
        <f t="shared" si="24"/>
        <v>0</v>
      </c>
      <c r="DE38" s="27">
        <f t="shared" si="24"/>
        <v>0</v>
      </c>
      <c r="DF38" s="27">
        <f t="shared" si="24"/>
        <v>0</v>
      </c>
      <c r="DG38" s="27">
        <f t="shared" si="24"/>
        <v>0</v>
      </c>
      <c r="DH38" s="27">
        <f t="shared" si="24"/>
        <v>0</v>
      </c>
      <c r="DI38" s="27">
        <f t="shared" si="24"/>
        <v>0</v>
      </c>
      <c r="DJ38" s="27">
        <f t="shared" si="24"/>
        <v>0</v>
      </c>
      <c r="DK38" s="27">
        <f t="shared" si="24"/>
        <v>0</v>
      </c>
      <c r="DL38" s="27">
        <f t="shared" si="24"/>
        <v>0</v>
      </c>
      <c r="DM38" s="27">
        <f t="shared" si="24"/>
        <v>0</v>
      </c>
      <c r="DN38" s="27">
        <f t="shared" si="24"/>
        <v>0</v>
      </c>
      <c r="DO38" s="27">
        <f t="shared" si="24"/>
        <v>0</v>
      </c>
      <c r="DP38" s="27">
        <f t="shared" si="24"/>
        <v>0</v>
      </c>
      <c r="DQ38" s="27">
        <f t="shared" si="24"/>
        <v>0</v>
      </c>
      <c r="DR38" s="27">
        <f t="shared" si="24"/>
        <v>0</v>
      </c>
    </row>
    <row r="39" ht="14.25" customHeight="1" outlineLevel="2">
      <c r="B39" s="242" t="str">
        <f t="shared" ref="B39:C39" si="25">B22</f>
        <v>Placeholder 3</v>
      </c>
      <c r="C39" s="27">
        <f t="shared" si="25"/>
        <v>0</v>
      </c>
      <c r="D39" s="27">
        <f t="shared" ref="D39:DR39" si="26">C39+D22</f>
        <v>0</v>
      </c>
      <c r="E39" s="27">
        <f t="shared" si="26"/>
        <v>0</v>
      </c>
      <c r="F39" s="27">
        <f t="shared" si="26"/>
        <v>0</v>
      </c>
      <c r="G39" s="27">
        <f t="shared" si="26"/>
        <v>0</v>
      </c>
      <c r="H39" s="27">
        <f t="shared" si="26"/>
        <v>0</v>
      </c>
      <c r="I39" s="27">
        <f t="shared" si="26"/>
        <v>0</v>
      </c>
      <c r="J39" s="27">
        <f t="shared" si="26"/>
        <v>0</v>
      </c>
      <c r="K39" s="27">
        <f t="shared" si="26"/>
        <v>0</v>
      </c>
      <c r="L39" s="27">
        <f t="shared" si="26"/>
        <v>0</v>
      </c>
      <c r="M39" s="27">
        <f t="shared" si="26"/>
        <v>0</v>
      </c>
      <c r="N39" s="27">
        <f t="shared" si="26"/>
        <v>0</v>
      </c>
      <c r="O39" s="27">
        <f t="shared" si="26"/>
        <v>0</v>
      </c>
      <c r="P39" s="27">
        <f t="shared" si="26"/>
        <v>0</v>
      </c>
      <c r="Q39" s="27">
        <f t="shared" si="26"/>
        <v>0</v>
      </c>
      <c r="R39" s="27">
        <f t="shared" si="26"/>
        <v>0</v>
      </c>
      <c r="S39" s="27">
        <f t="shared" si="26"/>
        <v>0</v>
      </c>
      <c r="T39" s="27">
        <f t="shared" si="26"/>
        <v>0</v>
      </c>
      <c r="U39" s="27">
        <f t="shared" si="26"/>
        <v>0</v>
      </c>
      <c r="V39" s="27">
        <f t="shared" si="26"/>
        <v>0</v>
      </c>
      <c r="W39" s="27">
        <f t="shared" si="26"/>
        <v>0</v>
      </c>
      <c r="X39" s="27">
        <f t="shared" si="26"/>
        <v>0</v>
      </c>
      <c r="Y39" s="27">
        <f t="shared" si="26"/>
        <v>0</v>
      </c>
      <c r="Z39" s="27">
        <f t="shared" si="26"/>
        <v>0</v>
      </c>
      <c r="AA39" s="27">
        <f t="shared" si="26"/>
        <v>0</v>
      </c>
      <c r="AB39" s="27">
        <f t="shared" si="26"/>
        <v>0</v>
      </c>
      <c r="AC39" s="27">
        <f t="shared" si="26"/>
        <v>0</v>
      </c>
      <c r="AD39" s="27">
        <f t="shared" si="26"/>
        <v>0</v>
      </c>
      <c r="AE39" s="27">
        <f t="shared" si="26"/>
        <v>0</v>
      </c>
      <c r="AF39" s="27">
        <f t="shared" si="26"/>
        <v>0</v>
      </c>
      <c r="AG39" s="27">
        <f t="shared" si="26"/>
        <v>0</v>
      </c>
      <c r="AH39" s="27">
        <f t="shared" si="26"/>
        <v>0</v>
      </c>
      <c r="AI39" s="27">
        <f t="shared" si="26"/>
        <v>0</v>
      </c>
      <c r="AJ39" s="27">
        <f t="shared" si="26"/>
        <v>0</v>
      </c>
      <c r="AK39" s="27">
        <f t="shared" si="26"/>
        <v>0</v>
      </c>
      <c r="AL39" s="27">
        <f t="shared" si="26"/>
        <v>0</v>
      </c>
      <c r="AM39" s="27">
        <f t="shared" si="26"/>
        <v>0</v>
      </c>
      <c r="AN39" s="27">
        <f t="shared" si="26"/>
        <v>0</v>
      </c>
      <c r="AO39" s="27">
        <f t="shared" si="26"/>
        <v>0</v>
      </c>
      <c r="AP39" s="27">
        <f t="shared" si="26"/>
        <v>0</v>
      </c>
      <c r="AQ39" s="27">
        <f t="shared" si="26"/>
        <v>0</v>
      </c>
      <c r="AR39" s="27">
        <f t="shared" si="26"/>
        <v>0</v>
      </c>
      <c r="AS39" s="27">
        <f t="shared" si="26"/>
        <v>0</v>
      </c>
      <c r="AT39" s="27">
        <f t="shared" si="26"/>
        <v>0</v>
      </c>
      <c r="AU39" s="27">
        <f t="shared" si="26"/>
        <v>0</v>
      </c>
      <c r="AV39" s="27">
        <f t="shared" si="26"/>
        <v>0</v>
      </c>
      <c r="AW39" s="27">
        <f t="shared" si="26"/>
        <v>0</v>
      </c>
      <c r="AX39" s="27">
        <f t="shared" si="26"/>
        <v>0</v>
      </c>
      <c r="AY39" s="27">
        <f t="shared" si="26"/>
        <v>0</v>
      </c>
      <c r="AZ39" s="27">
        <f t="shared" si="26"/>
        <v>0</v>
      </c>
      <c r="BA39" s="27">
        <f t="shared" si="26"/>
        <v>0</v>
      </c>
      <c r="BB39" s="27">
        <f t="shared" si="26"/>
        <v>0</v>
      </c>
      <c r="BC39" s="27">
        <f t="shared" si="26"/>
        <v>0</v>
      </c>
      <c r="BD39" s="27">
        <f t="shared" si="26"/>
        <v>0</v>
      </c>
      <c r="BE39" s="27">
        <f t="shared" si="26"/>
        <v>0</v>
      </c>
      <c r="BF39" s="27">
        <f t="shared" si="26"/>
        <v>0</v>
      </c>
      <c r="BG39" s="27">
        <f t="shared" si="26"/>
        <v>0</v>
      </c>
      <c r="BH39" s="27">
        <f t="shared" si="26"/>
        <v>0</v>
      </c>
      <c r="BI39" s="27">
        <f t="shared" si="26"/>
        <v>0</v>
      </c>
      <c r="BJ39" s="27">
        <f t="shared" si="26"/>
        <v>0</v>
      </c>
      <c r="BK39" s="27">
        <f t="shared" si="26"/>
        <v>0</v>
      </c>
      <c r="BL39" s="27">
        <f t="shared" si="26"/>
        <v>0</v>
      </c>
      <c r="BM39" s="27">
        <f t="shared" si="26"/>
        <v>0</v>
      </c>
      <c r="BN39" s="27">
        <f t="shared" si="26"/>
        <v>0</v>
      </c>
      <c r="BO39" s="27">
        <f t="shared" si="26"/>
        <v>0</v>
      </c>
      <c r="BP39" s="27">
        <f t="shared" si="26"/>
        <v>0</v>
      </c>
      <c r="BQ39" s="27">
        <f t="shared" si="26"/>
        <v>0</v>
      </c>
      <c r="BR39" s="27">
        <f t="shared" si="26"/>
        <v>0</v>
      </c>
      <c r="BS39" s="27">
        <f t="shared" si="26"/>
        <v>0</v>
      </c>
      <c r="BT39" s="27">
        <f t="shared" si="26"/>
        <v>0</v>
      </c>
      <c r="BU39" s="27">
        <f t="shared" si="26"/>
        <v>0</v>
      </c>
      <c r="BV39" s="27">
        <f t="shared" si="26"/>
        <v>0</v>
      </c>
      <c r="BW39" s="27">
        <f t="shared" si="26"/>
        <v>0</v>
      </c>
      <c r="BX39" s="27">
        <f t="shared" si="26"/>
        <v>0</v>
      </c>
      <c r="BY39" s="27">
        <f t="shared" si="26"/>
        <v>0</v>
      </c>
      <c r="BZ39" s="27">
        <f t="shared" si="26"/>
        <v>0</v>
      </c>
      <c r="CA39" s="27">
        <f t="shared" si="26"/>
        <v>0</v>
      </c>
      <c r="CB39" s="27">
        <f t="shared" si="26"/>
        <v>0</v>
      </c>
      <c r="CC39" s="27">
        <f t="shared" si="26"/>
        <v>0</v>
      </c>
      <c r="CD39" s="27">
        <f t="shared" si="26"/>
        <v>0</v>
      </c>
      <c r="CE39" s="27">
        <f t="shared" si="26"/>
        <v>0</v>
      </c>
      <c r="CF39" s="27">
        <f t="shared" si="26"/>
        <v>0</v>
      </c>
      <c r="CG39" s="27">
        <f t="shared" si="26"/>
        <v>0</v>
      </c>
      <c r="CH39" s="27">
        <f t="shared" si="26"/>
        <v>0</v>
      </c>
      <c r="CI39" s="27">
        <f t="shared" si="26"/>
        <v>0</v>
      </c>
      <c r="CJ39" s="27">
        <f t="shared" si="26"/>
        <v>0</v>
      </c>
      <c r="CK39" s="27">
        <f t="shared" si="26"/>
        <v>0</v>
      </c>
      <c r="CL39" s="27">
        <f t="shared" si="26"/>
        <v>0</v>
      </c>
      <c r="CM39" s="27">
        <f t="shared" si="26"/>
        <v>0</v>
      </c>
      <c r="CN39" s="27">
        <f t="shared" si="26"/>
        <v>0</v>
      </c>
      <c r="CO39" s="27">
        <f t="shared" si="26"/>
        <v>0</v>
      </c>
      <c r="CP39" s="27">
        <f t="shared" si="26"/>
        <v>0</v>
      </c>
      <c r="CQ39" s="27">
        <f t="shared" si="26"/>
        <v>0</v>
      </c>
      <c r="CR39" s="27">
        <f t="shared" si="26"/>
        <v>0</v>
      </c>
      <c r="CS39" s="27">
        <f t="shared" si="26"/>
        <v>0</v>
      </c>
      <c r="CT39" s="27">
        <f t="shared" si="26"/>
        <v>0</v>
      </c>
      <c r="CU39" s="27">
        <f t="shared" si="26"/>
        <v>0</v>
      </c>
      <c r="CV39" s="27">
        <f t="shared" si="26"/>
        <v>0</v>
      </c>
      <c r="CW39" s="27">
        <f t="shared" si="26"/>
        <v>0</v>
      </c>
      <c r="CX39" s="27">
        <f t="shared" si="26"/>
        <v>0</v>
      </c>
      <c r="CY39" s="27">
        <f t="shared" si="26"/>
        <v>0</v>
      </c>
      <c r="CZ39" s="27">
        <f t="shared" si="26"/>
        <v>0</v>
      </c>
      <c r="DA39" s="27">
        <f t="shared" si="26"/>
        <v>0</v>
      </c>
      <c r="DB39" s="27">
        <f t="shared" si="26"/>
        <v>0</v>
      </c>
      <c r="DC39" s="27">
        <f t="shared" si="26"/>
        <v>0</v>
      </c>
      <c r="DD39" s="27">
        <f t="shared" si="26"/>
        <v>0</v>
      </c>
      <c r="DE39" s="27">
        <f t="shared" si="26"/>
        <v>0</v>
      </c>
      <c r="DF39" s="27">
        <f t="shared" si="26"/>
        <v>0</v>
      </c>
      <c r="DG39" s="27">
        <f t="shared" si="26"/>
        <v>0</v>
      </c>
      <c r="DH39" s="27">
        <f t="shared" si="26"/>
        <v>0</v>
      </c>
      <c r="DI39" s="27">
        <f t="shared" si="26"/>
        <v>0</v>
      </c>
      <c r="DJ39" s="27">
        <f t="shared" si="26"/>
        <v>0</v>
      </c>
      <c r="DK39" s="27">
        <f t="shared" si="26"/>
        <v>0</v>
      </c>
      <c r="DL39" s="27">
        <f t="shared" si="26"/>
        <v>0</v>
      </c>
      <c r="DM39" s="27">
        <f t="shared" si="26"/>
        <v>0</v>
      </c>
      <c r="DN39" s="27">
        <f t="shared" si="26"/>
        <v>0</v>
      </c>
      <c r="DO39" s="27">
        <f t="shared" si="26"/>
        <v>0</v>
      </c>
      <c r="DP39" s="27">
        <f t="shared" si="26"/>
        <v>0</v>
      </c>
      <c r="DQ39" s="27">
        <f t="shared" si="26"/>
        <v>0</v>
      </c>
      <c r="DR39" s="27">
        <f t="shared" si="26"/>
        <v>0</v>
      </c>
    </row>
    <row r="40" ht="14.25" customHeight="1" outlineLevel="2">
      <c r="B40" s="242" t="str">
        <f t="shared" ref="B40:C40" si="27">B23</f>
        <v>Placeholder 4</v>
      </c>
      <c r="C40" s="27">
        <f t="shared" si="27"/>
        <v>0</v>
      </c>
      <c r="D40" s="27">
        <f t="shared" ref="D40:DR40" si="28">C40+D23</f>
        <v>0</v>
      </c>
      <c r="E40" s="27">
        <f t="shared" si="28"/>
        <v>0</v>
      </c>
      <c r="F40" s="27">
        <f t="shared" si="28"/>
        <v>0</v>
      </c>
      <c r="G40" s="27">
        <f t="shared" si="28"/>
        <v>0</v>
      </c>
      <c r="H40" s="27">
        <f t="shared" si="28"/>
        <v>0</v>
      </c>
      <c r="I40" s="27">
        <f t="shared" si="28"/>
        <v>0</v>
      </c>
      <c r="J40" s="27">
        <f t="shared" si="28"/>
        <v>0</v>
      </c>
      <c r="K40" s="27">
        <f t="shared" si="28"/>
        <v>0</v>
      </c>
      <c r="L40" s="27">
        <f t="shared" si="28"/>
        <v>0</v>
      </c>
      <c r="M40" s="27">
        <f t="shared" si="28"/>
        <v>0</v>
      </c>
      <c r="N40" s="27">
        <f t="shared" si="28"/>
        <v>0</v>
      </c>
      <c r="O40" s="27">
        <f t="shared" si="28"/>
        <v>0</v>
      </c>
      <c r="P40" s="27">
        <f t="shared" si="28"/>
        <v>0</v>
      </c>
      <c r="Q40" s="27">
        <f t="shared" si="28"/>
        <v>0</v>
      </c>
      <c r="R40" s="27">
        <f t="shared" si="28"/>
        <v>0</v>
      </c>
      <c r="S40" s="27">
        <f t="shared" si="28"/>
        <v>0</v>
      </c>
      <c r="T40" s="27">
        <f t="shared" si="28"/>
        <v>0</v>
      </c>
      <c r="U40" s="27">
        <f t="shared" si="28"/>
        <v>0</v>
      </c>
      <c r="V40" s="27">
        <f t="shared" si="28"/>
        <v>0</v>
      </c>
      <c r="W40" s="27">
        <f t="shared" si="28"/>
        <v>0</v>
      </c>
      <c r="X40" s="27">
        <f t="shared" si="28"/>
        <v>0</v>
      </c>
      <c r="Y40" s="27">
        <f t="shared" si="28"/>
        <v>0</v>
      </c>
      <c r="Z40" s="27">
        <f t="shared" si="28"/>
        <v>0</v>
      </c>
      <c r="AA40" s="27">
        <f t="shared" si="28"/>
        <v>0</v>
      </c>
      <c r="AB40" s="27">
        <f t="shared" si="28"/>
        <v>0</v>
      </c>
      <c r="AC40" s="27">
        <f t="shared" si="28"/>
        <v>0</v>
      </c>
      <c r="AD40" s="27">
        <f t="shared" si="28"/>
        <v>0</v>
      </c>
      <c r="AE40" s="27">
        <f t="shared" si="28"/>
        <v>0</v>
      </c>
      <c r="AF40" s="27">
        <f t="shared" si="28"/>
        <v>0</v>
      </c>
      <c r="AG40" s="27">
        <f t="shared" si="28"/>
        <v>0</v>
      </c>
      <c r="AH40" s="27">
        <f t="shared" si="28"/>
        <v>0</v>
      </c>
      <c r="AI40" s="27">
        <f t="shared" si="28"/>
        <v>0</v>
      </c>
      <c r="AJ40" s="27">
        <f t="shared" si="28"/>
        <v>0</v>
      </c>
      <c r="AK40" s="27">
        <f t="shared" si="28"/>
        <v>0</v>
      </c>
      <c r="AL40" s="27">
        <f t="shared" si="28"/>
        <v>0</v>
      </c>
      <c r="AM40" s="27">
        <f t="shared" si="28"/>
        <v>0</v>
      </c>
      <c r="AN40" s="27">
        <f t="shared" si="28"/>
        <v>0</v>
      </c>
      <c r="AO40" s="27">
        <f t="shared" si="28"/>
        <v>0</v>
      </c>
      <c r="AP40" s="27">
        <f t="shared" si="28"/>
        <v>0</v>
      </c>
      <c r="AQ40" s="27">
        <f t="shared" si="28"/>
        <v>0</v>
      </c>
      <c r="AR40" s="27">
        <f t="shared" si="28"/>
        <v>0</v>
      </c>
      <c r="AS40" s="27">
        <f t="shared" si="28"/>
        <v>0</v>
      </c>
      <c r="AT40" s="27">
        <f t="shared" si="28"/>
        <v>0</v>
      </c>
      <c r="AU40" s="27">
        <f t="shared" si="28"/>
        <v>0</v>
      </c>
      <c r="AV40" s="27">
        <f t="shared" si="28"/>
        <v>0</v>
      </c>
      <c r="AW40" s="27">
        <f t="shared" si="28"/>
        <v>0</v>
      </c>
      <c r="AX40" s="27">
        <f t="shared" si="28"/>
        <v>0</v>
      </c>
      <c r="AY40" s="27">
        <f t="shared" si="28"/>
        <v>0</v>
      </c>
      <c r="AZ40" s="27">
        <f t="shared" si="28"/>
        <v>0</v>
      </c>
      <c r="BA40" s="27">
        <f t="shared" si="28"/>
        <v>0</v>
      </c>
      <c r="BB40" s="27">
        <f t="shared" si="28"/>
        <v>0</v>
      </c>
      <c r="BC40" s="27">
        <f t="shared" si="28"/>
        <v>0</v>
      </c>
      <c r="BD40" s="27">
        <f t="shared" si="28"/>
        <v>0</v>
      </c>
      <c r="BE40" s="27">
        <f t="shared" si="28"/>
        <v>0</v>
      </c>
      <c r="BF40" s="27">
        <f t="shared" si="28"/>
        <v>0</v>
      </c>
      <c r="BG40" s="27">
        <f t="shared" si="28"/>
        <v>0</v>
      </c>
      <c r="BH40" s="27">
        <f t="shared" si="28"/>
        <v>0</v>
      </c>
      <c r="BI40" s="27">
        <f t="shared" si="28"/>
        <v>0</v>
      </c>
      <c r="BJ40" s="27">
        <f t="shared" si="28"/>
        <v>0</v>
      </c>
      <c r="BK40" s="27">
        <f t="shared" si="28"/>
        <v>0</v>
      </c>
      <c r="BL40" s="27">
        <f t="shared" si="28"/>
        <v>0</v>
      </c>
      <c r="BM40" s="27">
        <f t="shared" si="28"/>
        <v>0</v>
      </c>
      <c r="BN40" s="27">
        <f t="shared" si="28"/>
        <v>0</v>
      </c>
      <c r="BO40" s="27">
        <f t="shared" si="28"/>
        <v>0</v>
      </c>
      <c r="BP40" s="27">
        <f t="shared" si="28"/>
        <v>0</v>
      </c>
      <c r="BQ40" s="27">
        <f t="shared" si="28"/>
        <v>0</v>
      </c>
      <c r="BR40" s="27">
        <f t="shared" si="28"/>
        <v>0</v>
      </c>
      <c r="BS40" s="27">
        <f t="shared" si="28"/>
        <v>0</v>
      </c>
      <c r="BT40" s="27">
        <f t="shared" si="28"/>
        <v>0</v>
      </c>
      <c r="BU40" s="27">
        <f t="shared" si="28"/>
        <v>0</v>
      </c>
      <c r="BV40" s="27">
        <f t="shared" si="28"/>
        <v>0</v>
      </c>
      <c r="BW40" s="27">
        <f t="shared" si="28"/>
        <v>0</v>
      </c>
      <c r="BX40" s="27">
        <f t="shared" si="28"/>
        <v>0</v>
      </c>
      <c r="BY40" s="27">
        <f t="shared" si="28"/>
        <v>0</v>
      </c>
      <c r="BZ40" s="27">
        <f t="shared" si="28"/>
        <v>0</v>
      </c>
      <c r="CA40" s="27">
        <f t="shared" si="28"/>
        <v>0</v>
      </c>
      <c r="CB40" s="27">
        <f t="shared" si="28"/>
        <v>0</v>
      </c>
      <c r="CC40" s="27">
        <f t="shared" si="28"/>
        <v>0</v>
      </c>
      <c r="CD40" s="27">
        <f t="shared" si="28"/>
        <v>0</v>
      </c>
      <c r="CE40" s="27">
        <f t="shared" si="28"/>
        <v>0</v>
      </c>
      <c r="CF40" s="27">
        <f t="shared" si="28"/>
        <v>0</v>
      </c>
      <c r="CG40" s="27">
        <f t="shared" si="28"/>
        <v>0</v>
      </c>
      <c r="CH40" s="27">
        <f t="shared" si="28"/>
        <v>0</v>
      </c>
      <c r="CI40" s="27">
        <f t="shared" si="28"/>
        <v>0</v>
      </c>
      <c r="CJ40" s="27">
        <f t="shared" si="28"/>
        <v>0</v>
      </c>
      <c r="CK40" s="27">
        <f t="shared" si="28"/>
        <v>0</v>
      </c>
      <c r="CL40" s="27">
        <f t="shared" si="28"/>
        <v>0</v>
      </c>
      <c r="CM40" s="27">
        <f t="shared" si="28"/>
        <v>0</v>
      </c>
      <c r="CN40" s="27">
        <f t="shared" si="28"/>
        <v>0</v>
      </c>
      <c r="CO40" s="27">
        <f t="shared" si="28"/>
        <v>0</v>
      </c>
      <c r="CP40" s="27">
        <f t="shared" si="28"/>
        <v>0</v>
      </c>
      <c r="CQ40" s="27">
        <f t="shared" si="28"/>
        <v>0</v>
      </c>
      <c r="CR40" s="27">
        <f t="shared" si="28"/>
        <v>0</v>
      </c>
      <c r="CS40" s="27">
        <f t="shared" si="28"/>
        <v>0</v>
      </c>
      <c r="CT40" s="27">
        <f t="shared" si="28"/>
        <v>0</v>
      </c>
      <c r="CU40" s="27">
        <f t="shared" si="28"/>
        <v>0</v>
      </c>
      <c r="CV40" s="27">
        <f t="shared" si="28"/>
        <v>0</v>
      </c>
      <c r="CW40" s="27">
        <f t="shared" si="28"/>
        <v>0</v>
      </c>
      <c r="CX40" s="27">
        <f t="shared" si="28"/>
        <v>0</v>
      </c>
      <c r="CY40" s="27">
        <f t="shared" si="28"/>
        <v>0</v>
      </c>
      <c r="CZ40" s="27">
        <f t="shared" si="28"/>
        <v>0</v>
      </c>
      <c r="DA40" s="27">
        <f t="shared" si="28"/>
        <v>0</v>
      </c>
      <c r="DB40" s="27">
        <f t="shared" si="28"/>
        <v>0</v>
      </c>
      <c r="DC40" s="27">
        <f t="shared" si="28"/>
        <v>0</v>
      </c>
      <c r="DD40" s="27">
        <f t="shared" si="28"/>
        <v>0</v>
      </c>
      <c r="DE40" s="27">
        <f t="shared" si="28"/>
        <v>0</v>
      </c>
      <c r="DF40" s="27">
        <f t="shared" si="28"/>
        <v>0</v>
      </c>
      <c r="DG40" s="27">
        <f t="shared" si="28"/>
        <v>0</v>
      </c>
      <c r="DH40" s="27">
        <f t="shared" si="28"/>
        <v>0</v>
      </c>
      <c r="DI40" s="27">
        <f t="shared" si="28"/>
        <v>0</v>
      </c>
      <c r="DJ40" s="27">
        <f t="shared" si="28"/>
        <v>0</v>
      </c>
      <c r="DK40" s="27">
        <f t="shared" si="28"/>
        <v>0</v>
      </c>
      <c r="DL40" s="27">
        <f t="shared" si="28"/>
        <v>0</v>
      </c>
      <c r="DM40" s="27">
        <f t="shared" si="28"/>
        <v>0</v>
      </c>
      <c r="DN40" s="27">
        <f t="shared" si="28"/>
        <v>0</v>
      </c>
      <c r="DO40" s="27">
        <f t="shared" si="28"/>
        <v>0</v>
      </c>
      <c r="DP40" s="27">
        <f t="shared" si="28"/>
        <v>0</v>
      </c>
      <c r="DQ40" s="27">
        <f t="shared" si="28"/>
        <v>0</v>
      </c>
      <c r="DR40" s="27">
        <f t="shared" si="28"/>
        <v>0</v>
      </c>
    </row>
    <row r="41" ht="14.25" customHeight="1" outlineLevel="2">
      <c r="B41" s="242" t="str">
        <f t="shared" ref="B41:C41" si="29">B24</f>
        <v>Placeholder 5</v>
      </c>
      <c r="C41" s="27">
        <f t="shared" si="29"/>
        <v>0</v>
      </c>
      <c r="D41" s="27">
        <f t="shared" ref="D41:DR41" si="30">C41+D24</f>
        <v>0</v>
      </c>
      <c r="E41" s="27">
        <f t="shared" si="30"/>
        <v>0</v>
      </c>
      <c r="F41" s="27">
        <f t="shared" si="30"/>
        <v>0</v>
      </c>
      <c r="G41" s="27">
        <f t="shared" si="30"/>
        <v>0</v>
      </c>
      <c r="H41" s="27">
        <f t="shared" si="30"/>
        <v>0</v>
      </c>
      <c r="I41" s="27">
        <f t="shared" si="30"/>
        <v>0</v>
      </c>
      <c r="J41" s="27">
        <f t="shared" si="30"/>
        <v>0</v>
      </c>
      <c r="K41" s="27">
        <f t="shared" si="30"/>
        <v>0</v>
      </c>
      <c r="L41" s="27">
        <f t="shared" si="30"/>
        <v>0</v>
      </c>
      <c r="M41" s="27">
        <f t="shared" si="30"/>
        <v>0</v>
      </c>
      <c r="N41" s="27">
        <f t="shared" si="30"/>
        <v>0</v>
      </c>
      <c r="O41" s="27">
        <f t="shared" si="30"/>
        <v>0</v>
      </c>
      <c r="P41" s="27">
        <f t="shared" si="30"/>
        <v>0</v>
      </c>
      <c r="Q41" s="27">
        <f t="shared" si="30"/>
        <v>0</v>
      </c>
      <c r="R41" s="27">
        <f t="shared" si="30"/>
        <v>0</v>
      </c>
      <c r="S41" s="27">
        <f t="shared" si="30"/>
        <v>0</v>
      </c>
      <c r="T41" s="27">
        <f t="shared" si="30"/>
        <v>0</v>
      </c>
      <c r="U41" s="27">
        <f t="shared" si="30"/>
        <v>0</v>
      </c>
      <c r="V41" s="27">
        <f t="shared" si="30"/>
        <v>0</v>
      </c>
      <c r="W41" s="27">
        <f t="shared" si="30"/>
        <v>0</v>
      </c>
      <c r="X41" s="27">
        <f t="shared" si="30"/>
        <v>0</v>
      </c>
      <c r="Y41" s="27">
        <f t="shared" si="30"/>
        <v>0</v>
      </c>
      <c r="Z41" s="27">
        <f t="shared" si="30"/>
        <v>0</v>
      </c>
      <c r="AA41" s="27">
        <f t="shared" si="30"/>
        <v>0</v>
      </c>
      <c r="AB41" s="27">
        <f t="shared" si="30"/>
        <v>0</v>
      </c>
      <c r="AC41" s="27">
        <f t="shared" si="30"/>
        <v>0</v>
      </c>
      <c r="AD41" s="27">
        <f t="shared" si="30"/>
        <v>0</v>
      </c>
      <c r="AE41" s="27">
        <f t="shared" si="30"/>
        <v>0</v>
      </c>
      <c r="AF41" s="27">
        <f t="shared" si="30"/>
        <v>0</v>
      </c>
      <c r="AG41" s="27">
        <f t="shared" si="30"/>
        <v>0</v>
      </c>
      <c r="AH41" s="27">
        <f t="shared" si="30"/>
        <v>0</v>
      </c>
      <c r="AI41" s="27">
        <f t="shared" si="30"/>
        <v>0</v>
      </c>
      <c r="AJ41" s="27">
        <f t="shared" si="30"/>
        <v>0</v>
      </c>
      <c r="AK41" s="27">
        <f t="shared" si="30"/>
        <v>0</v>
      </c>
      <c r="AL41" s="27">
        <f t="shared" si="30"/>
        <v>0</v>
      </c>
      <c r="AM41" s="27">
        <f t="shared" si="30"/>
        <v>0</v>
      </c>
      <c r="AN41" s="27">
        <f t="shared" si="30"/>
        <v>0</v>
      </c>
      <c r="AO41" s="27">
        <f t="shared" si="30"/>
        <v>0</v>
      </c>
      <c r="AP41" s="27">
        <f t="shared" si="30"/>
        <v>0</v>
      </c>
      <c r="AQ41" s="27">
        <f t="shared" si="30"/>
        <v>0</v>
      </c>
      <c r="AR41" s="27">
        <f t="shared" si="30"/>
        <v>0</v>
      </c>
      <c r="AS41" s="27">
        <f t="shared" si="30"/>
        <v>0</v>
      </c>
      <c r="AT41" s="27">
        <f t="shared" si="30"/>
        <v>0</v>
      </c>
      <c r="AU41" s="27">
        <f t="shared" si="30"/>
        <v>0</v>
      </c>
      <c r="AV41" s="27">
        <f t="shared" si="30"/>
        <v>0</v>
      </c>
      <c r="AW41" s="27">
        <f t="shared" si="30"/>
        <v>0</v>
      </c>
      <c r="AX41" s="27">
        <f t="shared" si="30"/>
        <v>0</v>
      </c>
      <c r="AY41" s="27">
        <f t="shared" si="30"/>
        <v>0</v>
      </c>
      <c r="AZ41" s="27">
        <f t="shared" si="30"/>
        <v>0</v>
      </c>
      <c r="BA41" s="27">
        <f t="shared" si="30"/>
        <v>0</v>
      </c>
      <c r="BB41" s="27">
        <f t="shared" si="30"/>
        <v>0</v>
      </c>
      <c r="BC41" s="27">
        <f t="shared" si="30"/>
        <v>0</v>
      </c>
      <c r="BD41" s="27">
        <f t="shared" si="30"/>
        <v>0</v>
      </c>
      <c r="BE41" s="27">
        <f t="shared" si="30"/>
        <v>0</v>
      </c>
      <c r="BF41" s="27">
        <f t="shared" si="30"/>
        <v>0</v>
      </c>
      <c r="BG41" s="27">
        <f t="shared" si="30"/>
        <v>0</v>
      </c>
      <c r="BH41" s="27">
        <f t="shared" si="30"/>
        <v>0</v>
      </c>
      <c r="BI41" s="27">
        <f t="shared" si="30"/>
        <v>0</v>
      </c>
      <c r="BJ41" s="27">
        <f t="shared" si="30"/>
        <v>0</v>
      </c>
      <c r="BK41" s="27">
        <f t="shared" si="30"/>
        <v>0</v>
      </c>
      <c r="BL41" s="27">
        <f t="shared" si="30"/>
        <v>0</v>
      </c>
      <c r="BM41" s="27">
        <f t="shared" si="30"/>
        <v>0</v>
      </c>
      <c r="BN41" s="27">
        <f t="shared" si="30"/>
        <v>0</v>
      </c>
      <c r="BO41" s="27">
        <f t="shared" si="30"/>
        <v>0</v>
      </c>
      <c r="BP41" s="27">
        <f t="shared" si="30"/>
        <v>0</v>
      </c>
      <c r="BQ41" s="27">
        <f t="shared" si="30"/>
        <v>0</v>
      </c>
      <c r="BR41" s="27">
        <f t="shared" si="30"/>
        <v>0</v>
      </c>
      <c r="BS41" s="27">
        <f t="shared" si="30"/>
        <v>0</v>
      </c>
      <c r="BT41" s="27">
        <f t="shared" si="30"/>
        <v>0</v>
      </c>
      <c r="BU41" s="27">
        <f t="shared" si="30"/>
        <v>0</v>
      </c>
      <c r="BV41" s="27">
        <f t="shared" si="30"/>
        <v>0</v>
      </c>
      <c r="BW41" s="27">
        <f t="shared" si="30"/>
        <v>0</v>
      </c>
      <c r="BX41" s="27">
        <f t="shared" si="30"/>
        <v>0</v>
      </c>
      <c r="BY41" s="27">
        <f t="shared" si="30"/>
        <v>0</v>
      </c>
      <c r="BZ41" s="27">
        <f t="shared" si="30"/>
        <v>0</v>
      </c>
      <c r="CA41" s="27">
        <f t="shared" si="30"/>
        <v>0</v>
      </c>
      <c r="CB41" s="27">
        <f t="shared" si="30"/>
        <v>0</v>
      </c>
      <c r="CC41" s="27">
        <f t="shared" si="30"/>
        <v>0</v>
      </c>
      <c r="CD41" s="27">
        <f t="shared" si="30"/>
        <v>0</v>
      </c>
      <c r="CE41" s="27">
        <f t="shared" si="30"/>
        <v>0</v>
      </c>
      <c r="CF41" s="27">
        <f t="shared" si="30"/>
        <v>0</v>
      </c>
      <c r="CG41" s="27">
        <f t="shared" si="30"/>
        <v>0</v>
      </c>
      <c r="CH41" s="27">
        <f t="shared" si="30"/>
        <v>0</v>
      </c>
      <c r="CI41" s="27">
        <f t="shared" si="30"/>
        <v>0</v>
      </c>
      <c r="CJ41" s="27">
        <f t="shared" si="30"/>
        <v>0</v>
      </c>
      <c r="CK41" s="27">
        <f t="shared" si="30"/>
        <v>0</v>
      </c>
      <c r="CL41" s="27">
        <f t="shared" si="30"/>
        <v>0</v>
      </c>
      <c r="CM41" s="27">
        <f t="shared" si="30"/>
        <v>0</v>
      </c>
      <c r="CN41" s="27">
        <f t="shared" si="30"/>
        <v>0</v>
      </c>
      <c r="CO41" s="27">
        <f t="shared" si="30"/>
        <v>0</v>
      </c>
      <c r="CP41" s="27">
        <f t="shared" si="30"/>
        <v>0</v>
      </c>
      <c r="CQ41" s="27">
        <f t="shared" si="30"/>
        <v>0</v>
      </c>
      <c r="CR41" s="27">
        <f t="shared" si="30"/>
        <v>0</v>
      </c>
      <c r="CS41" s="27">
        <f t="shared" si="30"/>
        <v>0</v>
      </c>
      <c r="CT41" s="27">
        <f t="shared" si="30"/>
        <v>0</v>
      </c>
      <c r="CU41" s="27">
        <f t="shared" si="30"/>
        <v>0</v>
      </c>
      <c r="CV41" s="27">
        <f t="shared" si="30"/>
        <v>0</v>
      </c>
      <c r="CW41" s="27">
        <f t="shared" si="30"/>
        <v>0</v>
      </c>
      <c r="CX41" s="27">
        <f t="shared" si="30"/>
        <v>0</v>
      </c>
      <c r="CY41" s="27">
        <f t="shared" si="30"/>
        <v>0</v>
      </c>
      <c r="CZ41" s="27">
        <f t="shared" si="30"/>
        <v>0</v>
      </c>
      <c r="DA41" s="27">
        <f t="shared" si="30"/>
        <v>0</v>
      </c>
      <c r="DB41" s="27">
        <f t="shared" si="30"/>
        <v>0</v>
      </c>
      <c r="DC41" s="27">
        <f t="shared" si="30"/>
        <v>0</v>
      </c>
      <c r="DD41" s="27">
        <f t="shared" si="30"/>
        <v>0</v>
      </c>
      <c r="DE41" s="27">
        <f t="shared" si="30"/>
        <v>0</v>
      </c>
      <c r="DF41" s="27">
        <f t="shared" si="30"/>
        <v>0</v>
      </c>
      <c r="DG41" s="27">
        <f t="shared" si="30"/>
        <v>0</v>
      </c>
      <c r="DH41" s="27">
        <f t="shared" si="30"/>
        <v>0</v>
      </c>
      <c r="DI41" s="27">
        <f t="shared" si="30"/>
        <v>0</v>
      </c>
      <c r="DJ41" s="27">
        <f t="shared" si="30"/>
        <v>0</v>
      </c>
      <c r="DK41" s="27">
        <f t="shared" si="30"/>
        <v>0</v>
      </c>
      <c r="DL41" s="27">
        <f t="shared" si="30"/>
        <v>0</v>
      </c>
      <c r="DM41" s="27">
        <f t="shared" si="30"/>
        <v>0</v>
      </c>
      <c r="DN41" s="27">
        <f t="shared" si="30"/>
        <v>0</v>
      </c>
      <c r="DO41" s="27">
        <f t="shared" si="30"/>
        <v>0</v>
      </c>
      <c r="DP41" s="27">
        <f t="shared" si="30"/>
        <v>0</v>
      </c>
      <c r="DQ41" s="27">
        <f t="shared" si="30"/>
        <v>0</v>
      </c>
      <c r="DR41" s="27">
        <f t="shared" si="30"/>
        <v>0</v>
      </c>
    </row>
    <row r="42" ht="14.25" customHeight="1" outlineLevel="1">
      <c r="B42" s="242" t="str">
        <f t="shared" ref="B42:C42" si="31">B25</f>
        <v>Liquidity Pool</v>
      </c>
      <c r="C42" s="27">
        <f t="shared" si="31"/>
        <v>2500000000</v>
      </c>
      <c r="D42" s="27">
        <f t="shared" ref="D42:DR42" si="32">C42+D25</f>
        <v>2500000000</v>
      </c>
      <c r="E42" s="27">
        <f t="shared" si="32"/>
        <v>2500000000</v>
      </c>
      <c r="F42" s="27">
        <f t="shared" si="32"/>
        <v>2500000000</v>
      </c>
      <c r="G42" s="27">
        <f t="shared" si="32"/>
        <v>2500000000</v>
      </c>
      <c r="H42" s="27">
        <f t="shared" si="32"/>
        <v>2500000000</v>
      </c>
      <c r="I42" s="27">
        <f t="shared" si="32"/>
        <v>2500000000</v>
      </c>
      <c r="J42" s="27">
        <f t="shared" si="32"/>
        <v>2500000000</v>
      </c>
      <c r="K42" s="27">
        <f t="shared" si="32"/>
        <v>2500000000</v>
      </c>
      <c r="L42" s="27">
        <f t="shared" si="32"/>
        <v>2500000000</v>
      </c>
      <c r="M42" s="27">
        <f t="shared" si="32"/>
        <v>2500000000</v>
      </c>
      <c r="N42" s="27">
        <f t="shared" si="32"/>
        <v>2500000000</v>
      </c>
      <c r="O42" s="27">
        <f t="shared" si="32"/>
        <v>2500000000</v>
      </c>
      <c r="P42" s="27">
        <f t="shared" si="32"/>
        <v>2500000000</v>
      </c>
      <c r="Q42" s="27">
        <f t="shared" si="32"/>
        <v>2500000000</v>
      </c>
      <c r="R42" s="27">
        <f t="shared" si="32"/>
        <v>2500000000</v>
      </c>
      <c r="S42" s="27">
        <f t="shared" si="32"/>
        <v>2500000000</v>
      </c>
      <c r="T42" s="27">
        <f t="shared" si="32"/>
        <v>2500000000</v>
      </c>
      <c r="U42" s="27">
        <f t="shared" si="32"/>
        <v>2500000000</v>
      </c>
      <c r="V42" s="27">
        <f t="shared" si="32"/>
        <v>2500000000</v>
      </c>
      <c r="W42" s="27">
        <f t="shared" si="32"/>
        <v>2500000000</v>
      </c>
      <c r="X42" s="27">
        <f t="shared" si="32"/>
        <v>2500000000</v>
      </c>
      <c r="Y42" s="27">
        <f t="shared" si="32"/>
        <v>2500000000</v>
      </c>
      <c r="Z42" s="27">
        <f t="shared" si="32"/>
        <v>2500000000</v>
      </c>
      <c r="AA42" s="27">
        <f t="shared" si="32"/>
        <v>2500000000</v>
      </c>
      <c r="AB42" s="27">
        <f t="shared" si="32"/>
        <v>2500000000</v>
      </c>
      <c r="AC42" s="27">
        <f t="shared" si="32"/>
        <v>2500000000</v>
      </c>
      <c r="AD42" s="27">
        <f t="shared" si="32"/>
        <v>2500000000</v>
      </c>
      <c r="AE42" s="27">
        <f t="shared" si="32"/>
        <v>2500000000</v>
      </c>
      <c r="AF42" s="27">
        <f t="shared" si="32"/>
        <v>2500000000</v>
      </c>
      <c r="AG42" s="27">
        <f t="shared" si="32"/>
        <v>2500000000</v>
      </c>
      <c r="AH42" s="27">
        <f t="shared" si="32"/>
        <v>2500000000</v>
      </c>
      <c r="AI42" s="27">
        <f t="shared" si="32"/>
        <v>2500000000</v>
      </c>
      <c r="AJ42" s="27">
        <f t="shared" si="32"/>
        <v>2500000000</v>
      </c>
      <c r="AK42" s="27">
        <f t="shared" si="32"/>
        <v>2500000000</v>
      </c>
      <c r="AL42" s="27">
        <f t="shared" si="32"/>
        <v>2500000000</v>
      </c>
      <c r="AM42" s="27">
        <f t="shared" si="32"/>
        <v>2500000000</v>
      </c>
      <c r="AN42" s="27">
        <f t="shared" si="32"/>
        <v>2500000000</v>
      </c>
      <c r="AO42" s="27">
        <f t="shared" si="32"/>
        <v>2500000000</v>
      </c>
      <c r="AP42" s="27">
        <f t="shared" si="32"/>
        <v>2500000000</v>
      </c>
      <c r="AQ42" s="27">
        <f t="shared" si="32"/>
        <v>2500000000</v>
      </c>
      <c r="AR42" s="27">
        <f t="shared" si="32"/>
        <v>2500000000</v>
      </c>
      <c r="AS42" s="27">
        <f t="shared" si="32"/>
        <v>2500000000</v>
      </c>
      <c r="AT42" s="27">
        <f t="shared" si="32"/>
        <v>2500000000</v>
      </c>
      <c r="AU42" s="27">
        <f t="shared" si="32"/>
        <v>2500000000</v>
      </c>
      <c r="AV42" s="27">
        <f t="shared" si="32"/>
        <v>2500000000</v>
      </c>
      <c r="AW42" s="27">
        <f t="shared" si="32"/>
        <v>2500000000</v>
      </c>
      <c r="AX42" s="27">
        <f t="shared" si="32"/>
        <v>2500000000</v>
      </c>
      <c r="AY42" s="27">
        <f t="shared" si="32"/>
        <v>2500000000</v>
      </c>
      <c r="AZ42" s="27">
        <f t="shared" si="32"/>
        <v>2500000000</v>
      </c>
      <c r="BA42" s="27">
        <f t="shared" si="32"/>
        <v>2500000000</v>
      </c>
      <c r="BB42" s="27">
        <f t="shared" si="32"/>
        <v>2500000000</v>
      </c>
      <c r="BC42" s="27">
        <f t="shared" si="32"/>
        <v>2500000000</v>
      </c>
      <c r="BD42" s="27">
        <f t="shared" si="32"/>
        <v>2500000000</v>
      </c>
      <c r="BE42" s="27">
        <f t="shared" si="32"/>
        <v>2500000000</v>
      </c>
      <c r="BF42" s="27">
        <f t="shared" si="32"/>
        <v>2500000000</v>
      </c>
      <c r="BG42" s="27">
        <f t="shared" si="32"/>
        <v>2500000000</v>
      </c>
      <c r="BH42" s="27">
        <f t="shared" si="32"/>
        <v>2500000000</v>
      </c>
      <c r="BI42" s="27">
        <f t="shared" si="32"/>
        <v>2500000000</v>
      </c>
      <c r="BJ42" s="27">
        <f t="shared" si="32"/>
        <v>2500000000</v>
      </c>
      <c r="BK42" s="27">
        <f t="shared" si="32"/>
        <v>2500000000</v>
      </c>
      <c r="BL42" s="27">
        <f t="shared" si="32"/>
        <v>2500000000</v>
      </c>
      <c r="BM42" s="27">
        <f t="shared" si="32"/>
        <v>2500000000</v>
      </c>
      <c r="BN42" s="27">
        <f t="shared" si="32"/>
        <v>2500000000</v>
      </c>
      <c r="BO42" s="27">
        <f t="shared" si="32"/>
        <v>2500000000</v>
      </c>
      <c r="BP42" s="27">
        <f t="shared" si="32"/>
        <v>2500000000</v>
      </c>
      <c r="BQ42" s="27">
        <f t="shared" si="32"/>
        <v>2500000000</v>
      </c>
      <c r="BR42" s="27">
        <f t="shared" si="32"/>
        <v>2500000000</v>
      </c>
      <c r="BS42" s="27">
        <f t="shared" si="32"/>
        <v>2500000000</v>
      </c>
      <c r="BT42" s="27">
        <f t="shared" si="32"/>
        <v>2500000000</v>
      </c>
      <c r="BU42" s="27">
        <f t="shared" si="32"/>
        <v>2500000000</v>
      </c>
      <c r="BV42" s="27">
        <f t="shared" si="32"/>
        <v>2500000000</v>
      </c>
      <c r="BW42" s="27">
        <f t="shared" si="32"/>
        <v>2500000000</v>
      </c>
      <c r="BX42" s="27">
        <f t="shared" si="32"/>
        <v>2500000000</v>
      </c>
      <c r="BY42" s="27">
        <f t="shared" si="32"/>
        <v>2500000000</v>
      </c>
      <c r="BZ42" s="27">
        <f t="shared" si="32"/>
        <v>2500000000</v>
      </c>
      <c r="CA42" s="27">
        <f t="shared" si="32"/>
        <v>2500000000</v>
      </c>
      <c r="CB42" s="27">
        <f t="shared" si="32"/>
        <v>2500000000</v>
      </c>
      <c r="CC42" s="27">
        <f t="shared" si="32"/>
        <v>2500000000</v>
      </c>
      <c r="CD42" s="27">
        <f t="shared" si="32"/>
        <v>2500000000</v>
      </c>
      <c r="CE42" s="27">
        <f t="shared" si="32"/>
        <v>2500000000</v>
      </c>
      <c r="CF42" s="27">
        <f t="shared" si="32"/>
        <v>2500000000</v>
      </c>
      <c r="CG42" s="27">
        <f t="shared" si="32"/>
        <v>2500000000</v>
      </c>
      <c r="CH42" s="27">
        <f t="shared" si="32"/>
        <v>2500000000</v>
      </c>
      <c r="CI42" s="27">
        <f t="shared" si="32"/>
        <v>2500000000</v>
      </c>
      <c r="CJ42" s="27">
        <f t="shared" si="32"/>
        <v>2500000000</v>
      </c>
      <c r="CK42" s="27">
        <f t="shared" si="32"/>
        <v>2500000000</v>
      </c>
      <c r="CL42" s="27">
        <f t="shared" si="32"/>
        <v>2500000000</v>
      </c>
      <c r="CM42" s="27">
        <f t="shared" si="32"/>
        <v>2500000000</v>
      </c>
      <c r="CN42" s="27">
        <f t="shared" si="32"/>
        <v>2500000000</v>
      </c>
      <c r="CO42" s="27">
        <f t="shared" si="32"/>
        <v>2500000000</v>
      </c>
      <c r="CP42" s="27">
        <f t="shared" si="32"/>
        <v>2500000000</v>
      </c>
      <c r="CQ42" s="27">
        <f t="shared" si="32"/>
        <v>2500000000</v>
      </c>
      <c r="CR42" s="27">
        <f t="shared" si="32"/>
        <v>2500000000</v>
      </c>
      <c r="CS42" s="27">
        <f t="shared" si="32"/>
        <v>2500000000</v>
      </c>
      <c r="CT42" s="27">
        <f t="shared" si="32"/>
        <v>2500000000</v>
      </c>
      <c r="CU42" s="27">
        <f t="shared" si="32"/>
        <v>2500000000</v>
      </c>
      <c r="CV42" s="27">
        <f t="shared" si="32"/>
        <v>2500000000</v>
      </c>
      <c r="CW42" s="27">
        <f t="shared" si="32"/>
        <v>2500000000</v>
      </c>
      <c r="CX42" s="27">
        <f t="shared" si="32"/>
        <v>2500000000</v>
      </c>
      <c r="CY42" s="27">
        <f t="shared" si="32"/>
        <v>2500000000</v>
      </c>
      <c r="CZ42" s="27">
        <f t="shared" si="32"/>
        <v>2500000000</v>
      </c>
      <c r="DA42" s="27">
        <f t="shared" si="32"/>
        <v>2500000000</v>
      </c>
      <c r="DB42" s="27">
        <f t="shared" si="32"/>
        <v>2500000000</v>
      </c>
      <c r="DC42" s="27">
        <f t="shared" si="32"/>
        <v>2500000000</v>
      </c>
      <c r="DD42" s="27">
        <f t="shared" si="32"/>
        <v>2500000000</v>
      </c>
      <c r="DE42" s="27">
        <f t="shared" si="32"/>
        <v>2500000000</v>
      </c>
      <c r="DF42" s="27">
        <f t="shared" si="32"/>
        <v>2500000000</v>
      </c>
      <c r="DG42" s="27">
        <f t="shared" si="32"/>
        <v>2500000000</v>
      </c>
      <c r="DH42" s="27">
        <f t="shared" si="32"/>
        <v>2500000000</v>
      </c>
      <c r="DI42" s="27">
        <f t="shared" si="32"/>
        <v>2500000000</v>
      </c>
      <c r="DJ42" s="27">
        <f t="shared" si="32"/>
        <v>2500000000</v>
      </c>
      <c r="DK42" s="27">
        <f t="shared" si="32"/>
        <v>2500000000</v>
      </c>
      <c r="DL42" s="27">
        <f t="shared" si="32"/>
        <v>2500000000</v>
      </c>
      <c r="DM42" s="27">
        <f t="shared" si="32"/>
        <v>2500000000</v>
      </c>
      <c r="DN42" s="27">
        <f t="shared" si="32"/>
        <v>2500000000</v>
      </c>
      <c r="DO42" s="27">
        <f t="shared" si="32"/>
        <v>2500000000</v>
      </c>
      <c r="DP42" s="27">
        <f t="shared" si="32"/>
        <v>2500000000</v>
      </c>
      <c r="DQ42" s="27">
        <f t="shared" si="32"/>
        <v>2500000000</v>
      </c>
      <c r="DR42" s="27">
        <f t="shared" si="32"/>
        <v>2500000000</v>
      </c>
    </row>
    <row r="43" ht="14.25" customHeight="1">
      <c r="B43" s="23" t="s">
        <v>241</v>
      </c>
      <c r="C43" s="112">
        <f>C26</f>
        <v>25244583333</v>
      </c>
      <c r="D43" s="112">
        <f t="shared" ref="D43:DR43" si="33">C43+D26</f>
        <v>31839166667</v>
      </c>
      <c r="E43" s="112">
        <f t="shared" si="33"/>
        <v>38433750000</v>
      </c>
      <c r="F43" s="112">
        <f t="shared" si="33"/>
        <v>45028333333</v>
      </c>
      <c r="G43" s="112">
        <f t="shared" si="33"/>
        <v>51622916667</v>
      </c>
      <c r="H43" s="112">
        <f t="shared" si="33"/>
        <v>58217500000</v>
      </c>
      <c r="I43" s="112">
        <f t="shared" si="33"/>
        <v>64812083333</v>
      </c>
      <c r="J43" s="112">
        <f t="shared" si="33"/>
        <v>71406666667</v>
      </c>
      <c r="K43" s="112">
        <f t="shared" si="33"/>
        <v>78001250000</v>
      </c>
      <c r="L43" s="112">
        <f t="shared" si="33"/>
        <v>84595833333</v>
      </c>
      <c r="M43" s="112">
        <f t="shared" si="33"/>
        <v>91190416667</v>
      </c>
      <c r="N43" s="112">
        <f t="shared" si="33"/>
        <v>97785000000</v>
      </c>
      <c r="O43" s="112">
        <f t="shared" si="33"/>
        <v>104379583333</v>
      </c>
      <c r="P43" s="112">
        <f t="shared" si="33"/>
        <v>110974166667</v>
      </c>
      <c r="Q43" s="112">
        <f t="shared" si="33"/>
        <v>117568750000</v>
      </c>
      <c r="R43" s="112">
        <f t="shared" si="33"/>
        <v>124163333333</v>
      </c>
      <c r="S43" s="112">
        <f t="shared" si="33"/>
        <v>130757916667</v>
      </c>
      <c r="T43" s="112">
        <f t="shared" si="33"/>
        <v>137352500000</v>
      </c>
      <c r="U43" s="112">
        <f t="shared" si="33"/>
        <v>143947083333</v>
      </c>
      <c r="V43" s="112">
        <f t="shared" si="33"/>
        <v>150541666667</v>
      </c>
      <c r="W43" s="112">
        <f t="shared" si="33"/>
        <v>157136250000</v>
      </c>
      <c r="X43" s="112">
        <f t="shared" si="33"/>
        <v>163730833333</v>
      </c>
      <c r="Y43" s="112">
        <f t="shared" si="33"/>
        <v>170325416667</v>
      </c>
      <c r="Z43" s="112">
        <f t="shared" si="33"/>
        <v>176920000000</v>
      </c>
      <c r="AA43" s="112">
        <f t="shared" si="33"/>
        <v>183514583333</v>
      </c>
      <c r="AB43" s="112">
        <f t="shared" si="33"/>
        <v>190109166667</v>
      </c>
      <c r="AC43" s="112">
        <f t="shared" si="33"/>
        <v>196703750000</v>
      </c>
      <c r="AD43" s="112">
        <f t="shared" si="33"/>
        <v>203298333333</v>
      </c>
      <c r="AE43" s="112">
        <f t="shared" si="33"/>
        <v>209892916667</v>
      </c>
      <c r="AF43" s="112">
        <f t="shared" si="33"/>
        <v>216487500000</v>
      </c>
      <c r="AG43" s="112">
        <f t="shared" si="33"/>
        <v>223082083333</v>
      </c>
      <c r="AH43" s="112">
        <f t="shared" si="33"/>
        <v>229676666667</v>
      </c>
      <c r="AI43" s="112">
        <f t="shared" si="33"/>
        <v>236271250000</v>
      </c>
      <c r="AJ43" s="112">
        <f t="shared" si="33"/>
        <v>242865833333</v>
      </c>
      <c r="AK43" s="112">
        <f t="shared" si="33"/>
        <v>249460416667</v>
      </c>
      <c r="AL43" s="112">
        <f t="shared" si="33"/>
        <v>256055000000</v>
      </c>
      <c r="AM43" s="112">
        <f t="shared" si="33"/>
        <v>262649583333</v>
      </c>
      <c r="AN43" s="112">
        <f t="shared" si="33"/>
        <v>269244166667</v>
      </c>
      <c r="AO43" s="112">
        <f t="shared" si="33"/>
        <v>275838750000</v>
      </c>
      <c r="AP43" s="112">
        <f t="shared" si="33"/>
        <v>282433333333</v>
      </c>
      <c r="AQ43" s="112">
        <f t="shared" si="33"/>
        <v>289027916667</v>
      </c>
      <c r="AR43" s="112">
        <f t="shared" si="33"/>
        <v>295622500000</v>
      </c>
      <c r="AS43" s="112">
        <f t="shared" si="33"/>
        <v>302217083333</v>
      </c>
      <c r="AT43" s="112">
        <f t="shared" si="33"/>
        <v>308811666667</v>
      </c>
      <c r="AU43" s="112">
        <f t="shared" si="33"/>
        <v>315406250000</v>
      </c>
      <c r="AV43" s="112">
        <f t="shared" si="33"/>
        <v>322000833333</v>
      </c>
      <c r="AW43" s="112">
        <f t="shared" si="33"/>
        <v>328595416667</v>
      </c>
      <c r="AX43" s="112">
        <f t="shared" si="33"/>
        <v>335190000000</v>
      </c>
      <c r="AY43" s="112">
        <f t="shared" si="33"/>
        <v>341784583333</v>
      </c>
      <c r="AZ43" s="112">
        <f t="shared" si="33"/>
        <v>348379166667</v>
      </c>
      <c r="BA43" s="112">
        <f t="shared" si="33"/>
        <v>354973750000</v>
      </c>
      <c r="BB43" s="112">
        <f t="shared" si="33"/>
        <v>361568333333</v>
      </c>
      <c r="BC43" s="112">
        <f t="shared" si="33"/>
        <v>368162916667</v>
      </c>
      <c r="BD43" s="112">
        <f t="shared" si="33"/>
        <v>374757500000</v>
      </c>
      <c r="BE43" s="112">
        <f t="shared" si="33"/>
        <v>381352083333</v>
      </c>
      <c r="BF43" s="112">
        <f t="shared" si="33"/>
        <v>387946666667</v>
      </c>
      <c r="BG43" s="112">
        <f t="shared" si="33"/>
        <v>394541250000</v>
      </c>
      <c r="BH43" s="112">
        <f t="shared" si="33"/>
        <v>401135833333</v>
      </c>
      <c r="BI43" s="112">
        <f t="shared" si="33"/>
        <v>407730416667</v>
      </c>
      <c r="BJ43" s="112">
        <f t="shared" si="33"/>
        <v>414325000000</v>
      </c>
      <c r="BK43" s="112">
        <f t="shared" si="33"/>
        <v>420919583333</v>
      </c>
      <c r="BL43" s="112">
        <f t="shared" si="33"/>
        <v>427514166667</v>
      </c>
      <c r="BM43" s="112">
        <f t="shared" si="33"/>
        <v>434108750000</v>
      </c>
      <c r="BN43" s="112">
        <f t="shared" si="33"/>
        <v>440703333333</v>
      </c>
      <c r="BO43" s="112">
        <f t="shared" si="33"/>
        <v>447297916667</v>
      </c>
      <c r="BP43" s="112">
        <f t="shared" si="33"/>
        <v>453892500000</v>
      </c>
      <c r="BQ43" s="112">
        <f t="shared" si="33"/>
        <v>460487083333</v>
      </c>
      <c r="BR43" s="112">
        <f t="shared" si="33"/>
        <v>467081666667</v>
      </c>
      <c r="BS43" s="112">
        <f t="shared" si="33"/>
        <v>473676250000</v>
      </c>
      <c r="BT43" s="112">
        <f t="shared" si="33"/>
        <v>480270833333</v>
      </c>
      <c r="BU43" s="112">
        <f t="shared" si="33"/>
        <v>486865416667</v>
      </c>
      <c r="BV43" s="112">
        <f t="shared" si="33"/>
        <v>493460000000</v>
      </c>
      <c r="BW43" s="112">
        <f t="shared" si="33"/>
        <v>500054583333</v>
      </c>
      <c r="BX43" s="112">
        <f t="shared" si="33"/>
        <v>506649166667</v>
      </c>
      <c r="BY43" s="112">
        <f t="shared" si="33"/>
        <v>513243750000</v>
      </c>
      <c r="BZ43" s="112">
        <f t="shared" si="33"/>
        <v>519838333333</v>
      </c>
      <c r="CA43" s="112">
        <f t="shared" si="33"/>
        <v>526432916667</v>
      </c>
      <c r="CB43" s="112">
        <f t="shared" si="33"/>
        <v>533027500000</v>
      </c>
      <c r="CC43" s="112">
        <f t="shared" si="33"/>
        <v>539622083333</v>
      </c>
      <c r="CD43" s="112">
        <f t="shared" si="33"/>
        <v>546216666667</v>
      </c>
      <c r="CE43" s="112">
        <f t="shared" si="33"/>
        <v>552811250000</v>
      </c>
      <c r="CF43" s="112">
        <f t="shared" si="33"/>
        <v>559405833333</v>
      </c>
      <c r="CG43" s="112">
        <f t="shared" si="33"/>
        <v>566000416667</v>
      </c>
      <c r="CH43" s="112">
        <f t="shared" si="33"/>
        <v>572595000000</v>
      </c>
      <c r="CI43" s="112">
        <f t="shared" si="33"/>
        <v>579189583333</v>
      </c>
      <c r="CJ43" s="112">
        <f t="shared" si="33"/>
        <v>585784166667</v>
      </c>
      <c r="CK43" s="112">
        <f t="shared" si="33"/>
        <v>592378750000</v>
      </c>
      <c r="CL43" s="112">
        <f t="shared" si="33"/>
        <v>598973333333</v>
      </c>
      <c r="CM43" s="112">
        <f t="shared" si="33"/>
        <v>605567916667</v>
      </c>
      <c r="CN43" s="112">
        <f t="shared" si="33"/>
        <v>612162500000</v>
      </c>
      <c r="CO43" s="112">
        <f t="shared" si="33"/>
        <v>618757083333</v>
      </c>
      <c r="CP43" s="112">
        <f t="shared" si="33"/>
        <v>625351666667</v>
      </c>
      <c r="CQ43" s="112">
        <f t="shared" si="33"/>
        <v>631946250000</v>
      </c>
      <c r="CR43" s="112">
        <f t="shared" si="33"/>
        <v>638540833333</v>
      </c>
      <c r="CS43" s="112">
        <f t="shared" si="33"/>
        <v>645135416667</v>
      </c>
      <c r="CT43" s="112">
        <f t="shared" si="33"/>
        <v>651730000000</v>
      </c>
      <c r="CU43" s="112">
        <f t="shared" si="33"/>
        <v>658324583333</v>
      </c>
      <c r="CV43" s="112">
        <f t="shared" si="33"/>
        <v>664919166667</v>
      </c>
      <c r="CW43" s="112">
        <f t="shared" si="33"/>
        <v>671513750000</v>
      </c>
      <c r="CX43" s="112">
        <f t="shared" si="33"/>
        <v>678108333333</v>
      </c>
      <c r="CY43" s="112">
        <f t="shared" si="33"/>
        <v>684702916667</v>
      </c>
      <c r="CZ43" s="112">
        <f t="shared" si="33"/>
        <v>691297500000</v>
      </c>
      <c r="DA43" s="112">
        <f t="shared" si="33"/>
        <v>697892083333</v>
      </c>
      <c r="DB43" s="112">
        <f t="shared" si="33"/>
        <v>704486666667</v>
      </c>
      <c r="DC43" s="112">
        <f t="shared" si="33"/>
        <v>711081250000</v>
      </c>
      <c r="DD43" s="112">
        <f t="shared" si="33"/>
        <v>717675833333</v>
      </c>
      <c r="DE43" s="112">
        <f t="shared" si="33"/>
        <v>724270416667</v>
      </c>
      <c r="DF43" s="112">
        <f t="shared" si="33"/>
        <v>730865000000</v>
      </c>
      <c r="DG43" s="112">
        <f t="shared" si="33"/>
        <v>737459583333</v>
      </c>
      <c r="DH43" s="112">
        <f t="shared" si="33"/>
        <v>744054166667</v>
      </c>
      <c r="DI43" s="112">
        <f t="shared" si="33"/>
        <v>750648750000</v>
      </c>
      <c r="DJ43" s="112">
        <f t="shared" si="33"/>
        <v>757243333333</v>
      </c>
      <c r="DK43" s="112">
        <f t="shared" si="33"/>
        <v>763837916667</v>
      </c>
      <c r="DL43" s="112">
        <f t="shared" si="33"/>
        <v>770432500000</v>
      </c>
      <c r="DM43" s="112">
        <f t="shared" si="33"/>
        <v>777027083333</v>
      </c>
      <c r="DN43" s="112">
        <f t="shared" si="33"/>
        <v>783621666667</v>
      </c>
      <c r="DO43" s="112">
        <f t="shared" si="33"/>
        <v>790216250000</v>
      </c>
      <c r="DP43" s="112">
        <f t="shared" si="33"/>
        <v>796810833333</v>
      </c>
      <c r="DQ43" s="112">
        <f t="shared" si="33"/>
        <v>803405416667</v>
      </c>
      <c r="DR43" s="112">
        <f t="shared" si="33"/>
        <v>810000000000</v>
      </c>
    </row>
    <row r="44" ht="14.25" customHeight="1" outlineLevel="2">
      <c r="B44" s="249" t="s">
        <v>149</v>
      </c>
      <c r="C44" s="250"/>
      <c r="D44" s="250"/>
      <c r="E44" s="250"/>
      <c r="F44" s="250"/>
      <c r="G44" s="250"/>
      <c r="H44" s="250"/>
      <c r="I44" s="250"/>
      <c r="J44" s="250"/>
      <c r="K44" s="250"/>
      <c r="L44" s="250"/>
      <c r="M44" s="250"/>
      <c r="N44" s="250"/>
      <c r="O44" s="250"/>
      <c r="P44" s="250"/>
      <c r="Q44" s="250"/>
      <c r="R44" s="250"/>
      <c r="S44" s="250"/>
      <c r="T44" s="250"/>
      <c r="U44" s="250"/>
      <c r="V44" s="250"/>
      <c r="W44" s="250"/>
      <c r="X44" s="250"/>
      <c r="Y44" s="250"/>
      <c r="Z44" s="250"/>
      <c r="AA44" s="250"/>
      <c r="AB44" s="250"/>
      <c r="AC44" s="250"/>
      <c r="AD44" s="250"/>
      <c r="AE44" s="250"/>
      <c r="AF44" s="250"/>
      <c r="AG44" s="250"/>
      <c r="AH44" s="250"/>
      <c r="AI44" s="250"/>
      <c r="AJ44" s="250"/>
      <c r="AK44" s="250"/>
      <c r="AL44" s="250"/>
      <c r="AM44" s="250"/>
      <c r="AN44" s="250"/>
      <c r="AO44" s="250"/>
      <c r="AP44" s="250"/>
      <c r="AQ44" s="250"/>
      <c r="AR44" s="250"/>
      <c r="AS44" s="250"/>
      <c r="AT44" s="250"/>
      <c r="AU44" s="250"/>
      <c r="AV44" s="250"/>
      <c r="AW44" s="250"/>
      <c r="AX44" s="250"/>
      <c r="AY44" s="250"/>
      <c r="AZ44" s="250"/>
      <c r="BA44" s="250"/>
      <c r="BB44" s="250"/>
      <c r="BC44" s="250"/>
      <c r="BD44" s="250"/>
      <c r="BE44" s="250"/>
      <c r="BF44" s="250"/>
      <c r="BG44" s="250"/>
      <c r="BH44" s="250"/>
      <c r="BI44" s="250"/>
      <c r="BJ44" s="250"/>
      <c r="BK44" s="250"/>
      <c r="BL44" s="250"/>
      <c r="BM44" s="250"/>
      <c r="BN44" s="250"/>
      <c r="BO44" s="250"/>
      <c r="BP44" s="250"/>
      <c r="BQ44" s="250"/>
      <c r="BR44" s="250"/>
      <c r="BS44" s="250"/>
      <c r="BT44" s="250"/>
      <c r="BU44" s="250"/>
      <c r="BV44" s="250"/>
      <c r="BW44" s="250"/>
      <c r="BX44" s="250"/>
      <c r="BY44" s="250"/>
      <c r="BZ44" s="250"/>
      <c r="CA44" s="250"/>
      <c r="CB44" s="250"/>
      <c r="CC44" s="250"/>
      <c r="CD44" s="250"/>
      <c r="CE44" s="250"/>
      <c r="CF44" s="250"/>
      <c r="CG44" s="250"/>
      <c r="CH44" s="250"/>
      <c r="CI44" s="250"/>
      <c r="CJ44" s="250"/>
      <c r="CK44" s="250"/>
      <c r="CL44" s="250"/>
      <c r="CM44" s="250"/>
      <c r="CN44" s="250"/>
      <c r="CO44" s="250"/>
      <c r="CP44" s="250"/>
      <c r="CQ44" s="250"/>
      <c r="CR44" s="250"/>
      <c r="CS44" s="250"/>
      <c r="CT44" s="250"/>
      <c r="CU44" s="250"/>
      <c r="CV44" s="250"/>
      <c r="CW44" s="250"/>
      <c r="CX44" s="250"/>
      <c r="CY44" s="250"/>
      <c r="CZ44" s="250"/>
      <c r="DA44" s="250"/>
      <c r="DB44" s="250"/>
      <c r="DC44" s="250"/>
      <c r="DD44" s="250"/>
      <c r="DE44" s="250"/>
      <c r="DF44" s="250"/>
      <c r="DG44" s="250"/>
      <c r="DH44" s="250"/>
      <c r="DI44" s="250"/>
      <c r="DJ44" s="250"/>
      <c r="DK44" s="250"/>
      <c r="DL44" s="250"/>
      <c r="DM44" s="250"/>
      <c r="DN44" s="250"/>
      <c r="DO44" s="250"/>
      <c r="DP44" s="250"/>
      <c r="DQ44" s="250"/>
      <c r="DR44" s="250"/>
    </row>
    <row r="45" ht="14.25" customHeight="1" outlineLevel="2">
      <c r="B45" s="242" t="s">
        <v>153</v>
      </c>
      <c r="C45" s="27">
        <f>IF(AND(C$5&gt;=Inputs!$C$89,C$5&lt;Inputs!$D$89),Inputs!$E$89,IF(AND(C$5&gt;=Inputs!$C$90,C$5&lt;Inputs!$D$90),Inputs!$E$90,IF(AND(C$5&gt;=Inputs!$C$91,C$5&lt;Inputs!$D$91),Inputs!$E$91,IF(AND(C$5&gt;=Inputs!$C$92,C$5&lt;Inputs!$D$92),Inputs!$E$92,IF(AND(C$5&gt;=Inputs!$C$93,C$5&lt;Inputs!$D$93),Inputs!$E$93,IF(AND(C$5&gt;=Inputs!$C$94,C$5&lt;Inputs!$D$94),Inputs!$E$94,IF(AND(C$5&gt;=Inputs!$C$95,C$5&lt;Inputs!$D$95),Inputs!$E$95,IF(AND(C$5&gt;=Inputs!$C$96,C$5&lt;Inputs!$D$96),Inputs!$E$96,IF(AND(C$5&gt;=Inputs!$C$97,C$5&lt;Inputs!$D$97),Inputs!$E$97,IF(AND(C$5&gt;=Inputs!$C$98,C$5&lt;Inputs!$D$98),Inputs!$E$98,IF(AND(C$5&gt;=Inputs!$C$99,C$5&lt;Inputs!$D$99),Inputs!$E$99,IF(AND(C$5&gt;=Inputs!$C$100,C$5&lt;Inputs!$D$100),Inputs!$E$100,0))))))))))))</f>
        <v>10</v>
      </c>
      <c r="D45" s="27">
        <f>IF(AND(D$5&gt;=Inputs!$C$89,D$5&lt;Inputs!$D$89),Inputs!$E$89,IF(AND(D$5&gt;=Inputs!$C$90,D$5&lt;Inputs!$D$90),Inputs!$E$90,IF(AND(D$5&gt;=Inputs!$C$91,D$5&lt;Inputs!$D$91),Inputs!$E$91,IF(AND(D$5&gt;=Inputs!$C$92,D$5&lt;Inputs!$D$92),Inputs!$E$92,IF(AND(D$5&gt;=Inputs!$C$93,D$5&lt;Inputs!$D$93),Inputs!$E$93,IF(AND(D$5&gt;=Inputs!$C$94,D$5&lt;Inputs!$D$94),Inputs!$E$94,IF(AND(D$5&gt;=Inputs!$C$95,D$5&lt;Inputs!$D$95),Inputs!$E$95,IF(AND(D$5&gt;=Inputs!$C$96,D$5&lt;Inputs!$D$96),Inputs!$E$96,IF(AND(D$5&gt;=Inputs!$C$97,D$5&lt;Inputs!$D$97),Inputs!$E$97,IF(AND(D$5&gt;=Inputs!$C$98,D$5&lt;Inputs!$D$98),Inputs!$E$98,IF(AND(D$5&gt;=Inputs!$C$99,D$5&lt;Inputs!$D$99),Inputs!$E$99,IF(AND(D$5&gt;=Inputs!$C$100,D$5&lt;Inputs!$D$100),Inputs!$E$100,0))))))))))))</f>
        <v>10</v>
      </c>
      <c r="E45" s="27">
        <f>IF(AND(E$5&gt;=Inputs!$C$89,E$5&lt;Inputs!$D$89),Inputs!$E$89,IF(AND(E$5&gt;=Inputs!$C$90,E$5&lt;Inputs!$D$90),Inputs!$E$90,IF(AND(E$5&gt;=Inputs!$C$91,E$5&lt;Inputs!$D$91),Inputs!$E$91,IF(AND(E$5&gt;=Inputs!$C$92,E$5&lt;Inputs!$D$92),Inputs!$E$92,IF(AND(E$5&gt;=Inputs!$C$93,E$5&lt;Inputs!$D$93),Inputs!$E$93,IF(AND(E$5&gt;=Inputs!$C$94,E$5&lt;Inputs!$D$94),Inputs!$E$94,IF(AND(E$5&gt;=Inputs!$C$95,E$5&lt;Inputs!$D$95),Inputs!$E$95,IF(AND(E$5&gt;=Inputs!$C$96,E$5&lt;Inputs!$D$96),Inputs!$E$96,IF(AND(E$5&gt;=Inputs!$C$97,E$5&lt;Inputs!$D$97),Inputs!$E$97,IF(AND(E$5&gt;=Inputs!$C$98,E$5&lt;Inputs!$D$98),Inputs!$E$98,IF(AND(E$5&gt;=Inputs!$C$99,E$5&lt;Inputs!$D$99),Inputs!$E$99,IF(AND(E$5&gt;=Inputs!$C$100,E$5&lt;Inputs!$D$100),Inputs!$E$100,0))))))))))))</f>
        <v>10</v>
      </c>
      <c r="F45" s="27">
        <f>IF(AND(F$5&gt;=Inputs!$C$89,F$5&lt;Inputs!$D$89),Inputs!$E$89,IF(AND(F$5&gt;=Inputs!$C$90,F$5&lt;Inputs!$D$90),Inputs!$E$90,IF(AND(F$5&gt;=Inputs!$C$91,F$5&lt;Inputs!$D$91),Inputs!$E$91,IF(AND(F$5&gt;=Inputs!$C$92,F$5&lt;Inputs!$D$92),Inputs!$E$92,IF(AND(F$5&gt;=Inputs!$C$93,F$5&lt;Inputs!$D$93),Inputs!$E$93,IF(AND(F$5&gt;=Inputs!$C$94,F$5&lt;Inputs!$D$94),Inputs!$E$94,IF(AND(F$5&gt;=Inputs!$C$95,F$5&lt;Inputs!$D$95),Inputs!$E$95,IF(AND(F$5&gt;=Inputs!$C$96,F$5&lt;Inputs!$D$96),Inputs!$E$96,IF(AND(F$5&gt;=Inputs!$C$97,F$5&lt;Inputs!$D$97),Inputs!$E$97,IF(AND(F$5&gt;=Inputs!$C$98,F$5&lt;Inputs!$D$98),Inputs!$E$98,IF(AND(F$5&gt;=Inputs!$C$99,F$5&lt;Inputs!$D$99),Inputs!$E$99,IF(AND(F$5&gt;=Inputs!$C$100,F$5&lt;Inputs!$D$100),Inputs!$E$100,0))))))))))))</f>
        <v>10</v>
      </c>
      <c r="G45" s="27">
        <f>IF(AND(G$5&gt;=Inputs!$C$89,G$5&lt;Inputs!$D$89),Inputs!$E$89,IF(AND(G$5&gt;=Inputs!$C$90,G$5&lt;Inputs!$D$90),Inputs!$E$90,IF(AND(G$5&gt;=Inputs!$C$91,G$5&lt;Inputs!$D$91),Inputs!$E$91,IF(AND(G$5&gt;=Inputs!$C$92,G$5&lt;Inputs!$D$92),Inputs!$E$92,IF(AND(G$5&gt;=Inputs!$C$93,G$5&lt;Inputs!$D$93),Inputs!$E$93,IF(AND(G$5&gt;=Inputs!$C$94,G$5&lt;Inputs!$D$94),Inputs!$E$94,IF(AND(G$5&gt;=Inputs!$C$95,G$5&lt;Inputs!$D$95),Inputs!$E$95,IF(AND(G$5&gt;=Inputs!$C$96,G$5&lt;Inputs!$D$96),Inputs!$E$96,IF(AND(G$5&gt;=Inputs!$C$97,G$5&lt;Inputs!$D$97),Inputs!$E$97,IF(AND(G$5&gt;=Inputs!$C$98,G$5&lt;Inputs!$D$98),Inputs!$E$98,IF(AND(G$5&gt;=Inputs!$C$99,G$5&lt;Inputs!$D$99),Inputs!$E$99,IF(AND(G$5&gt;=Inputs!$C$100,G$5&lt;Inputs!$D$100),Inputs!$E$100,0))))))))))))</f>
        <v>10</v>
      </c>
      <c r="H45" s="27">
        <f>IF(AND(H$5&gt;=Inputs!$C$89,H$5&lt;Inputs!$D$89),Inputs!$E$89,IF(AND(H$5&gt;=Inputs!$C$90,H$5&lt;Inputs!$D$90),Inputs!$E$90,IF(AND(H$5&gt;=Inputs!$C$91,H$5&lt;Inputs!$D$91),Inputs!$E$91,IF(AND(H$5&gt;=Inputs!$C$92,H$5&lt;Inputs!$D$92),Inputs!$E$92,IF(AND(H$5&gt;=Inputs!$C$93,H$5&lt;Inputs!$D$93),Inputs!$E$93,IF(AND(H$5&gt;=Inputs!$C$94,H$5&lt;Inputs!$D$94),Inputs!$E$94,IF(AND(H$5&gt;=Inputs!$C$95,H$5&lt;Inputs!$D$95),Inputs!$E$95,IF(AND(H$5&gt;=Inputs!$C$96,H$5&lt;Inputs!$D$96),Inputs!$E$96,IF(AND(H$5&gt;=Inputs!$C$97,H$5&lt;Inputs!$D$97),Inputs!$E$97,IF(AND(H$5&gt;=Inputs!$C$98,H$5&lt;Inputs!$D$98),Inputs!$E$98,IF(AND(H$5&gt;=Inputs!$C$99,H$5&lt;Inputs!$D$99),Inputs!$E$99,IF(AND(H$5&gt;=Inputs!$C$100,H$5&lt;Inputs!$D$100),Inputs!$E$100,0))))))))))))</f>
        <v>10</v>
      </c>
      <c r="I45" s="27">
        <f>IF(AND(I$5&gt;=Inputs!$C$89,I$5&lt;Inputs!$D$89),Inputs!$E$89,IF(AND(I$5&gt;=Inputs!$C$90,I$5&lt;Inputs!$D$90),Inputs!$E$90,IF(AND(I$5&gt;=Inputs!$C$91,I$5&lt;Inputs!$D$91),Inputs!$E$91,IF(AND(I$5&gt;=Inputs!$C$92,I$5&lt;Inputs!$D$92),Inputs!$E$92,IF(AND(I$5&gt;=Inputs!$C$93,I$5&lt;Inputs!$D$93),Inputs!$E$93,IF(AND(I$5&gt;=Inputs!$C$94,I$5&lt;Inputs!$D$94),Inputs!$E$94,IF(AND(I$5&gt;=Inputs!$C$95,I$5&lt;Inputs!$D$95),Inputs!$E$95,IF(AND(I$5&gt;=Inputs!$C$96,I$5&lt;Inputs!$D$96),Inputs!$E$96,IF(AND(I$5&gt;=Inputs!$C$97,I$5&lt;Inputs!$D$97),Inputs!$E$97,IF(AND(I$5&gt;=Inputs!$C$98,I$5&lt;Inputs!$D$98),Inputs!$E$98,IF(AND(I$5&gt;=Inputs!$C$99,I$5&lt;Inputs!$D$99),Inputs!$E$99,IF(AND(I$5&gt;=Inputs!$C$100,I$5&lt;Inputs!$D$100),Inputs!$E$100,0))))))))))))</f>
        <v>10</v>
      </c>
      <c r="J45" s="27">
        <f>IF(AND(J$5&gt;=Inputs!$C$89,J$5&lt;Inputs!$D$89),Inputs!$E$89,IF(AND(J$5&gt;=Inputs!$C$90,J$5&lt;Inputs!$D$90),Inputs!$E$90,IF(AND(J$5&gt;=Inputs!$C$91,J$5&lt;Inputs!$D$91),Inputs!$E$91,IF(AND(J$5&gt;=Inputs!$C$92,J$5&lt;Inputs!$D$92),Inputs!$E$92,IF(AND(J$5&gt;=Inputs!$C$93,J$5&lt;Inputs!$D$93),Inputs!$E$93,IF(AND(J$5&gt;=Inputs!$C$94,J$5&lt;Inputs!$D$94),Inputs!$E$94,IF(AND(J$5&gt;=Inputs!$C$95,J$5&lt;Inputs!$D$95),Inputs!$E$95,IF(AND(J$5&gt;=Inputs!$C$96,J$5&lt;Inputs!$D$96),Inputs!$E$96,IF(AND(J$5&gt;=Inputs!$C$97,J$5&lt;Inputs!$D$97),Inputs!$E$97,IF(AND(J$5&gt;=Inputs!$C$98,J$5&lt;Inputs!$D$98),Inputs!$E$98,IF(AND(J$5&gt;=Inputs!$C$99,J$5&lt;Inputs!$D$99),Inputs!$E$99,IF(AND(J$5&gt;=Inputs!$C$100,J$5&lt;Inputs!$D$100),Inputs!$E$100,0))))))))))))</f>
        <v>10</v>
      </c>
      <c r="K45" s="27">
        <f>IF(AND(K$5&gt;=Inputs!$C$89,K$5&lt;Inputs!$D$89),Inputs!$E$89,IF(AND(K$5&gt;=Inputs!$C$90,K$5&lt;Inputs!$D$90),Inputs!$E$90,IF(AND(K$5&gt;=Inputs!$C$91,K$5&lt;Inputs!$D$91),Inputs!$E$91,IF(AND(K$5&gt;=Inputs!$C$92,K$5&lt;Inputs!$D$92),Inputs!$E$92,IF(AND(K$5&gt;=Inputs!$C$93,K$5&lt;Inputs!$D$93),Inputs!$E$93,IF(AND(K$5&gt;=Inputs!$C$94,K$5&lt;Inputs!$D$94),Inputs!$E$94,IF(AND(K$5&gt;=Inputs!$C$95,K$5&lt;Inputs!$D$95),Inputs!$E$95,IF(AND(K$5&gt;=Inputs!$C$96,K$5&lt;Inputs!$D$96),Inputs!$E$96,IF(AND(K$5&gt;=Inputs!$C$97,K$5&lt;Inputs!$D$97),Inputs!$E$97,IF(AND(K$5&gt;=Inputs!$C$98,K$5&lt;Inputs!$D$98),Inputs!$E$98,IF(AND(K$5&gt;=Inputs!$C$99,K$5&lt;Inputs!$D$99),Inputs!$E$99,IF(AND(K$5&gt;=Inputs!$C$100,K$5&lt;Inputs!$D$100),Inputs!$E$100,0))))))))))))</f>
        <v>10</v>
      </c>
      <c r="L45" s="27">
        <f>IF(AND(L$5&gt;=Inputs!$C$89,L$5&lt;Inputs!$D$89),Inputs!$E$89,IF(AND(L$5&gt;=Inputs!$C$90,L$5&lt;Inputs!$D$90),Inputs!$E$90,IF(AND(L$5&gt;=Inputs!$C$91,L$5&lt;Inputs!$D$91),Inputs!$E$91,IF(AND(L$5&gt;=Inputs!$C$92,L$5&lt;Inputs!$D$92),Inputs!$E$92,IF(AND(L$5&gt;=Inputs!$C$93,L$5&lt;Inputs!$D$93),Inputs!$E$93,IF(AND(L$5&gt;=Inputs!$C$94,L$5&lt;Inputs!$D$94),Inputs!$E$94,IF(AND(L$5&gt;=Inputs!$C$95,L$5&lt;Inputs!$D$95),Inputs!$E$95,IF(AND(L$5&gt;=Inputs!$C$96,L$5&lt;Inputs!$D$96),Inputs!$E$96,IF(AND(L$5&gt;=Inputs!$C$97,L$5&lt;Inputs!$D$97),Inputs!$E$97,IF(AND(L$5&gt;=Inputs!$C$98,L$5&lt;Inputs!$D$98),Inputs!$E$98,IF(AND(L$5&gt;=Inputs!$C$99,L$5&lt;Inputs!$D$99),Inputs!$E$99,IF(AND(L$5&gt;=Inputs!$C$100,L$5&lt;Inputs!$D$100),Inputs!$E$100,0))))))))))))</f>
        <v>10</v>
      </c>
      <c r="M45" s="27">
        <f>IF(AND(M$5&gt;=Inputs!$C$89,M$5&lt;Inputs!$D$89),Inputs!$E$89,IF(AND(M$5&gt;=Inputs!$C$90,M$5&lt;Inputs!$D$90),Inputs!$E$90,IF(AND(M$5&gt;=Inputs!$C$91,M$5&lt;Inputs!$D$91),Inputs!$E$91,IF(AND(M$5&gt;=Inputs!$C$92,M$5&lt;Inputs!$D$92),Inputs!$E$92,IF(AND(M$5&gt;=Inputs!$C$93,M$5&lt;Inputs!$D$93),Inputs!$E$93,IF(AND(M$5&gt;=Inputs!$C$94,M$5&lt;Inputs!$D$94),Inputs!$E$94,IF(AND(M$5&gt;=Inputs!$C$95,M$5&lt;Inputs!$D$95),Inputs!$E$95,IF(AND(M$5&gt;=Inputs!$C$96,M$5&lt;Inputs!$D$96),Inputs!$E$96,IF(AND(M$5&gt;=Inputs!$C$97,M$5&lt;Inputs!$D$97),Inputs!$E$97,IF(AND(M$5&gt;=Inputs!$C$98,M$5&lt;Inputs!$D$98),Inputs!$E$98,IF(AND(M$5&gt;=Inputs!$C$99,M$5&lt;Inputs!$D$99),Inputs!$E$99,IF(AND(M$5&gt;=Inputs!$C$100,M$5&lt;Inputs!$D$100),Inputs!$E$100,0))))))))))))</f>
        <v>10</v>
      </c>
      <c r="N45" s="27">
        <f>IF(AND(N$5&gt;=Inputs!$C$89,N$5&lt;Inputs!$D$89),Inputs!$E$89,IF(AND(N$5&gt;=Inputs!$C$90,N$5&lt;Inputs!$D$90),Inputs!$E$90,IF(AND(N$5&gt;=Inputs!$C$91,N$5&lt;Inputs!$D$91),Inputs!$E$91,IF(AND(N$5&gt;=Inputs!$C$92,N$5&lt;Inputs!$D$92),Inputs!$E$92,IF(AND(N$5&gt;=Inputs!$C$93,N$5&lt;Inputs!$D$93),Inputs!$E$93,IF(AND(N$5&gt;=Inputs!$C$94,N$5&lt;Inputs!$D$94),Inputs!$E$94,IF(AND(N$5&gt;=Inputs!$C$95,N$5&lt;Inputs!$D$95),Inputs!$E$95,IF(AND(N$5&gt;=Inputs!$C$96,N$5&lt;Inputs!$D$96),Inputs!$E$96,IF(AND(N$5&gt;=Inputs!$C$97,N$5&lt;Inputs!$D$97),Inputs!$E$97,IF(AND(N$5&gt;=Inputs!$C$98,N$5&lt;Inputs!$D$98),Inputs!$E$98,IF(AND(N$5&gt;=Inputs!$C$99,N$5&lt;Inputs!$D$99),Inputs!$E$99,IF(AND(N$5&gt;=Inputs!$C$100,N$5&lt;Inputs!$D$100),Inputs!$E$100,0))))))))))))</f>
        <v>10</v>
      </c>
      <c r="O45" s="27">
        <f>IF(AND(O$5&gt;=Inputs!$C$89,O$5&lt;Inputs!$D$89),Inputs!$E$89,IF(AND(O$5&gt;=Inputs!$C$90,O$5&lt;Inputs!$D$90),Inputs!$E$90,IF(AND(O$5&gt;=Inputs!$C$91,O$5&lt;Inputs!$D$91),Inputs!$E$91,IF(AND(O$5&gt;=Inputs!$C$92,O$5&lt;Inputs!$D$92),Inputs!$E$92,IF(AND(O$5&gt;=Inputs!$C$93,O$5&lt;Inputs!$D$93),Inputs!$E$93,IF(AND(O$5&gt;=Inputs!$C$94,O$5&lt;Inputs!$D$94),Inputs!$E$94,IF(AND(O$5&gt;=Inputs!$C$95,O$5&lt;Inputs!$D$95),Inputs!$E$95,IF(AND(O$5&gt;=Inputs!$C$96,O$5&lt;Inputs!$D$96),Inputs!$E$96,IF(AND(O$5&gt;=Inputs!$C$97,O$5&lt;Inputs!$D$97),Inputs!$E$97,IF(AND(O$5&gt;=Inputs!$C$98,O$5&lt;Inputs!$D$98),Inputs!$E$98,IF(AND(O$5&gt;=Inputs!$C$99,O$5&lt;Inputs!$D$99),Inputs!$E$99,IF(AND(O$5&gt;=Inputs!$C$100,O$5&lt;Inputs!$D$100),Inputs!$E$100,0))))))))))))</f>
        <v>10</v>
      </c>
      <c r="P45" s="27">
        <f>IF(AND(P$5&gt;=Inputs!$C$89,P$5&lt;Inputs!$D$89),Inputs!$E$89,IF(AND(P$5&gt;=Inputs!$C$90,P$5&lt;Inputs!$D$90),Inputs!$E$90,IF(AND(P$5&gt;=Inputs!$C$91,P$5&lt;Inputs!$D$91),Inputs!$E$91,IF(AND(P$5&gt;=Inputs!$C$92,P$5&lt;Inputs!$D$92),Inputs!$E$92,IF(AND(P$5&gt;=Inputs!$C$93,P$5&lt;Inputs!$D$93),Inputs!$E$93,IF(AND(P$5&gt;=Inputs!$C$94,P$5&lt;Inputs!$D$94),Inputs!$E$94,IF(AND(P$5&gt;=Inputs!$C$95,P$5&lt;Inputs!$D$95),Inputs!$E$95,IF(AND(P$5&gt;=Inputs!$C$96,P$5&lt;Inputs!$D$96),Inputs!$E$96,IF(AND(P$5&gt;=Inputs!$C$97,P$5&lt;Inputs!$D$97),Inputs!$E$97,IF(AND(P$5&gt;=Inputs!$C$98,P$5&lt;Inputs!$D$98),Inputs!$E$98,IF(AND(P$5&gt;=Inputs!$C$99,P$5&lt;Inputs!$D$99),Inputs!$E$99,IF(AND(P$5&gt;=Inputs!$C$100,P$5&lt;Inputs!$D$100),Inputs!$E$100,0))))))))))))</f>
        <v>10</v>
      </c>
      <c r="Q45" s="27">
        <f>IF(AND(Q$5&gt;=Inputs!$C$89,Q$5&lt;Inputs!$D$89),Inputs!$E$89,IF(AND(Q$5&gt;=Inputs!$C$90,Q$5&lt;Inputs!$D$90),Inputs!$E$90,IF(AND(Q$5&gt;=Inputs!$C$91,Q$5&lt;Inputs!$D$91),Inputs!$E$91,IF(AND(Q$5&gt;=Inputs!$C$92,Q$5&lt;Inputs!$D$92),Inputs!$E$92,IF(AND(Q$5&gt;=Inputs!$C$93,Q$5&lt;Inputs!$D$93),Inputs!$E$93,IF(AND(Q$5&gt;=Inputs!$C$94,Q$5&lt;Inputs!$D$94),Inputs!$E$94,IF(AND(Q$5&gt;=Inputs!$C$95,Q$5&lt;Inputs!$D$95),Inputs!$E$95,IF(AND(Q$5&gt;=Inputs!$C$96,Q$5&lt;Inputs!$D$96),Inputs!$E$96,IF(AND(Q$5&gt;=Inputs!$C$97,Q$5&lt;Inputs!$D$97),Inputs!$E$97,IF(AND(Q$5&gt;=Inputs!$C$98,Q$5&lt;Inputs!$D$98),Inputs!$E$98,IF(AND(Q$5&gt;=Inputs!$C$99,Q$5&lt;Inputs!$D$99),Inputs!$E$99,IF(AND(Q$5&gt;=Inputs!$C$100,Q$5&lt;Inputs!$D$100),Inputs!$E$100,0))))))))))))</f>
        <v>10</v>
      </c>
      <c r="R45" s="27">
        <f>IF(AND(R$5&gt;=Inputs!$C$89,R$5&lt;Inputs!$D$89),Inputs!$E$89,IF(AND(R$5&gt;=Inputs!$C$90,R$5&lt;Inputs!$D$90),Inputs!$E$90,IF(AND(R$5&gt;=Inputs!$C$91,R$5&lt;Inputs!$D$91),Inputs!$E$91,IF(AND(R$5&gt;=Inputs!$C$92,R$5&lt;Inputs!$D$92),Inputs!$E$92,IF(AND(R$5&gt;=Inputs!$C$93,R$5&lt;Inputs!$D$93),Inputs!$E$93,IF(AND(R$5&gt;=Inputs!$C$94,R$5&lt;Inputs!$D$94),Inputs!$E$94,IF(AND(R$5&gt;=Inputs!$C$95,R$5&lt;Inputs!$D$95),Inputs!$E$95,IF(AND(R$5&gt;=Inputs!$C$96,R$5&lt;Inputs!$D$96),Inputs!$E$96,IF(AND(R$5&gt;=Inputs!$C$97,R$5&lt;Inputs!$D$97),Inputs!$E$97,IF(AND(R$5&gt;=Inputs!$C$98,R$5&lt;Inputs!$D$98),Inputs!$E$98,IF(AND(R$5&gt;=Inputs!$C$99,R$5&lt;Inputs!$D$99),Inputs!$E$99,IF(AND(R$5&gt;=Inputs!$C$100,R$5&lt;Inputs!$D$100),Inputs!$E$100,0))))))))))))</f>
        <v>10</v>
      </c>
      <c r="S45" s="27">
        <f>IF(AND(S$5&gt;=Inputs!$C$89,S$5&lt;Inputs!$D$89),Inputs!$E$89,IF(AND(S$5&gt;=Inputs!$C$90,S$5&lt;Inputs!$D$90),Inputs!$E$90,IF(AND(S$5&gt;=Inputs!$C$91,S$5&lt;Inputs!$D$91),Inputs!$E$91,IF(AND(S$5&gt;=Inputs!$C$92,S$5&lt;Inputs!$D$92),Inputs!$E$92,IF(AND(S$5&gt;=Inputs!$C$93,S$5&lt;Inputs!$D$93),Inputs!$E$93,IF(AND(S$5&gt;=Inputs!$C$94,S$5&lt;Inputs!$D$94),Inputs!$E$94,IF(AND(S$5&gt;=Inputs!$C$95,S$5&lt;Inputs!$D$95),Inputs!$E$95,IF(AND(S$5&gt;=Inputs!$C$96,S$5&lt;Inputs!$D$96),Inputs!$E$96,IF(AND(S$5&gt;=Inputs!$C$97,S$5&lt;Inputs!$D$97),Inputs!$E$97,IF(AND(S$5&gt;=Inputs!$C$98,S$5&lt;Inputs!$D$98),Inputs!$E$98,IF(AND(S$5&gt;=Inputs!$C$99,S$5&lt;Inputs!$D$99),Inputs!$E$99,IF(AND(S$5&gt;=Inputs!$C$100,S$5&lt;Inputs!$D$100),Inputs!$E$100,0))))))))))))</f>
        <v>10</v>
      </c>
      <c r="T45" s="27">
        <f>IF(AND(T$5&gt;=Inputs!$C$89,T$5&lt;Inputs!$D$89),Inputs!$E$89,IF(AND(T$5&gt;=Inputs!$C$90,T$5&lt;Inputs!$D$90),Inputs!$E$90,IF(AND(T$5&gt;=Inputs!$C$91,T$5&lt;Inputs!$D$91),Inputs!$E$91,IF(AND(T$5&gt;=Inputs!$C$92,T$5&lt;Inputs!$D$92),Inputs!$E$92,IF(AND(T$5&gt;=Inputs!$C$93,T$5&lt;Inputs!$D$93),Inputs!$E$93,IF(AND(T$5&gt;=Inputs!$C$94,T$5&lt;Inputs!$D$94),Inputs!$E$94,IF(AND(T$5&gt;=Inputs!$C$95,T$5&lt;Inputs!$D$95),Inputs!$E$95,IF(AND(T$5&gt;=Inputs!$C$96,T$5&lt;Inputs!$D$96),Inputs!$E$96,IF(AND(T$5&gt;=Inputs!$C$97,T$5&lt;Inputs!$D$97),Inputs!$E$97,IF(AND(T$5&gt;=Inputs!$C$98,T$5&lt;Inputs!$D$98),Inputs!$E$98,IF(AND(T$5&gt;=Inputs!$C$99,T$5&lt;Inputs!$D$99),Inputs!$E$99,IF(AND(T$5&gt;=Inputs!$C$100,T$5&lt;Inputs!$D$100),Inputs!$E$100,0))))))))))))</f>
        <v>10</v>
      </c>
      <c r="U45" s="27">
        <f>IF(AND(U$5&gt;=Inputs!$C$89,U$5&lt;Inputs!$D$89),Inputs!$E$89,IF(AND(U$5&gt;=Inputs!$C$90,U$5&lt;Inputs!$D$90),Inputs!$E$90,IF(AND(U$5&gt;=Inputs!$C$91,U$5&lt;Inputs!$D$91),Inputs!$E$91,IF(AND(U$5&gt;=Inputs!$C$92,U$5&lt;Inputs!$D$92),Inputs!$E$92,IF(AND(U$5&gt;=Inputs!$C$93,U$5&lt;Inputs!$D$93),Inputs!$E$93,IF(AND(U$5&gt;=Inputs!$C$94,U$5&lt;Inputs!$D$94),Inputs!$E$94,IF(AND(U$5&gt;=Inputs!$C$95,U$5&lt;Inputs!$D$95),Inputs!$E$95,IF(AND(U$5&gt;=Inputs!$C$96,U$5&lt;Inputs!$D$96),Inputs!$E$96,IF(AND(U$5&gt;=Inputs!$C$97,U$5&lt;Inputs!$D$97),Inputs!$E$97,IF(AND(U$5&gt;=Inputs!$C$98,U$5&lt;Inputs!$D$98),Inputs!$E$98,IF(AND(U$5&gt;=Inputs!$C$99,U$5&lt;Inputs!$D$99),Inputs!$E$99,IF(AND(U$5&gt;=Inputs!$C$100,U$5&lt;Inputs!$D$100),Inputs!$E$100,0))))))))))))</f>
        <v>10</v>
      </c>
      <c r="V45" s="27">
        <f>IF(AND(V$5&gt;=Inputs!$C$89,V$5&lt;Inputs!$D$89),Inputs!$E$89,IF(AND(V$5&gt;=Inputs!$C$90,V$5&lt;Inputs!$D$90),Inputs!$E$90,IF(AND(V$5&gt;=Inputs!$C$91,V$5&lt;Inputs!$D$91),Inputs!$E$91,IF(AND(V$5&gt;=Inputs!$C$92,V$5&lt;Inputs!$D$92),Inputs!$E$92,IF(AND(V$5&gt;=Inputs!$C$93,V$5&lt;Inputs!$D$93),Inputs!$E$93,IF(AND(V$5&gt;=Inputs!$C$94,V$5&lt;Inputs!$D$94),Inputs!$E$94,IF(AND(V$5&gt;=Inputs!$C$95,V$5&lt;Inputs!$D$95),Inputs!$E$95,IF(AND(V$5&gt;=Inputs!$C$96,V$5&lt;Inputs!$D$96),Inputs!$E$96,IF(AND(V$5&gt;=Inputs!$C$97,V$5&lt;Inputs!$D$97),Inputs!$E$97,IF(AND(V$5&gt;=Inputs!$C$98,V$5&lt;Inputs!$D$98),Inputs!$E$98,IF(AND(V$5&gt;=Inputs!$C$99,V$5&lt;Inputs!$D$99),Inputs!$E$99,IF(AND(V$5&gt;=Inputs!$C$100,V$5&lt;Inputs!$D$100),Inputs!$E$100,0))))))))))))</f>
        <v>10</v>
      </c>
      <c r="W45" s="27">
        <f>IF(AND(W$5&gt;=Inputs!$C$89,W$5&lt;Inputs!$D$89),Inputs!$E$89,IF(AND(W$5&gt;=Inputs!$C$90,W$5&lt;Inputs!$D$90),Inputs!$E$90,IF(AND(W$5&gt;=Inputs!$C$91,W$5&lt;Inputs!$D$91),Inputs!$E$91,IF(AND(W$5&gt;=Inputs!$C$92,W$5&lt;Inputs!$D$92),Inputs!$E$92,IF(AND(W$5&gt;=Inputs!$C$93,W$5&lt;Inputs!$D$93),Inputs!$E$93,IF(AND(W$5&gt;=Inputs!$C$94,W$5&lt;Inputs!$D$94),Inputs!$E$94,IF(AND(W$5&gt;=Inputs!$C$95,W$5&lt;Inputs!$D$95),Inputs!$E$95,IF(AND(W$5&gt;=Inputs!$C$96,W$5&lt;Inputs!$D$96),Inputs!$E$96,IF(AND(W$5&gt;=Inputs!$C$97,W$5&lt;Inputs!$D$97),Inputs!$E$97,IF(AND(W$5&gt;=Inputs!$C$98,W$5&lt;Inputs!$D$98),Inputs!$E$98,IF(AND(W$5&gt;=Inputs!$C$99,W$5&lt;Inputs!$D$99),Inputs!$E$99,IF(AND(W$5&gt;=Inputs!$C$100,W$5&lt;Inputs!$D$100),Inputs!$E$100,0))))))))))))</f>
        <v>10</v>
      </c>
      <c r="X45" s="27">
        <f>IF(AND(X$5&gt;=Inputs!$C$89,X$5&lt;Inputs!$D$89),Inputs!$E$89,IF(AND(X$5&gt;=Inputs!$C$90,X$5&lt;Inputs!$D$90),Inputs!$E$90,IF(AND(X$5&gt;=Inputs!$C$91,X$5&lt;Inputs!$D$91),Inputs!$E$91,IF(AND(X$5&gt;=Inputs!$C$92,X$5&lt;Inputs!$D$92),Inputs!$E$92,IF(AND(X$5&gt;=Inputs!$C$93,X$5&lt;Inputs!$D$93),Inputs!$E$93,IF(AND(X$5&gt;=Inputs!$C$94,X$5&lt;Inputs!$D$94),Inputs!$E$94,IF(AND(X$5&gt;=Inputs!$C$95,X$5&lt;Inputs!$D$95),Inputs!$E$95,IF(AND(X$5&gt;=Inputs!$C$96,X$5&lt;Inputs!$D$96),Inputs!$E$96,IF(AND(X$5&gt;=Inputs!$C$97,X$5&lt;Inputs!$D$97),Inputs!$E$97,IF(AND(X$5&gt;=Inputs!$C$98,X$5&lt;Inputs!$D$98),Inputs!$E$98,IF(AND(X$5&gt;=Inputs!$C$99,X$5&lt;Inputs!$D$99),Inputs!$E$99,IF(AND(X$5&gt;=Inputs!$C$100,X$5&lt;Inputs!$D$100),Inputs!$E$100,0))))))))))))</f>
        <v>10</v>
      </c>
      <c r="Y45" s="27">
        <f>IF(AND(Y$5&gt;=Inputs!$C$89,Y$5&lt;Inputs!$D$89),Inputs!$E$89,IF(AND(Y$5&gt;=Inputs!$C$90,Y$5&lt;Inputs!$D$90),Inputs!$E$90,IF(AND(Y$5&gt;=Inputs!$C$91,Y$5&lt;Inputs!$D$91),Inputs!$E$91,IF(AND(Y$5&gt;=Inputs!$C$92,Y$5&lt;Inputs!$D$92),Inputs!$E$92,IF(AND(Y$5&gt;=Inputs!$C$93,Y$5&lt;Inputs!$D$93),Inputs!$E$93,IF(AND(Y$5&gt;=Inputs!$C$94,Y$5&lt;Inputs!$D$94),Inputs!$E$94,IF(AND(Y$5&gt;=Inputs!$C$95,Y$5&lt;Inputs!$D$95),Inputs!$E$95,IF(AND(Y$5&gt;=Inputs!$C$96,Y$5&lt;Inputs!$D$96),Inputs!$E$96,IF(AND(Y$5&gt;=Inputs!$C$97,Y$5&lt;Inputs!$D$97),Inputs!$E$97,IF(AND(Y$5&gt;=Inputs!$C$98,Y$5&lt;Inputs!$D$98),Inputs!$E$98,IF(AND(Y$5&gt;=Inputs!$C$99,Y$5&lt;Inputs!$D$99),Inputs!$E$99,IF(AND(Y$5&gt;=Inputs!$C$100,Y$5&lt;Inputs!$D$100),Inputs!$E$100,0))))))))))))</f>
        <v>10</v>
      </c>
      <c r="Z45" s="27">
        <f>IF(AND(Z$5&gt;=Inputs!$C$89,Z$5&lt;Inputs!$D$89),Inputs!$E$89,IF(AND(Z$5&gt;=Inputs!$C$90,Z$5&lt;Inputs!$D$90),Inputs!$E$90,IF(AND(Z$5&gt;=Inputs!$C$91,Z$5&lt;Inputs!$D$91),Inputs!$E$91,IF(AND(Z$5&gt;=Inputs!$C$92,Z$5&lt;Inputs!$D$92),Inputs!$E$92,IF(AND(Z$5&gt;=Inputs!$C$93,Z$5&lt;Inputs!$D$93),Inputs!$E$93,IF(AND(Z$5&gt;=Inputs!$C$94,Z$5&lt;Inputs!$D$94),Inputs!$E$94,IF(AND(Z$5&gt;=Inputs!$C$95,Z$5&lt;Inputs!$D$95),Inputs!$E$95,IF(AND(Z$5&gt;=Inputs!$C$96,Z$5&lt;Inputs!$D$96),Inputs!$E$96,IF(AND(Z$5&gt;=Inputs!$C$97,Z$5&lt;Inputs!$D$97),Inputs!$E$97,IF(AND(Z$5&gt;=Inputs!$C$98,Z$5&lt;Inputs!$D$98),Inputs!$E$98,IF(AND(Z$5&gt;=Inputs!$C$99,Z$5&lt;Inputs!$D$99),Inputs!$E$99,IF(AND(Z$5&gt;=Inputs!$C$100,Z$5&lt;Inputs!$D$100),Inputs!$E$100,0))))))))))))</f>
        <v>10</v>
      </c>
      <c r="AA45" s="27">
        <f>IF(AND(AA$5&gt;=Inputs!$C$89,AA$5&lt;Inputs!$D$89),Inputs!$E$89,IF(AND(AA$5&gt;=Inputs!$C$90,AA$5&lt;Inputs!$D$90),Inputs!$E$90,IF(AND(AA$5&gt;=Inputs!$C$91,AA$5&lt;Inputs!$D$91),Inputs!$E$91,IF(AND(AA$5&gt;=Inputs!$C$92,AA$5&lt;Inputs!$D$92),Inputs!$E$92,IF(AND(AA$5&gt;=Inputs!$C$93,AA$5&lt;Inputs!$D$93),Inputs!$E$93,IF(AND(AA$5&gt;=Inputs!$C$94,AA$5&lt;Inputs!$D$94),Inputs!$E$94,IF(AND(AA$5&gt;=Inputs!$C$95,AA$5&lt;Inputs!$D$95),Inputs!$E$95,IF(AND(AA$5&gt;=Inputs!$C$96,AA$5&lt;Inputs!$D$96),Inputs!$E$96,IF(AND(AA$5&gt;=Inputs!$C$97,AA$5&lt;Inputs!$D$97),Inputs!$E$97,IF(AND(AA$5&gt;=Inputs!$C$98,AA$5&lt;Inputs!$D$98),Inputs!$E$98,IF(AND(AA$5&gt;=Inputs!$C$99,AA$5&lt;Inputs!$D$99),Inputs!$E$99,IF(AND(AA$5&gt;=Inputs!$C$100,AA$5&lt;Inputs!$D$100),Inputs!$E$100,0))))))))))))</f>
        <v>10</v>
      </c>
      <c r="AB45" s="27">
        <f>IF(AND(AB$5&gt;=Inputs!$C$89,AB$5&lt;Inputs!$D$89),Inputs!$E$89,IF(AND(AB$5&gt;=Inputs!$C$90,AB$5&lt;Inputs!$D$90),Inputs!$E$90,IF(AND(AB$5&gt;=Inputs!$C$91,AB$5&lt;Inputs!$D$91),Inputs!$E$91,IF(AND(AB$5&gt;=Inputs!$C$92,AB$5&lt;Inputs!$D$92),Inputs!$E$92,IF(AND(AB$5&gt;=Inputs!$C$93,AB$5&lt;Inputs!$D$93),Inputs!$E$93,IF(AND(AB$5&gt;=Inputs!$C$94,AB$5&lt;Inputs!$D$94),Inputs!$E$94,IF(AND(AB$5&gt;=Inputs!$C$95,AB$5&lt;Inputs!$D$95),Inputs!$E$95,IF(AND(AB$5&gt;=Inputs!$C$96,AB$5&lt;Inputs!$D$96),Inputs!$E$96,IF(AND(AB$5&gt;=Inputs!$C$97,AB$5&lt;Inputs!$D$97),Inputs!$E$97,IF(AND(AB$5&gt;=Inputs!$C$98,AB$5&lt;Inputs!$D$98),Inputs!$E$98,IF(AND(AB$5&gt;=Inputs!$C$99,AB$5&lt;Inputs!$D$99),Inputs!$E$99,IF(AND(AB$5&gt;=Inputs!$C$100,AB$5&lt;Inputs!$D$100),Inputs!$E$100,0))))))))))))</f>
        <v>10</v>
      </c>
      <c r="AC45" s="27">
        <f>IF(AND(AC$5&gt;=Inputs!$C$89,AC$5&lt;Inputs!$D$89),Inputs!$E$89,IF(AND(AC$5&gt;=Inputs!$C$90,AC$5&lt;Inputs!$D$90),Inputs!$E$90,IF(AND(AC$5&gt;=Inputs!$C$91,AC$5&lt;Inputs!$D$91),Inputs!$E$91,IF(AND(AC$5&gt;=Inputs!$C$92,AC$5&lt;Inputs!$D$92),Inputs!$E$92,IF(AND(AC$5&gt;=Inputs!$C$93,AC$5&lt;Inputs!$D$93),Inputs!$E$93,IF(AND(AC$5&gt;=Inputs!$C$94,AC$5&lt;Inputs!$D$94),Inputs!$E$94,IF(AND(AC$5&gt;=Inputs!$C$95,AC$5&lt;Inputs!$D$95),Inputs!$E$95,IF(AND(AC$5&gt;=Inputs!$C$96,AC$5&lt;Inputs!$D$96),Inputs!$E$96,IF(AND(AC$5&gt;=Inputs!$C$97,AC$5&lt;Inputs!$D$97),Inputs!$E$97,IF(AND(AC$5&gt;=Inputs!$C$98,AC$5&lt;Inputs!$D$98),Inputs!$E$98,IF(AND(AC$5&gt;=Inputs!$C$99,AC$5&lt;Inputs!$D$99),Inputs!$E$99,IF(AND(AC$5&gt;=Inputs!$C$100,AC$5&lt;Inputs!$D$100),Inputs!$E$100,0))))))))))))</f>
        <v>10</v>
      </c>
      <c r="AD45" s="27">
        <f>IF(AND(AD$5&gt;=Inputs!$C$89,AD$5&lt;Inputs!$D$89),Inputs!$E$89,IF(AND(AD$5&gt;=Inputs!$C$90,AD$5&lt;Inputs!$D$90),Inputs!$E$90,IF(AND(AD$5&gt;=Inputs!$C$91,AD$5&lt;Inputs!$D$91),Inputs!$E$91,IF(AND(AD$5&gt;=Inputs!$C$92,AD$5&lt;Inputs!$D$92),Inputs!$E$92,IF(AND(AD$5&gt;=Inputs!$C$93,AD$5&lt;Inputs!$D$93),Inputs!$E$93,IF(AND(AD$5&gt;=Inputs!$C$94,AD$5&lt;Inputs!$D$94),Inputs!$E$94,IF(AND(AD$5&gt;=Inputs!$C$95,AD$5&lt;Inputs!$D$95),Inputs!$E$95,IF(AND(AD$5&gt;=Inputs!$C$96,AD$5&lt;Inputs!$D$96),Inputs!$E$96,IF(AND(AD$5&gt;=Inputs!$C$97,AD$5&lt;Inputs!$D$97),Inputs!$E$97,IF(AND(AD$5&gt;=Inputs!$C$98,AD$5&lt;Inputs!$D$98),Inputs!$E$98,IF(AND(AD$5&gt;=Inputs!$C$99,AD$5&lt;Inputs!$D$99),Inputs!$E$99,IF(AND(AD$5&gt;=Inputs!$C$100,AD$5&lt;Inputs!$D$100),Inputs!$E$100,0))))))))))))</f>
        <v>10</v>
      </c>
      <c r="AE45" s="27">
        <f>IF(AND(AE$5&gt;=Inputs!$C$89,AE$5&lt;Inputs!$D$89),Inputs!$E$89,IF(AND(AE$5&gt;=Inputs!$C$90,AE$5&lt;Inputs!$D$90),Inputs!$E$90,IF(AND(AE$5&gt;=Inputs!$C$91,AE$5&lt;Inputs!$D$91),Inputs!$E$91,IF(AND(AE$5&gt;=Inputs!$C$92,AE$5&lt;Inputs!$D$92),Inputs!$E$92,IF(AND(AE$5&gt;=Inputs!$C$93,AE$5&lt;Inputs!$D$93),Inputs!$E$93,IF(AND(AE$5&gt;=Inputs!$C$94,AE$5&lt;Inputs!$D$94),Inputs!$E$94,IF(AND(AE$5&gt;=Inputs!$C$95,AE$5&lt;Inputs!$D$95),Inputs!$E$95,IF(AND(AE$5&gt;=Inputs!$C$96,AE$5&lt;Inputs!$D$96),Inputs!$E$96,IF(AND(AE$5&gt;=Inputs!$C$97,AE$5&lt;Inputs!$D$97),Inputs!$E$97,IF(AND(AE$5&gt;=Inputs!$C$98,AE$5&lt;Inputs!$D$98),Inputs!$E$98,IF(AND(AE$5&gt;=Inputs!$C$99,AE$5&lt;Inputs!$D$99),Inputs!$E$99,IF(AND(AE$5&gt;=Inputs!$C$100,AE$5&lt;Inputs!$D$100),Inputs!$E$100,0))))))))))))</f>
        <v>10</v>
      </c>
      <c r="AF45" s="27">
        <f>IF(AND(AF$5&gt;=Inputs!$C$89,AF$5&lt;Inputs!$D$89),Inputs!$E$89,IF(AND(AF$5&gt;=Inputs!$C$90,AF$5&lt;Inputs!$D$90),Inputs!$E$90,IF(AND(AF$5&gt;=Inputs!$C$91,AF$5&lt;Inputs!$D$91),Inputs!$E$91,IF(AND(AF$5&gt;=Inputs!$C$92,AF$5&lt;Inputs!$D$92),Inputs!$E$92,IF(AND(AF$5&gt;=Inputs!$C$93,AF$5&lt;Inputs!$D$93),Inputs!$E$93,IF(AND(AF$5&gt;=Inputs!$C$94,AF$5&lt;Inputs!$D$94),Inputs!$E$94,IF(AND(AF$5&gt;=Inputs!$C$95,AF$5&lt;Inputs!$D$95),Inputs!$E$95,IF(AND(AF$5&gt;=Inputs!$C$96,AF$5&lt;Inputs!$D$96),Inputs!$E$96,IF(AND(AF$5&gt;=Inputs!$C$97,AF$5&lt;Inputs!$D$97),Inputs!$E$97,IF(AND(AF$5&gt;=Inputs!$C$98,AF$5&lt;Inputs!$D$98),Inputs!$E$98,IF(AND(AF$5&gt;=Inputs!$C$99,AF$5&lt;Inputs!$D$99),Inputs!$E$99,IF(AND(AF$5&gt;=Inputs!$C$100,AF$5&lt;Inputs!$D$100),Inputs!$E$100,0))))))))))))</f>
        <v>10</v>
      </c>
      <c r="AG45" s="27">
        <f>IF(AND(AG$5&gt;=Inputs!$C$89,AG$5&lt;Inputs!$D$89),Inputs!$E$89,IF(AND(AG$5&gt;=Inputs!$C$90,AG$5&lt;Inputs!$D$90),Inputs!$E$90,IF(AND(AG$5&gt;=Inputs!$C$91,AG$5&lt;Inputs!$D$91),Inputs!$E$91,IF(AND(AG$5&gt;=Inputs!$C$92,AG$5&lt;Inputs!$D$92),Inputs!$E$92,IF(AND(AG$5&gt;=Inputs!$C$93,AG$5&lt;Inputs!$D$93),Inputs!$E$93,IF(AND(AG$5&gt;=Inputs!$C$94,AG$5&lt;Inputs!$D$94),Inputs!$E$94,IF(AND(AG$5&gt;=Inputs!$C$95,AG$5&lt;Inputs!$D$95),Inputs!$E$95,IF(AND(AG$5&gt;=Inputs!$C$96,AG$5&lt;Inputs!$D$96),Inputs!$E$96,IF(AND(AG$5&gt;=Inputs!$C$97,AG$5&lt;Inputs!$D$97),Inputs!$E$97,IF(AND(AG$5&gt;=Inputs!$C$98,AG$5&lt;Inputs!$D$98),Inputs!$E$98,IF(AND(AG$5&gt;=Inputs!$C$99,AG$5&lt;Inputs!$D$99),Inputs!$E$99,IF(AND(AG$5&gt;=Inputs!$C$100,AG$5&lt;Inputs!$D$100),Inputs!$E$100,0))))))))))))</f>
        <v>10</v>
      </c>
      <c r="AH45" s="27">
        <f>IF(AND(AH$5&gt;=Inputs!$C$89,AH$5&lt;Inputs!$D$89),Inputs!$E$89,IF(AND(AH$5&gt;=Inputs!$C$90,AH$5&lt;Inputs!$D$90),Inputs!$E$90,IF(AND(AH$5&gt;=Inputs!$C$91,AH$5&lt;Inputs!$D$91),Inputs!$E$91,IF(AND(AH$5&gt;=Inputs!$C$92,AH$5&lt;Inputs!$D$92),Inputs!$E$92,IF(AND(AH$5&gt;=Inputs!$C$93,AH$5&lt;Inputs!$D$93),Inputs!$E$93,IF(AND(AH$5&gt;=Inputs!$C$94,AH$5&lt;Inputs!$D$94),Inputs!$E$94,IF(AND(AH$5&gt;=Inputs!$C$95,AH$5&lt;Inputs!$D$95),Inputs!$E$95,IF(AND(AH$5&gt;=Inputs!$C$96,AH$5&lt;Inputs!$D$96),Inputs!$E$96,IF(AND(AH$5&gt;=Inputs!$C$97,AH$5&lt;Inputs!$D$97),Inputs!$E$97,IF(AND(AH$5&gt;=Inputs!$C$98,AH$5&lt;Inputs!$D$98),Inputs!$E$98,IF(AND(AH$5&gt;=Inputs!$C$99,AH$5&lt;Inputs!$D$99),Inputs!$E$99,IF(AND(AH$5&gt;=Inputs!$C$100,AH$5&lt;Inputs!$D$100),Inputs!$E$100,0))))))))))))</f>
        <v>10</v>
      </c>
      <c r="AI45" s="27">
        <f>IF(AND(AI$5&gt;=Inputs!$C$89,AI$5&lt;Inputs!$D$89),Inputs!$E$89,IF(AND(AI$5&gt;=Inputs!$C$90,AI$5&lt;Inputs!$D$90),Inputs!$E$90,IF(AND(AI$5&gt;=Inputs!$C$91,AI$5&lt;Inputs!$D$91),Inputs!$E$91,IF(AND(AI$5&gt;=Inputs!$C$92,AI$5&lt;Inputs!$D$92),Inputs!$E$92,IF(AND(AI$5&gt;=Inputs!$C$93,AI$5&lt;Inputs!$D$93),Inputs!$E$93,IF(AND(AI$5&gt;=Inputs!$C$94,AI$5&lt;Inputs!$D$94),Inputs!$E$94,IF(AND(AI$5&gt;=Inputs!$C$95,AI$5&lt;Inputs!$D$95),Inputs!$E$95,IF(AND(AI$5&gt;=Inputs!$C$96,AI$5&lt;Inputs!$D$96),Inputs!$E$96,IF(AND(AI$5&gt;=Inputs!$C$97,AI$5&lt;Inputs!$D$97),Inputs!$E$97,IF(AND(AI$5&gt;=Inputs!$C$98,AI$5&lt;Inputs!$D$98),Inputs!$E$98,IF(AND(AI$5&gt;=Inputs!$C$99,AI$5&lt;Inputs!$D$99),Inputs!$E$99,IF(AND(AI$5&gt;=Inputs!$C$100,AI$5&lt;Inputs!$D$100),Inputs!$E$100,0))))))))))))</f>
        <v>10</v>
      </c>
      <c r="AJ45" s="27">
        <f>IF(AND(AJ$5&gt;=Inputs!$C$89,AJ$5&lt;Inputs!$D$89),Inputs!$E$89,IF(AND(AJ$5&gt;=Inputs!$C$90,AJ$5&lt;Inputs!$D$90),Inputs!$E$90,IF(AND(AJ$5&gt;=Inputs!$C$91,AJ$5&lt;Inputs!$D$91),Inputs!$E$91,IF(AND(AJ$5&gt;=Inputs!$C$92,AJ$5&lt;Inputs!$D$92),Inputs!$E$92,IF(AND(AJ$5&gt;=Inputs!$C$93,AJ$5&lt;Inputs!$D$93),Inputs!$E$93,IF(AND(AJ$5&gt;=Inputs!$C$94,AJ$5&lt;Inputs!$D$94),Inputs!$E$94,IF(AND(AJ$5&gt;=Inputs!$C$95,AJ$5&lt;Inputs!$D$95),Inputs!$E$95,IF(AND(AJ$5&gt;=Inputs!$C$96,AJ$5&lt;Inputs!$D$96),Inputs!$E$96,IF(AND(AJ$5&gt;=Inputs!$C$97,AJ$5&lt;Inputs!$D$97),Inputs!$E$97,IF(AND(AJ$5&gt;=Inputs!$C$98,AJ$5&lt;Inputs!$D$98),Inputs!$E$98,IF(AND(AJ$5&gt;=Inputs!$C$99,AJ$5&lt;Inputs!$D$99),Inputs!$E$99,IF(AND(AJ$5&gt;=Inputs!$C$100,AJ$5&lt;Inputs!$D$100),Inputs!$E$100,0))))))))))))</f>
        <v>10</v>
      </c>
      <c r="AK45" s="27">
        <f>IF(AND(AK$5&gt;=Inputs!$C$89,AK$5&lt;Inputs!$D$89),Inputs!$E$89,IF(AND(AK$5&gt;=Inputs!$C$90,AK$5&lt;Inputs!$D$90),Inputs!$E$90,IF(AND(AK$5&gt;=Inputs!$C$91,AK$5&lt;Inputs!$D$91),Inputs!$E$91,IF(AND(AK$5&gt;=Inputs!$C$92,AK$5&lt;Inputs!$D$92),Inputs!$E$92,IF(AND(AK$5&gt;=Inputs!$C$93,AK$5&lt;Inputs!$D$93),Inputs!$E$93,IF(AND(AK$5&gt;=Inputs!$C$94,AK$5&lt;Inputs!$D$94),Inputs!$E$94,IF(AND(AK$5&gt;=Inputs!$C$95,AK$5&lt;Inputs!$D$95),Inputs!$E$95,IF(AND(AK$5&gt;=Inputs!$C$96,AK$5&lt;Inputs!$D$96),Inputs!$E$96,IF(AND(AK$5&gt;=Inputs!$C$97,AK$5&lt;Inputs!$D$97),Inputs!$E$97,IF(AND(AK$5&gt;=Inputs!$C$98,AK$5&lt;Inputs!$D$98),Inputs!$E$98,IF(AND(AK$5&gt;=Inputs!$C$99,AK$5&lt;Inputs!$D$99),Inputs!$E$99,IF(AND(AK$5&gt;=Inputs!$C$100,AK$5&lt;Inputs!$D$100),Inputs!$E$100,0))))))))))))</f>
        <v>10</v>
      </c>
      <c r="AL45" s="27">
        <f>IF(AND(AL$5&gt;=Inputs!$C$89,AL$5&lt;Inputs!$D$89),Inputs!$E$89,IF(AND(AL$5&gt;=Inputs!$C$90,AL$5&lt;Inputs!$D$90),Inputs!$E$90,IF(AND(AL$5&gt;=Inputs!$C$91,AL$5&lt;Inputs!$D$91),Inputs!$E$91,IF(AND(AL$5&gt;=Inputs!$C$92,AL$5&lt;Inputs!$D$92),Inputs!$E$92,IF(AND(AL$5&gt;=Inputs!$C$93,AL$5&lt;Inputs!$D$93),Inputs!$E$93,IF(AND(AL$5&gt;=Inputs!$C$94,AL$5&lt;Inputs!$D$94),Inputs!$E$94,IF(AND(AL$5&gt;=Inputs!$C$95,AL$5&lt;Inputs!$D$95),Inputs!$E$95,IF(AND(AL$5&gt;=Inputs!$C$96,AL$5&lt;Inputs!$D$96),Inputs!$E$96,IF(AND(AL$5&gt;=Inputs!$C$97,AL$5&lt;Inputs!$D$97),Inputs!$E$97,IF(AND(AL$5&gt;=Inputs!$C$98,AL$5&lt;Inputs!$D$98),Inputs!$E$98,IF(AND(AL$5&gt;=Inputs!$C$99,AL$5&lt;Inputs!$D$99),Inputs!$E$99,IF(AND(AL$5&gt;=Inputs!$C$100,AL$5&lt;Inputs!$D$100),Inputs!$E$100,0))))))))))))</f>
        <v>10</v>
      </c>
      <c r="AM45" s="27">
        <f>IF(AND(AM$5&gt;=Inputs!$C$89,AM$5&lt;Inputs!$D$89),Inputs!$E$89,IF(AND(AM$5&gt;=Inputs!$C$90,AM$5&lt;Inputs!$D$90),Inputs!$E$90,IF(AND(AM$5&gt;=Inputs!$C$91,AM$5&lt;Inputs!$D$91),Inputs!$E$91,IF(AND(AM$5&gt;=Inputs!$C$92,AM$5&lt;Inputs!$D$92),Inputs!$E$92,IF(AND(AM$5&gt;=Inputs!$C$93,AM$5&lt;Inputs!$D$93),Inputs!$E$93,IF(AND(AM$5&gt;=Inputs!$C$94,AM$5&lt;Inputs!$D$94),Inputs!$E$94,IF(AND(AM$5&gt;=Inputs!$C$95,AM$5&lt;Inputs!$D$95),Inputs!$E$95,IF(AND(AM$5&gt;=Inputs!$C$96,AM$5&lt;Inputs!$D$96),Inputs!$E$96,IF(AND(AM$5&gt;=Inputs!$C$97,AM$5&lt;Inputs!$D$97),Inputs!$E$97,IF(AND(AM$5&gt;=Inputs!$C$98,AM$5&lt;Inputs!$D$98),Inputs!$E$98,IF(AND(AM$5&gt;=Inputs!$C$99,AM$5&lt;Inputs!$D$99),Inputs!$E$99,IF(AND(AM$5&gt;=Inputs!$C$100,AM$5&lt;Inputs!$D$100),Inputs!$E$100,0))))))))))))</f>
        <v>10</v>
      </c>
      <c r="AN45" s="27">
        <f>IF(AND(AN$5&gt;=Inputs!$C$89,AN$5&lt;Inputs!$D$89),Inputs!$E$89,IF(AND(AN$5&gt;=Inputs!$C$90,AN$5&lt;Inputs!$D$90),Inputs!$E$90,IF(AND(AN$5&gt;=Inputs!$C$91,AN$5&lt;Inputs!$D$91),Inputs!$E$91,IF(AND(AN$5&gt;=Inputs!$C$92,AN$5&lt;Inputs!$D$92),Inputs!$E$92,IF(AND(AN$5&gt;=Inputs!$C$93,AN$5&lt;Inputs!$D$93),Inputs!$E$93,IF(AND(AN$5&gt;=Inputs!$C$94,AN$5&lt;Inputs!$D$94),Inputs!$E$94,IF(AND(AN$5&gt;=Inputs!$C$95,AN$5&lt;Inputs!$D$95),Inputs!$E$95,IF(AND(AN$5&gt;=Inputs!$C$96,AN$5&lt;Inputs!$D$96),Inputs!$E$96,IF(AND(AN$5&gt;=Inputs!$C$97,AN$5&lt;Inputs!$D$97),Inputs!$E$97,IF(AND(AN$5&gt;=Inputs!$C$98,AN$5&lt;Inputs!$D$98),Inputs!$E$98,IF(AND(AN$5&gt;=Inputs!$C$99,AN$5&lt;Inputs!$D$99),Inputs!$E$99,IF(AND(AN$5&gt;=Inputs!$C$100,AN$5&lt;Inputs!$D$100),Inputs!$E$100,0))))))))))))</f>
        <v>10</v>
      </c>
      <c r="AO45" s="27">
        <f>IF(AND(AO$5&gt;=Inputs!$C$89,AO$5&lt;Inputs!$D$89),Inputs!$E$89,IF(AND(AO$5&gt;=Inputs!$C$90,AO$5&lt;Inputs!$D$90),Inputs!$E$90,IF(AND(AO$5&gt;=Inputs!$C$91,AO$5&lt;Inputs!$D$91),Inputs!$E$91,IF(AND(AO$5&gt;=Inputs!$C$92,AO$5&lt;Inputs!$D$92),Inputs!$E$92,IF(AND(AO$5&gt;=Inputs!$C$93,AO$5&lt;Inputs!$D$93),Inputs!$E$93,IF(AND(AO$5&gt;=Inputs!$C$94,AO$5&lt;Inputs!$D$94),Inputs!$E$94,IF(AND(AO$5&gt;=Inputs!$C$95,AO$5&lt;Inputs!$D$95),Inputs!$E$95,IF(AND(AO$5&gt;=Inputs!$C$96,AO$5&lt;Inputs!$D$96),Inputs!$E$96,IF(AND(AO$5&gt;=Inputs!$C$97,AO$5&lt;Inputs!$D$97),Inputs!$E$97,IF(AND(AO$5&gt;=Inputs!$C$98,AO$5&lt;Inputs!$D$98),Inputs!$E$98,IF(AND(AO$5&gt;=Inputs!$C$99,AO$5&lt;Inputs!$D$99),Inputs!$E$99,IF(AND(AO$5&gt;=Inputs!$C$100,AO$5&lt;Inputs!$D$100),Inputs!$E$100,0))))))))))))</f>
        <v>10</v>
      </c>
      <c r="AP45" s="27">
        <f>IF(AND(AP$5&gt;=Inputs!$C$89,AP$5&lt;Inputs!$D$89),Inputs!$E$89,IF(AND(AP$5&gt;=Inputs!$C$90,AP$5&lt;Inputs!$D$90),Inputs!$E$90,IF(AND(AP$5&gt;=Inputs!$C$91,AP$5&lt;Inputs!$D$91),Inputs!$E$91,IF(AND(AP$5&gt;=Inputs!$C$92,AP$5&lt;Inputs!$D$92),Inputs!$E$92,IF(AND(AP$5&gt;=Inputs!$C$93,AP$5&lt;Inputs!$D$93),Inputs!$E$93,IF(AND(AP$5&gt;=Inputs!$C$94,AP$5&lt;Inputs!$D$94),Inputs!$E$94,IF(AND(AP$5&gt;=Inputs!$C$95,AP$5&lt;Inputs!$D$95),Inputs!$E$95,IF(AND(AP$5&gt;=Inputs!$C$96,AP$5&lt;Inputs!$D$96),Inputs!$E$96,IF(AND(AP$5&gt;=Inputs!$C$97,AP$5&lt;Inputs!$D$97),Inputs!$E$97,IF(AND(AP$5&gt;=Inputs!$C$98,AP$5&lt;Inputs!$D$98),Inputs!$E$98,IF(AND(AP$5&gt;=Inputs!$C$99,AP$5&lt;Inputs!$D$99),Inputs!$E$99,IF(AND(AP$5&gt;=Inputs!$C$100,AP$5&lt;Inputs!$D$100),Inputs!$E$100,0))))))))))))</f>
        <v>10</v>
      </c>
      <c r="AQ45" s="27">
        <f>IF(AND(AQ$5&gt;=Inputs!$C$89,AQ$5&lt;Inputs!$D$89),Inputs!$E$89,IF(AND(AQ$5&gt;=Inputs!$C$90,AQ$5&lt;Inputs!$D$90),Inputs!$E$90,IF(AND(AQ$5&gt;=Inputs!$C$91,AQ$5&lt;Inputs!$D$91),Inputs!$E$91,IF(AND(AQ$5&gt;=Inputs!$C$92,AQ$5&lt;Inputs!$D$92),Inputs!$E$92,IF(AND(AQ$5&gt;=Inputs!$C$93,AQ$5&lt;Inputs!$D$93),Inputs!$E$93,IF(AND(AQ$5&gt;=Inputs!$C$94,AQ$5&lt;Inputs!$D$94),Inputs!$E$94,IF(AND(AQ$5&gt;=Inputs!$C$95,AQ$5&lt;Inputs!$D$95),Inputs!$E$95,IF(AND(AQ$5&gt;=Inputs!$C$96,AQ$5&lt;Inputs!$D$96),Inputs!$E$96,IF(AND(AQ$5&gt;=Inputs!$C$97,AQ$5&lt;Inputs!$D$97),Inputs!$E$97,IF(AND(AQ$5&gt;=Inputs!$C$98,AQ$5&lt;Inputs!$D$98),Inputs!$E$98,IF(AND(AQ$5&gt;=Inputs!$C$99,AQ$5&lt;Inputs!$D$99),Inputs!$E$99,IF(AND(AQ$5&gt;=Inputs!$C$100,AQ$5&lt;Inputs!$D$100),Inputs!$E$100,0))))))))))))</f>
        <v>10</v>
      </c>
      <c r="AR45" s="27">
        <f>IF(AND(AR$5&gt;=Inputs!$C$89,AR$5&lt;Inputs!$D$89),Inputs!$E$89,IF(AND(AR$5&gt;=Inputs!$C$90,AR$5&lt;Inputs!$D$90),Inputs!$E$90,IF(AND(AR$5&gt;=Inputs!$C$91,AR$5&lt;Inputs!$D$91),Inputs!$E$91,IF(AND(AR$5&gt;=Inputs!$C$92,AR$5&lt;Inputs!$D$92),Inputs!$E$92,IF(AND(AR$5&gt;=Inputs!$C$93,AR$5&lt;Inputs!$D$93),Inputs!$E$93,IF(AND(AR$5&gt;=Inputs!$C$94,AR$5&lt;Inputs!$D$94),Inputs!$E$94,IF(AND(AR$5&gt;=Inputs!$C$95,AR$5&lt;Inputs!$D$95),Inputs!$E$95,IF(AND(AR$5&gt;=Inputs!$C$96,AR$5&lt;Inputs!$D$96),Inputs!$E$96,IF(AND(AR$5&gt;=Inputs!$C$97,AR$5&lt;Inputs!$D$97),Inputs!$E$97,IF(AND(AR$5&gt;=Inputs!$C$98,AR$5&lt;Inputs!$D$98),Inputs!$E$98,IF(AND(AR$5&gt;=Inputs!$C$99,AR$5&lt;Inputs!$D$99),Inputs!$E$99,IF(AND(AR$5&gt;=Inputs!$C$100,AR$5&lt;Inputs!$D$100),Inputs!$E$100,0))))))))))))</f>
        <v>10</v>
      </c>
      <c r="AS45" s="27">
        <f>IF(AND(AS$5&gt;=Inputs!$C$89,AS$5&lt;Inputs!$D$89),Inputs!$E$89,IF(AND(AS$5&gt;=Inputs!$C$90,AS$5&lt;Inputs!$D$90),Inputs!$E$90,IF(AND(AS$5&gt;=Inputs!$C$91,AS$5&lt;Inputs!$D$91),Inputs!$E$91,IF(AND(AS$5&gt;=Inputs!$C$92,AS$5&lt;Inputs!$D$92),Inputs!$E$92,IF(AND(AS$5&gt;=Inputs!$C$93,AS$5&lt;Inputs!$D$93),Inputs!$E$93,IF(AND(AS$5&gt;=Inputs!$C$94,AS$5&lt;Inputs!$D$94),Inputs!$E$94,IF(AND(AS$5&gt;=Inputs!$C$95,AS$5&lt;Inputs!$D$95),Inputs!$E$95,IF(AND(AS$5&gt;=Inputs!$C$96,AS$5&lt;Inputs!$D$96),Inputs!$E$96,IF(AND(AS$5&gt;=Inputs!$C$97,AS$5&lt;Inputs!$D$97),Inputs!$E$97,IF(AND(AS$5&gt;=Inputs!$C$98,AS$5&lt;Inputs!$D$98),Inputs!$E$98,IF(AND(AS$5&gt;=Inputs!$C$99,AS$5&lt;Inputs!$D$99),Inputs!$E$99,IF(AND(AS$5&gt;=Inputs!$C$100,AS$5&lt;Inputs!$D$100),Inputs!$E$100,0))))))))))))</f>
        <v>10</v>
      </c>
      <c r="AT45" s="27">
        <f>IF(AND(AT$5&gt;=Inputs!$C$89,AT$5&lt;Inputs!$D$89),Inputs!$E$89,IF(AND(AT$5&gt;=Inputs!$C$90,AT$5&lt;Inputs!$D$90),Inputs!$E$90,IF(AND(AT$5&gt;=Inputs!$C$91,AT$5&lt;Inputs!$D$91),Inputs!$E$91,IF(AND(AT$5&gt;=Inputs!$C$92,AT$5&lt;Inputs!$D$92),Inputs!$E$92,IF(AND(AT$5&gt;=Inputs!$C$93,AT$5&lt;Inputs!$D$93),Inputs!$E$93,IF(AND(AT$5&gt;=Inputs!$C$94,AT$5&lt;Inputs!$D$94),Inputs!$E$94,IF(AND(AT$5&gt;=Inputs!$C$95,AT$5&lt;Inputs!$D$95),Inputs!$E$95,IF(AND(AT$5&gt;=Inputs!$C$96,AT$5&lt;Inputs!$D$96),Inputs!$E$96,IF(AND(AT$5&gt;=Inputs!$C$97,AT$5&lt;Inputs!$D$97),Inputs!$E$97,IF(AND(AT$5&gt;=Inputs!$C$98,AT$5&lt;Inputs!$D$98),Inputs!$E$98,IF(AND(AT$5&gt;=Inputs!$C$99,AT$5&lt;Inputs!$D$99),Inputs!$E$99,IF(AND(AT$5&gt;=Inputs!$C$100,AT$5&lt;Inputs!$D$100),Inputs!$E$100,0))))))))))))</f>
        <v>10</v>
      </c>
      <c r="AU45" s="27">
        <f>IF(AND(AU$5&gt;=Inputs!$C$89,AU$5&lt;Inputs!$D$89),Inputs!$E$89,IF(AND(AU$5&gt;=Inputs!$C$90,AU$5&lt;Inputs!$D$90),Inputs!$E$90,IF(AND(AU$5&gt;=Inputs!$C$91,AU$5&lt;Inputs!$D$91),Inputs!$E$91,IF(AND(AU$5&gt;=Inputs!$C$92,AU$5&lt;Inputs!$D$92),Inputs!$E$92,IF(AND(AU$5&gt;=Inputs!$C$93,AU$5&lt;Inputs!$D$93),Inputs!$E$93,IF(AND(AU$5&gt;=Inputs!$C$94,AU$5&lt;Inputs!$D$94),Inputs!$E$94,IF(AND(AU$5&gt;=Inputs!$C$95,AU$5&lt;Inputs!$D$95),Inputs!$E$95,IF(AND(AU$5&gt;=Inputs!$C$96,AU$5&lt;Inputs!$D$96),Inputs!$E$96,IF(AND(AU$5&gt;=Inputs!$C$97,AU$5&lt;Inputs!$D$97),Inputs!$E$97,IF(AND(AU$5&gt;=Inputs!$C$98,AU$5&lt;Inputs!$D$98),Inputs!$E$98,IF(AND(AU$5&gt;=Inputs!$C$99,AU$5&lt;Inputs!$D$99),Inputs!$E$99,IF(AND(AU$5&gt;=Inputs!$C$100,AU$5&lt;Inputs!$D$100),Inputs!$E$100,0))))))))))))</f>
        <v>10</v>
      </c>
      <c r="AV45" s="27">
        <f>IF(AND(AV$5&gt;=Inputs!$C$89,AV$5&lt;Inputs!$D$89),Inputs!$E$89,IF(AND(AV$5&gt;=Inputs!$C$90,AV$5&lt;Inputs!$D$90),Inputs!$E$90,IF(AND(AV$5&gt;=Inputs!$C$91,AV$5&lt;Inputs!$D$91),Inputs!$E$91,IF(AND(AV$5&gt;=Inputs!$C$92,AV$5&lt;Inputs!$D$92),Inputs!$E$92,IF(AND(AV$5&gt;=Inputs!$C$93,AV$5&lt;Inputs!$D$93),Inputs!$E$93,IF(AND(AV$5&gt;=Inputs!$C$94,AV$5&lt;Inputs!$D$94),Inputs!$E$94,IF(AND(AV$5&gt;=Inputs!$C$95,AV$5&lt;Inputs!$D$95),Inputs!$E$95,IF(AND(AV$5&gt;=Inputs!$C$96,AV$5&lt;Inputs!$D$96),Inputs!$E$96,IF(AND(AV$5&gt;=Inputs!$C$97,AV$5&lt;Inputs!$D$97),Inputs!$E$97,IF(AND(AV$5&gt;=Inputs!$C$98,AV$5&lt;Inputs!$D$98),Inputs!$E$98,IF(AND(AV$5&gt;=Inputs!$C$99,AV$5&lt;Inputs!$D$99),Inputs!$E$99,IF(AND(AV$5&gt;=Inputs!$C$100,AV$5&lt;Inputs!$D$100),Inputs!$E$100,0))))))))))))</f>
        <v>10</v>
      </c>
      <c r="AW45" s="27">
        <f>IF(AND(AW$5&gt;=Inputs!$C$89,AW$5&lt;Inputs!$D$89),Inputs!$E$89,IF(AND(AW$5&gt;=Inputs!$C$90,AW$5&lt;Inputs!$D$90),Inputs!$E$90,IF(AND(AW$5&gt;=Inputs!$C$91,AW$5&lt;Inputs!$D$91),Inputs!$E$91,IF(AND(AW$5&gt;=Inputs!$C$92,AW$5&lt;Inputs!$D$92),Inputs!$E$92,IF(AND(AW$5&gt;=Inputs!$C$93,AW$5&lt;Inputs!$D$93),Inputs!$E$93,IF(AND(AW$5&gt;=Inputs!$C$94,AW$5&lt;Inputs!$D$94),Inputs!$E$94,IF(AND(AW$5&gt;=Inputs!$C$95,AW$5&lt;Inputs!$D$95),Inputs!$E$95,IF(AND(AW$5&gt;=Inputs!$C$96,AW$5&lt;Inputs!$D$96),Inputs!$E$96,IF(AND(AW$5&gt;=Inputs!$C$97,AW$5&lt;Inputs!$D$97),Inputs!$E$97,IF(AND(AW$5&gt;=Inputs!$C$98,AW$5&lt;Inputs!$D$98),Inputs!$E$98,IF(AND(AW$5&gt;=Inputs!$C$99,AW$5&lt;Inputs!$D$99),Inputs!$E$99,IF(AND(AW$5&gt;=Inputs!$C$100,AW$5&lt;Inputs!$D$100),Inputs!$E$100,0))))))))))))</f>
        <v>10</v>
      </c>
      <c r="AX45" s="27">
        <f>IF(AND(AX$5&gt;=Inputs!$C$89,AX$5&lt;Inputs!$D$89),Inputs!$E$89,IF(AND(AX$5&gt;=Inputs!$C$90,AX$5&lt;Inputs!$D$90),Inputs!$E$90,IF(AND(AX$5&gt;=Inputs!$C$91,AX$5&lt;Inputs!$D$91),Inputs!$E$91,IF(AND(AX$5&gt;=Inputs!$C$92,AX$5&lt;Inputs!$D$92),Inputs!$E$92,IF(AND(AX$5&gt;=Inputs!$C$93,AX$5&lt;Inputs!$D$93),Inputs!$E$93,IF(AND(AX$5&gt;=Inputs!$C$94,AX$5&lt;Inputs!$D$94),Inputs!$E$94,IF(AND(AX$5&gt;=Inputs!$C$95,AX$5&lt;Inputs!$D$95),Inputs!$E$95,IF(AND(AX$5&gt;=Inputs!$C$96,AX$5&lt;Inputs!$D$96),Inputs!$E$96,IF(AND(AX$5&gt;=Inputs!$C$97,AX$5&lt;Inputs!$D$97),Inputs!$E$97,IF(AND(AX$5&gt;=Inputs!$C$98,AX$5&lt;Inputs!$D$98),Inputs!$E$98,IF(AND(AX$5&gt;=Inputs!$C$99,AX$5&lt;Inputs!$D$99),Inputs!$E$99,IF(AND(AX$5&gt;=Inputs!$C$100,AX$5&lt;Inputs!$D$100),Inputs!$E$100,0))))))))))))</f>
        <v>10</v>
      </c>
      <c r="AY45" s="27">
        <f>IF(AND(AY$5&gt;=Inputs!$C$89,AY$5&lt;Inputs!$D$89),Inputs!$E$89,IF(AND(AY$5&gt;=Inputs!$C$90,AY$5&lt;Inputs!$D$90),Inputs!$E$90,IF(AND(AY$5&gt;=Inputs!$C$91,AY$5&lt;Inputs!$D$91),Inputs!$E$91,IF(AND(AY$5&gt;=Inputs!$C$92,AY$5&lt;Inputs!$D$92),Inputs!$E$92,IF(AND(AY$5&gt;=Inputs!$C$93,AY$5&lt;Inputs!$D$93),Inputs!$E$93,IF(AND(AY$5&gt;=Inputs!$C$94,AY$5&lt;Inputs!$D$94),Inputs!$E$94,IF(AND(AY$5&gt;=Inputs!$C$95,AY$5&lt;Inputs!$D$95),Inputs!$E$95,IF(AND(AY$5&gt;=Inputs!$C$96,AY$5&lt;Inputs!$D$96),Inputs!$E$96,IF(AND(AY$5&gt;=Inputs!$C$97,AY$5&lt;Inputs!$D$97),Inputs!$E$97,IF(AND(AY$5&gt;=Inputs!$C$98,AY$5&lt;Inputs!$D$98),Inputs!$E$98,IF(AND(AY$5&gt;=Inputs!$C$99,AY$5&lt;Inputs!$D$99),Inputs!$E$99,IF(AND(AY$5&gt;=Inputs!$C$100,AY$5&lt;Inputs!$D$100),Inputs!$E$100,0))))))))))))</f>
        <v>10</v>
      </c>
      <c r="AZ45" s="27">
        <f>IF(AND(AZ$5&gt;=Inputs!$C$89,AZ$5&lt;Inputs!$D$89),Inputs!$E$89,IF(AND(AZ$5&gt;=Inputs!$C$90,AZ$5&lt;Inputs!$D$90),Inputs!$E$90,IF(AND(AZ$5&gt;=Inputs!$C$91,AZ$5&lt;Inputs!$D$91),Inputs!$E$91,IF(AND(AZ$5&gt;=Inputs!$C$92,AZ$5&lt;Inputs!$D$92),Inputs!$E$92,IF(AND(AZ$5&gt;=Inputs!$C$93,AZ$5&lt;Inputs!$D$93),Inputs!$E$93,IF(AND(AZ$5&gt;=Inputs!$C$94,AZ$5&lt;Inputs!$D$94),Inputs!$E$94,IF(AND(AZ$5&gt;=Inputs!$C$95,AZ$5&lt;Inputs!$D$95),Inputs!$E$95,IF(AND(AZ$5&gt;=Inputs!$C$96,AZ$5&lt;Inputs!$D$96),Inputs!$E$96,IF(AND(AZ$5&gt;=Inputs!$C$97,AZ$5&lt;Inputs!$D$97),Inputs!$E$97,IF(AND(AZ$5&gt;=Inputs!$C$98,AZ$5&lt;Inputs!$D$98),Inputs!$E$98,IF(AND(AZ$5&gt;=Inputs!$C$99,AZ$5&lt;Inputs!$D$99),Inputs!$E$99,IF(AND(AZ$5&gt;=Inputs!$C$100,AZ$5&lt;Inputs!$D$100),Inputs!$E$100,0))))))))))))</f>
        <v>10</v>
      </c>
      <c r="BA45" s="27">
        <f>IF(AND(BA$5&gt;=Inputs!$C$89,BA$5&lt;Inputs!$D$89),Inputs!$E$89,IF(AND(BA$5&gt;=Inputs!$C$90,BA$5&lt;Inputs!$D$90),Inputs!$E$90,IF(AND(BA$5&gt;=Inputs!$C$91,BA$5&lt;Inputs!$D$91),Inputs!$E$91,IF(AND(BA$5&gt;=Inputs!$C$92,BA$5&lt;Inputs!$D$92),Inputs!$E$92,IF(AND(BA$5&gt;=Inputs!$C$93,BA$5&lt;Inputs!$D$93),Inputs!$E$93,IF(AND(BA$5&gt;=Inputs!$C$94,BA$5&lt;Inputs!$D$94),Inputs!$E$94,IF(AND(BA$5&gt;=Inputs!$C$95,BA$5&lt;Inputs!$D$95),Inputs!$E$95,IF(AND(BA$5&gt;=Inputs!$C$96,BA$5&lt;Inputs!$D$96),Inputs!$E$96,IF(AND(BA$5&gt;=Inputs!$C$97,BA$5&lt;Inputs!$D$97),Inputs!$E$97,IF(AND(BA$5&gt;=Inputs!$C$98,BA$5&lt;Inputs!$D$98),Inputs!$E$98,IF(AND(BA$5&gt;=Inputs!$C$99,BA$5&lt;Inputs!$D$99),Inputs!$E$99,IF(AND(BA$5&gt;=Inputs!$C$100,BA$5&lt;Inputs!$D$100),Inputs!$E$100,0))))))))))))</f>
        <v>10</v>
      </c>
      <c r="BB45" s="27">
        <f>IF(AND(BB$5&gt;=Inputs!$C$89,BB$5&lt;Inputs!$D$89),Inputs!$E$89,IF(AND(BB$5&gt;=Inputs!$C$90,BB$5&lt;Inputs!$D$90),Inputs!$E$90,IF(AND(BB$5&gt;=Inputs!$C$91,BB$5&lt;Inputs!$D$91),Inputs!$E$91,IF(AND(BB$5&gt;=Inputs!$C$92,BB$5&lt;Inputs!$D$92),Inputs!$E$92,IF(AND(BB$5&gt;=Inputs!$C$93,BB$5&lt;Inputs!$D$93),Inputs!$E$93,IF(AND(BB$5&gt;=Inputs!$C$94,BB$5&lt;Inputs!$D$94),Inputs!$E$94,IF(AND(BB$5&gt;=Inputs!$C$95,BB$5&lt;Inputs!$D$95),Inputs!$E$95,IF(AND(BB$5&gt;=Inputs!$C$96,BB$5&lt;Inputs!$D$96),Inputs!$E$96,IF(AND(BB$5&gt;=Inputs!$C$97,BB$5&lt;Inputs!$D$97),Inputs!$E$97,IF(AND(BB$5&gt;=Inputs!$C$98,BB$5&lt;Inputs!$D$98),Inputs!$E$98,IF(AND(BB$5&gt;=Inputs!$C$99,BB$5&lt;Inputs!$D$99),Inputs!$E$99,IF(AND(BB$5&gt;=Inputs!$C$100,BB$5&lt;Inputs!$D$100),Inputs!$E$100,0))))))))))))</f>
        <v>10</v>
      </c>
      <c r="BC45" s="27">
        <f>IF(AND(BC$5&gt;=Inputs!$C$89,BC$5&lt;Inputs!$D$89),Inputs!$E$89,IF(AND(BC$5&gt;=Inputs!$C$90,BC$5&lt;Inputs!$D$90),Inputs!$E$90,IF(AND(BC$5&gt;=Inputs!$C$91,BC$5&lt;Inputs!$D$91),Inputs!$E$91,IF(AND(BC$5&gt;=Inputs!$C$92,BC$5&lt;Inputs!$D$92),Inputs!$E$92,IF(AND(BC$5&gt;=Inputs!$C$93,BC$5&lt;Inputs!$D$93),Inputs!$E$93,IF(AND(BC$5&gt;=Inputs!$C$94,BC$5&lt;Inputs!$D$94),Inputs!$E$94,IF(AND(BC$5&gt;=Inputs!$C$95,BC$5&lt;Inputs!$D$95),Inputs!$E$95,IF(AND(BC$5&gt;=Inputs!$C$96,BC$5&lt;Inputs!$D$96),Inputs!$E$96,IF(AND(BC$5&gt;=Inputs!$C$97,BC$5&lt;Inputs!$D$97),Inputs!$E$97,IF(AND(BC$5&gt;=Inputs!$C$98,BC$5&lt;Inputs!$D$98),Inputs!$E$98,IF(AND(BC$5&gt;=Inputs!$C$99,BC$5&lt;Inputs!$D$99),Inputs!$E$99,IF(AND(BC$5&gt;=Inputs!$C$100,BC$5&lt;Inputs!$D$100),Inputs!$E$100,0))))))))))))</f>
        <v>10</v>
      </c>
      <c r="BD45" s="27">
        <f>IF(AND(BD$5&gt;=Inputs!$C$89,BD$5&lt;Inputs!$D$89),Inputs!$E$89,IF(AND(BD$5&gt;=Inputs!$C$90,BD$5&lt;Inputs!$D$90),Inputs!$E$90,IF(AND(BD$5&gt;=Inputs!$C$91,BD$5&lt;Inputs!$D$91),Inputs!$E$91,IF(AND(BD$5&gt;=Inputs!$C$92,BD$5&lt;Inputs!$D$92),Inputs!$E$92,IF(AND(BD$5&gt;=Inputs!$C$93,BD$5&lt;Inputs!$D$93),Inputs!$E$93,IF(AND(BD$5&gt;=Inputs!$C$94,BD$5&lt;Inputs!$D$94),Inputs!$E$94,IF(AND(BD$5&gt;=Inputs!$C$95,BD$5&lt;Inputs!$D$95),Inputs!$E$95,IF(AND(BD$5&gt;=Inputs!$C$96,BD$5&lt;Inputs!$D$96),Inputs!$E$96,IF(AND(BD$5&gt;=Inputs!$C$97,BD$5&lt;Inputs!$D$97),Inputs!$E$97,IF(AND(BD$5&gt;=Inputs!$C$98,BD$5&lt;Inputs!$D$98),Inputs!$E$98,IF(AND(BD$5&gt;=Inputs!$C$99,BD$5&lt;Inputs!$D$99),Inputs!$E$99,IF(AND(BD$5&gt;=Inputs!$C$100,BD$5&lt;Inputs!$D$100),Inputs!$E$100,0))))))))))))</f>
        <v>10</v>
      </c>
      <c r="BE45" s="27">
        <f>IF(AND(BE$5&gt;=Inputs!$C$89,BE$5&lt;Inputs!$D$89),Inputs!$E$89,IF(AND(BE$5&gt;=Inputs!$C$90,BE$5&lt;Inputs!$D$90),Inputs!$E$90,IF(AND(BE$5&gt;=Inputs!$C$91,BE$5&lt;Inputs!$D$91),Inputs!$E$91,IF(AND(BE$5&gt;=Inputs!$C$92,BE$5&lt;Inputs!$D$92),Inputs!$E$92,IF(AND(BE$5&gt;=Inputs!$C$93,BE$5&lt;Inputs!$D$93),Inputs!$E$93,IF(AND(BE$5&gt;=Inputs!$C$94,BE$5&lt;Inputs!$D$94),Inputs!$E$94,IF(AND(BE$5&gt;=Inputs!$C$95,BE$5&lt;Inputs!$D$95),Inputs!$E$95,IF(AND(BE$5&gt;=Inputs!$C$96,BE$5&lt;Inputs!$D$96),Inputs!$E$96,IF(AND(BE$5&gt;=Inputs!$C$97,BE$5&lt;Inputs!$D$97),Inputs!$E$97,IF(AND(BE$5&gt;=Inputs!$C$98,BE$5&lt;Inputs!$D$98),Inputs!$E$98,IF(AND(BE$5&gt;=Inputs!$C$99,BE$5&lt;Inputs!$D$99),Inputs!$E$99,IF(AND(BE$5&gt;=Inputs!$C$100,BE$5&lt;Inputs!$D$100),Inputs!$E$100,0))))))))))))</f>
        <v>10</v>
      </c>
      <c r="BF45" s="27">
        <f>IF(AND(BF$5&gt;=Inputs!$C$89,BF$5&lt;Inputs!$D$89),Inputs!$E$89,IF(AND(BF$5&gt;=Inputs!$C$90,BF$5&lt;Inputs!$D$90),Inputs!$E$90,IF(AND(BF$5&gt;=Inputs!$C$91,BF$5&lt;Inputs!$D$91),Inputs!$E$91,IF(AND(BF$5&gt;=Inputs!$C$92,BF$5&lt;Inputs!$D$92),Inputs!$E$92,IF(AND(BF$5&gt;=Inputs!$C$93,BF$5&lt;Inputs!$D$93),Inputs!$E$93,IF(AND(BF$5&gt;=Inputs!$C$94,BF$5&lt;Inputs!$D$94),Inputs!$E$94,IF(AND(BF$5&gt;=Inputs!$C$95,BF$5&lt;Inputs!$D$95),Inputs!$E$95,IF(AND(BF$5&gt;=Inputs!$C$96,BF$5&lt;Inputs!$D$96),Inputs!$E$96,IF(AND(BF$5&gt;=Inputs!$C$97,BF$5&lt;Inputs!$D$97),Inputs!$E$97,IF(AND(BF$5&gt;=Inputs!$C$98,BF$5&lt;Inputs!$D$98),Inputs!$E$98,IF(AND(BF$5&gt;=Inputs!$C$99,BF$5&lt;Inputs!$D$99),Inputs!$E$99,IF(AND(BF$5&gt;=Inputs!$C$100,BF$5&lt;Inputs!$D$100),Inputs!$E$100,0))))))))))))</f>
        <v>10</v>
      </c>
      <c r="BG45" s="27">
        <f>IF(AND(BG$5&gt;=Inputs!$C$89,BG$5&lt;Inputs!$D$89),Inputs!$E$89,IF(AND(BG$5&gt;=Inputs!$C$90,BG$5&lt;Inputs!$D$90),Inputs!$E$90,IF(AND(BG$5&gt;=Inputs!$C$91,BG$5&lt;Inputs!$D$91),Inputs!$E$91,IF(AND(BG$5&gt;=Inputs!$C$92,BG$5&lt;Inputs!$D$92),Inputs!$E$92,IF(AND(BG$5&gt;=Inputs!$C$93,BG$5&lt;Inputs!$D$93),Inputs!$E$93,IF(AND(BG$5&gt;=Inputs!$C$94,BG$5&lt;Inputs!$D$94),Inputs!$E$94,IF(AND(BG$5&gt;=Inputs!$C$95,BG$5&lt;Inputs!$D$95),Inputs!$E$95,IF(AND(BG$5&gt;=Inputs!$C$96,BG$5&lt;Inputs!$D$96),Inputs!$E$96,IF(AND(BG$5&gt;=Inputs!$C$97,BG$5&lt;Inputs!$D$97),Inputs!$E$97,IF(AND(BG$5&gt;=Inputs!$C$98,BG$5&lt;Inputs!$D$98),Inputs!$E$98,IF(AND(BG$5&gt;=Inputs!$C$99,BG$5&lt;Inputs!$D$99),Inputs!$E$99,IF(AND(BG$5&gt;=Inputs!$C$100,BG$5&lt;Inputs!$D$100),Inputs!$E$100,0))))))))))))</f>
        <v>10</v>
      </c>
      <c r="BH45" s="27">
        <f>IF(AND(BH$5&gt;=Inputs!$C$89,BH$5&lt;Inputs!$D$89),Inputs!$E$89,IF(AND(BH$5&gt;=Inputs!$C$90,BH$5&lt;Inputs!$D$90),Inputs!$E$90,IF(AND(BH$5&gt;=Inputs!$C$91,BH$5&lt;Inputs!$D$91),Inputs!$E$91,IF(AND(BH$5&gt;=Inputs!$C$92,BH$5&lt;Inputs!$D$92),Inputs!$E$92,IF(AND(BH$5&gt;=Inputs!$C$93,BH$5&lt;Inputs!$D$93),Inputs!$E$93,IF(AND(BH$5&gt;=Inputs!$C$94,BH$5&lt;Inputs!$D$94),Inputs!$E$94,IF(AND(BH$5&gt;=Inputs!$C$95,BH$5&lt;Inputs!$D$95),Inputs!$E$95,IF(AND(BH$5&gt;=Inputs!$C$96,BH$5&lt;Inputs!$D$96),Inputs!$E$96,IF(AND(BH$5&gt;=Inputs!$C$97,BH$5&lt;Inputs!$D$97),Inputs!$E$97,IF(AND(BH$5&gt;=Inputs!$C$98,BH$5&lt;Inputs!$D$98),Inputs!$E$98,IF(AND(BH$5&gt;=Inputs!$C$99,BH$5&lt;Inputs!$D$99),Inputs!$E$99,IF(AND(BH$5&gt;=Inputs!$C$100,BH$5&lt;Inputs!$D$100),Inputs!$E$100,0))))))))))))</f>
        <v>10</v>
      </c>
      <c r="BI45" s="27">
        <f>IF(AND(BI$5&gt;=Inputs!$C$89,BI$5&lt;Inputs!$D$89),Inputs!$E$89,IF(AND(BI$5&gt;=Inputs!$C$90,BI$5&lt;Inputs!$D$90),Inputs!$E$90,IF(AND(BI$5&gt;=Inputs!$C$91,BI$5&lt;Inputs!$D$91),Inputs!$E$91,IF(AND(BI$5&gt;=Inputs!$C$92,BI$5&lt;Inputs!$D$92),Inputs!$E$92,IF(AND(BI$5&gt;=Inputs!$C$93,BI$5&lt;Inputs!$D$93),Inputs!$E$93,IF(AND(BI$5&gt;=Inputs!$C$94,BI$5&lt;Inputs!$D$94),Inputs!$E$94,IF(AND(BI$5&gt;=Inputs!$C$95,BI$5&lt;Inputs!$D$95),Inputs!$E$95,IF(AND(BI$5&gt;=Inputs!$C$96,BI$5&lt;Inputs!$D$96),Inputs!$E$96,IF(AND(BI$5&gt;=Inputs!$C$97,BI$5&lt;Inputs!$D$97),Inputs!$E$97,IF(AND(BI$5&gt;=Inputs!$C$98,BI$5&lt;Inputs!$D$98),Inputs!$E$98,IF(AND(BI$5&gt;=Inputs!$C$99,BI$5&lt;Inputs!$D$99),Inputs!$E$99,IF(AND(BI$5&gt;=Inputs!$C$100,BI$5&lt;Inputs!$D$100),Inputs!$E$100,0))))))))))))</f>
        <v>10</v>
      </c>
      <c r="BJ45" s="27">
        <f>IF(AND(BJ$5&gt;=Inputs!$C$89,BJ$5&lt;Inputs!$D$89),Inputs!$E$89,IF(AND(BJ$5&gt;=Inputs!$C$90,BJ$5&lt;Inputs!$D$90),Inputs!$E$90,IF(AND(BJ$5&gt;=Inputs!$C$91,BJ$5&lt;Inputs!$D$91),Inputs!$E$91,IF(AND(BJ$5&gt;=Inputs!$C$92,BJ$5&lt;Inputs!$D$92),Inputs!$E$92,IF(AND(BJ$5&gt;=Inputs!$C$93,BJ$5&lt;Inputs!$D$93),Inputs!$E$93,IF(AND(BJ$5&gt;=Inputs!$C$94,BJ$5&lt;Inputs!$D$94),Inputs!$E$94,IF(AND(BJ$5&gt;=Inputs!$C$95,BJ$5&lt;Inputs!$D$95),Inputs!$E$95,IF(AND(BJ$5&gt;=Inputs!$C$96,BJ$5&lt;Inputs!$D$96),Inputs!$E$96,IF(AND(BJ$5&gt;=Inputs!$C$97,BJ$5&lt;Inputs!$D$97),Inputs!$E$97,IF(AND(BJ$5&gt;=Inputs!$C$98,BJ$5&lt;Inputs!$D$98),Inputs!$E$98,IF(AND(BJ$5&gt;=Inputs!$C$99,BJ$5&lt;Inputs!$D$99),Inputs!$E$99,IF(AND(BJ$5&gt;=Inputs!$C$100,BJ$5&lt;Inputs!$D$100),Inputs!$E$100,0))))))))))))</f>
        <v>10</v>
      </c>
      <c r="BK45" s="27">
        <f>IF(AND(BK$5&gt;=Inputs!$C$89,BK$5&lt;Inputs!$D$89),Inputs!$E$89,IF(AND(BK$5&gt;=Inputs!$C$90,BK$5&lt;Inputs!$D$90),Inputs!$E$90,IF(AND(BK$5&gt;=Inputs!$C$91,BK$5&lt;Inputs!$D$91),Inputs!$E$91,IF(AND(BK$5&gt;=Inputs!$C$92,BK$5&lt;Inputs!$D$92),Inputs!$E$92,IF(AND(BK$5&gt;=Inputs!$C$93,BK$5&lt;Inputs!$D$93),Inputs!$E$93,IF(AND(BK$5&gt;=Inputs!$C$94,BK$5&lt;Inputs!$D$94),Inputs!$E$94,IF(AND(BK$5&gt;=Inputs!$C$95,BK$5&lt;Inputs!$D$95),Inputs!$E$95,IF(AND(BK$5&gt;=Inputs!$C$96,BK$5&lt;Inputs!$D$96),Inputs!$E$96,IF(AND(BK$5&gt;=Inputs!$C$97,BK$5&lt;Inputs!$D$97),Inputs!$E$97,IF(AND(BK$5&gt;=Inputs!$C$98,BK$5&lt;Inputs!$D$98),Inputs!$E$98,IF(AND(BK$5&gt;=Inputs!$C$99,BK$5&lt;Inputs!$D$99),Inputs!$E$99,IF(AND(BK$5&gt;=Inputs!$C$100,BK$5&lt;Inputs!$D$100),Inputs!$E$100,0))))))))))))</f>
        <v>10</v>
      </c>
      <c r="BL45" s="27">
        <f>IF(AND(BL$5&gt;=Inputs!$C$89,BL$5&lt;Inputs!$D$89),Inputs!$E$89,IF(AND(BL$5&gt;=Inputs!$C$90,BL$5&lt;Inputs!$D$90),Inputs!$E$90,IF(AND(BL$5&gt;=Inputs!$C$91,BL$5&lt;Inputs!$D$91),Inputs!$E$91,IF(AND(BL$5&gt;=Inputs!$C$92,BL$5&lt;Inputs!$D$92),Inputs!$E$92,IF(AND(BL$5&gt;=Inputs!$C$93,BL$5&lt;Inputs!$D$93),Inputs!$E$93,IF(AND(BL$5&gt;=Inputs!$C$94,BL$5&lt;Inputs!$D$94),Inputs!$E$94,IF(AND(BL$5&gt;=Inputs!$C$95,BL$5&lt;Inputs!$D$95),Inputs!$E$95,IF(AND(BL$5&gt;=Inputs!$C$96,BL$5&lt;Inputs!$D$96),Inputs!$E$96,IF(AND(BL$5&gt;=Inputs!$C$97,BL$5&lt;Inputs!$D$97),Inputs!$E$97,IF(AND(BL$5&gt;=Inputs!$C$98,BL$5&lt;Inputs!$D$98),Inputs!$E$98,IF(AND(BL$5&gt;=Inputs!$C$99,BL$5&lt;Inputs!$D$99),Inputs!$E$99,IF(AND(BL$5&gt;=Inputs!$C$100,BL$5&lt;Inputs!$D$100),Inputs!$E$100,0))))))))))))</f>
        <v>10</v>
      </c>
      <c r="BM45" s="27">
        <f>IF(AND(BM$5&gt;=Inputs!$C$89,BM$5&lt;Inputs!$D$89),Inputs!$E$89,IF(AND(BM$5&gt;=Inputs!$C$90,BM$5&lt;Inputs!$D$90),Inputs!$E$90,IF(AND(BM$5&gt;=Inputs!$C$91,BM$5&lt;Inputs!$D$91),Inputs!$E$91,IF(AND(BM$5&gt;=Inputs!$C$92,BM$5&lt;Inputs!$D$92),Inputs!$E$92,IF(AND(BM$5&gt;=Inputs!$C$93,BM$5&lt;Inputs!$D$93),Inputs!$E$93,IF(AND(BM$5&gt;=Inputs!$C$94,BM$5&lt;Inputs!$D$94),Inputs!$E$94,IF(AND(BM$5&gt;=Inputs!$C$95,BM$5&lt;Inputs!$D$95),Inputs!$E$95,IF(AND(BM$5&gt;=Inputs!$C$96,BM$5&lt;Inputs!$D$96),Inputs!$E$96,IF(AND(BM$5&gt;=Inputs!$C$97,BM$5&lt;Inputs!$D$97),Inputs!$E$97,IF(AND(BM$5&gt;=Inputs!$C$98,BM$5&lt;Inputs!$D$98),Inputs!$E$98,IF(AND(BM$5&gt;=Inputs!$C$99,BM$5&lt;Inputs!$D$99),Inputs!$E$99,IF(AND(BM$5&gt;=Inputs!$C$100,BM$5&lt;Inputs!$D$100),Inputs!$E$100,0))))))))))))</f>
        <v>10</v>
      </c>
      <c r="BN45" s="27">
        <f>IF(AND(BN$5&gt;=Inputs!$C$89,BN$5&lt;Inputs!$D$89),Inputs!$E$89,IF(AND(BN$5&gt;=Inputs!$C$90,BN$5&lt;Inputs!$D$90),Inputs!$E$90,IF(AND(BN$5&gt;=Inputs!$C$91,BN$5&lt;Inputs!$D$91),Inputs!$E$91,IF(AND(BN$5&gt;=Inputs!$C$92,BN$5&lt;Inputs!$D$92),Inputs!$E$92,IF(AND(BN$5&gt;=Inputs!$C$93,BN$5&lt;Inputs!$D$93),Inputs!$E$93,IF(AND(BN$5&gt;=Inputs!$C$94,BN$5&lt;Inputs!$D$94),Inputs!$E$94,IF(AND(BN$5&gt;=Inputs!$C$95,BN$5&lt;Inputs!$D$95),Inputs!$E$95,IF(AND(BN$5&gt;=Inputs!$C$96,BN$5&lt;Inputs!$D$96),Inputs!$E$96,IF(AND(BN$5&gt;=Inputs!$C$97,BN$5&lt;Inputs!$D$97),Inputs!$E$97,IF(AND(BN$5&gt;=Inputs!$C$98,BN$5&lt;Inputs!$D$98),Inputs!$E$98,IF(AND(BN$5&gt;=Inputs!$C$99,BN$5&lt;Inputs!$D$99),Inputs!$E$99,IF(AND(BN$5&gt;=Inputs!$C$100,BN$5&lt;Inputs!$D$100),Inputs!$E$100,0))))))))))))</f>
        <v>10</v>
      </c>
      <c r="BO45" s="27">
        <f>IF(AND(BO$5&gt;=Inputs!$C$89,BO$5&lt;Inputs!$D$89),Inputs!$E$89,IF(AND(BO$5&gt;=Inputs!$C$90,BO$5&lt;Inputs!$D$90),Inputs!$E$90,IF(AND(BO$5&gt;=Inputs!$C$91,BO$5&lt;Inputs!$D$91),Inputs!$E$91,IF(AND(BO$5&gt;=Inputs!$C$92,BO$5&lt;Inputs!$D$92),Inputs!$E$92,IF(AND(BO$5&gt;=Inputs!$C$93,BO$5&lt;Inputs!$D$93),Inputs!$E$93,IF(AND(BO$5&gt;=Inputs!$C$94,BO$5&lt;Inputs!$D$94),Inputs!$E$94,IF(AND(BO$5&gt;=Inputs!$C$95,BO$5&lt;Inputs!$D$95),Inputs!$E$95,IF(AND(BO$5&gt;=Inputs!$C$96,BO$5&lt;Inputs!$D$96),Inputs!$E$96,IF(AND(BO$5&gt;=Inputs!$C$97,BO$5&lt;Inputs!$D$97),Inputs!$E$97,IF(AND(BO$5&gt;=Inputs!$C$98,BO$5&lt;Inputs!$D$98),Inputs!$E$98,IF(AND(BO$5&gt;=Inputs!$C$99,BO$5&lt;Inputs!$D$99),Inputs!$E$99,IF(AND(BO$5&gt;=Inputs!$C$100,BO$5&lt;Inputs!$D$100),Inputs!$E$100,0))))))))))))</f>
        <v>10</v>
      </c>
      <c r="BP45" s="27">
        <f>IF(AND(BP$5&gt;=Inputs!$C$89,BP$5&lt;Inputs!$D$89),Inputs!$E$89,IF(AND(BP$5&gt;=Inputs!$C$90,BP$5&lt;Inputs!$D$90),Inputs!$E$90,IF(AND(BP$5&gt;=Inputs!$C$91,BP$5&lt;Inputs!$D$91),Inputs!$E$91,IF(AND(BP$5&gt;=Inputs!$C$92,BP$5&lt;Inputs!$D$92),Inputs!$E$92,IF(AND(BP$5&gt;=Inputs!$C$93,BP$5&lt;Inputs!$D$93),Inputs!$E$93,IF(AND(BP$5&gt;=Inputs!$C$94,BP$5&lt;Inputs!$D$94),Inputs!$E$94,IF(AND(BP$5&gt;=Inputs!$C$95,BP$5&lt;Inputs!$D$95),Inputs!$E$95,IF(AND(BP$5&gt;=Inputs!$C$96,BP$5&lt;Inputs!$D$96),Inputs!$E$96,IF(AND(BP$5&gt;=Inputs!$C$97,BP$5&lt;Inputs!$D$97),Inputs!$E$97,IF(AND(BP$5&gt;=Inputs!$C$98,BP$5&lt;Inputs!$D$98),Inputs!$E$98,IF(AND(BP$5&gt;=Inputs!$C$99,BP$5&lt;Inputs!$D$99),Inputs!$E$99,IF(AND(BP$5&gt;=Inputs!$C$100,BP$5&lt;Inputs!$D$100),Inputs!$E$100,0))))))))))))</f>
        <v>10</v>
      </c>
      <c r="BQ45" s="27">
        <f>IF(AND(BQ$5&gt;=Inputs!$C$89,BQ$5&lt;Inputs!$D$89),Inputs!$E$89,IF(AND(BQ$5&gt;=Inputs!$C$90,BQ$5&lt;Inputs!$D$90),Inputs!$E$90,IF(AND(BQ$5&gt;=Inputs!$C$91,BQ$5&lt;Inputs!$D$91),Inputs!$E$91,IF(AND(BQ$5&gt;=Inputs!$C$92,BQ$5&lt;Inputs!$D$92),Inputs!$E$92,IF(AND(BQ$5&gt;=Inputs!$C$93,BQ$5&lt;Inputs!$D$93),Inputs!$E$93,IF(AND(BQ$5&gt;=Inputs!$C$94,BQ$5&lt;Inputs!$D$94),Inputs!$E$94,IF(AND(BQ$5&gt;=Inputs!$C$95,BQ$5&lt;Inputs!$D$95),Inputs!$E$95,IF(AND(BQ$5&gt;=Inputs!$C$96,BQ$5&lt;Inputs!$D$96),Inputs!$E$96,IF(AND(BQ$5&gt;=Inputs!$C$97,BQ$5&lt;Inputs!$D$97),Inputs!$E$97,IF(AND(BQ$5&gt;=Inputs!$C$98,BQ$5&lt;Inputs!$D$98),Inputs!$E$98,IF(AND(BQ$5&gt;=Inputs!$C$99,BQ$5&lt;Inputs!$D$99),Inputs!$E$99,IF(AND(BQ$5&gt;=Inputs!$C$100,BQ$5&lt;Inputs!$D$100),Inputs!$E$100,0))))))))))))</f>
        <v>10</v>
      </c>
      <c r="BR45" s="27">
        <f>IF(AND(BR$5&gt;=Inputs!$C$89,BR$5&lt;Inputs!$D$89),Inputs!$E$89,IF(AND(BR$5&gt;=Inputs!$C$90,BR$5&lt;Inputs!$D$90),Inputs!$E$90,IF(AND(BR$5&gt;=Inputs!$C$91,BR$5&lt;Inputs!$D$91),Inputs!$E$91,IF(AND(BR$5&gt;=Inputs!$C$92,BR$5&lt;Inputs!$D$92),Inputs!$E$92,IF(AND(BR$5&gt;=Inputs!$C$93,BR$5&lt;Inputs!$D$93),Inputs!$E$93,IF(AND(BR$5&gt;=Inputs!$C$94,BR$5&lt;Inputs!$D$94),Inputs!$E$94,IF(AND(BR$5&gt;=Inputs!$C$95,BR$5&lt;Inputs!$D$95),Inputs!$E$95,IF(AND(BR$5&gt;=Inputs!$C$96,BR$5&lt;Inputs!$D$96),Inputs!$E$96,IF(AND(BR$5&gt;=Inputs!$C$97,BR$5&lt;Inputs!$D$97),Inputs!$E$97,IF(AND(BR$5&gt;=Inputs!$C$98,BR$5&lt;Inputs!$D$98),Inputs!$E$98,IF(AND(BR$5&gt;=Inputs!$C$99,BR$5&lt;Inputs!$D$99),Inputs!$E$99,IF(AND(BR$5&gt;=Inputs!$C$100,BR$5&lt;Inputs!$D$100),Inputs!$E$100,0))))))))))))</f>
        <v>10</v>
      </c>
      <c r="BS45" s="27">
        <f>IF(AND(BS$5&gt;=Inputs!$C$89,BS$5&lt;Inputs!$D$89),Inputs!$E$89,IF(AND(BS$5&gt;=Inputs!$C$90,BS$5&lt;Inputs!$D$90),Inputs!$E$90,IF(AND(BS$5&gt;=Inputs!$C$91,BS$5&lt;Inputs!$D$91),Inputs!$E$91,IF(AND(BS$5&gt;=Inputs!$C$92,BS$5&lt;Inputs!$D$92),Inputs!$E$92,IF(AND(BS$5&gt;=Inputs!$C$93,BS$5&lt;Inputs!$D$93),Inputs!$E$93,IF(AND(BS$5&gt;=Inputs!$C$94,BS$5&lt;Inputs!$D$94),Inputs!$E$94,IF(AND(BS$5&gt;=Inputs!$C$95,BS$5&lt;Inputs!$D$95),Inputs!$E$95,IF(AND(BS$5&gt;=Inputs!$C$96,BS$5&lt;Inputs!$D$96),Inputs!$E$96,IF(AND(BS$5&gt;=Inputs!$C$97,BS$5&lt;Inputs!$D$97),Inputs!$E$97,IF(AND(BS$5&gt;=Inputs!$C$98,BS$5&lt;Inputs!$D$98),Inputs!$E$98,IF(AND(BS$5&gt;=Inputs!$C$99,BS$5&lt;Inputs!$D$99),Inputs!$E$99,IF(AND(BS$5&gt;=Inputs!$C$100,BS$5&lt;Inputs!$D$100),Inputs!$E$100,0))))))))))))</f>
        <v>10</v>
      </c>
      <c r="BT45" s="27">
        <f>IF(AND(BT$5&gt;=Inputs!$C$89,BT$5&lt;Inputs!$D$89),Inputs!$E$89,IF(AND(BT$5&gt;=Inputs!$C$90,BT$5&lt;Inputs!$D$90),Inputs!$E$90,IF(AND(BT$5&gt;=Inputs!$C$91,BT$5&lt;Inputs!$D$91),Inputs!$E$91,IF(AND(BT$5&gt;=Inputs!$C$92,BT$5&lt;Inputs!$D$92),Inputs!$E$92,IF(AND(BT$5&gt;=Inputs!$C$93,BT$5&lt;Inputs!$D$93),Inputs!$E$93,IF(AND(BT$5&gt;=Inputs!$C$94,BT$5&lt;Inputs!$D$94),Inputs!$E$94,IF(AND(BT$5&gt;=Inputs!$C$95,BT$5&lt;Inputs!$D$95),Inputs!$E$95,IF(AND(BT$5&gt;=Inputs!$C$96,BT$5&lt;Inputs!$D$96),Inputs!$E$96,IF(AND(BT$5&gt;=Inputs!$C$97,BT$5&lt;Inputs!$D$97),Inputs!$E$97,IF(AND(BT$5&gt;=Inputs!$C$98,BT$5&lt;Inputs!$D$98),Inputs!$E$98,IF(AND(BT$5&gt;=Inputs!$C$99,BT$5&lt;Inputs!$D$99),Inputs!$E$99,IF(AND(BT$5&gt;=Inputs!$C$100,BT$5&lt;Inputs!$D$100),Inputs!$E$100,0))))))))))))</f>
        <v>10</v>
      </c>
      <c r="BU45" s="27">
        <f>IF(AND(BU$5&gt;=Inputs!$C$89,BU$5&lt;Inputs!$D$89),Inputs!$E$89,IF(AND(BU$5&gt;=Inputs!$C$90,BU$5&lt;Inputs!$D$90),Inputs!$E$90,IF(AND(BU$5&gt;=Inputs!$C$91,BU$5&lt;Inputs!$D$91),Inputs!$E$91,IF(AND(BU$5&gt;=Inputs!$C$92,BU$5&lt;Inputs!$D$92),Inputs!$E$92,IF(AND(BU$5&gt;=Inputs!$C$93,BU$5&lt;Inputs!$D$93),Inputs!$E$93,IF(AND(BU$5&gt;=Inputs!$C$94,BU$5&lt;Inputs!$D$94),Inputs!$E$94,IF(AND(BU$5&gt;=Inputs!$C$95,BU$5&lt;Inputs!$D$95),Inputs!$E$95,IF(AND(BU$5&gt;=Inputs!$C$96,BU$5&lt;Inputs!$D$96),Inputs!$E$96,IF(AND(BU$5&gt;=Inputs!$C$97,BU$5&lt;Inputs!$D$97),Inputs!$E$97,IF(AND(BU$5&gt;=Inputs!$C$98,BU$5&lt;Inputs!$D$98),Inputs!$E$98,IF(AND(BU$5&gt;=Inputs!$C$99,BU$5&lt;Inputs!$D$99),Inputs!$E$99,IF(AND(BU$5&gt;=Inputs!$C$100,BU$5&lt;Inputs!$D$100),Inputs!$E$100,0))))))))))))</f>
        <v>10</v>
      </c>
      <c r="BV45" s="27">
        <f>IF(AND(BV$5&gt;=Inputs!$C$89,BV$5&lt;Inputs!$D$89),Inputs!$E$89,IF(AND(BV$5&gt;=Inputs!$C$90,BV$5&lt;Inputs!$D$90),Inputs!$E$90,IF(AND(BV$5&gt;=Inputs!$C$91,BV$5&lt;Inputs!$D$91),Inputs!$E$91,IF(AND(BV$5&gt;=Inputs!$C$92,BV$5&lt;Inputs!$D$92),Inputs!$E$92,IF(AND(BV$5&gt;=Inputs!$C$93,BV$5&lt;Inputs!$D$93),Inputs!$E$93,IF(AND(BV$5&gt;=Inputs!$C$94,BV$5&lt;Inputs!$D$94),Inputs!$E$94,IF(AND(BV$5&gt;=Inputs!$C$95,BV$5&lt;Inputs!$D$95),Inputs!$E$95,IF(AND(BV$5&gt;=Inputs!$C$96,BV$5&lt;Inputs!$D$96),Inputs!$E$96,IF(AND(BV$5&gt;=Inputs!$C$97,BV$5&lt;Inputs!$D$97),Inputs!$E$97,IF(AND(BV$5&gt;=Inputs!$C$98,BV$5&lt;Inputs!$D$98),Inputs!$E$98,IF(AND(BV$5&gt;=Inputs!$C$99,BV$5&lt;Inputs!$D$99),Inputs!$E$99,IF(AND(BV$5&gt;=Inputs!$C$100,BV$5&lt;Inputs!$D$100),Inputs!$E$100,0))))))))))))</f>
        <v>10</v>
      </c>
      <c r="BW45" s="27">
        <f>IF(AND(BW$5&gt;=Inputs!$C$89,BW$5&lt;Inputs!$D$89),Inputs!$E$89,IF(AND(BW$5&gt;=Inputs!$C$90,BW$5&lt;Inputs!$D$90),Inputs!$E$90,IF(AND(BW$5&gt;=Inputs!$C$91,BW$5&lt;Inputs!$D$91),Inputs!$E$91,IF(AND(BW$5&gt;=Inputs!$C$92,BW$5&lt;Inputs!$D$92),Inputs!$E$92,IF(AND(BW$5&gt;=Inputs!$C$93,BW$5&lt;Inputs!$D$93),Inputs!$E$93,IF(AND(BW$5&gt;=Inputs!$C$94,BW$5&lt;Inputs!$D$94),Inputs!$E$94,IF(AND(BW$5&gt;=Inputs!$C$95,BW$5&lt;Inputs!$D$95),Inputs!$E$95,IF(AND(BW$5&gt;=Inputs!$C$96,BW$5&lt;Inputs!$D$96),Inputs!$E$96,IF(AND(BW$5&gt;=Inputs!$C$97,BW$5&lt;Inputs!$D$97),Inputs!$E$97,IF(AND(BW$5&gt;=Inputs!$C$98,BW$5&lt;Inputs!$D$98),Inputs!$E$98,IF(AND(BW$5&gt;=Inputs!$C$99,BW$5&lt;Inputs!$D$99),Inputs!$E$99,IF(AND(BW$5&gt;=Inputs!$C$100,BW$5&lt;Inputs!$D$100),Inputs!$E$100,0))))))))))))</f>
        <v>10</v>
      </c>
      <c r="BX45" s="27">
        <f>IF(AND(BX$5&gt;=Inputs!$C$89,BX$5&lt;Inputs!$D$89),Inputs!$E$89,IF(AND(BX$5&gt;=Inputs!$C$90,BX$5&lt;Inputs!$D$90),Inputs!$E$90,IF(AND(BX$5&gt;=Inputs!$C$91,BX$5&lt;Inputs!$D$91),Inputs!$E$91,IF(AND(BX$5&gt;=Inputs!$C$92,BX$5&lt;Inputs!$D$92),Inputs!$E$92,IF(AND(BX$5&gt;=Inputs!$C$93,BX$5&lt;Inputs!$D$93),Inputs!$E$93,IF(AND(BX$5&gt;=Inputs!$C$94,BX$5&lt;Inputs!$D$94),Inputs!$E$94,IF(AND(BX$5&gt;=Inputs!$C$95,BX$5&lt;Inputs!$D$95),Inputs!$E$95,IF(AND(BX$5&gt;=Inputs!$C$96,BX$5&lt;Inputs!$D$96),Inputs!$E$96,IF(AND(BX$5&gt;=Inputs!$C$97,BX$5&lt;Inputs!$D$97),Inputs!$E$97,IF(AND(BX$5&gt;=Inputs!$C$98,BX$5&lt;Inputs!$D$98),Inputs!$E$98,IF(AND(BX$5&gt;=Inputs!$C$99,BX$5&lt;Inputs!$D$99),Inputs!$E$99,IF(AND(BX$5&gt;=Inputs!$C$100,BX$5&lt;Inputs!$D$100),Inputs!$E$100,0))))))))))))</f>
        <v>10</v>
      </c>
      <c r="BY45" s="27">
        <f>IF(AND(BY$5&gt;=Inputs!$C$89,BY$5&lt;Inputs!$D$89),Inputs!$E$89,IF(AND(BY$5&gt;=Inputs!$C$90,BY$5&lt;Inputs!$D$90),Inputs!$E$90,IF(AND(BY$5&gt;=Inputs!$C$91,BY$5&lt;Inputs!$D$91),Inputs!$E$91,IF(AND(BY$5&gt;=Inputs!$C$92,BY$5&lt;Inputs!$D$92),Inputs!$E$92,IF(AND(BY$5&gt;=Inputs!$C$93,BY$5&lt;Inputs!$D$93),Inputs!$E$93,IF(AND(BY$5&gt;=Inputs!$C$94,BY$5&lt;Inputs!$D$94),Inputs!$E$94,IF(AND(BY$5&gt;=Inputs!$C$95,BY$5&lt;Inputs!$D$95),Inputs!$E$95,IF(AND(BY$5&gt;=Inputs!$C$96,BY$5&lt;Inputs!$D$96),Inputs!$E$96,IF(AND(BY$5&gt;=Inputs!$C$97,BY$5&lt;Inputs!$D$97),Inputs!$E$97,IF(AND(BY$5&gt;=Inputs!$C$98,BY$5&lt;Inputs!$D$98),Inputs!$E$98,IF(AND(BY$5&gt;=Inputs!$C$99,BY$5&lt;Inputs!$D$99),Inputs!$E$99,IF(AND(BY$5&gt;=Inputs!$C$100,BY$5&lt;Inputs!$D$100),Inputs!$E$100,0))))))))))))</f>
        <v>10</v>
      </c>
      <c r="BZ45" s="27">
        <f>IF(AND(BZ$5&gt;=Inputs!$C$89,BZ$5&lt;Inputs!$D$89),Inputs!$E$89,IF(AND(BZ$5&gt;=Inputs!$C$90,BZ$5&lt;Inputs!$D$90),Inputs!$E$90,IF(AND(BZ$5&gt;=Inputs!$C$91,BZ$5&lt;Inputs!$D$91),Inputs!$E$91,IF(AND(BZ$5&gt;=Inputs!$C$92,BZ$5&lt;Inputs!$D$92),Inputs!$E$92,IF(AND(BZ$5&gt;=Inputs!$C$93,BZ$5&lt;Inputs!$D$93),Inputs!$E$93,IF(AND(BZ$5&gt;=Inputs!$C$94,BZ$5&lt;Inputs!$D$94),Inputs!$E$94,IF(AND(BZ$5&gt;=Inputs!$C$95,BZ$5&lt;Inputs!$D$95),Inputs!$E$95,IF(AND(BZ$5&gt;=Inputs!$C$96,BZ$5&lt;Inputs!$D$96),Inputs!$E$96,IF(AND(BZ$5&gt;=Inputs!$C$97,BZ$5&lt;Inputs!$D$97),Inputs!$E$97,IF(AND(BZ$5&gt;=Inputs!$C$98,BZ$5&lt;Inputs!$D$98),Inputs!$E$98,IF(AND(BZ$5&gt;=Inputs!$C$99,BZ$5&lt;Inputs!$D$99),Inputs!$E$99,IF(AND(BZ$5&gt;=Inputs!$C$100,BZ$5&lt;Inputs!$D$100),Inputs!$E$100,0))))))))))))</f>
        <v>10</v>
      </c>
      <c r="CA45" s="27">
        <f>IF(AND(CA$5&gt;=Inputs!$C$89,CA$5&lt;Inputs!$D$89),Inputs!$E$89,IF(AND(CA$5&gt;=Inputs!$C$90,CA$5&lt;Inputs!$D$90),Inputs!$E$90,IF(AND(CA$5&gt;=Inputs!$C$91,CA$5&lt;Inputs!$D$91),Inputs!$E$91,IF(AND(CA$5&gt;=Inputs!$C$92,CA$5&lt;Inputs!$D$92),Inputs!$E$92,IF(AND(CA$5&gt;=Inputs!$C$93,CA$5&lt;Inputs!$D$93),Inputs!$E$93,IF(AND(CA$5&gt;=Inputs!$C$94,CA$5&lt;Inputs!$D$94),Inputs!$E$94,IF(AND(CA$5&gt;=Inputs!$C$95,CA$5&lt;Inputs!$D$95),Inputs!$E$95,IF(AND(CA$5&gt;=Inputs!$C$96,CA$5&lt;Inputs!$D$96),Inputs!$E$96,IF(AND(CA$5&gt;=Inputs!$C$97,CA$5&lt;Inputs!$D$97),Inputs!$E$97,IF(AND(CA$5&gt;=Inputs!$C$98,CA$5&lt;Inputs!$D$98),Inputs!$E$98,IF(AND(CA$5&gt;=Inputs!$C$99,CA$5&lt;Inputs!$D$99),Inputs!$E$99,IF(AND(CA$5&gt;=Inputs!$C$100,CA$5&lt;Inputs!$D$100),Inputs!$E$100,0))))))))))))</f>
        <v>10</v>
      </c>
      <c r="CB45" s="27">
        <f>IF(AND(CB$5&gt;=Inputs!$C$89,CB$5&lt;Inputs!$D$89),Inputs!$E$89,IF(AND(CB$5&gt;=Inputs!$C$90,CB$5&lt;Inputs!$D$90),Inputs!$E$90,IF(AND(CB$5&gt;=Inputs!$C$91,CB$5&lt;Inputs!$D$91),Inputs!$E$91,IF(AND(CB$5&gt;=Inputs!$C$92,CB$5&lt;Inputs!$D$92),Inputs!$E$92,IF(AND(CB$5&gt;=Inputs!$C$93,CB$5&lt;Inputs!$D$93),Inputs!$E$93,IF(AND(CB$5&gt;=Inputs!$C$94,CB$5&lt;Inputs!$D$94),Inputs!$E$94,IF(AND(CB$5&gt;=Inputs!$C$95,CB$5&lt;Inputs!$D$95),Inputs!$E$95,IF(AND(CB$5&gt;=Inputs!$C$96,CB$5&lt;Inputs!$D$96),Inputs!$E$96,IF(AND(CB$5&gt;=Inputs!$C$97,CB$5&lt;Inputs!$D$97),Inputs!$E$97,IF(AND(CB$5&gt;=Inputs!$C$98,CB$5&lt;Inputs!$D$98),Inputs!$E$98,IF(AND(CB$5&gt;=Inputs!$C$99,CB$5&lt;Inputs!$D$99),Inputs!$E$99,IF(AND(CB$5&gt;=Inputs!$C$100,CB$5&lt;Inputs!$D$100),Inputs!$E$100,0))))))))))))</f>
        <v>10</v>
      </c>
      <c r="CC45" s="27">
        <f>IF(AND(CC$5&gt;=Inputs!$C$89,CC$5&lt;Inputs!$D$89),Inputs!$E$89,IF(AND(CC$5&gt;=Inputs!$C$90,CC$5&lt;Inputs!$D$90),Inputs!$E$90,IF(AND(CC$5&gt;=Inputs!$C$91,CC$5&lt;Inputs!$D$91),Inputs!$E$91,IF(AND(CC$5&gt;=Inputs!$C$92,CC$5&lt;Inputs!$D$92),Inputs!$E$92,IF(AND(CC$5&gt;=Inputs!$C$93,CC$5&lt;Inputs!$D$93),Inputs!$E$93,IF(AND(CC$5&gt;=Inputs!$C$94,CC$5&lt;Inputs!$D$94),Inputs!$E$94,IF(AND(CC$5&gt;=Inputs!$C$95,CC$5&lt;Inputs!$D$95),Inputs!$E$95,IF(AND(CC$5&gt;=Inputs!$C$96,CC$5&lt;Inputs!$D$96),Inputs!$E$96,IF(AND(CC$5&gt;=Inputs!$C$97,CC$5&lt;Inputs!$D$97),Inputs!$E$97,IF(AND(CC$5&gt;=Inputs!$C$98,CC$5&lt;Inputs!$D$98),Inputs!$E$98,IF(AND(CC$5&gt;=Inputs!$C$99,CC$5&lt;Inputs!$D$99),Inputs!$E$99,IF(AND(CC$5&gt;=Inputs!$C$100,CC$5&lt;Inputs!$D$100),Inputs!$E$100,0))))))))))))</f>
        <v>10</v>
      </c>
      <c r="CD45" s="27">
        <f>IF(AND(CD$5&gt;=Inputs!$C$89,CD$5&lt;Inputs!$D$89),Inputs!$E$89,IF(AND(CD$5&gt;=Inputs!$C$90,CD$5&lt;Inputs!$D$90),Inputs!$E$90,IF(AND(CD$5&gt;=Inputs!$C$91,CD$5&lt;Inputs!$D$91),Inputs!$E$91,IF(AND(CD$5&gt;=Inputs!$C$92,CD$5&lt;Inputs!$D$92),Inputs!$E$92,IF(AND(CD$5&gt;=Inputs!$C$93,CD$5&lt;Inputs!$D$93),Inputs!$E$93,IF(AND(CD$5&gt;=Inputs!$C$94,CD$5&lt;Inputs!$D$94),Inputs!$E$94,IF(AND(CD$5&gt;=Inputs!$C$95,CD$5&lt;Inputs!$D$95),Inputs!$E$95,IF(AND(CD$5&gt;=Inputs!$C$96,CD$5&lt;Inputs!$D$96),Inputs!$E$96,IF(AND(CD$5&gt;=Inputs!$C$97,CD$5&lt;Inputs!$D$97),Inputs!$E$97,IF(AND(CD$5&gt;=Inputs!$C$98,CD$5&lt;Inputs!$D$98),Inputs!$E$98,IF(AND(CD$5&gt;=Inputs!$C$99,CD$5&lt;Inputs!$D$99),Inputs!$E$99,IF(AND(CD$5&gt;=Inputs!$C$100,CD$5&lt;Inputs!$D$100),Inputs!$E$100,0))))))))))))</f>
        <v>10</v>
      </c>
      <c r="CE45" s="27">
        <f>IF(AND(CE$5&gt;=Inputs!$C$89,CE$5&lt;Inputs!$D$89),Inputs!$E$89,IF(AND(CE$5&gt;=Inputs!$C$90,CE$5&lt;Inputs!$D$90),Inputs!$E$90,IF(AND(CE$5&gt;=Inputs!$C$91,CE$5&lt;Inputs!$D$91),Inputs!$E$91,IF(AND(CE$5&gt;=Inputs!$C$92,CE$5&lt;Inputs!$D$92),Inputs!$E$92,IF(AND(CE$5&gt;=Inputs!$C$93,CE$5&lt;Inputs!$D$93),Inputs!$E$93,IF(AND(CE$5&gt;=Inputs!$C$94,CE$5&lt;Inputs!$D$94),Inputs!$E$94,IF(AND(CE$5&gt;=Inputs!$C$95,CE$5&lt;Inputs!$D$95),Inputs!$E$95,IF(AND(CE$5&gt;=Inputs!$C$96,CE$5&lt;Inputs!$D$96),Inputs!$E$96,IF(AND(CE$5&gt;=Inputs!$C$97,CE$5&lt;Inputs!$D$97),Inputs!$E$97,IF(AND(CE$5&gt;=Inputs!$C$98,CE$5&lt;Inputs!$D$98),Inputs!$E$98,IF(AND(CE$5&gt;=Inputs!$C$99,CE$5&lt;Inputs!$D$99),Inputs!$E$99,IF(AND(CE$5&gt;=Inputs!$C$100,CE$5&lt;Inputs!$D$100),Inputs!$E$100,0))))))))))))</f>
        <v>10</v>
      </c>
      <c r="CF45" s="27">
        <f>IF(AND(CF$5&gt;=Inputs!$C$89,CF$5&lt;Inputs!$D$89),Inputs!$E$89,IF(AND(CF$5&gt;=Inputs!$C$90,CF$5&lt;Inputs!$D$90),Inputs!$E$90,IF(AND(CF$5&gt;=Inputs!$C$91,CF$5&lt;Inputs!$D$91),Inputs!$E$91,IF(AND(CF$5&gt;=Inputs!$C$92,CF$5&lt;Inputs!$D$92),Inputs!$E$92,IF(AND(CF$5&gt;=Inputs!$C$93,CF$5&lt;Inputs!$D$93),Inputs!$E$93,IF(AND(CF$5&gt;=Inputs!$C$94,CF$5&lt;Inputs!$D$94),Inputs!$E$94,IF(AND(CF$5&gt;=Inputs!$C$95,CF$5&lt;Inputs!$D$95),Inputs!$E$95,IF(AND(CF$5&gt;=Inputs!$C$96,CF$5&lt;Inputs!$D$96),Inputs!$E$96,IF(AND(CF$5&gt;=Inputs!$C$97,CF$5&lt;Inputs!$D$97),Inputs!$E$97,IF(AND(CF$5&gt;=Inputs!$C$98,CF$5&lt;Inputs!$D$98),Inputs!$E$98,IF(AND(CF$5&gt;=Inputs!$C$99,CF$5&lt;Inputs!$D$99),Inputs!$E$99,IF(AND(CF$5&gt;=Inputs!$C$100,CF$5&lt;Inputs!$D$100),Inputs!$E$100,0))))))))))))</f>
        <v>10</v>
      </c>
      <c r="CG45" s="27">
        <f>IF(AND(CG$5&gt;=Inputs!$C$89,CG$5&lt;Inputs!$D$89),Inputs!$E$89,IF(AND(CG$5&gt;=Inputs!$C$90,CG$5&lt;Inputs!$D$90),Inputs!$E$90,IF(AND(CG$5&gt;=Inputs!$C$91,CG$5&lt;Inputs!$D$91),Inputs!$E$91,IF(AND(CG$5&gt;=Inputs!$C$92,CG$5&lt;Inputs!$D$92),Inputs!$E$92,IF(AND(CG$5&gt;=Inputs!$C$93,CG$5&lt;Inputs!$D$93),Inputs!$E$93,IF(AND(CG$5&gt;=Inputs!$C$94,CG$5&lt;Inputs!$D$94),Inputs!$E$94,IF(AND(CG$5&gt;=Inputs!$C$95,CG$5&lt;Inputs!$D$95),Inputs!$E$95,IF(AND(CG$5&gt;=Inputs!$C$96,CG$5&lt;Inputs!$D$96),Inputs!$E$96,IF(AND(CG$5&gt;=Inputs!$C$97,CG$5&lt;Inputs!$D$97),Inputs!$E$97,IF(AND(CG$5&gt;=Inputs!$C$98,CG$5&lt;Inputs!$D$98),Inputs!$E$98,IF(AND(CG$5&gt;=Inputs!$C$99,CG$5&lt;Inputs!$D$99),Inputs!$E$99,IF(AND(CG$5&gt;=Inputs!$C$100,CG$5&lt;Inputs!$D$100),Inputs!$E$100,0))))))))))))</f>
        <v>10</v>
      </c>
      <c r="CH45" s="27">
        <f>IF(AND(CH$5&gt;=Inputs!$C$89,CH$5&lt;Inputs!$D$89),Inputs!$E$89,IF(AND(CH$5&gt;=Inputs!$C$90,CH$5&lt;Inputs!$D$90),Inputs!$E$90,IF(AND(CH$5&gt;=Inputs!$C$91,CH$5&lt;Inputs!$D$91),Inputs!$E$91,IF(AND(CH$5&gt;=Inputs!$C$92,CH$5&lt;Inputs!$D$92),Inputs!$E$92,IF(AND(CH$5&gt;=Inputs!$C$93,CH$5&lt;Inputs!$D$93),Inputs!$E$93,IF(AND(CH$5&gt;=Inputs!$C$94,CH$5&lt;Inputs!$D$94),Inputs!$E$94,IF(AND(CH$5&gt;=Inputs!$C$95,CH$5&lt;Inputs!$D$95),Inputs!$E$95,IF(AND(CH$5&gt;=Inputs!$C$96,CH$5&lt;Inputs!$D$96),Inputs!$E$96,IF(AND(CH$5&gt;=Inputs!$C$97,CH$5&lt;Inputs!$D$97),Inputs!$E$97,IF(AND(CH$5&gt;=Inputs!$C$98,CH$5&lt;Inputs!$D$98),Inputs!$E$98,IF(AND(CH$5&gt;=Inputs!$C$99,CH$5&lt;Inputs!$D$99),Inputs!$E$99,IF(AND(CH$5&gt;=Inputs!$C$100,CH$5&lt;Inputs!$D$100),Inputs!$E$100,0))))))))))))</f>
        <v>10</v>
      </c>
      <c r="CI45" s="27">
        <f>IF(AND(CI$5&gt;=Inputs!$C$89,CI$5&lt;Inputs!$D$89),Inputs!$E$89,IF(AND(CI$5&gt;=Inputs!$C$90,CI$5&lt;Inputs!$D$90),Inputs!$E$90,IF(AND(CI$5&gt;=Inputs!$C$91,CI$5&lt;Inputs!$D$91),Inputs!$E$91,IF(AND(CI$5&gt;=Inputs!$C$92,CI$5&lt;Inputs!$D$92),Inputs!$E$92,IF(AND(CI$5&gt;=Inputs!$C$93,CI$5&lt;Inputs!$D$93),Inputs!$E$93,IF(AND(CI$5&gt;=Inputs!$C$94,CI$5&lt;Inputs!$D$94),Inputs!$E$94,IF(AND(CI$5&gt;=Inputs!$C$95,CI$5&lt;Inputs!$D$95),Inputs!$E$95,IF(AND(CI$5&gt;=Inputs!$C$96,CI$5&lt;Inputs!$D$96),Inputs!$E$96,IF(AND(CI$5&gt;=Inputs!$C$97,CI$5&lt;Inputs!$D$97),Inputs!$E$97,IF(AND(CI$5&gt;=Inputs!$C$98,CI$5&lt;Inputs!$D$98),Inputs!$E$98,IF(AND(CI$5&gt;=Inputs!$C$99,CI$5&lt;Inputs!$D$99),Inputs!$E$99,IF(AND(CI$5&gt;=Inputs!$C$100,CI$5&lt;Inputs!$D$100),Inputs!$E$100,0))))))))))))</f>
        <v>10</v>
      </c>
      <c r="CJ45" s="27">
        <f>IF(AND(CJ$5&gt;=Inputs!$C$89,CJ$5&lt;Inputs!$D$89),Inputs!$E$89,IF(AND(CJ$5&gt;=Inputs!$C$90,CJ$5&lt;Inputs!$D$90),Inputs!$E$90,IF(AND(CJ$5&gt;=Inputs!$C$91,CJ$5&lt;Inputs!$D$91),Inputs!$E$91,IF(AND(CJ$5&gt;=Inputs!$C$92,CJ$5&lt;Inputs!$D$92),Inputs!$E$92,IF(AND(CJ$5&gt;=Inputs!$C$93,CJ$5&lt;Inputs!$D$93),Inputs!$E$93,IF(AND(CJ$5&gt;=Inputs!$C$94,CJ$5&lt;Inputs!$D$94),Inputs!$E$94,IF(AND(CJ$5&gt;=Inputs!$C$95,CJ$5&lt;Inputs!$D$95),Inputs!$E$95,IF(AND(CJ$5&gt;=Inputs!$C$96,CJ$5&lt;Inputs!$D$96),Inputs!$E$96,IF(AND(CJ$5&gt;=Inputs!$C$97,CJ$5&lt;Inputs!$D$97),Inputs!$E$97,IF(AND(CJ$5&gt;=Inputs!$C$98,CJ$5&lt;Inputs!$D$98),Inputs!$E$98,IF(AND(CJ$5&gt;=Inputs!$C$99,CJ$5&lt;Inputs!$D$99),Inputs!$E$99,IF(AND(CJ$5&gt;=Inputs!$C$100,CJ$5&lt;Inputs!$D$100),Inputs!$E$100,0))))))))))))</f>
        <v>10</v>
      </c>
      <c r="CK45" s="27">
        <f>IF(AND(CK$5&gt;=Inputs!$C$89,CK$5&lt;Inputs!$D$89),Inputs!$E$89,IF(AND(CK$5&gt;=Inputs!$C$90,CK$5&lt;Inputs!$D$90),Inputs!$E$90,IF(AND(CK$5&gt;=Inputs!$C$91,CK$5&lt;Inputs!$D$91),Inputs!$E$91,IF(AND(CK$5&gt;=Inputs!$C$92,CK$5&lt;Inputs!$D$92),Inputs!$E$92,IF(AND(CK$5&gt;=Inputs!$C$93,CK$5&lt;Inputs!$D$93),Inputs!$E$93,IF(AND(CK$5&gt;=Inputs!$C$94,CK$5&lt;Inputs!$D$94),Inputs!$E$94,IF(AND(CK$5&gt;=Inputs!$C$95,CK$5&lt;Inputs!$D$95),Inputs!$E$95,IF(AND(CK$5&gt;=Inputs!$C$96,CK$5&lt;Inputs!$D$96),Inputs!$E$96,IF(AND(CK$5&gt;=Inputs!$C$97,CK$5&lt;Inputs!$D$97),Inputs!$E$97,IF(AND(CK$5&gt;=Inputs!$C$98,CK$5&lt;Inputs!$D$98),Inputs!$E$98,IF(AND(CK$5&gt;=Inputs!$C$99,CK$5&lt;Inputs!$D$99),Inputs!$E$99,IF(AND(CK$5&gt;=Inputs!$C$100,CK$5&lt;Inputs!$D$100),Inputs!$E$100,0))))))))))))</f>
        <v>10</v>
      </c>
      <c r="CL45" s="27">
        <f>IF(AND(CL$5&gt;=Inputs!$C$89,CL$5&lt;Inputs!$D$89),Inputs!$E$89,IF(AND(CL$5&gt;=Inputs!$C$90,CL$5&lt;Inputs!$D$90),Inputs!$E$90,IF(AND(CL$5&gt;=Inputs!$C$91,CL$5&lt;Inputs!$D$91),Inputs!$E$91,IF(AND(CL$5&gt;=Inputs!$C$92,CL$5&lt;Inputs!$D$92),Inputs!$E$92,IF(AND(CL$5&gt;=Inputs!$C$93,CL$5&lt;Inputs!$D$93),Inputs!$E$93,IF(AND(CL$5&gt;=Inputs!$C$94,CL$5&lt;Inputs!$D$94),Inputs!$E$94,IF(AND(CL$5&gt;=Inputs!$C$95,CL$5&lt;Inputs!$D$95),Inputs!$E$95,IF(AND(CL$5&gt;=Inputs!$C$96,CL$5&lt;Inputs!$D$96),Inputs!$E$96,IF(AND(CL$5&gt;=Inputs!$C$97,CL$5&lt;Inputs!$D$97),Inputs!$E$97,IF(AND(CL$5&gt;=Inputs!$C$98,CL$5&lt;Inputs!$D$98),Inputs!$E$98,IF(AND(CL$5&gt;=Inputs!$C$99,CL$5&lt;Inputs!$D$99),Inputs!$E$99,IF(AND(CL$5&gt;=Inputs!$C$100,CL$5&lt;Inputs!$D$100),Inputs!$E$100,0))))))))))))</f>
        <v>10</v>
      </c>
      <c r="CM45" s="27">
        <f>IF(AND(CM$5&gt;=Inputs!$C$89,CM$5&lt;Inputs!$D$89),Inputs!$E$89,IF(AND(CM$5&gt;=Inputs!$C$90,CM$5&lt;Inputs!$D$90),Inputs!$E$90,IF(AND(CM$5&gt;=Inputs!$C$91,CM$5&lt;Inputs!$D$91),Inputs!$E$91,IF(AND(CM$5&gt;=Inputs!$C$92,CM$5&lt;Inputs!$D$92),Inputs!$E$92,IF(AND(CM$5&gt;=Inputs!$C$93,CM$5&lt;Inputs!$D$93),Inputs!$E$93,IF(AND(CM$5&gt;=Inputs!$C$94,CM$5&lt;Inputs!$D$94),Inputs!$E$94,IF(AND(CM$5&gt;=Inputs!$C$95,CM$5&lt;Inputs!$D$95),Inputs!$E$95,IF(AND(CM$5&gt;=Inputs!$C$96,CM$5&lt;Inputs!$D$96),Inputs!$E$96,IF(AND(CM$5&gt;=Inputs!$C$97,CM$5&lt;Inputs!$D$97),Inputs!$E$97,IF(AND(CM$5&gt;=Inputs!$C$98,CM$5&lt;Inputs!$D$98),Inputs!$E$98,IF(AND(CM$5&gt;=Inputs!$C$99,CM$5&lt;Inputs!$D$99),Inputs!$E$99,IF(AND(CM$5&gt;=Inputs!$C$100,CM$5&lt;Inputs!$D$100),Inputs!$E$100,0))))))))))))</f>
        <v>10</v>
      </c>
      <c r="CN45" s="27">
        <f>IF(AND(CN$5&gt;=Inputs!$C$89,CN$5&lt;Inputs!$D$89),Inputs!$E$89,IF(AND(CN$5&gt;=Inputs!$C$90,CN$5&lt;Inputs!$D$90),Inputs!$E$90,IF(AND(CN$5&gt;=Inputs!$C$91,CN$5&lt;Inputs!$D$91),Inputs!$E$91,IF(AND(CN$5&gt;=Inputs!$C$92,CN$5&lt;Inputs!$D$92),Inputs!$E$92,IF(AND(CN$5&gt;=Inputs!$C$93,CN$5&lt;Inputs!$D$93),Inputs!$E$93,IF(AND(CN$5&gt;=Inputs!$C$94,CN$5&lt;Inputs!$D$94),Inputs!$E$94,IF(AND(CN$5&gt;=Inputs!$C$95,CN$5&lt;Inputs!$D$95),Inputs!$E$95,IF(AND(CN$5&gt;=Inputs!$C$96,CN$5&lt;Inputs!$D$96),Inputs!$E$96,IF(AND(CN$5&gt;=Inputs!$C$97,CN$5&lt;Inputs!$D$97),Inputs!$E$97,IF(AND(CN$5&gt;=Inputs!$C$98,CN$5&lt;Inputs!$D$98),Inputs!$E$98,IF(AND(CN$5&gt;=Inputs!$C$99,CN$5&lt;Inputs!$D$99),Inputs!$E$99,IF(AND(CN$5&gt;=Inputs!$C$100,CN$5&lt;Inputs!$D$100),Inputs!$E$100,0))))))))))))</f>
        <v>10</v>
      </c>
      <c r="CO45" s="27">
        <f>IF(AND(CO$5&gt;=Inputs!$C$89,CO$5&lt;Inputs!$D$89),Inputs!$E$89,IF(AND(CO$5&gt;=Inputs!$C$90,CO$5&lt;Inputs!$D$90),Inputs!$E$90,IF(AND(CO$5&gt;=Inputs!$C$91,CO$5&lt;Inputs!$D$91),Inputs!$E$91,IF(AND(CO$5&gt;=Inputs!$C$92,CO$5&lt;Inputs!$D$92),Inputs!$E$92,IF(AND(CO$5&gt;=Inputs!$C$93,CO$5&lt;Inputs!$D$93),Inputs!$E$93,IF(AND(CO$5&gt;=Inputs!$C$94,CO$5&lt;Inputs!$D$94),Inputs!$E$94,IF(AND(CO$5&gt;=Inputs!$C$95,CO$5&lt;Inputs!$D$95),Inputs!$E$95,IF(AND(CO$5&gt;=Inputs!$C$96,CO$5&lt;Inputs!$D$96),Inputs!$E$96,IF(AND(CO$5&gt;=Inputs!$C$97,CO$5&lt;Inputs!$D$97),Inputs!$E$97,IF(AND(CO$5&gt;=Inputs!$C$98,CO$5&lt;Inputs!$D$98),Inputs!$E$98,IF(AND(CO$5&gt;=Inputs!$C$99,CO$5&lt;Inputs!$D$99),Inputs!$E$99,IF(AND(CO$5&gt;=Inputs!$C$100,CO$5&lt;Inputs!$D$100),Inputs!$E$100,0))))))))))))</f>
        <v>10</v>
      </c>
      <c r="CP45" s="27">
        <f>IF(AND(CP$5&gt;=Inputs!$C$89,CP$5&lt;Inputs!$D$89),Inputs!$E$89,IF(AND(CP$5&gt;=Inputs!$C$90,CP$5&lt;Inputs!$D$90),Inputs!$E$90,IF(AND(CP$5&gt;=Inputs!$C$91,CP$5&lt;Inputs!$D$91),Inputs!$E$91,IF(AND(CP$5&gt;=Inputs!$C$92,CP$5&lt;Inputs!$D$92),Inputs!$E$92,IF(AND(CP$5&gt;=Inputs!$C$93,CP$5&lt;Inputs!$D$93),Inputs!$E$93,IF(AND(CP$5&gt;=Inputs!$C$94,CP$5&lt;Inputs!$D$94),Inputs!$E$94,IF(AND(CP$5&gt;=Inputs!$C$95,CP$5&lt;Inputs!$D$95),Inputs!$E$95,IF(AND(CP$5&gt;=Inputs!$C$96,CP$5&lt;Inputs!$D$96),Inputs!$E$96,IF(AND(CP$5&gt;=Inputs!$C$97,CP$5&lt;Inputs!$D$97),Inputs!$E$97,IF(AND(CP$5&gt;=Inputs!$C$98,CP$5&lt;Inputs!$D$98),Inputs!$E$98,IF(AND(CP$5&gt;=Inputs!$C$99,CP$5&lt;Inputs!$D$99),Inputs!$E$99,IF(AND(CP$5&gt;=Inputs!$C$100,CP$5&lt;Inputs!$D$100),Inputs!$E$100,0))))))))))))</f>
        <v>10</v>
      </c>
      <c r="CQ45" s="27">
        <f>IF(AND(CQ$5&gt;=Inputs!$C$89,CQ$5&lt;Inputs!$D$89),Inputs!$E$89,IF(AND(CQ$5&gt;=Inputs!$C$90,CQ$5&lt;Inputs!$D$90),Inputs!$E$90,IF(AND(CQ$5&gt;=Inputs!$C$91,CQ$5&lt;Inputs!$D$91),Inputs!$E$91,IF(AND(CQ$5&gt;=Inputs!$C$92,CQ$5&lt;Inputs!$D$92),Inputs!$E$92,IF(AND(CQ$5&gt;=Inputs!$C$93,CQ$5&lt;Inputs!$D$93),Inputs!$E$93,IF(AND(CQ$5&gt;=Inputs!$C$94,CQ$5&lt;Inputs!$D$94),Inputs!$E$94,IF(AND(CQ$5&gt;=Inputs!$C$95,CQ$5&lt;Inputs!$D$95),Inputs!$E$95,IF(AND(CQ$5&gt;=Inputs!$C$96,CQ$5&lt;Inputs!$D$96),Inputs!$E$96,IF(AND(CQ$5&gt;=Inputs!$C$97,CQ$5&lt;Inputs!$D$97),Inputs!$E$97,IF(AND(CQ$5&gt;=Inputs!$C$98,CQ$5&lt;Inputs!$D$98),Inputs!$E$98,IF(AND(CQ$5&gt;=Inputs!$C$99,CQ$5&lt;Inputs!$D$99),Inputs!$E$99,IF(AND(CQ$5&gt;=Inputs!$C$100,CQ$5&lt;Inputs!$D$100),Inputs!$E$100,0))))))))))))</f>
        <v>10</v>
      </c>
      <c r="CR45" s="27">
        <f>IF(AND(CR$5&gt;=Inputs!$C$89,CR$5&lt;Inputs!$D$89),Inputs!$E$89,IF(AND(CR$5&gt;=Inputs!$C$90,CR$5&lt;Inputs!$D$90),Inputs!$E$90,IF(AND(CR$5&gt;=Inputs!$C$91,CR$5&lt;Inputs!$D$91),Inputs!$E$91,IF(AND(CR$5&gt;=Inputs!$C$92,CR$5&lt;Inputs!$D$92),Inputs!$E$92,IF(AND(CR$5&gt;=Inputs!$C$93,CR$5&lt;Inputs!$D$93),Inputs!$E$93,IF(AND(CR$5&gt;=Inputs!$C$94,CR$5&lt;Inputs!$D$94),Inputs!$E$94,IF(AND(CR$5&gt;=Inputs!$C$95,CR$5&lt;Inputs!$D$95),Inputs!$E$95,IF(AND(CR$5&gt;=Inputs!$C$96,CR$5&lt;Inputs!$D$96),Inputs!$E$96,IF(AND(CR$5&gt;=Inputs!$C$97,CR$5&lt;Inputs!$D$97),Inputs!$E$97,IF(AND(CR$5&gt;=Inputs!$C$98,CR$5&lt;Inputs!$D$98),Inputs!$E$98,IF(AND(CR$5&gt;=Inputs!$C$99,CR$5&lt;Inputs!$D$99),Inputs!$E$99,IF(AND(CR$5&gt;=Inputs!$C$100,CR$5&lt;Inputs!$D$100),Inputs!$E$100,0))))))))))))</f>
        <v>10</v>
      </c>
      <c r="CS45" s="27">
        <f>IF(AND(CS$5&gt;=Inputs!$C$89,CS$5&lt;Inputs!$D$89),Inputs!$E$89,IF(AND(CS$5&gt;=Inputs!$C$90,CS$5&lt;Inputs!$D$90),Inputs!$E$90,IF(AND(CS$5&gt;=Inputs!$C$91,CS$5&lt;Inputs!$D$91),Inputs!$E$91,IF(AND(CS$5&gt;=Inputs!$C$92,CS$5&lt;Inputs!$D$92),Inputs!$E$92,IF(AND(CS$5&gt;=Inputs!$C$93,CS$5&lt;Inputs!$D$93),Inputs!$E$93,IF(AND(CS$5&gt;=Inputs!$C$94,CS$5&lt;Inputs!$D$94),Inputs!$E$94,IF(AND(CS$5&gt;=Inputs!$C$95,CS$5&lt;Inputs!$D$95),Inputs!$E$95,IF(AND(CS$5&gt;=Inputs!$C$96,CS$5&lt;Inputs!$D$96),Inputs!$E$96,IF(AND(CS$5&gt;=Inputs!$C$97,CS$5&lt;Inputs!$D$97),Inputs!$E$97,IF(AND(CS$5&gt;=Inputs!$C$98,CS$5&lt;Inputs!$D$98),Inputs!$E$98,IF(AND(CS$5&gt;=Inputs!$C$99,CS$5&lt;Inputs!$D$99),Inputs!$E$99,IF(AND(CS$5&gt;=Inputs!$C$100,CS$5&lt;Inputs!$D$100),Inputs!$E$100,0))))))))))))</f>
        <v>10</v>
      </c>
      <c r="CT45" s="27">
        <f>IF(AND(CT$5&gt;=Inputs!$C$89,CT$5&lt;Inputs!$D$89),Inputs!$E$89,IF(AND(CT$5&gt;=Inputs!$C$90,CT$5&lt;Inputs!$D$90),Inputs!$E$90,IF(AND(CT$5&gt;=Inputs!$C$91,CT$5&lt;Inputs!$D$91),Inputs!$E$91,IF(AND(CT$5&gt;=Inputs!$C$92,CT$5&lt;Inputs!$D$92),Inputs!$E$92,IF(AND(CT$5&gt;=Inputs!$C$93,CT$5&lt;Inputs!$D$93),Inputs!$E$93,IF(AND(CT$5&gt;=Inputs!$C$94,CT$5&lt;Inputs!$D$94),Inputs!$E$94,IF(AND(CT$5&gt;=Inputs!$C$95,CT$5&lt;Inputs!$D$95),Inputs!$E$95,IF(AND(CT$5&gt;=Inputs!$C$96,CT$5&lt;Inputs!$D$96),Inputs!$E$96,IF(AND(CT$5&gt;=Inputs!$C$97,CT$5&lt;Inputs!$D$97),Inputs!$E$97,IF(AND(CT$5&gt;=Inputs!$C$98,CT$5&lt;Inputs!$D$98),Inputs!$E$98,IF(AND(CT$5&gt;=Inputs!$C$99,CT$5&lt;Inputs!$D$99),Inputs!$E$99,IF(AND(CT$5&gt;=Inputs!$C$100,CT$5&lt;Inputs!$D$100),Inputs!$E$100,0))))))))))))</f>
        <v>10</v>
      </c>
      <c r="CU45" s="27">
        <f>IF(AND(CU$5&gt;=Inputs!$C$89,CU$5&lt;Inputs!$D$89),Inputs!$E$89,IF(AND(CU$5&gt;=Inputs!$C$90,CU$5&lt;Inputs!$D$90),Inputs!$E$90,IF(AND(CU$5&gt;=Inputs!$C$91,CU$5&lt;Inputs!$D$91),Inputs!$E$91,IF(AND(CU$5&gt;=Inputs!$C$92,CU$5&lt;Inputs!$D$92),Inputs!$E$92,IF(AND(CU$5&gt;=Inputs!$C$93,CU$5&lt;Inputs!$D$93),Inputs!$E$93,IF(AND(CU$5&gt;=Inputs!$C$94,CU$5&lt;Inputs!$D$94),Inputs!$E$94,IF(AND(CU$5&gt;=Inputs!$C$95,CU$5&lt;Inputs!$D$95),Inputs!$E$95,IF(AND(CU$5&gt;=Inputs!$C$96,CU$5&lt;Inputs!$D$96),Inputs!$E$96,IF(AND(CU$5&gt;=Inputs!$C$97,CU$5&lt;Inputs!$D$97),Inputs!$E$97,IF(AND(CU$5&gt;=Inputs!$C$98,CU$5&lt;Inputs!$D$98),Inputs!$E$98,IF(AND(CU$5&gt;=Inputs!$C$99,CU$5&lt;Inputs!$D$99),Inputs!$E$99,IF(AND(CU$5&gt;=Inputs!$C$100,CU$5&lt;Inputs!$D$100),Inputs!$E$100,0))))))))))))</f>
        <v>10</v>
      </c>
      <c r="CV45" s="27">
        <f>IF(AND(CV$5&gt;=Inputs!$C$89,CV$5&lt;Inputs!$D$89),Inputs!$E$89,IF(AND(CV$5&gt;=Inputs!$C$90,CV$5&lt;Inputs!$D$90),Inputs!$E$90,IF(AND(CV$5&gt;=Inputs!$C$91,CV$5&lt;Inputs!$D$91),Inputs!$E$91,IF(AND(CV$5&gt;=Inputs!$C$92,CV$5&lt;Inputs!$D$92),Inputs!$E$92,IF(AND(CV$5&gt;=Inputs!$C$93,CV$5&lt;Inputs!$D$93),Inputs!$E$93,IF(AND(CV$5&gt;=Inputs!$C$94,CV$5&lt;Inputs!$D$94),Inputs!$E$94,IF(AND(CV$5&gt;=Inputs!$C$95,CV$5&lt;Inputs!$D$95),Inputs!$E$95,IF(AND(CV$5&gt;=Inputs!$C$96,CV$5&lt;Inputs!$D$96),Inputs!$E$96,IF(AND(CV$5&gt;=Inputs!$C$97,CV$5&lt;Inputs!$D$97),Inputs!$E$97,IF(AND(CV$5&gt;=Inputs!$C$98,CV$5&lt;Inputs!$D$98),Inputs!$E$98,IF(AND(CV$5&gt;=Inputs!$C$99,CV$5&lt;Inputs!$D$99),Inputs!$E$99,IF(AND(CV$5&gt;=Inputs!$C$100,CV$5&lt;Inputs!$D$100),Inputs!$E$100,0))))))))))))</f>
        <v>10</v>
      </c>
      <c r="CW45" s="27">
        <f>IF(AND(CW$5&gt;=Inputs!$C$89,CW$5&lt;Inputs!$D$89),Inputs!$E$89,IF(AND(CW$5&gt;=Inputs!$C$90,CW$5&lt;Inputs!$D$90),Inputs!$E$90,IF(AND(CW$5&gt;=Inputs!$C$91,CW$5&lt;Inputs!$D$91),Inputs!$E$91,IF(AND(CW$5&gt;=Inputs!$C$92,CW$5&lt;Inputs!$D$92),Inputs!$E$92,IF(AND(CW$5&gt;=Inputs!$C$93,CW$5&lt;Inputs!$D$93),Inputs!$E$93,IF(AND(CW$5&gt;=Inputs!$C$94,CW$5&lt;Inputs!$D$94),Inputs!$E$94,IF(AND(CW$5&gt;=Inputs!$C$95,CW$5&lt;Inputs!$D$95),Inputs!$E$95,IF(AND(CW$5&gt;=Inputs!$C$96,CW$5&lt;Inputs!$D$96),Inputs!$E$96,IF(AND(CW$5&gt;=Inputs!$C$97,CW$5&lt;Inputs!$D$97),Inputs!$E$97,IF(AND(CW$5&gt;=Inputs!$C$98,CW$5&lt;Inputs!$D$98),Inputs!$E$98,IF(AND(CW$5&gt;=Inputs!$C$99,CW$5&lt;Inputs!$D$99),Inputs!$E$99,IF(AND(CW$5&gt;=Inputs!$C$100,CW$5&lt;Inputs!$D$100),Inputs!$E$100,0))))))))))))</f>
        <v>10</v>
      </c>
      <c r="CX45" s="27">
        <f>IF(AND(CX$5&gt;=Inputs!$C$89,CX$5&lt;Inputs!$D$89),Inputs!$E$89,IF(AND(CX$5&gt;=Inputs!$C$90,CX$5&lt;Inputs!$D$90),Inputs!$E$90,IF(AND(CX$5&gt;=Inputs!$C$91,CX$5&lt;Inputs!$D$91),Inputs!$E$91,IF(AND(CX$5&gt;=Inputs!$C$92,CX$5&lt;Inputs!$D$92),Inputs!$E$92,IF(AND(CX$5&gt;=Inputs!$C$93,CX$5&lt;Inputs!$D$93),Inputs!$E$93,IF(AND(CX$5&gt;=Inputs!$C$94,CX$5&lt;Inputs!$D$94),Inputs!$E$94,IF(AND(CX$5&gt;=Inputs!$C$95,CX$5&lt;Inputs!$D$95),Inputs!$E$95,IF(AND(CX$5&gt;=Inputs!$C$96,CX$5&lt;Inputs!$D$96),Inputs!$E$96,IF(AND(CX$5&gt;=Inputs!$C$97,CX$5&lt;Inputs!$D$97),Inputs!$E$97,IF(AND(CX$5&gt;=Inputs!$C$98,CX$5&lt;Inputs!$D$98),Inputs!$E$98,IF(AND(CX$5&gt;=Inputs!$C$99,CX$5&lt;Inputs!$D$99),Inputs!$E$99,IF(AND(CX$5&gt;=Inputs!$C$100,CX$5&lt;Inputs!$D$100),Inputs!$E$100,0))))))))))))</f>
        <v>10</v>
      </c>
      <c r="CY45" s="27">
        <f>IF(AND(CY$5&gt;=Inputs!$C$89,CY$5&lt;Inputs!$D$89),Inputs!$E$89,IF(AND(CY$5&gt;=Inputs!$C$90,CY$5&lt;Inputs!$D$90),Inputs!$E$90,IF(AND(CY$5&gt;=Inputs!$C$91,CY$5&lt;Inputs!$D$91),Inputs!$E$91,IF(AND(CY$5&gt;=Inputs!$C$92,CY$5&lt;Inputs!$D$92),Inputs!$E$92,IF(AND(CY$5&gt;=Inputs!$C$93,CY$5&lt;Inputs!$D$93),Inputs!$E$93,IF(AND(CY$5&gt;=Inputs!$C$94,CY$5&lt;Inputs!$D$94),Inputs!$E$94,IF(AND(CY$5&gt;=Inputs!$C$95,CY$5&lt;Inputs!$D$95),Inputs!$E$95,IF(AND(CY$5&gt;=Inputs!$C$96,CY$5&lt;Inputs!$D$96),Inputs!$E$96,IF(AND(CY$5&gt;=Inputs!$C$97,CY$5&lt;Inputs!$D$97),Inputs!$E$97,IF(AND(CY$5&gt;=Inputs!$C$98,CY$5&lt;Inputs!$D$98),Inputs!$E$98,IF(AND(CY$5&gt;=Inputs!$C$99,CY$5&lt;Inputs!$D$99),Inputs!$E$99,IF(AND(CY$5&gt;=Inputs!$C$100,CY$5&lt;Inputs!$D$100),Inputs!$E$100,0))))))))))))</f>
        <v>10</v>
      </c>
      <c r="CZ45" s="27">
        <f>IF(AND(CZ$5&gt;=Inputs!$C$89,CZ$5&lt;Inputs!$D$89),Inputs!$E$89,IF(AND(CZ$5&gt;=Inputs!$C$90,CZ$5&lt;Inputs!$D$90),Inputs!$E$90,IF(AND(CZ$5&gt;=Inputs!$C$91,CZ$5&lt;Inputs!$D$91),Inputs!$E$91,IF(AND(CZ$5&gt;=Inputs!$C$92,CZ$5&lt;Inputs!$D$92),Inputs!$E$92,IF(AND(CZ$5&gt;=Inputs!$C$93,CZ$5&lt;Inputs!$D$93),Inputs!$E$93,IF(AND(CZ$5&gt;=Inputs!$C$94,CZ$5&lt;Inputs!$D$94),Inputs!$E$94,IF(AND(CZ$5&gt;=Inputs!$C$95,CZ$5&lt;Inputs!$D$95),Inputs!$E$95,IF(AND(CZ$5&gt;=Inputs!$C$96,CZ$5&lt;Inputs!$D$96),Inputs!$E$96,IF(AND(CZ$5&gt;=Inputs!$C$97,CZ$5&lt;Inputs!$D$97),Inputs!$E$97,IF(AND(CZ$5&gt;=Inputs!$C$98,CZ$5&lt;Inputs!$D$98),Inputs!$E$98,IF(AND(CZ$5&gt;=Inputs!$C$99,CZ$5&lt;Inputs!$D$99),Inputs!$E$99,IF(AND(CZ$5&gt;=Inputs!$C$100,CZ$5&lt;Inputs!$D$100),Inputs!$E$100,0))))))))))))</f>
        <v>10</v>
      </c>
      <c r="DA45" s="27">
        <f>IF(AND(DA$5&gt;=Inputs!$C$89,DA$5&lt;Inputs!$D$89),Inputs!$E$89,IF(AND(DA$5&gt;=Inputs!$C$90,DA$5&lt;Inputs!$D$90),Inputs!$E$90,IF(AND(DA$5&gt;=Inputs!$C$91,DA$5&lt;Inputs!$D$91),Inputs!$E$91,IF(AND(DA$5&gt;=Inputs!$C$92,DA$5&lt;Inputs!$D$92),Inputs!$E$92,IF(AND(DA$5&gt;=Inputs!$C$93,DA$5&lt;Inputs!$D$93),Inputs!$E$93,IF(AND(DA$5&gt;=Inputs!$C$94,DA$5&lt;Inputs!$D$94),Inputs!$E$94,IF(AND(DA$5&gt;=Inputs!$C$95,DA$5&lt;Inputs!$D$95),Inputs!$E$95,IF(AND(DA$5&gt;=Inputs!$C$96,DA$5&lt;Inputs!$D$96),Inputs!$E$96,IF(AND(DA$5&gt;=Inputs!$C$97,DA$5&lt;Inputs!$D$97),Inputs!$E$97,IF(AND(DA$5&gt;=Inputs!$C$98,DA$5&lt;Inputs!$D$98),Inputs!$E$98,IF(AND(DA$5&gt;=Inputs!$C$99,DA$5&lt;Inputs!$D$99),Inputs!$E$99,IF(AND(DA$5&gt;=Inputs!$C$100,DA$5&lt;Inputs!$D$100),Inputs!$E$100,0))))))))))))</f>
        <v>10</v>
      </c>
      <c r="DB45" s="27">
        <f>IF(AND(DB$5&gt;=Inputs!$C$89,DB$5&lt;Inputs!$D$89),Inputs!$E$89,IF(AND(DB$5&gt;=Inputs!$C$90,DB$5&lt;Inputs!$D$90),Inputs!$E$90,IF(AND(DB$5&gt;=Inputs!$C$91,DB$5&lt;Inputs!$D$91),Inputs!$E$91,IF(AND(DB$5&gt;=Inputs!$C$92,DB$5&lt;Inputs!$D$92),Inputs!$E$92,IF(AND(DB$5&gt;=Inputs!$C$93,DB$5&lt;Inputs!$D$93),Inputs!$E$93,IF(AND(DB$5&gt;=Inputs!$C$94,DB$5&lt;Inputs!$D$94),Inputs!$E$94,IF(AND(DB$5&gt;=Inputs!$C$95,DB$5&lt;Inputs!$D$95),Inputs!$E$95,IF(AND(DB$5&gt;=Inputs!$C$96,DB$5&lt;Inputs!$D$96),Inputs!$E$96,IF(AND(DB$5&gt;=Inputs!$C$97,DB$5&lt;Inputs!$D$97),Inputs!$E$97,IF(AND(DB$5&gt;=Inputs!$C$98,DB$5&lt;Inputs!$D$98),Inputs!$E$98,IF(AND(DB$5&gt;=Inputs!$C$99,DB$5&lt;Inputs!$D$99),Inputs!$E$99,IF(AND(DB$5&gt;=Inputs!$C$100,DB$5&lt;Inputs!$D$100),Inputs!$E$100,0))))))))))))</f>
        <v>10</v>
      </c>
      <c r="DC45" s="27">
        <f>IF(AND(DC$5&gt;=Inputs!$C$89,DC$5&lt;Inputs!$D$89),Inputs!$E$89,IF(AND(DC$5&gt;=Inputs!$C$90,DC$5&lt;Inputs!$D$90),Inputs!$E$90,IF(AND(DC$5&gt;=Inputs!$C$91,DC$5&lt;Inputs!$D$91),Inputs!$E$91,IF(AND(DC$5&gt;=Inputs!$C$92,DC$5&lt;Inputs!$D$92),Inputs!$E$92,IF(AND(DC$5&gt;=Inputs!$C$93,DC$5&lt;Inputs!$D$93),Inputs!$E$93,IF(AND(DC$5&gt;=Inputs!$C$94,DC$5&lt;Inputs!$D$94),Inputs!$E$94,IF(AND(DC$5&gt;=Inputs!$C$95,DC$5&lt;Inputs!$D$95),Inputs!$E$95,IF(AND(DC$5&gt;=Inputs!$C$96,DC$5&lt;Inputs!$D$96),Inputs!$E$96,IF(AND(DC$5&gt;=Inputs!$C$97,DC$5&lt;Inputs!$D$97),Inputs!$E$97,IF(AND(DC$5&gt;=Inputs!$C$98,DC$5&lt;Inputs!$D$98),Inputs!$E$98,IF(AND(DC$5&gt;=Inputs!$C$99,DC$5&lt;Inputs!$D$99),Inputs!$E$99,IF(AND(DC$5&gt;=Inputs!$C$100,DC$5&lt;Inputs!$D$100),Inputs!$E$100,0))))))))))))</f>
        <v>10</v>
      </c>
      <c r="DD45" s="27">
        <f>IF(AND(DD$5&gt;=Inputs!$C$89,DD$5&lt;Inputs!$D$89),Inputs!$E$89,IF(AND(DD$5&gt;=Inputs!$C$90,DD$5&lt;Inputs!$D$90),Inputs!$E$90,IF(AND(DD$5&gt;=Inputs!$C$91,DD$5&lt;Inputs!$D$91),Inputs!$E$91,IF(AND(DD$5&gt;=Inputs!$C$92,DD$5&lt;Inputs!$D$92),Inputs!$E$92,IF(AND(DD$5&gt;=Inputs!$C$93,DD$5&lt;Inputs!$D$93),Inputs!$E$93,IF(AND(DD$5&gt;=Inputs!$C$94,DD$5&lt;Inputs!$D$94),Inputs!$E$94,IF(AND(DD$5&gt;=Inputs!$C$95,DD$5&lt;Inputs!$D$95),Inputs!$E$95,IF(AND(DD$5&gt;=Inputs!$C$96,DD$5&lt;Inputs!$D$96),Inputs!$E$96,IF(AND(DD$5&gt;=Inputs!$C$97,DD$5&lt;Inputs!$D$97),Inputs!$E$97,IF(AND(DD$5&gt;=Inputs!$C$98,DD$5&lt;Inputs!$D$98),Inputs!$E$98,IF(AND(DD$5&gt;=Inputs!$C$99,DD$5&lt;Inputs!$D$99),Inputs!$E$99,IF(AND(DD$5&gt;=Inputs!$C$100,DD$5&lt;Inputs!$D$100),Inputs!$E$100,0))))))))))))</f>
        <v>10</v>
      </c>
      <c r="DE45" s="27">
        <f>IF(AND(DE$5&gt;=Inputs!$C$89,DE$5&lt;Inputs!$D$89),Inputs!$E$89,IF(AND(DE$5&gt;=Inputs!$C$90,DE$5&lt;Inputs!$D$90),Inputs!$E$90,IF(AND(DE$5&gt;=Inputs!$C$91,DE$5&lt;Inputs!$D$91),Inputs!$E$91,IF(AND(DE$5&gt;=Inputs!$C$92,DE$5&lt;Inputs!$D$92),Inputs!$E$92,IF(AND(DE$5&gt;=Inputs!$C$93,DE$5&lt;Inputs!$D$93),Inputs!$E$93,IF(AND(DE$5&gt;=Inputs!$C$94,DE$5&lt;Inputs!$D$94),Inputs!$E$94,IF(AND(DE$5&gt;=Inputs!$C$95,DE$5&lt;Inputs!$D$95),Inputs!$E$95,IF(AND(DE$5&gt;=Inputs!$C$96,DE$5&lt;Inputs!$D$96),Inputs!$E$96,IF(AND(DE$5&gt;=Inputs!$C$97,DE$5&lt;Inputs!$D$97),Inputs!$E$97,IF(AND(DE$5&gt;=Inputs!$C$98,DE$5&lt;Inputs!$D$98),Inputs!$E$98,IF(AND(DE$5&gt;=Inputs!$C$99,DE$5&lt;Inputs!$D$99),Inputs!$E$99,IF(AND(DE$5&gt;=Inputs!$C$100,DE$5&lt;Inputs!$D$100),Inputs!$E$100,0))))))))))))</f>
        <v>10</v>
      </c>
      <c r="DF45" s="27">
        <f>IF(AND(DF$5&gt;=Inputs!$C$89,DF$5&lt;Inputs!$D$89),Inputs!$E$89,IF(AND(DF$5&gt;=Inputs!$C$90,DF$5&lt;Inputs!$D$90),Inputs!$E$90,IF(AND(DF$5&gt;=Inputs!$C$91,DF$5&lt;Inputs!$D$91),Inputs!$E$91,IF(AND(DF$5&gt;=Inputs!$C$92,DF$5&lt;Inputs!$D$92),Inputs!$E$92,IF(AND(DF$5&gt;=Inputs!$C$93,DF$5&lt;Inputs!$D$93),Inputs!$E$93,IF(AND(DF$5&gt;=Inputs!$C$94,DF$5&lt;Inputs!$D$94),Inputs!$E$94,IF(AND(DF$5&gt;=Inputs!$C$95,DF$5&lt;Inputs!$D$95),Inputs!$E$95,IF(AND(DF$5&gt;=Inputs!$C$96,DF$5&lt;Inputs!$D$96),Inputs!$E$96,IF(AND(DF$5&gt;=Inputs!$C$97,DF$5&lt;Inputs!$D$97),Inputs!$E$97,IF(AND(DF$5&gt;=Inputs!$C$98,DF$5&lt;Inputs!$D$98),Inputs!$E$98,IF(AND(DF$5&gt;=Inputs!$C$99,DF$5&lt;Inputs!$D$99),Inputs!$E$99,IF(AND(DF$5&gt;=Inputs!$C$100,DF$5&lt;Inputs!$D$100),Inputs!$E$100,0))))))))))))</f>
        <v>10</v>
      </c>
      <c r="DG45" s="27">
        <f>IF(AND(DG$5&gt;=Inputs!$C$89,DG$5&lt;Inputs!$D$89),Inputs!$E$89,IF(AND(DG$5&gt;=Inputs!$C$90,DG$5&lt;Inputs!$D$90),Inputs!$E$90,IF(AND(DG$5&gt;=Inputs!$C$91,DG$5&lt;Inputs!$D$91),Inputs!$E$91,IF(AND(DG$5&gt;=Inputs!$C$92,DG$5&lt;Inputs!$D$92),Inputs!$E$92,IF(AND(DG$5&gt;=Inputs!$C$93,DG$5&lt;Inputs!$D$93),Inputs!$E$93,IF(AND(DG$5&gt;=Inputs!$C$94,DG$5&lt;Inputs!$D$94),Inputs!$E$94,IF(AND(DG$5&gt;=Inputs!$C$95,DG$5&lt;Inputs!$D$95),Inputs!$E$95,IF(AND(DG$5&gt;=Inputs!$C$96,DG$5&lt;Inputs!$D$96),Inputs!$E$96,IF(AND(DG$5&gt;=Inputs!$C$97,DG$5&lt;Inputs!$D$97),Inputs!$E$97,IF(AND(DG$5&gt;=Inputs!$C$98,DG$5&lt;Inputs!$D$98),Inputs!$E$98,IF(AND(DG$5&gt;=Inputs!$C$99,DG$5&lt;Inputs!$D$99),Inputs!$E$99,IF(AND(DG$5&gt;=Inputs!$C$100,DG$5&lt;Inputs!$D$100),Inputs!$E$100,0))))))))))))</f>
        <v>10</v>
      </c>
      <c r="DH45" s="27">
        <f>IF(AND(DH$5&gt;=Inputs!$C$89,DH$5&lt;Inputs!$D$89),Inputs!$E$89,IF(AND(DH$5&gt;=Inputs!$C$90,DH$5&lt;Inputs!$D$90),Inputs!$E$90,IF(AND(DH$5&gt;=Inputs!$C$91,DH$5&lt;Inputs!$D$91),Inputs!$E$91,IF(AND(DH$5&gt;=Inputs!$C$92,DH$5&lt;Inputs!$D$92),Inputs!$E$92,IF(AND(DH$5&gt;=Inputs!$C$93,DH$5&lt;Inputs!$D$93),Inputs!$E$93,IF(AND(DH$5&gt;=Inputs!$C$94,DH$5&lt;Inputs!$D$94),Inputs!$E$94,IF(AND(DH$5&gt;=Inputs!$C$95,DH$5&lt;Inputs!$D$95),Inputs!$E$95,IF(AND(DH$5&gt;=Inputs!$C$96,DH$5&lt;Inputs!$D$96),Inputs!$E$96,IF(AND(DH$5&gt;=Inputs!$C$97,DH$5&lt;Inputs!$D$97),Inputs!$E$97,IF(AND(DH$5&gt;=Inputs!$C$98,DH$5&lt;Inputs!$D$98),Inputs!$E$98,IF(AND(DH$5&gt;=Inputs!$C$99,DH$5&lt;Inputs!$D$99),Inputs!$E$99,IF(AND(DH$5&gt;=Inputs!$C$100,DH$5&lt;Inputs!$D$100),Inputs!$E$100,0))))))))))))</f>
        <v>10</v>
      </c>
      <c r="DI45" s="27">
        <f>IF(AND(DI$5&gt;=Inputs!$C$89,DI$5&lt;Inputs!$D$89),Inputs!$E$89,IF(AND(DI$5&gt;=Inputs!$C$90,DI$5&lt;Inputs!$D$90),Inputs!$E$90,IF(AND(DI$5&gt;=Inputs!$C$91,DI$5&lt;Inputs!$D$91),Inputs!$E$91,IF(AND(DI$5&gt;=Inputs!$C$92,DI$5&lt;Inputs!$D$92),Inputs!$E$92,IF(AND(DI$5&gt;=Inputs!$C$93,DI$5&lt;Inputs!$D$93),Inputs!$E$93,IF(AND(DI$5&gt;=Inputs!$C$94,DI$5&lt;Inputs!$D$94),Inputs!$E$94,IF(AND(DI$5&gt;=Inputs!$C$95,DI$5&lt;Inputs!$D$95),Inputs!$E$95,IF(AND(DI$5&gt;=Inputs!$C$96,DI$5&lt;Inputs!$D$96),Inputs!$E$96,IF(AND(DI$5&gt;=Inputs!$C$97,DI$5&lt;Inputs!$D$97),Inputs!$E$97,IF(AND(DI$5&gt;=Inputs!$C$98,DI$5&lt;Inputs!$D$98),Inputs!$E$98,IF(AND(DI$5&gt;=Inputs!$C$99,DI$5&lt;Inputs!$D$99),Inputs!$E$99,IF(AND(DI$5&gt;=Inputs!$C$100,DI$5&lt;Inputs!$D$100),Inputs!$E$100,0))))))))))))</f>
        <v>10</v>
      </c>
      <c r="DJ45" s="27">
        <f>IF(AND(DJ$5&gt;=Inputs!$C$89,DJ$5&lt;Inputs!$D$89),Inputs!$E$89,IF(AND(DJ$5&gt;=Inputs!$C$90,DJ$5&lt;Inputs!$D$90),Inputs!$E$90,IF(AND(DJ$5&gt;=Inputs!$C$91,DJ$5&lt;Inputs!$D$91),Inputs!$E$91,IF(AND(DJ$5&gt;=Inputs!$C$92,DJ$5&lt;Inputs!$D$92),Inputs!$E$92,IF(AND(DJ$5&gt;=Inputs!$C$93,DJ$5&lt;Inputs!$D$93),Inputs!$E$93,IF(AND(DJ$5&gt;=Inputs!$C$94,DJ$5&lt;Inputs!$D$94),Inputs!$E$94,IF(AND(DJ$5&gt;=Inputs!$C$95,DJ$5&lt;Inputs!$D$95),Inputs!$E$95,IF(AND(DJ$5&gt;=Inputs!$C$96,DJ$5&lt;Inputs!$D$96),Inputs!$E$96,IF(AND(DJ$5&gt;=Inputs!$C$97,DJ$5&lt;Inputs!$D$97),Inputs!$E$97,IF(AND(DJ$5&gt;=Inputs!$C$98,DJ$5&lt;Inputs!$D$98),Inputs!$E$98,IF(AND(DJ$5&gt;=Inputs!$C$99,DJ$5&lt;Inputs!$D$99),Inputs!$E$99,IF(AND(DJ$5&gt;=Inputs!$C$100,DJ$5&lt;Inputs!$D$100),Inputs!$E$100,0))))))))))))</f>
        <v>10</v>
      </c>
      <c r="DK45" s="27">
        <f>IF(AND(DK$5&gt;=Inputs!$C$89,DK$5&lt;Inputs!$D$89),Inputs!$E$89,IF(AND(DK$5&gt;=Inputs!$C$90,DK$5&lt;Inputs!$D$90),Inputs!$E$90,IF(AND(DK$5&gt;=Inputs!$C$91,DK$5&lt;Inputs!$D$91),Inputs!$E$91,IF(AND(DK$5&gt;=Inputs!$C$92,DK$5&lt;Inputs!$D$92),Inputs!$E$92,IF(AND(DK$5&gt;=Inputs!$C$93,DK$5&lt;Inputs!$D$93),Inputs!$E$93,IF(AND(DK$5&gt;=Inputs!$C$94,DK$5&lt;Inputs!$D$94),Inputs!$E$94,IF(AND(DK$5&gt;=Inputs!$C$95,DK$5&lt;Inputs!$D$95),Inputs!$E$95,IF(AND(DK$5&gt;=Inputs!$C$96,DK$5&lt;Inputs!$D$96),Inputs!$E$96,IF(AND(DK$5&gt;=Inputs!$C$97,DK$5&lt;Inputs!$D$97),Inputs!$E$97,IF(AND(DK$5&gt;=Inputs!$C$98,DK$5&lt;Inputs!$D$98),Inputs!$E$98,IF(AND(DK$5&gt;=Inputs!$C$99,DK$5&lt;Inputs!$D$99),Inputs!$E$99,IF(AND(DK$5&gt;=Inputs!$C$100,DK$5&lt;Inputs!$D$100),Inputs!$E$100,0))))))))))))</f>
        <v>10</v>
      </c>
      <c r="DL45" s="27">
        <f>IF(AND(DL$5&gt;=Inputs!$C$89,DL$5&lt;Inputs!$D$89),Inputs!$E$89,IF(AND(DL$5&gt;=Inputs!$C$90,DL$5&lt;Inputs!$D$90),Inputs!$E$90,IF(AND(DL$5&gt;=Inputs!$C$91,DL$5&lt;Inputs!$D$91),Inputs!$E$91,IF(AND(DL$5&gt;=Inputs!$C$92,DL$5&lt;Inputs!$D$92),Inputs!$E$92,IF(AND(DL$5&gt;=Inputs!$C$93,DL$5&lt;Inputs!$D$93),Inputs!$E$93,IF(AND(DL$5&gt;=Inputs!$C$94,DL$5&lt;Inputs!$D$94),Inputs!$E$94,IF(AND(DL$5&gt;=Inputs!$C$95,DL$5&lt;Inputs!$D$95),Inputs!$E$95,IF(AND(DL$5&gt;=Inputs!$C$96,DL$5&lt;Inputs!$D$96),Inputs!$E$96,IF(AND(DL$5&gt;=Inputs!$C$97,DL$5&lt;Inputs!$D$97),Inputs!$E$97,IF(AND(DL$5&gt;=Inputs!$C$98,DL$5&lt;Inputs!$D$98),Inputs!$E$98,IF(AND(DL$5&gt;=Inputs!$C$99,DL$5&lt;Inputs!$D$99),Inputs!$E$99,IF(AND(DL$5&gt;=Inputs!$C$100,DL$5&lt;Inputs!$D$100),Inputs!$E$100,0))))))))))))</f>
        <v>10</v>
      </c>
      <c r="DM45" s="27">
        <f>IF(AND(DM$5&gt;=Inputs!$C$89,DM$5&lt;Inputs!$D$89),Inputs!$E$89,IF(AND(DM$5&gt;=Inputs!$C$90,DM$5&lt;Inputs!$D$90),Inputs!$E$90,IF(AND(DM$5&gt;=Inputs!$C$91,DM$5&lt;Inputs!$D$91),Inputs!$E$91,IF(AND(DM$5&gt;=Inputs!$C$92,DM$5&lt;Inputs!$D$92),Inputs!$E$92,IF(AND(DM$5&gt;=Inputs!$C$93,DM$5&lt;Inputs!$D$93),Inputs!$E$93,IF(AND(DM$5&gt;=Inputs!$C$94,DM$5&lt;Inputs!$D$94),Inputs!$E$94,IF(AND(DM$5&gt;=Inputs!$C$95,DM$5&lt;Inputs!$D$95),Inputs!$E$95,IF(AND(DM$5&gt;=Inputs!$C$96,DM$5&lt;Inputs!$D$96),Inputs!$E$96,IF(AND(DM$5&gt;=Inputs!$C$97,DM$5&lt;Inputs!$D$97),Inputs!$E$97,IF(AND(DM$5&gt;=Inputs!$C$98,DM$5&lt;Inputs!$D$98),Inputs!$E$98,IF(AND(DM$5&gt;=Inputs!$C$99,DM$5&lt;Inputs!$D$99),Inputs!$E$99,IF(AND(DM$5&gt;=Inputs!$C$100,DM$5&lt;Inputs!$D$100),Inputs!$E$100,0))))))))))))</f>
        <v>10</v>
      </c>
      <c r="DN45" s="27">
        <f>IF(AND(DN$5&gt;=Inputs!$C$89,DN$5&lt;Inputs!$D$89),Inputs!$E$89,IF(AND(DN$5&gt;=Inputs!$C$90,DN$5&lt;Inputs!$D$90),Inputs!$E$90,IF(AND(DN$5&gt;=Inputs!$C$91,DN$5&lt;Inputs!$D$91),Inputs!$E$91,IF(AND(DN$5&gt;=Inputs!$C$92,DN$5&lt;Inputs!$D$92),Inputs!$E$92,IF(AND(DN$5&gt;=Inputs!$C$93,DN$5&lt;Inputs!$D$93),Inputs!$E$93,IF(AND(DN$5&gt;=Inputs!$C$94,DN$5&lt;Inputs!$D$94),Inputs!$E$94,IF(AND(DN$5&gt;=Inputs!$C$95,DN$5&lt;Inputs!$D$95),Inputs!$E$95,IF(AND(DN$5&gt;=Inputs!$C$96,DN$5&lt;Inputs!$D$96),Inputs!$E$96,IF(AND(DN$5&gt;=Inputs!$C$97,DN$5&lt;Inputs!$D$97),Inputs!$E$97,IF(AND(DN$5&gt;=Inputs!$C$98,DN$5&lt;Inputs!$D$98),Inputs!$E$98,IF(AND(DN$5&gt;=Inputs!$C$99,DN$5&lt;Inputs!$D$99),Inputs!$E$99,IF(AND(DN$5&gt;=Inputs!$C$100,DN$5&lt;Inputs!$D$100),Inputs!$E$100,0))))))))))))</f>
        <v>10</v>
      </c>
      <c r="DO45" s="27">
        <f>IF(AND(DO$5&gt;=Inputs!$C$89,DO$5&lt;Inputs!$D$89),Inputs!$E$89,IF(AND(DO$5&gt;=Inputs!$C$90,DO$5&lt;Inputs!$D$90),Inputs!$E$90,IF(AND(DO$5&gt;=Inputs!$C$91,DO$5&lt;Inputs!$D$91),Inputs!$E$91,IF(AND(DO$5&gt;=Inputs!$C$92,DO$5&lt;Inputs!$D$92),Inputs!$E$92,IF(AND(DO$5&gt;=Inputs!$C$93,DO$5&lt;Inputs!$D$93),Inputs!$E$93,IF(AND(DO$5&gt;=Inputs!$C$94,DO$5&lt;Inputs!$D$94),Inputs!$E$94,IF(AND(DO$5&gt;=Inputs!$C$95,DO$5&lt;Inputs!$D$95),Inputs!$E$95,IF(AND(DO$5&gt;=Inputs!$C$96,DO$5&lt;Inputs!$D$96),Inputs!$E$96,IF(AND(DO$5&gt;=Inputs!$C$97,DO$5&lt;Inputs!$D$97),Inputs!$E$97,IF(AND(DO$5&gt;=Inputs!$C$98,DO$5&lt;Inputs!$D$98),Inputs!$E$98,IF(AND(DO$5&gt;=Inputs!$C$99,DO$5&lt;Inputs!$D$99),Inputs!$E$99,IF(AND(DO$5&gt;=Inputs!$C$100,DO$5&lt;Inputs!$D$100),Inputs!$E$100,0))))))))))))</f>
        <v>10</v>
      </c>
      <c r="DP45" s="27">
        <f>IF(AND(DP$5&gt;=Inputs!$C$89,DP$5&lt;Inputs!$D$89),Inputs!$E$89,IF(AND(DP$5&gt;=Inputs!$C$90,DP$5&lt;Inputs!$D$90),Inputs!$E$90,IF(AND(DP$5&gt;=Inputs!$C$91,DP$5&lt;Inputs!$D$91),Inputs!$E$91,IF(AND(DP$5&gt;=Inputs!$C$92,DP$5&lt;Inputs!$D$92),Inputs!$E$92,IF(AND(DP$5&gt;=Inputs!$C$93,DP$5&lt;Inputs!$D$93),Inputs!$E$93,IF(AND(DP$5&gt;=Inputs!$C$94,DP$5&lt;Inputs!$D$94),Inputs!$E$94,IF(AND(DP$5&gt;=Inputs!$C$95,DP$5&lt;Inputs!$D$95),Inputs!$E$95,IF(AND(DP$5&gt;=Inputs!$C$96,DP$5&lt;Inputs!$D$96),Inputs!$E$96,IF(AND(DP$5&gt;=Inputs!$C$97,DP$5&lt;Inputs!$D$97),Inputs!$E$97,IF(AND(DP$5&gt;=Inputs!$C$98,DP$5&lt;Inputs!$D$98),Inputs!$E$98,IF(AND(DP$5&gt;=Inputs!$C$99,DP$5&lt;Inputs!$D$99),Inputs!$E$99,IF(AND(DP$5&gt;=Inputs!$C$100,DP$5&lt;Inputs!$D$100),Inputs!$E$100,0))))))))))))</f>
        <v>0</v>
      </c>
      <c r="DQ45" s="27">
        <f>IF(AND(DQ$5&gt;=Inputs!$C$89,DQ$5&lt;Inputs!$D$89),Inputs!$E$89,IF(AND(DQ$5&gt;=Inputs!$C$90,DQ$5&lt;Inputs!$D$90),Inputs!$E$90,IF(AND(DQ$5&gt;=Inputs!$C$91,DQ$5&lt;Inputs!$D$91),Inputs!$E$91,IF(AND(DQ$5&gt;=Inputs!$C$92,DQ$5&lt;Inputs!$D$92),Inputs!$E$92,IF(AND(DQ$5&gt;=Inputs!$C$93,DQ$5&lt;Inputs!$D$93),Inputs!$E$93,IF(AND(DQ$5&gt;=Inputs!$C$94,DQ$5&lt;Inputs!$D$94),Inputs!$E$94,IF(AND(DQ$5&gt;=Inputs!$C$95,DQ$5&lt;Inputs!$D$95),Inputs!$E$95,IF(AND(DQ$5&gt;=Inputs!$C$96,DQ$5&lt;Inputs!$D$96),Inputs!$E$96,IF(AND(DQ$5&gt;=Inputs!$C$97,DQ$5&lt;Inputs!$D$97),Inputs!$E$97,IF(AND(DQ$5&gt;=Inputs!$C$98,DQ$5&lt;Inputs!$D$98),Inputs!$E$98,IF(AND(DQ$5&gt;=Inputs!$C$99,DQ$5&lt;Inputs!$D$99),Inputs!$E$99,IF(AND(DQ$5&gt;=Inputs!$C$100,DQ$5&lt;Inputs!$D$100),Inputs!$E$100,0))))))))))))</f>
        <v>0</v>
      </c>
      <c r="DR45" s="27">
        <f>IF(AND(DR$5&gt;=Inputs!$C$89,DR$5&lt;Inputs!$D$89),Inputs!$E$89,IF(AND(DR$5&gt;=Inputs!$C$90,DR$5&lt;Inputs!$D$90),Inputs!$E$90,IF(AND(DR$5&gt;=Inputs!$C$91,DR$5&lt;Inputs!$D$91),Inputs!$E$91,IF(AND(DR$5&gt;=Inputs!$C$92,DR$5&lt;Inputs!$D$92),Inputs!$E$92,IF(AND(DR$5&gt;=Inputs!$C$93,DR$5&lt;Inputs!$D$93),Inputs!$E$93,IF(AND(DR$5&gt;=Inputs!$C$94,DR$5&lt;Inputs!$D$94),Inputs!$E$94,IF(AND(DR$5&gt;=Inputs!$C$95,DR$5&lt;Inputs!$D$95),Inputs!$E$95,IF(AND(DR$5&gt;=Inputs!$C$96,DR$5&lt;Inputs!$D$96),Inputs!$E$96,IF(AND(DR$5&gt;=Inputs!$C$97,DR$5&lt;Inputs!$D$97),Inputs!$E$97,IF(AND(DR$5&gt;=Inputs!$C$98,DR$5&lt;Inputs!$D$98),Inputs!$E$98,IF(AND(DR$5&gt;=Inputs!$C$99,DR$5&lt;Inputs!$D$99),Inputs!$E$99,IF(AND(DR$5&gt;=Inputs!$C$100,DR$5&lt;Inputs!$D$100),Inputs!$E$100,0))))))))))))</f>
        <v>0</v>
      </c>
    </row>
    <row r="46" ht="14.25" customHeight="1" outlineLevel="2">
      <c r="B46" s="242" t="s">
        <v>242</v>
      </c>
      <c r="C46" s="27">
        <f>IF(AND(C$5&gt;=Inputs!$C$89,C$5&lt;Inputs!$D$89),Inputs!$F$89,IF(AND(C$5&gt;=Inputs!$C$90,C$5&lt;Inputs!$D$90),Inputs!$F$90,IF(AND(C$5&gt;=Inputs!$C$91,C$5&lt;Inputs!$D$91),Inputs!$F$91,IF(AND(C$5&gt;=Inputs!$C$92,C$5&lt;Inputs!$D$92),Inputs!$F$92,IF(AND(C$5&gt;=Inputs!$C$93,C$5&lt;Inputs!$D$93),Inputs!$F$93,IF(AND(C$5&gt;=Inputs!$C$94,C$5&lt;Inputs!$D$94),Inputs!$F$94,IF(AND(C$5&gt;=Inputs!$C$95,C$5&lt;Inputs!$D$95),Inputs!$F$95,IF(AND(C$5&gt;=Inputs!$C$96,C$5&lt;Inputs!$D$96),Inputs!$F$96,IF(AND(C$5&gt;=Inputs!$C$97,C$5&lt;Inputs!$D$97),Inputs!$F$97,IF(AND(C$5&gt;=Inputs!$C$98,C$5&lt;Inputs!$D$98),Inputs!$F$98,IF(AND(C$5&gt;=Inputs!$C$99,C$5&lt;Inputs!$D$99),Inputs!$F$99,IF(AND(C$5&gt;=Inputs!$C$100,C$5&lt;Inputs!$D$100),Inputs!$F$100,0))))))))))))</f>
        <v>69</v>
      </c>
      <c r="D46" s="27">
        <f>IF(AND(D$5&gt;=Inputs!$C$89,D$5&lt;Inputs!$D$89),Inputs!$F$89,IF(AND(D$5&gt;=Inputs!$C$90,D$5&lt;Inputs!$D$90),Inputs!$F$90,IF(AND(D$5&gt;=Inputs!$C$91,D$5&lt;Inputs!$D$91),Inputs!$F$91,IF(AND(D$5&gt;=Inputs!$C$92,D$5&lt;Inputs!$D$92),Inputs!$F$92,IF(AND(D$5&gt;=Inputs!$C$93,D$5&lt;Inputs!$D$93),Inputs!$F$93,IF(AND(D$5&gt;=Inputs!$C$94,D$5&lt;Inputs!$D$94),Inputs!$F$94,IF(AND(D$5&gt;=Inputs!$C$95,D$5&lt;Inputs!$D$95),Inputs!$F$95,IF(AND(D$5&gt;=Inputs!$C$96,D$5&lt;Inputs!$D$96),Inputs!$F$96,IF(AND(D$5&gt;=Inputs!$C$97,D$5&lt;Inputs!$D$97),Inputs!$F$97,IF(AND(D$5&gt;=Inputs!$C$98,D$5&lt;Inputs!$D$98),Inputs!$F$98,IF(AND(D$5&gt;=Inputs!$C$99,D$5&lt;Inputs!$D$99),Inputs!$F$99,IF(AND(D$5&gt;=Inputs!$C$100,D$5&lt;Inputs!$D$100),Inputs!$F$100,0))))))))))))</f>
        <v>69</v>
      </c>
      <c r="E46" s="27">
        <f>IF(AND(E$5&gt;=Inputs!$C$89,E$5&lt;Inputs!$D$89),Inputs!$F$89,IF(AND(E$5&gt;=Inputs!$C$90,E$5&lt;Inputs!$D$90),Inputs!$F$90,IF(AND(E$5&gt;=Inputs!$C$91,E$5&lt;Inputs!$D$91),Inputs!$F$91,IF(AND(E$5&gt;=Inputs!$C$92,E$5&lt;Inputs!$D$92),Inputs!$F$92,IF(AND(E$5&gt;=Inputs!$C$93,E$5&lt;Inputs!$D$93),Inputs!$F$93,IF(AND(E$5&gt;=Inputs!$C$94,E$5&lt;Inputs!$D$94),Inputs!$F$94,IF(AND(E$5&gt;=Inputs!$C$95,E$5&lt;Inputs!$D$95),Inputs!$F$95,IF(AND(E$5&gt;=Inputs!$C$96,E$5&lt;Inputs!$D$96),Inputs!$F$96,IF(AND(E$5&gt;=Inputs!$C$97,E$5&lt;Inputs!$D$97),Inputs!$F$97,IF(AND(E$5&gt;=Inputs!$C$98,E$5&lt;Inputs!$D$98),Inputs!$F$98,IF(AND(E$5&gt;=Inputs!$C$99,E$5&lt;Inputs!$D$99),Inputs!$F$99,IF(AND(E$5&gt;=Inputs!$C$100,E$5&lt;Inputs!$D$100),Inputs!$F$100,0))))))))))))</f>
        <v>69</v>
      </c>
      <c r="F46" s="27">
        <f>IF(AND(F$5&gt;=Inputs!$C$89,F$5&lt;Inputs!$D$89),Inputs!$F$89,IF(AND(F$5&gt;=Inputs!$C$90,F$5&lt;Inputs!$D$90),Inputs!$F$90,IF(AND(F$5&gt;=Inputs!$C$91,F$5&lt;Inputs!$D$91),Inputs!$F$91,IF(AND(F$5&gt;=Inputs!$C$92,F$5&lt;Inputs!$D$92),Inputs!$F$92,IF(AND(F$5&gt;=Inputs!$C$93,F$5&lt;Inputs!$D$93),Inputs!$F$93,IF(AND(F$5&gt;=Inputs!$C$94,F$5&lt;Inputs!$D$94),Inputs!$F$94,IF(AND(F$5&gt;=Inputs!$C$95,F$5&lt;Inputs!$D$95),Inputs!$F$95,IF(AND(F$5&gt;=Inputs!$C$96,F$5&lt;Inputs!$D$96),Inputs!$F$96,IF(AND(F$5&gt;=Inputs!$C$97,F$5&lt;Inputs!$D$97),Inputs!$F$97,IF(AND(F$5&gt;=Inputs!$C$98,F$5&lt;Inputs!$D$98),Inputs!$F$98,IF(AND(F$5&gt;=Inputs!$C$99,F$5&lt;Inputs!$D$99),Inputs!$F$99,IF(AND(F$5&gt;=Inputs!$C$100,F$5&lt;Inputs!$D$100),Inputs!$F$100,0))))))))))))</f>
        <v>69</v>
      </c>
      <c r="G46" s="27">
        <f>IF(AND(G$5&gt;=Inputs!$C$89,G$5&lt;Inputs!$D$89),Inputs!$F$89,IF(AND(G$5&gt;=Inputs!$C$90,G$5&lt;Inputs!$D$90),Inputs!$F$90,IF(AND(G$5&gt;=Inputs!$C$91,G$5&lt;Inputs!$D$91),Inputs!$F$91,IF(AND(G$5&gt;=Inputs!$C$92,G$5&lt;Inputs!$D$92),Inputs!$F$92,IF(AND(G$5&gt;=Inputs!$C$93,G$5&lt;Inputs!$D$93),Inputs!$F$93,IF(AND(G$5&gt;=Inputs!$C$94,G$5&lt;Inputs!$D$94),Inputs!$F$94,IF(AND(G$5&gt;=Inputs!$C$95,G$5&lt;Inputs!$D$95),Inputs!$F$95,IF(AND(G$5&gt;=Inputs!$C$96,G$5&lt;Inputs!$D$96),Inputs!$F$96,IF(AND(G$5&gt;=Inputs!$C$97,G$5&lt;Inputs!$D$97),Inputs!$F$97,IF(AND(G$5&gt;=Inputs!$C$98,G$5&lt;Inputs!$D$98),Inputs!$F$98,IF(AND(G$5&gt;=Inputs!$C$99,G$5&lt;Inputs!$D$99),Inputs!$F$99,IF(AND(G$5&gt;=Inputs!$C$100,G$5&lt;Inputs!$D$100),Inputs!$F$100,0))))))))))))</f>
        <v>69</v>
      </c>
      <c r="H46" s="27">
        <f>IF(AND(H$5&gt;=Inputs!$C$89,H$5&lt;Inputs!$D$89),Inputs!$F$89,IF(AND(H$5&gt;=Inputs!$C$90,H$5&lt;Inputs!$D$90),Inputs!$F$90,IF(AND(H$5&gt;=Inputs!$C$91,H$5&lt;Inputs!$D$91),Inputs!$F$91,IF(AND(H$5&gt;=Inputs!$C$92,H$5&lt;Inputs!$D$92),Inputs!$F$92,IF(AND(H$5&gt;=Inputs!$C$93,H$5&lt;Inputs!$D$93),Inputs!$F$93,IF(AND(H$5&gt;=Inputs!$C$94,H$5&lt;Inputs!$D$94),Inputs!$F$94,IF(AND(H$5&gt;=Inputs!$C$95,H$5&lt;Inputs!$D$95),Inputs!$F$95,IF(AND(H$5&gt;=Inputs!$C$96,H$5&lt;Inputs!$D$96),Inputs!$F$96,IF(AND(H$5&gt;=Inputs!$C$97,H$5&lt;Inputs!$D$97),Inputs!$F$97,IF(AND(H$5&gt;=Inputs!$C$98,H$5&lt;Inputs!$D$98),Inputs!$F$98,IF(AND(H$5&gt;=Inputs!$C$99,H$5&lt;Inputs!$D$99),Inputs!$F$99,IF(AND(H$5&gt;=Inputs!$C$100,H$5&lt;Inputs!$D$100),Inputs!$F$100,0))))))))))))</f>
        <v>69</v>
      </c>
      <c r="I46" s="27">
        <f>IF(AND(I$5&gt;=Inputs!$C$89,I$5&lt;Inputs!$D$89),Inputs!$F$89,IF(AND(I$5&gt;=Inputs!$C$90,I$5&lt;Inputs!$D$90),Inputs!$F$90,IF(AND(I$5&gt;=Inputs!$C$91,I$5&lt;Inputs!$D$91),Inputs!$F$91,IF(AND(I$5&gt;=Inputs!$C$92,I$5&lt;Inputs!$D$92),Inputs!$F$92,IF(AND(I$5&gt;=Inputs!$C$93,I$5&lt;Inputs!$D$93),Inputs!$F$93,IF(AND(I$5&gt;=Inputs!$C$94,I$5&lt;Inputs!$D$94),Inputs!$F$94,IF(AND(I$5&gt;=Inputs!$C$95,I$5&lt;Inputs!$D$95),Inputs!$F$95,IF(AND(I$5&gt;=Inputs!$C$96,I$5&lt;Inputs!$D$96),Inputs!$F$96,IF(AND(I$5&gt;=Inputs!$C$97,I$5&lt;Inputs!$D$97),Inputs!$F$97,IF(AND(I$5&gt;=Inputs!$C$98,I$5&lt;Inputs!$D$98),Inputs!$F$98,IF(AND(I$5&gt;=Inputs!$C$99,I$5&lt;Inputs!$D$99),Inputs!$F$99,IF(AND(I$5&gt;=Inputs!$C$100,I$5&lt;Inputs!$D$100),Inputs!$F$100,0))))))))))))</f>
        <v>69</v>
      </c>
      <c r="J46" s="27">
        <f>IF(AND(J$5&gt;=Inputs!$C$89,J$5&lt;Inputs!$D$89),Inputs!$F$89,IF(AND(J$5&gt;=Inputs!$C$90,J$5&lt;Inputs!$D$90),Inputs!$F$90,IF(AND(J$5&gt;=Inputs!$C$91,J$5&lt;Inputs!$D$91),Inputs!$F$91,IF(AND(J$5&gt;=Inputs!$C$92,J$5&lt;Inputs!$D$92),Inputs!$F$92,IF(AND(J$5&gt;=Inputs!$C$93,J$5&lt;Inputs!$D$93),Inputs!$F$93,IF(AND(J$5&gt;=Inputs!$C$94,J$5&lt;Inputs!$D$94),Inputs!$F$94,IF(AND(J$5&gt;=Inputs!$C$95,J$5&lt;Inputs!$D$95),Inputs!$F$95,IF(AND(J$5&gt;=Inputs!$C$96,J$5&lt;Inputs!$D$96),Inputs!$F$96,IF(AND(J$5&gt;=Inputs!$C$97,J$5&lt;Inputs!$D$97),Inputs!$F$97,IF(AND(J$5&gt;=Inputs!$C$98,J$5&lt;Inputs!$D$98),Inputs!$F$98,IF(AND(J$5&gt;=Inputs!$C$99,J$5&lt;Inputs!$D$99),Inputs!$F$99,IF(AND(J$5&gt;=Inputs!$C$100,J$5&lt;Inputs!$D$100),Inputs!$F$100,0))))))))))))</f>
        <v>69</v>
      </c>
      <c r="K46" s="27">
        <f>IF(AND(K$5&gt;=Inputs!$C$89,K$5&lt;Inputs!$D$89),Inputs!$F$89,IF(AND(K$5&gt;=Inputs!$C$90,K$5&lt;Inputs!$D$90),Inputs!$F$90,IF(AND(K$5&gt;=Inputs!$C$91,K$5&lt;Inputs!$D$91),Inputs!$F$91,IF(AND(K$5&gt;=Inputs!$C$92,K$5&lt;Inputs!$D$92),Inputs!$F$92,IF(AND(K$5&gt;=Inputs!$C$93,K$5&lt;Inputs!$D$93),Inputs!$F$93,IF(AND(K$5&gt;=Inputs!$C$94,K$5&lt;Inputs!$D$94),Inputs!$F$94,IF(AND(K$5&gt;=Inputs!$C$95,K$5&lt;Inputs!$D$95),Inputs!$F$95,IF(AND(K$5&gt;=Inputs!$C$96,K$5&lt;Inputs!$D$96),Inputs!$F$96,IF(AND(K$5&gt;=Inputs!$C$97,K$5&lt;Inputs!$D$97),Inputs!$F$97,IF(AND(K$5&gt;=Inputs!$C$98,K$5&lt;Inputs!$D$98),Inputs!$F$98,IF(AND(K$5&gt;=Inputs!$C$99,K$5&lt;Inputs!$D$99),Inputs!$F$99,IF(AND(K$5&gt;=Inputs!$C$100,K$5&lt;Inputs!$D$100),Inputs!$F$100,0))))))))))))</f>
        <v>69</v>
      </c>
      <c r="L46" s="27">
        <f>IF(AND(L$5&gt;=Inputs!$C$89,L$5&lt;Inputs!$D$89),Inputs!$F$89,IF(AND(L$5&gt;=Inputs!$C$90,L$5&lt;Inputs!$D$90),Inputs!$F$90,IF(AND(L$5&gt;=Inputs!$C$91,L$5&lt;Inputs!$D$91),Inputs!$F$91,IF(AND(L$5&gt;=Inputs!$C$92,L$5&lt;Inputs!$D$92),Inputs!$F$92,IF(AND(L$5&gt;=Inputs!$C$93,L$5&lt;Inputs!$D$93),Inputs!$F$93,IF(AND(L$5&gt;=Inputs!$C$94,L$5&lt;Inputs!$D$94),Inputs!$F$94,IF(AND(L$5&gt;=Inputs!$C$95,L$5&lt;Inputs!$D$95),Inputs!$F$95,IF(AND(L$5&gt;=Inputs!$C$96,L$5&lt;Inputs!$D$96),Inputs!$F$96,IF(AND(L$5&gt;=Inputs!$C$97,L$5&lt;Inputs!$D$97),Inputs!$F$97,IF(AND(L$5&gt;=Inputs!$C$98,L$5&lt;Inputs!$D$98),Inputs!$F$98,IF(AND(L$5&gt;=Inputs!$C$99,L$5&lt;Inputs!$D$99),Inputs!$F$99,IF(AND(L$5&gt;=Inputs!$C$100,L$5&lt;Inputs!$D$100),Inputs!$F$100,0))))))))))))</f>
        <v>69</v>
      </c>
      <c r="M46" s="27">
        <f>IF(AND(M$5&gt;=Inputs!$C$89,M$5&lt;Inputs!$D$89),Inputs!$F$89,IF(AND(M$5&gt;=Inputs!$C$90,M$5&lt;Inputs!$D$90),Inputs!$F$90,IF(AND(M$5&gt;=Inputs!$C$91,M$5&lt;Inputs!$D$91),Inputs!$F$91,IF(AND(M$5&gt;=Inputs!$C$92,M$5&lt;Inputs!$D$92),Inputs!$F$92,IF(AND(M$5&gt;=Inputs!$C$93,M$5&lt;Inputs!$D$93),Inputs!$F$93,IF(AND(M$5&gt;=Inputs!$C$94,M$5&lt;Inputs!$D$94),Inputs!$F$94,IF(AND(M$5&gt;=Inputs!$C$95,M$5&lt;Inputs!$D$95),Inputs!$F$95,IF(AND(M$5&gt;=Inputs!$C$96,M$5&lt;Inputs!$D$96),Inputs!$F$96,IF(AND(M$5&gt;=Inputs!$C$97,M$5&lt;Inputs!$D$97),Inputs!$F$97,IF(AND(M$5&gt;=Inputs!$C$98,M$5&lt;Inputs!$D$98),Inputs!$F$98,IF(AND(M$5&gt;=Inputs!$C$99,M$5&lt;Inputs!$D$99),Inputs!$F$99,IF(AND(M$5&gt;=Inputs!$C$100,M$5&lt;Inputs!$D$100),Inputs!$F$100,0))))))))))))</f>
        <v>69</v>
      </c>
      <c r="N46" s="27">
        <f>IF(AND(N$5&gt;=Inputs!$C$89,N$5&lt;Inputs!$D$89),Inputs!$F$89,IF(AND(N$5&gt;=Inputs!$C$90,N$5&lt;Inputs!$D$90),Inputs!$F$90,IF(AND(N$5&gt;=Inputs!$C$91,N$5&lt;Inputs!$D$91),Inputs!$F$91,IF(AND(N$5&gt;=Inputs!$C$92,N$5&lt;Inputs!$D$92),Inputs!$F$92,IF(AND(N$5&gt;=Inputs!$C$93,N$5&lt;Inputs!$D$93),Inputs!$F$93,IF(AND(N$5&gt;=Inputs!$C$94,N$5&lt;Inputs!$D$94),Inputs!$F$94,IF(AND(N$5&gt;=Inputs!$C$95,N$5&lt;Inputs!$D$95),Inputs!$F$95,IF(AND(N$5&gt;=Inputs!$C$96,N$5&lt;Inputs!$D$96),Inputs!$F$96,IF(AND(N$5&gt;=Inputs!$C$97,N$5&lt;Inputs!$D$97),Inputs!$F$97,IF(AND(N$5&gt;=Inputs!$C$98,N$5&lt;Inputs!$D$98),Inputs!$F$98,IF(AND(N$5&gt;=Inputs!$C$99,N$5&lt;Inputs!$D$99),Inputs!$F$99,IF(AND(N$5&gt;=Inputs!$C$100,N$5&lt;Inputs!$D$100),Inputs!$F$100,0))))))))))))</f>
        <v>69</v>
      </c>
      <c r="O46" s="27">
        <f>IF(AND(O$5&gt;=Inputs!$C$89,O$5&lt;Inputs!$D$89),Inputs!$F$89,IF(AND(O$5&gt;=Inputs!$C$90,O$5&lt;Inputs!$D$90),Inputs!$F$90,IF(AND(O$5&gt;=Inputs!$C$91,O$5&lt;Inputs!$D$91),Inputs!$F$91,IF(AND(O$5&gt;=Inputs!$C$92,O$5&lt;Inputs!$D$92),Inputs!$F$92,IF(AND(O$5&gt;=Inputs!$C$93,O$5&lt;Inputs!$D$93),Inputs!$F$93,IF(AND(O$5&gt;=Inputs!$C$94,O$5&lt;Inputs!$D$94),Inputs!$F$94,IF(AND(O$5&gt;=Inputs!$C$95,O$5&lt;Inputs!$D$95),Inputs!$F$95,IF(AND(O$5&gt;=Inputs!$C$96,O$5&lt;Inputs!$D$96),Inputs!$F$96,IF(AND(O$5&gt;=Inputs!$C$97,O$5&lt;Inputs!$D$97),Inputs!$F$97,IF(AND(O$5&gt;=Inputs!$C$98,O$5&lt;Inputs!$D$98),Inputs!$F$98,IF(AND(O$5&gt;=Inputs!$C$99,O$5&lt;Inputs!$D$99),Inputs!$F$99,IF(AND(O$5&gt;=Inputs!$C$100,O$5&lt;Inputs!$D$100),Inputs!$F$100,0))))))))))))</f>
        <v>69</v>
      </c>
      <c r="P46" s="27">
        <f>IF(AND(P$5&gt;=Inputs!$C$89,P$5&lt;Inputs!$D$89),Inputs!$F$89,IF(AND(P$5&gt;=Inputs!$C$90,P$5&lt;Inputs!$D$90),Inputs!$F$90,IF(AND(P$5&gt;=Inputs!$C$91,P$5&lt;Inputs!$D$91),Inputs!$F$91,IF(AND(P$5&gt;=Inputs!$C$92,P$5&lt;Inputs!$D$92),Inputs!$F$92,IF(AND(P$5&gt;=Inputs!$C$93,P$5&lt;Inputs!$D$93),Inputs!$F$93,IF(AND(P$5&gt;=Inputs!$C$94,P$5&lt;Inputs!$D$94),Inputs!$F$94,IF(AND(P$5&gt;=Inputs!$C$95,P$5&lt;Inputs!$D$95),Inputs!$F$95,IF(AND(P$5&gt;=Inputs!$C$96,P$5&lt;Inputs!$D$96),Inputs!$F$96,IF(AND(P$5&gt;=Inputs!$C$97,P$5&lt;Inputs!$D$97),Inputs!$F$97,IF(AND(P$5&gt;=Inputs!$C$98,P$5&lt;Inputs!$D$98),Inputs!$F$98,IF(AND(P$5&gt;=Inputs!$C$99,P$5&lt;Inputs!$D$99),Inputs!$F$99,IF(AND(P$5&gt;=Inputs!$C$100,P$5&lt;Inputs!$D$100),Inputs!$F$100,0))))))))))))</f>
        <v>69</v>
      </c>
      <c r="Q46" s="27">
        <f>IF(AND(Q$5&gt;=Inputs!$C$89,Q$5&lt;Inputs!$D$89),Inputs!$F$89,IF(AND(Q$5&gt;=Inputs!$C$90,Q$5&lt;Inputs!$D$90),Inputs!$F$90,IF(AND(Q$5&gt;=Inputs!$C$91,Q$5&lt;Inputs!$D$91),Inputs!$F$91,IF(AND(Q$5&gt;=Inputs!$C$92,Q$5&lt;Inputs!$D$92),Inputs!$F$92,IF(AND(Q$5&gt;=Inputs!$C$93,Q$5&lt;Inputs!$D$93),Inputs!$F$93,IF(AND(Q$5&gt;=Inputs!$C$94,Q$5&lt;Inputs!$D$94),Inputs!$F$94,IF(AND(Q$5&gt;=Inputs!$C$95,Q$5&lt;Inputs!$D$95),Inputs!$F$95,IF(AND(Q$5&gt;=Inputs!$C$96,Q$5&lt;Inputs!$D$96),Inputs!$F$96,IF(AND(Q$5&gt;=Inputs!$C$97,Q$5&lt;Inputs!$D$97),Inputs!$F$97,IF(AND(Q$5&gt;=Inputs!$C$98,Q$5&lt;Inputs!$D$98),Inputs!$F$98,IF(AND(Q$5&gt;=Inputs!$C$99,Q$5&lt;Inputs!$D$99),Inputs!$F$99,IF(AND(Q$5&gt;=Inputs!$C$100,Q$5&lt;Inputs!$D$100),Inputs!$F$100,0))))))))))))</f>
        <v>69</v>
      </c>
      <c r="R46" s="27">
        <f>IF(AND(R$5&gt;=Inputs!$C$89,R$5&lt;Inputs!$D$89),Inputs!$F$89,IF(AND(R$5&gt;=Inputs!$C$90,R$5&lt;Inputs!$D$90),Inputs!$F$90,IF(AND(R$5&gt;=Inputs!$C$91,R$5&lt;Inputs!$D$91),Inputs!$F$91,IF(AND(R$5&gt;=Inputs!$C$92,R$5&lt;Inputs!$D$92),Inputs!$F$92,IF(AND(R$5&gt;=Inputs!$C$93,R$5&lt;Inputs!$D$93),Inputs!$F$93,IF(AND(R$5&gt;=Inputs!$C$94,R$5&lt;Inputs!$D$94),Inputs!$F$94,IF(AND(R$5&gt;=Inputs!$C$95,R$5&lt;Inputs!$D$95),Inputs!$F$95,IF(AND(R$5&gt;=Inputs!$C$96,R$5&lt;Inputs!$D$96),Inputs!$F$96,IF(AND(R$5&gt;=Inputs!$C$97,R$5&lt;Inputs!$D$97),Inputs!$F$97,IF(AND(R$5&gt;=Inputs!$C$98,R$5&lt;Inputs!$D$98),Inputs!$F$98,IF(AND(R$5&gt;=Inputs!$C$99,R$5&lt;Inputs!$D$99),Inputs!$F$99,IF(AND(R$5&gt;=Inputs!$C$100,R$5&lt;Inputs!$D$100),Inputs!$F$100,0))))))))))))</f>
        <v>69</v>
      </c>
      <c r="S46" s="27">
        <f>IF(AND(S$5&gt;=Inputs!$C$89,S$5&lt;Inputs!$D$89),Inputs!$F$89,IF(AND(S$5&gt;=Inputs!$C$90,S$5&lt;Inputs!$D$90),Inputs!$F$90,IF(AND(S$5&gt;=Inputs!$C$91,S$5&lt;Inputs!$D$91),Inputs!$F$91,IF(AND(S$5&gt;=Inputs!$C$92,S$5&lt;Inputs!$D$92),Inputs!$F$92,IF(AND(S$5&gt;=Inputs!$C$93,S$5&lt;Inputs!$D$93),Inputs!$F$93,IF(AND(S$5&gt;=Inputs!$C$94,S$5&lt;Inputs!$D$94),Inputs!$F$94,IF(AND(S$5&gt;=Inputs!$C$95,S$5&lt;Inputs!$D$95),Inputs!$F$95,IF(AND(S$5&gt;=Inputs!$C$96,S$5&lt;Inputs!$D$96),Inputs!$F$96,IF(AND(S$5&gt;=Inputs!$C$97,S$5&lt;Inputs!$D$97),Inputs!$F$97,IF(AND(S$5&gt;=Inputs!$C$98,S$5&lt;Inputs!$D$98),Inputs!$F$98,IF(AND(S$5&gt;=Inputs!$C$99,S$5&lt;Inputs!$D$99),Inputs!$F$99,IF(AND(S$5&gt;=Inputs!$C$100,S$5&lt;Inputs!$D$100),Inputs!$F$100,0))))))))))))</f>
        <v>69</v>
      </c>
      <c r="T46" s="27">
        <f>IF(AND(T$5&gt;=Inputs!$C$89,T$5&lt;Inputs!$D$89),Inputs!$F$89,IF(AND(T$5&gt;=Inputs!$C$90,T$5&lt;Inputs!$D$90),Inputs!$F$90,IF(AND(T$5&gt;=Inputs!$C$91,T$5&lt;Inputs!$D$91),Inputs!$F$91,IF(AND(T$5&gt;=Inputs!$C$92,T$5&lt;Inputs!$D$92),Inputs!$F$92,IF(AND(T$5&gt;=Inputs!$C$93,T$5&lt;Inputs!$D$93),Inputs!$F$93,IF(AND(T$5&gt;=Inputs!$C$94,T$5&lt;Inputs!$D$94),Inputs!$F$94,IF(AND(T$5&gt;=Inputs!$C$95,T$5&lt;Inputs!$D$95),Inputs!$F$95,IF(AND(T$5&gt;=Inputs!$C$96,T$5&lt;Inputs!$D$96),Inputs!$F$96,IF(AND(T$5&gt;=Inputs!$C$97,T$5&lt;Inputs!$D$97),Inputs!$F$97,IF(AND(T$5&gt;=Inputs!$C$98,T$5&lt;Inputs!$D$98),Inputs!$F$98,IF(AND(T$5&gt;=Inputs!$C$99,T$5&lt;Inputs!$D$99),Inputs!$F$99,IF(AND(T$5&gt;=Inputs!$C$100,T$5&lt;Inputs!$D$100),Inputs!$F$100,0))))))))))))</f>
        <v>69</v>
      </c>
      <c r="U46" s="27">
        <f>IF(AND(U$5&gt;=Inputs!$C$89,U$5&lt;Inputs!$D$89),Inputs!$F$89,IF(AND(U$5&gt;=Inputs!$C$90,U$5&lt;Inputs!$D$90),Inputs!$F$90,IF(AND(U$5&gt;=Inputs!$C$91,U$5&lt;Inputs!$D$91),Inputs!$F$91,IF(AND(U$5&gt;=Inputs!$C$92,U$5&lt;Inputs!$D$92),Inputs!$F$92,IF(AND(U$5&gt;=Inputs!$C$93,U$5&lt;Inputs!$D$93),Inputs!$F$93,IF(AND(U$5&gt;=Inputs!$C$94,U$5&lt;Inputs!$D$94),Inputs!$F$94,IF(AND(U$5&gt;=Inputs!$C$95,U$5&lt;Inputs!$D$95),Inputs!$F$95,IF(AND(U$5&gt;=Inputs!$C$96,U$5&lt;Inputs!$D$96),Inputs!$F$96,IF(AND(U$5&gt;=Inputs!$C$97,U$5&lt;Inputs!$D$97),Inputs!$F$97,IF(AND(U$5&gt;=Inputs!$C$98,U$5&lt;Inputs!$D$98),Inputs!$F$98,IF(AND(U$5&gt;=Inputs!$C$99,U$5&lt;Inputs!$D$99),Inputs!$F$99,IF(AND(U$5&gt;=Inputs!$C$100,U$5&lt;Inputs!$D$100),Inputs!$F$100,0))))))))))))</f>
        <v>69</v>
      </c>
      <c r="V46" s="27">
        <f>IF(AND(V$5&gt;=Inputs!$C$89,V$5&lt;Inputs!$D$89),Inputs!$F$89,IF(AND(V$5&gt;=Inputs!$C$90,V$5&lt;Inputs!$D$90),Inputs!$F$90,IF(AND(V$5&gt;=Inputs!$C$91,V$5&lt;Inputs!$D$91),Inputs!$F$91,IF(AND(V$5&gt;=Inputs!$C$92,V$5&lt;Inputs!$D$92),Inputs!$F$92,IF(AND(V$5&gt;=Inputs!$C$93,V$5&lt;Inputs!$D$93),Inputs!$F$93,IF(AND(V$5&gt;=Inputs!$C$94,V$5&lt;Inputs!$D$94),Inputs!$F$94,IF(AND(V$5&gt;=Inputs!$C$95,V$5&lt;Inputs!$D$95),Inputs!$F$95,IF(AND(V$5&gt;=Inputs!$C$96,V$5&lt;Inputs!$D$96),Inputs!$F$96,IF(AND(V$5&gt;=Inputs!$C$97,V$5&lt;Inputs!$D$97),Inputs!$F$97,IF(AND(V$5&gt;=Inputs!$C$98,V$5&lt;Inputs!$D$98),Inputs!$F$98,IF(AND(V$5&gt;=Inputs!$C$99,V$5&lt;Inputs!$D$99),Inputs!$F$99,IF(AND(V$5&gt;=Inputs!$C$100,V$5&lt;Inputs!$D$100),Inputs!$F$100,0))))))))))))</f>
        <v>69</v>
      </c>
      <c r="W46" s="27">
        <f>IF(AND(W$5&gt;=Inputs!$C$89,W$5&lt;Inputs!$D$89),Inputs!$F$89,IF(AND(W$5&gt;=Inputs!$C$90,W$5&lt;Inputs!$D$90),Inputs!$F$90,IF(AND(W$5&gt;=Inputs!$C$91,W$5&lt;Inputs!$D$91),Inputs!$F$91,IF(AND(W$5&gt;=Inputs!$C$92,W$5&lt;Inputs!$D$92),Inputs!$F$92,IF(AND(W$5&gt;=Inputs!$C$93,W$5&lt;Inputs!$D$93),Inputs!$F$93,IF(AND(W$5&gt;=Inputs!$C$94,W$5&lt;Inputs!$D$94),Inputs!$F$94,IF(AND(W$5&gt;=Inputs!$C$95,W$5&lt;Inputs!$D$95),Inputs!$F$95,IF(AND(W$5&gt;=Inputs!$C$96,W$5&lt;Inputs!$D$96),Inputs!$F$96,IF(AND(W$5&gt;=Inputs!$C$97,W$5&lt;Inputs!$D$97),Inputs!$F$97,IF(AND(W$5&gt;=Inputs!$C$98,W$5&lt;Inputs!$D$98),Inputs!$F$98,IF(AND(W$5&gt;=Inputs!$C$99,W$5&lt;Inputs!$D$99),Inputs!$F$99,IF(AND(W$5&gt;=Inputs!$C$100,W$5&lt;Inputs!$D$100),Inputs!$F$100,0))))))))))))</f>
        <v>69</v>
      </c>
      <c r="X46" s="27">
        <f>IF(AND(X$5&gt;=Inputs!$C$89,X$5&lt;Inputs!$D$89),Inputs!$F$89,IF(AND(X$5&gt;=Inputs!$C$90,X$5&lt;Inputs!$D$90),Inputs!$F$90,IF(AND(X$5&gt;=Inputs!$C$91,X$5&lt;Inputs!$D$91),Inputs!$F$91,IF(AND(X$5&gt;=Inputs!$C$92,X$5&lt;Inputs!$D$92),Inputs!$F$92,IF(AND(X$5&gt;=Inputs!$C$93,X$5&lt;Inputs!$D$93),Inputs!$F$93,IF(AND(X$5&gt;=Inputs!$C$94,X$5&lt;Inputs!$D$94),Inputs!$F$94,IF(AND(X$5&gt;=Inputs!$C$95,X$5&lt;Inputs!$D$95),Inputs!$F$95,IF(AND(X$5&gt;=Inputs!$C$96,X$5&lt;Inputs!$D$96),Inputs!$F$96,IF(AND(X$5&gt;=Inputs!$C$97,X$5&lt;Inputs!$D$97),Inputs!$F$97,IF(AND(X$5&gt;=Inputs!$C$98,X$5&lt;Inputs!$D$98),Inputs!$F$98,IF(AND(X$5&gt;=Inputs!$C$99,X$5&lt;Inputs!$D$99),Inputs!$F$99,IF(AND(X$5&gt;=Inputs!$C$100,X$5&lt;Inputs!$D$100),Inputs!$F$100,0))))))))))))</f>
        <v>69</v>
      </c>
      <c r="Y46" s="27">
        <f>IF(AND(Y$5&gt;=Inputs!$C$89,Y$5&lt;Inputs!$D$89),Inputs!$F$89,IF(AND(Y$5&gt;=Inputs!$C$90,Y$5&lt;Inputs!$D$90),Inputs!$F$90,IF(AND(Y$5&gt;=Inputs!$C$91,Y$5&lt;Inputs!$D$91),Inputs!$F$91,IF(AND(Y$5&gt;=Inputs!$C$92,Y$5&lt;Inputs!$D$92),Inputs!$F$92,IF(AND(Y$5&gt;=Inputs!$C$93,Y$5&lt;Inputs!$D$93),Inputs!$F$93,IF(AND(Y$5&gt;=Inputs!$C$94,Y$5&lt;Inputs!$D$94),Inputs!$F$94,IF(AND(Y$5&gt;=Inputs!$C$95,Y$5&lt;Inputs!$D$95),Inputs!$F$95,IF(AND(Y$5&gt;=Inputs!$C$96,Y$5&lt;Inputs!$D$96),Inputs!$F$96,IF(AND(Y$5&gt;=Inputs!$C$97,Y$5&lt;Inputs!$D$97),Inputs!$F$97,IF(AND(Y$5&gt;=Inputs!$C$98,Y$5&lt;Inputs!$D$98),Inputs!$F$98,IF(AND(Y$5&gt;=Inputs!$C$99,Y$5&lt;Inputs!$D$99),Inputs!$F$99,IF(AND(Y$5&gt;=Inputs!$C$100,Y$5&lt;Inputs!$D$100),Inputs!$F$100,0))))))))))))</f>
        <v>69</v>
      </c>
      <c r="Z46" s="27">
        <f>IF(AND(Z$5&gt;=Inputs!$C$89,Z$5&lt;Inputs!$D$89),Inputs!$F$89,IF(AND(Z$5&gt;=Inputs!$C$90,Z$5&lt;Inputs!$D$90),Inputs!$F$90,IF(AND(Z$5&gt;=Inputs!$C$91,Z$5&lt;Inputs!$D$91),Inputs!$F$91,IF(AND(Z$5&gt;=Inputs!$C$92,Z$5&lt;Inputs!$D$92),Inputs!$F$92,IF(AND(Z$5&gt;=Inputs!$C$93,Z$5&lt;Inputs!$D$93),Inputs!$F$93,IF(AND(Z$5&gt;=Inputs!$C$94,Z$5&lt;Inputs!$D$94),Inputs!$F$94,IF(AND(Z$5&gt;=Inputs!$C$95,Z$5&lt;Inputs!$D$95),Inputs!$F$95,IF(AND(Z$5&gt;=Inputs!$C$96,Z$5&lt;Inputs!$D$96),Inputs!$F$96,IF(AND(Z$5&gt;=Inputs!$C$97,Z$5&lt;Inputs!$D$97),Inputs!$F$97,IF(AND(Z$5&gt;=Inputs!$C$98,Z$5&lt;Inputs!$D$98),Inputs!$F$98,IF(AND(Z$5&gt;=Inputs!$C$99,Z$5&lt;Inputs!$D$99),Inputs!$F$99,IF(AND(Z$5&gt;=Inputs!$C$100,Z$5&lt;Inputs!$D$100),Inputs!$F$100,0))))))))))))</f>
        <v>69</v>
      </c>
      <c r="AA46" s="27">
        <f>IF(AND(AA$5&gt;=Inputs!$C$89,AA$5&lt;Inputs!$D$89),Inputs!$F$89,IF(AND(AA$5&gt;=Inputs!$C$90,AA$5&lt;Inputs!$D$90),Inputs!$F$90,IF(AND(AA$5&gt;=Inputs!$C$91,AA$5&lt;Inputs!$D$91),Inputs!$F$91,IF(AND(AA$5&gt;=Inputs!$C$92,AA$5&lt;Inputs!$D$92),Inputs!$F$92,IF(AND(AA$5&gt;=Inputs!$C$93,AA$5&lt;Inputs!$D$93),Inputs!$F$93,IF(AND(AA$5&gt;=Inputs!$C$94,AA$5&lt;Inputs!$D$94),Inputs!$F$94,IF(AND(AA$5&gt;=Inputs!$C$95,AA$5&lt;Inputs!$D$95),Inputs!$F$95,IF(AND(AA$5&gt;=Inputs!$C$96,AA$5&lt;Inputs!$D$96),Inputs!$F$96,IF(AND(AA$5&gt;=Inputs!$C$97,AA$5&lt;Inputs!$D$97),Inputs!$F$97,IF(AND(AA$5&gt;=Inputs!$C$98,AA$5&lt;Inputs!$D$98),Inputs!$F$98,IF(AND(AA$5&gt;=Inputs!$C$99,AA$5&lt;Inputs!$D$99),Inputs!$F$99,IF(AND(AA$5&gt;=Inputs!$C$100,AA$5&lt;Inputs!$D$100),Inputs!$F$100,0))))))))))))</f>
        <v>69</v>
      </c>
      <c r="AB46" s="27">
        <f>IF(AND(AB$5&gt;=Inputs!$C$89,AB$5&lt;Inputs!$D$89),Inputs!$F$89,IF(AND(AB$5&gt;=Inputs!$C$90,AB$5&lt;Inputs!$D$90),Inputs!$F$90,IF(AND(AB$5&gt;=Inputs!$C$91,AB$5&lt;Inputs!$D$91),Inputs!$F$91,IF(AND(AB$5&gt;=Inputs!$C$92,AB$5&lt;Inputs!$D$92),Inputs!$F$92,IF(AND(AB$5&gt;=Inputs!$C$93,AB$5&lt;Inputs!$D$93),Inputs!$F$93,IF(AND(AB$5&gt;=Inputs!$C$94,AB$5&lt;Inputs!$D$94),Inputs!$F$94,IF(AND(AB$5&gt;=Inputs!$C$95,AB$5&lt;Inputs!$D$95),Inputs!$F$95,IF(AND(AB$5&gt;=Inputs!$C$96,AB$5&lt;Inputs!$D$96),Inputs!$F$96,IF(AND(AB$5&gt;=Inputs!$C$97,AB$5&lt;Inputs!$D$97),Inputs!$F$97,IF(AND(AB$5&gt;=Inputs!$C$98,AB$5&lt;Inputs!$D$98),Inputs!$F$98,IF(AND(AB$5&gt;=Inputs!$C$99,AB$5&lt;Inputs!$D$99),Inputs!$F$99,IF(AND(AB$5&gt;=Inputs!$C$100,AB$5&lt;Inputs!$D$100),Inputs!$F$100,0))))))))))))</f>
        <v>69</v>
      </c>
      <c r="AC46" s="27">
        <f>IF(AND(AC$5&gt;=Inputs!$C$89,AC$5&lt;Inputs!$D$89),Inputs!$F$89,IF(AND(AC$5&gt;=Inputs!$C$90,AC$5&lt;Inputs!$D$90),Inputs!$F$90,IF(AND(AC$5&gt;=Inputs!$C$91,AC$5&lt;Inputs!$D$91),Inputs!$F$91,IF(AND(AC$5&gt;=Inputs!$C$92,AC$5&lt;Inputs!$D$92),Inputs!$F$92,IF(AND(AC$5&gt;=Inputs!$C$93,AC$5&lt;Inputs!$D$93),Inputs!$F$93,IF(AND(AC$5&gt;=Inputs!$C$94,AC$5&lt;Inputs!$D$94),Inputs!$F$94,IF(AND(AC$5&gt;=Inputs!$C$95,AC$5&lt;Inputs!$D$95),Inputs!$F$95,IF(AND(AC$5&gt;=Inputs!$C$96,AC$5&lt;Inputs!$D$96),Inputs!$F$96,IF(AND(AC$5&gt;=Inputs!$C$97,AC$5&lt;Inputs!$D$97),Inputs!$F$97,IF(AND(AC$5&gt;=Inputs!$C$98,AC$5&lt;Inputs!$D$98),Inputs!$F$98,IF(AND(AC$5&gt;=Inputs!$C$99,AC$5&lt;Inputs!$D$99),Inputs!$F$99,IF(AND(AC$5&gt;=Inputs!$C$100,AC$5&lt;Inputs!$D$100),Inputs!$F$100,0))))))))))))</f>
        <v>69</v>
      </c>
      <c r="AD46" s="27">
        <f>IF(AND(AD$5&gt;=Inputs!$C$89,AD$5&lt;Inputs!$D$89),Inputs!$F$89,IF(AND(AD$5&gt;=Inputs!$C$90,AD$5&lt;Inputs!$D$90),Inputs!$F$90,IF(AND(AD$5&gt;=Inputs!$C$91,AD$5&lt;Inputs!$D$91),Inputs!$F$91,IF(AND(AD$5&gt;=Inputs!$C$92,AD$5&lt;Inputs!$D$92),Inputs!$F$92,IF(AND(AD$5&gt;=Inputs!$C$93,AD$5&lt;Inputs!$D$93),Inputs!$F$93,IF(AND(AD$5&gt;=Inputs!$C$94,AD$5&lt;Inputs!$D$94),Inputs!$F$94,IF(AND(AD$5&gt;=Inputs!$C$95,AD$5&lt;Inputs!$D$95),Inputs!$F$95,IF(AND(AD$5&gt;=Inputs!$C$96,AD$5&lt;Inputs!$D$96),Inputs!$F$96,IF(AND(AD$5&gt;=Inputs!$C$97,AD$5&lt;Inputs!$D$97),Inputs!$F$97,IF(AND(AD$5&gt;=Inputs!$C$98,AD$5&lt;Inputs!$D$98),Inputs!$F$98,IF(AND(AD$5&gt;=Inputs!$C$99,AD$5&lt;Inputs!$D$99),Inputs!$F$99,IF(AND(AD$5&gt;=Inputs!$C$100,AD$5&lt;Inputs!$D$100),Inputs!$F$100,0))))))))))))</f>
        <v>69</v>
      </c>
      <c r="AE46" s="27">
        <f>IF(AND(AE$5&gt;=Inputs!$C$89,AE$5&lt;Inputs!$D$89),Inputs!$F$89,IF(AND(AE$5&gt;=Inputs!$C$90,AE$5&lt;Inputs!$D$90),Inputs!$F$90,IF(AND(AE$5&gt;=Inputs!$C$91,AE$5&lt;Inputs!$D$91),Inputs!$F$91,IF(AND(AE$5&gt;=Inputs!$C$92,AE$5&lt;Inputs!$D$92),Inputs!$F$92,IF(AND(AE$5&gt;=Inputs!$C$93,AE$5&lt;Inputs!$D$93),Inputs!$F$93,IF(AND(AE$5&gt;=Inputs!$C$94,AE$5&lt;Inputs!$D$94),Inputs!$F$94,IF(AND(AE$5&gt;=Inputs!$C$95,AE$5&lt;Inputs!$D$95),Inputs!$F$95,IF(AND(AE$5&gt;=Inputs!$C$96,AE$5&lt;Inputs!$D$96),Inputs!$F$96,IF(AND(AE$5&gt;=Inputs!$C$97,AE$5&lt;Inputs!$D$97),Inputs!$F$97,IF(AND(AE$5&gt;=Inputs!$C$98,AE$5&lt;Inputs!$D$98),Inputs!$F$98,IF(AND(AE$5&gt;=Inputs!$C$99,AE$5&lt;Inputs!$D$99),Inputs!$F$99,IF(AND(AE$5&gt;=Inputs!$C$100,AE$5&lt;Inputs!$D$100),Inputs!$F$100,0))))))))))))</f>
        <v>69</v>
      </c>
      <c r="AF46" s="27">
        <f>IF(AND(AF$5&gt;=Inputs!$C$89,AF$5&lt;Inputs!$D$89),Inputs!$F$89,IF(AND(AF$5&gt;=Inputs!$C$90,AF$5&lt;Inputs!$D$90),Inputs!$F$90,IF(AND(AF$5&gt;=Inputs!$C$91,AF$5&lt;Inputs!$D$91),Inputs!$F$91,IF(AND(AF$5&gt;=Inputs!$C$92,AF$5&lt;Inputs!$D$92),Inputs!$F$92,IF(AND(AF$5&gt;=Inputs!$C$93,AF$5&lt;Inputs!$D$93),Inputs!$F$93,IF(AND(AF$5&gt;=Inputs!$C$94,AF$5&lt;Inputs!$D$94),Inputs!$F$94,IF(AND(AF$5&gt;=Inputs!$C$95,AF$5&lt;Inputs!$D$95),Inputs!$F$95,IF(AND(AF$5&gt;=Inputs!$C$96,AF$5&lt;Inputs!$D$96),Inputs!$F$96,IF(AND(AF$5&gt;=Inputs!$C$97,AF$5&lt;Inputs!$D$97),Inputs!$F$97,IF(AND(AF$5&gt;=Inputs!$C$98,AF$5&lt;Inputs!$D$98),Inputs!$F$98,IF(AND(AF$5&gt;=Inputs!$C$99,AF$5&lt;Inputs!$D$99),Inputs!$F$99,IF(AND(AF$5&gt;=Inputs!$C$100,AF$5&lt;Inputs!$D$100),Inputs!$F$100,0))))))))))))</f>
        <v>69</v>
      </c>
      <c r="AG46" s="27">
        <f>IF(AND(AG$5&gt;=Inputs!$C$89,AG$5&lt;Inputs!$D$89),Inputs!$F$89,IF(AND(AG$5&gt;=Inputs!$C$90,AG$5&lt;Inputs!$D$90),Inputs!$F$90,IF(AND(AG$5&gt;=Inputs!$C$91,AG$5&lt;Inputs!$D$91),Inputs!$F$91,IF(AND(AG$5&gt;=Inputs!$C$92,AG$5&lt;Inputs!$D$92),Inputs!$F$92,IF(AND(AG$5&gt;=Inputs!$C$93,AG$5&lt;Inputs!$D$93),Inputs!$F$93,IF(AND(AG$5&gt;=Inputs!$C$94,AG$5&lt;Inputs!$D$94),Inputs!$F$94,IF(AND(AG$5&gt;=Inputs!$C$95,AG$5&lt;Inputs!$D$95),Inputs!$F$95,IF(AND(AG$5&gt;=Inputs!$C$96,AG$5&lt;Inputs!$D$96),Inputs!$F$96,IF(AND(AG$5&gt;=Inputs!$C$97,AG$5&lt;Inputs!$D$97),Inputs!$F$97,IF(AND(AG$5&gt;=Inputs!$C$98,AG$5&lt;Inputs!$D$98),Inputs!$F$98,IF(AND(AG$5&gt;=Inputs!$C$99,AG$5&lt;Inputs!$D$99),Inputs!$F$99,IF(AND(AG$5&gt;=Inputs!$C$100,AG$5&lt;Inputs!$D$100),Inputs!$F$100,0))))))))))))</f>
        <v>69</v>
      </c>
      <c r="AH46" s="27">
        <f>IF(AND(AH$5&gt;=Inputs!$C$89,AH$5&lt;Inputs!$D$89),Inputs!$F$89,IF(AND(AH$5&gt;=Inputs!$C$90,AH$5&lt;Inputs!$D$90),Inputs!$F$90,IF(AND(AH$5&gt;=Inputs!$C$91,AH$5&lt;Inputs!$D$91),Inputs!$F$91,IF(AND(AH$5&gt;=Inputs!$C$92,AH$5&lt;Inputs!$D$92),Inputs!$F$92,IF(AND(AH$5&gt;=Inputs!$C$93,AH$5&lt;Inputs!$D$93),Inputs!$F$93,IF(AND(AH$5&gt;=Inputs!$C$94,AH$5&lt;Inputs!$D$94),Inputs!$F$94,IF(AND(AH$5&gt;=Inputs!$C$95,AH$5&lt;Inputs!$D$95),Inputs!$F$95,IF(AND(AH$5&gt;=Inputs!$C$96,AH$5&lt;Inputs!$D$96),Inputs!$F$96,IF(AND(AH$5&gt;=Inputs!$C$97,AH$5&lt;Inputs!$D$97),Inputs!$F$97,IF(AND(AH$5&gt;=Inputs!$C$98,AH$5&lt;Inputs!$D$98),Inputs!$F$98,IF(AND(AH$5&gt;=Inputs!$C$99,AH$5&lt;Inputs!$D$99),Inputs!$F$99,IF(AND(AH$5&gt;=Inputs!$C$100,AH$5&lt;Inputs!$D$100),Inputs!$F$100,0))))))))))))</f>
        <v>69</v>
      </c>
      <c r="AI46" s="27">
        <f>IF(AND(AI$5&gt;=Inputs!$C$89,AI$5&lt;Inputs!$D$89),Inputs!$F$89,IF(AND(AI$5&gt;=Inputs!$C$90,AI$5&lt;Inputs!$D$90),Inputs!$F$90,IF(AND(AI$5&gt;=Inputs!$C$91,AI$5&lt;Inputs!$D$91),Inputs!$F$91,IF(AND(AI$5&gt;=Inputs!$C$92,AI$5&lt;Inputs!$D$92),Inputs!$F$92,IF(AND(AI$5&gt;=Inputs!$C$93,AI$5&lt;Inputs!$D$93),Inputs!$F$93,IF(AND(AI$5&gt;=Inputs!$C$94,AI$5&lt;Inputs!$D$94),Inputs!$F$94,IF(AND(AI$5&gt;=Inputs!$C$95,AI$5&lt;Inputs!$D$95),Inputs!$F$95,IF(AND(AI$5&gt;=Inputs!$C$96,AI$5&lt;Inputs!$D$96),Inputs!$F$96,IF(AND(AI$5&gt;=Inputs!$C$97,AI$5&lt;Inputs!$D$97),Inputs!$F$97,IF(AND(AI$5&gt;=Inputs!$C$98,AI$5&lt;Inputs!$D$98),Inputs!$F$98,IF(AND(AI$5&gt;=Inputs!$C$99,AI$5&lt;Inputs!$D$99),Inputs!$F$99,IF(AND(AI$5&gt;=Inputs!$C$100,AI$5&lt;Inputs!$D$100),Inputs!$F$100,0))))))))))))</f>
        <v>69</v>
      </c>
      <c r="AJ46" s="27">
        <f>IF(AND(AJ$5&gt;=Inputs!$C$89,AJ$5&lt;Inputs!$D$89),Inputs!$F$89,IF(AND(AJ$5&gt;=Inputs!$C$90,AJ$5&lt;Inputs!$D$90),Inputs!$F$90,IF(AND(AJ$5&gt;=Inputs!$C$91,AJ$5&lt;Inputs!$D$91),Inputs!$F$91,IF(AND(AJ$5&gt;=Inputs!$C$92,AJ$5&lt;Inputs!$D$92),Inputs!$F$92,IF(AND(AJ$5&gt;=Inputs!$C$93,AJ$5&lt;Inputs!$D$93),Inputs!$F$93,IF(AND(AJ$5&gt;=Inputs!$C$94,AJ$5&lt;Inputs!$D$94),Inputs!$F$94,IF(AND(AJ$5&gt;=Inputs!$C$95,AJ$5&lt;Inputs!$D$95),Inputs!$F$95,IF(AND(AJ$5&gt;=Inputs!$C$96,AJ$5&lt;Inputs!$D$96),Inputs!$F$96,IF(AND(AJ$5&gt;=Inputs!$C$97,AJ$5&lt;Inputs!$D$97),Inputs!$F$97,IF(AND(AJ$5&gt;=Inputs!$C$98,AJ$5&lt;Inputs!$D$98),Inputs!$F$98,IF(AND(AJ$5&gt;=Inputs!$C$99,AJ$5&lt;Inputs!$D$99),Inputs!$F$99,IF(AND(AJ$5&gt;=Inputs!$C$100,AJ$5&lt;Inputs!$D$100),Inputs!$F$100,0))))))))))))</f>
        <v>69</v>
      </c>
      <c r="AK46" s="27">
        <f>IF(AND(AK$5&gt;=Inputs!$C$89,AK$5&lt;Inputs!$D$89),Inputs!$F$89,IF(AND(AK$5&gt;=Inputs!$C$90,AK$5&lt;Inputs!$D$90),Inputs!$F$90,IF(AND(AK$5&gt;=Inputs!$C$91,AK$5&lt;Inputs!$D$91),Inputs!$F$91,IF(AND(AK$5&gt;=Inputs!$C$92,AK$5&lt;Inputs!$D$92),Inputs!$F$92,IF(AND(AK$5&gt;=Inputs!$C$93,AK$5&lt;Inputs!$D$93),Inputs!$F$93,IF(AND(AK$5&gt;=Inputs!$C$94,AK$5&lt;Inputs!$D$94),Inputs!$F$94,IF(AND(AK$5&gt;=Inputs!$C$95,AK$5&lt;Inputs!$D$95),Inputs!$F$95,IF(AND(AK$5&gt;=Inputs!$C$96,AK$5&lt;Inputs!$D$96),Inputs!$F$96,IF(AND(AK$5&gt;=Inputs!$C$97,AK$5&lt;Inputs!$D$97),Inputs!$F$97,IF(AND(AK$5&gt;=Inputs!$C$98,AK$5&lt;Inputs!$D$98),Inputs!$F$98,IF(AND(AK$5&gt;=Inputs!$C$99,AK$5&lt;Inputs!$D$99),Inputs!$F$99,IF(AND(AK$5&gt;=Inputs!$C$100,AK$5&lt;Inputs!$D$100),Inputs!$F$100,0))))))))))))</f>
        <v>69</v>
      </c>
      <c r="AL46" s="27">
        <f>IF(AND(AL$5&gt;=Inputs!$C$89,AL$5&lt;Inputs!$D$89),Inputs!$F$89,IF(AND(AL$5&gt;=Inputs!$C$90,AL$5&lt;Inputs!$D$90),Inputs!$F$90,IF(AND(AL$5&gt;=Inputs!$C$91,AL$5&lt;Inputs!$D$91),Inputs!$F$91,IF(AND(AL$5&gt;=Inputs!$C$92,AL$5&lt;Inputs!$D$92),Inputs!$F$92,IF(AND(AL$5&gt;=Inputs!$C$93,AL$5&lt;Inputs!$D$93),Inputs!$F$93,IF(AND(AL$5&gt;=Inputs!$C$94,AL$5&lt;Inputs!$D$94),Inputs!$F$94,IF(AND(AL$5&gt;=Inputs!$C$95,AL$5&lt;Inputs!$D$95),Inputs!$F$95,IF(AND(AL$5&gt;=Inputs!$C$96,AL$5&lt;Inputs!$D$96),Inputs!$F$96,IF(AND(AL$5&gt;=Inputs!$C$97,AL$5&lt;Inputs!$D$97),Inputs!$F$97,IF(AND(AL$5&gt;=Inputs!$C$98,AL$5&lt;Inputs!$D$98),Inputs!$F$98,IF(AND(AL$5&gt;=Inputs!$C$99,AL$5&lt;Inputs!$D$99),Inputs!$F$99,IF(AND(AL$5&gt;=Inputs!$C$100,AL$5&lt;Inputs!$D$100),Inputs!$F$100,0))))))))))))</f>
        <v>69</v>
      </c>
      <c r="AM46" s="27">
        <f>IF(AND(AM$5&gt;=Inputs!$C$89,AM$5&lt;Inputs!$D$89),Inputs!$F$89,IF(AND(AM$5&gt;=Inputs!$C$90,AM$5&lt;Inputs!$D$90),Inputs!$F$90,IF(AND(AM$5&gt;=Inputs!$C$91,AM$5&lt;Inputs!$D$91),Inputs!$F$91,IF(AND(AM$5&gt;=Inputs!$C$92,AM$5&lt;Inputs!$D$92),Inputs!$F$92,IF(AND(AM$5&gt;=Inputs!$C$93,AM$5&lt;Inputs!$D$93),Inputs!$F$93,IF(AND(AM$5&gt;=Inputs!$C$94,AM$5&lt;Inputs!$D$94),Inputs!$F$94,IF(AND(AM$5&gt;=Inputs!$C$95,AM$5&lt;Inputs!$D$95),Inputs!$F$95,IF(AND(AM$5&gt;=Inputs!$C$96,AM$5&lt;Inputs!$D$96),Inputs!$F$96,IF(AND(AM$5&gt;=Inputs!$C$97,AM$5&lt;Inputs!$D$97),Inputs!$F$97,IF(AND(AM$5&gt;=Inputs!$C$98,AM$5&lt;Inputs!$D$98),Inputs!$F$98,IF(AND(AM$5&gt;=Inputs!$C$99,AM$5&lt;Inputs!$D$99),Inputs!$F$99,IF(AND(AM$5&gt;=Inputs!$C$100,AM$5&lt;Inputs!$D$100),Inputs!$F$100,0))))))))))))</f>
        <v>69</v>
      </c>
      <c r="AN46" s="27">
        <f>IF(AND(AN$5&gt;=Inputs!$C$89,AN$5&lt;Inputs!$D$89),Inputs!$F$89,IF(AND(AN$5&gt;=Inputs!$C$90,AN$5&lt;Inputs!$D$90),Inputs!$F$90,IF(AND(AN$5&gt;=Inputs!$C$91,AN$5&lt;Inputs!$D$91),Inputs!$F$91,IF(AND(AN$5&gt;=Inputs!$C$92,AN$5&lt;Inputs!$D$92),Inputs!$F$92,IF(AND(AN$5&gt;=Inputs!$C$93,AN$5&lt;Inputs!$D$93),Inputs!$F$93,IF(AND(AN$5&gt;=Inputs!$C$94,AN$5&lt;Inputs!$D$94),Inputs!$F$94,IF(AND(AN$5&gt;=Inputs!$C$95,AN$5&lt;Inputs!$D$95),Inputs!$F$95,IF(AND(AN$5&gt;=Inputs!$C$96,AN$5&lt;Inputs!$D$96),Inputs!$F$96,IF(AND(AN$5&gt;=Inputs!$C$97,AN$5&lt;Inputs!$D$97),Inputs!$F$97,IF(AND(AN$5&gt;=Inputs!$C$98,AN$5&lt;Inputs!$D$98),Inputs!$F$98,IF(AND(AN$5&gt;=Inputs!$C$99,AN$5&lt;Inputs!$D$99),Inputs!$F$99,IF(AND(AN$5&gt;=Inputs!$C$100,AN$5&lt;Inputs!$D$100),Inputs!$F$100,0))))))))))))</f>
        <v>69</v>
      </c>
      <c r="AO46" s="27">
        <f>IF(AND(AO$5&gt;=Inputs!$C$89,AO$5&lt;Inputs!$D$89),Inputs!$F$89,IF(AND(AO$5&gt;=Inputs!$C$90,AO$5&lt;Inputs!$D$90),Inputs!$F$90,IF(AND(AO$5&gt;=Inputs!$C$91,AO$5&lt;Inputs!$D$91),Inputs!$F$91,IF(AND(AO$5&gt;=Inputs!$C$92,AO$5&lt;Inputs!$D$92),Inputs!$F$92,IF(AND(AO$5&gt;=Inputs!$C$93,AO$5&lt;Inputs!$D$93),Inputs!$F$93,IF(AND(AO$5&gt;=Inputs!$C$94,AO$5&lt;Inputs!$D$94),Inputs!$F$94,IF(AND(AO$5&gt;=Inputs!$C$95,AO$5&lt;Inputs!$D$95),Inputs!$F$95,IF(AND(AO$5&gt;=Inputs!$C$96,AO$5&lt;Inputs!$D$96),Inputs!$F$96,IF(AND(AO$5&gt;=Inputs!$C$97,AO$5&lt;Inputs!$D$97),Inputs!$F$97,IF(AND(AO$5&gt;=Inputs!$C$98,AO$5&lt;Inputs!$D$98),Inputs!$F$98,IF(AND(AO$5&gt;=Inputs!$C$99,AO$5&lt;Inputs!$D$99),Inputs!$F$99,IF(AND(AO$5&gt;=Inputs!$C$100,AO$5&lt;Inputs!$D$100),Inputs!$F$100,0))))))))))))</f>
        <v>69</v>
      </c>
      <c r="AP46" s="27">
        <f>IF(AND(AP$5&gt;=Inputs!$C$89,AP$5&lt;Inputs!$D$89),Inputs!$F$89,IF(AND(AP$5&gt;=Inputs!$C$90,AP$5&lt;Inputs!$D$90),Inputs!$F$90,IF(AND(AP$5&gt;=Inputs!$C$91,AP$5&lt;Inputs!$D$91),Inputs!$F$91,IF(AND(AP$5&gt;=Inputs!$C$92,AP$5&lt;Inputs!$D$92),Inputs!$F$92,IF(AND(AP$5&gt;=Inputs!$C$93,AP$5&lt;Inputs!$D$93),Inputs!$F$93,IF(AND(AP$5&gt;=Inputs!$C$94,AP$5&lt;Inputs!$D$94),Inputs!$F$94,IF(AND(AP$5&gt;=Inputs!$C$95,AP$5&lt;Inputs!$D$95),Inputs!$F$95,IF(AND(AP$5&gt;=Inputs!$C$96,AP$5&lt;Inputs!$D$96),Inputs!$F$96,IF(AND(AP$5&gt;=Inputs!$C$97,AP$5&lt;Inputs!$D$97),Inputs!$F$97,IF(AND(AP$5&gt;=Inputs!$C$98,AP$5&lt;Inputs!$D$98),Inputs!$F$98,IF(AND(AP$5&gt;=Inputs!$C$99,AP$5&lt;Inputs!$D$99),Inputs!$F$99,IF(AND(AP$5&gt;=Inputs!$C$100,AP$5&lt;Inputs!$D$100),Inputs!$F$100,0))))))))))))</f>
        <v>69</v>
      </c>
      <c r="AQ46" s="27">
        <f>IF(AND(AQ$5&gt;=Inputs!$C$89,AQ$5&lt;Inputs!$D$89),Inputs!$F$89,IF(AND(AQ$5&gt;=Inputs!$C$90,AQ$5&lt;Inputs!$D$90),Inputs!$F$90,IF(AND(AQ$5&gt;=Inputs!$C$91,AQ$5&lt;Inputs!$D$91),Inputs!$F$91,IF(AND(AQ$5&gt;=Inputs!$C$92,AQ$5&lt;Inputs!$D$92),Inputs!$F$92,IF(AND(AQ$5&gt;=Inputs!$C$93,AQ$5&lt;Inputs!$D$93),Inputs!$F$93,IF(AND(AQ$5&gt;=Inputs!$C$94,AQ$5&lt;Inputs!$D$94),Inputs!$F$94,IF(AND(AQ$5&gt;=Inputs!$C$95,AQ$5&lt;Inputs!$D$95),Inputs!$F$95,IF(AND(AQ$5&gt;=Inputs!$C$96,AQ$5&lt;Inputs!$D$96),Inputs!$F$96,IF(AND(AQ$5&gt;=Inputs!$C$97,AQ$5&lt;Inputs!$D$97),Inputs!$F$97,IF(AND(AQ$5&gt;=Inputs!$C$98,AQ$5&lt;Inputs!$D$98),Inputs!$F$98,IF(AND(AQ$5&gt;=Inputs!$C$99,AQ$5&lt;Inputs!$D$99),Inputs!$F$99,IF(AND(AQ$5&gt;=Inputs!$C$100,AQ$5&lt;Inputs!$D$100),Inputs!$F$100,0))))))))))))</f>
        <v>69</v>
      </c>
      <c r="AR46" s="27">
        <f>IF(AND(AR$5&gt;=Inputs!$C$89,AR$5&lt;Inputs!$D$89),Inputs!$F$89,IF(AND(AR$5&gt;=Inputs!$C$90,AR$5&lt;Inputs!$D$90),Inputs!$F$90,IF(AND(AR$5&gt;=Inputs!$C$91,AR$5&lt;Inputs!$D$91),Inputs!$F$91,IF(AND(AR$5&gt;=Inputs!$C$92,AR$5&lt;Inputs!$D$92),Inputs!$F$92,IF(AND(AR$5&gt;=Inputs!$C$93,AR$5&lt;Inputs!$D$93),Inputs!$F$93,IF(AND(AR$5&gt;=Inputs!$C$94,AR$5&lt;Inputs!$D$94),Inputs!$F$94,IF(AND(AR$5&gt;=Inputs!$C$95,AR$5&lt;Inputs!$D$95),Inputs!$F$95,IF(AND(AR$5&gt;=Inputs!$C$96,AR$5&lt;Inputs!$D$96),Inputs!$F$96,IF(AND(AR$5&gt;=Inputs!$C$97,AR$5&lt;Inputs!$D$97),Inputs!$F$97,IF(AND(AR$5&gt;=Inputs!$C$98,AR$5&lt;Inputs!$D$98),Inputs!$F$98,IF(AND(AR$5&gt;=Inputs!$C$99,AR$5&lt;Inputs!$D$99),Inputs!$F$99,IF(AND(AR$5&gt;=Inputs!$C$100,AR$5&lt;Inputs!$D$100),Inputs!$F$100,0))))))))))))</f>
        <v>69</v>
      </c>
      <c r="AS46" s="27">
        <f>IF(AND(AS$5&gt;=Inputs!$C$89,AS$5&lt;Inputs!$D$89),Inputs!$F$89,IF(AND(AS$5&gt;=Inputs!$C$90,AS$5&lt;Inputs!$D$90),Inputs!$F$90,IF(AND(AS$5&gt;=Inputs!$C$91,AS$5&lt;Inputs!$D$91),Inputs!$F$91,IF(AND(AS$5&gt;=Inputs!$C$92,AS$5&lt;Inputs!$D$92),Inputs!$F$92,IF(AND(AS$5&gt;=Inputs!$C$93,AS$5&lt;Inputs!$D$93),Inputs!$F$93,IF(AND(AS$5&gt;=Inputs!$C$94,AS$5&lt;Inputs!$D$94),Inputs!$F$94,IF(AND(AS$5&gt;=Inputs!$C$95,AS$5&lt;Inputs!$D$95),Inputs!$F$95,IF(AND(AS$5&gt;=Inputs!$C$96,AS$5&lt;Inputs!$D$96),Inputs!$F$96,IF(AND(AS$5&gt;=Inputs!$C$97,AS$5&lt;Inputs!$D$97),Inputs!$F$97,IF(AND(AS$5&gt;=Inputs!$C$98,AS$5&lt;Inputs!$D$98),Inputs!$F$98,IF(AND(AS$5&gt;=Inputs!$C$99,AS$5&lt;Inputs!$D$99),Inputs!$F$99,IF(AND(AS$5&gt;=Inputs!$C$100,AS$5&lt;Inputs!$D$100),Inputs!$F$100,0))))))))))))</f>
        <v>69</v>
      </c>
      <c r="AT46" s="27">
        <f>IF(AND(AT$5&gt;=Inputs!$C$89,AT$5&lt;Inputs!$D$89),Inputs!$F$89,IF(AND(AT$5&gt;=Inputs!$C$90,AT$5&lt;Inputs!$D$90),Inputs!$F$90,IF(AND(AT$5&gt;=Inputs!$C$91,AT$5&lt;Inputs!$D$91),Inputs!$F$91,IF(AND(AT$5&gt;=Inputs!$C$92,AT$5&lt;Inputs!$D$92),Inputs!$F$92,IF(AND(AT$5&gt;=Inputs!$C$93,AT$5&lt;Inputs!$D$93),Inputs!$F$93,IF(AND(AT$5&gt;=Inputs!$C$94,AT$5&lt;Inputs!$D$94),Inputs!$F$94,IF(AND(AT$5&gt;=Inputs!$C$95,AT$5&lt;Inputs!$D$95),Inputs!$F$95,IF(AND(AT$5&gt;=Inputs!$C$96,AT$5&lt;Inputs!$D$96),Inputs!$F$96,IF(AND(AT$5&gt;=Inputs!$C$97,AT$5&lt;Inputs!$D$97),Inputs!$F$97,IF(AND(AT$5&gt;=Inputs!$C$98,AT$5&lt;Inputs!$D$98),Inputs!$F$98,IF(AND(AT$5&gt;=Inputs!$C$99,AT$5&lt;Inputs!$D$99),Inputs!$F$99,IF(AND(AT$5&gt;=Inputs!$C$100,AT$5&lt;Inputs!$D$100),Inputs!$F$100,0))))))))))))</f>
        <v>69</v>
      </c>
      <c r="AU46" s="27">
        <f>IF(AND(AU$5&gt;=Inputs!$C$89,AU$5&lt;Inputs!$D$89),Inputs!$F$89,IF(AND(AU$5&gt;=Inputs!$C$90,AU$5&lt;Inputs!$D$90),Inputs!$F$90,IF(AND(AU$5&gt;=Inputs!$C$91,AU$5&lt;Inputs!$D$91),Inputs!$F$91,IF(AND(AU$5&gt;=Inputs!$C$92,AU$5&lt;Inputs!$D$92),Inputs!$F$92,IF(AND(AU$5&gt;=Inputs!$C$93,AU$5&lt;Inputs!$D$93),Inputs!$F$93,IF(AND(AU$5&gt;=Inputs!$C$94,AU$5&lt;Inputs!$D$94),Inputs!$F$94,IF(AND(AU$5&gt;=Inputs!$C$95,AU$5&lt;Inputs!$D$95),Inputs!$F$95,IF(AND(AU$5&gt;=Inputs!$C$96,AU$5&lt;Inputs!$D$96),Inputs!$F$96,IF(AND(AU$5&gt;=Inputs!$C$97,AU$5&lt;Inputs!$D$97),Inputs!$F$97,IF(AND(AU$5&gt;=Inputs!$C$98,AU$5&lt;Inputs!$D$98),Inputs!$F$98,IF(AND(AU$5&gt;=Inputs!$C$99,AU$5&lt;Inputs!$D$99),Inputs!$F$99,IF(AND(AU$5&gt;=Inputs!$C$100,AU$5&lt;Inputs!$D$100),Inputs!$F$100,0))))))))))))</f>
        <v>69</v>
      </c>
      <c r="AV46" s="27">
        <f>IF(AND(AV$5&gt;=Inputs!$C$89,AV$5&lt;Inputs!$D$89),Inputs!$F$89,IF(AND(AV$5&gt;=Inputs!$C$90,AV$5&lt;Inputs!$D$90),Inputs!$F$90,IF(AND(AV$5&gt;=Inputs!$C$91,AV$5&lt;Inputs!$D$91),Inputs!$F$91,IF(AND(AV$5&gt;=Inputs!$C$92,AV$5&lt;Inputs!$D$92),Inputs!$F$92,IF(AND(AV$5&gt;=Inputs!$C$93,AV$5&lt;Inputs!$D$93),Inputs!$F$93,IF(AND(AV$5&gt;=Inputs!$C$94,AV$5&lt;Inputs!$D$94),Inputs!$F$94,IF(AND(AV$5&gt;=Inputs!$C$95,AV$5&lt;Inputs!$D$95),Inputs!$F$95,IF(AND(AV$5&gt;=Inputs!$C$96,AV$5&lt;Inputs!$D$96),Inputs!$F$96,IF(AND(AV$5&gt;=Inputs!$C$97,AV$5&lt;Inputs!$D$97),Inputs!$F$97,IF(AND(AV$5&gt;=Inputs!$C$98,AV$5&lt;Inputs!$D$98),Inputs!$F$98,IF(AND(AV$5&gt;=Inputs!$C$99,AV$5&lt;Inputs!$D$99),Inputs!$F$99,IF(AND(AV$5&gt;=Inputs!$C$100,AV$5&lt;Inputs!$D$100),Inputs!$F$100,0))))))))))))</f>
        <v>69</v>
      </c>
      <c r="AW46" s="27">
        <f>IF(AND(AW$5&gt;=Inputs!$C$89,AW$5&lt;Inputs!$D$89),Inputs!$F$89,IF(AND(AW$5&gt;=Inputs!$C$90,AW$5&lt;Inputs!$D$90),Inputs!$F$90,IF(AND(AW$5&gt;=Inputs!$C$91,AW$5&lt;Inputs!$D$91),Inputs!$F$91,IF(AND(AW$5&gt;=Inputs!$C$92,AW$5&lt;Inputs!$D$92),Inputs!$F$92,IF(AND(AW$5&gt;=Inputs!$C$93,AW$5&lt;Inputs!$D$93),Inputs!$F$93,IF(AND(AW$5&gt;=Inputs!$C$94,AW$5&lt;Inputs!$D$94),Inputs!$F$94,IF(AND(AW$5&gt;=Inputs!$C$95,AW$5&lt;Inputs!$D$95),Inputs!$F$95,IF(AND(AW$5&gt;=Inputs!$C$96,AW$5&lt;Inputs!$D$96),Inputs!$F$96,IF(AND(AW$5&gt;=Inputs!$C$97,AW$5&lt;Inputs!$D$97),Inputs!$F$97,IF(AND(AW$5&gt;=Inputs!$C$98,AW$5&lt;Inputs!$D$98),Inputs!$F$98,IF(AND(AW$5&gt;=Inputs!$C$99,AW$5&lt;Inputs!$D$99),Inputs!$F$99,IF(AND(AW$5&gt;=Inputs!$C$100,AW$5&lt;Inputs!$D$100),Inputs!$F$100,0))))))))))))</f>
        <v>69</v>
      </c>
      <c r="AX46" s="27">
        <f>IF(AND(AX$5&gt;=Inputs!$C$89,AX$5&lt;Inputs!$D$89),Inputs!$F$89,IF(AND(AX$5&gt;=Inputs!$C$90,AX$5&lt;Inputs!$D$90),Inputs!$F$90,IF(AND(AX$5&gt;=Inputs!$C$91,AX$5&lt;Inputs!$D$91),Inputs!$F$91,IF(AND(AX$5&gt;=Inputs!$C$92,AX$5&lt;Inputs!$D$92),Inputs!$F$92,IF(AND(AX$5&gt;=Inputs!$C$93,AX$5&lt;Inputs!$D$93),Inputs!$F$93,IF(AND(AX$5&gt;=Inputs!$C$94,AX$5&lt;Inputs!$D$94),Inputs!$F$94,IF(AND(AX$5&gt;=Inputs!$C$95,AX$5&lt;Inputs!$D$95),Inputs!$F$95,IF(AND(AX$5&gt;=Inputs!$C$96,AX$5&lt;Inputs!$D$96),Inputs!$F$96,IF(AND(AX$5&gt;=Inputs!$C$97,AX$5&lt;Inputs!$D$97),Inputs!$F$97,IF(AND(AX$5&gt;=Inputs!$C$98,AX$5&lt;Inputs!$D$98),Inputs!$F$98,IF(AND(AX$5&gt;=Inputs!$C$99,AX$5&lt;Inputs!$D$99),Inputs!$F$99,IF(AND(AX$5&gt;=Inputs!$C$100,AX$5&lt;Inputs!$D$100),Inputs!$F$100,0))))))))))))</f>
        <v>69</v>
      </c>
      <c r="AY46" s="27">
        <f>IF(AND(AY$5&gt;=Inputs!$C$89,AY$5&lt;Inputs!$D$89),Inputs!$F$89,IF(AND(AY$5&gt;=Inputs!$C$90,AY$5&lt;Inputs!$D$90),Inputs!$F$90,IF(AND(AY$5&gt;=Inputs!$C$91,AY$5&lt;Inputs!$D$91),Inputs!$F$91,IF(AND(AY$5&gt;=Inputs!$C$92,AY$5&lt;Inputs!$D$92),Inputs!$F$92,IF(AND(AY$5&gt;=Inputs!$C$93,AY$5&lt;Inputs!$D$93),Inputs!$F$93,IF(AND(AY$5&gt;=Inputs!$C$94,AY$5&lt;Inputs!$D$94),Inputs!$F$94,IF(AND(AY$5&gt;=Inputs!$C$95,AY$5&lt;Inputs!$D$95),Inputs!$F$95,IF(AND(AY$5&gt;=Inputs!$C$96,AY$5&lt;Inputs!$D$96),Inputs!$F$96,IF(AND(AY$5&gt;=Inputs!$C$97,AY$5&lt;Inputs!$D$97),Inputs!$F$97,IF(AND(AY$5&gt;=Inputs!$C$98,AY$5&lt;Inputs!$D$98),Inputs!$F$98,IF(AND(AY$5&gt;=Inputs!$C$99,AY$5&lt;Inputs!$D$99),Inputs!$F$99,IF(AND(AY$5&gt;=Inputs!$C$100,AY$5&lt;Inputs!$D$100),Inputs!$F$100,0))))))))))))</f>
        <v>69</v>
      </c>
      <c r="AZ46" s="27">
        <f>IF(AND(AZ$5&gt;=Inputs!$C$89,AZ$5&lt;Inputs!$D$89),Inputs!$F$89,IF(AND(AZ$5&gt;=Inputs!$C$90,AZ$5&lt;Inputs!$D$90),Inputs!$F$90,IF(AND(AZ$5&gt;=Inputs!$C$91,AZ$5&lt;Inputs!$D$91),Inputs!$F$91,IF(AND(AZ$5&gt;=Inputs!$C$92,AZ$5&lt;Inputs!$D$92),Inputs!$F$92,IF(AND(AZ$5&gt;=Inputs!$C$93,AZ$5&lt;Inputs!$D$93),Inputs!$F$93,IF(AND(AZ$5&gt;=Inputs!$C$94,AZ$5&lt;Inputs!$D$94),Inputs!$F$94,IF(AND(AZ$5&gt;=Inputs!$C$95,AZ$5&lt;Inputs!$D$95),Inputs!$F$95,IF(AND(AZ$5&gt;=Inputs!$C$96,AZ$5&lt;Inputs!$D$96),Inputs!$F$96,IF(AND(AZ$5&gt;=Inputs!$C$97,AZ$5&lt;Inputs!$D$97),Inputs!$F$97,IF(AND(AZ$5&gt;=Inputs!$C$98,AZ$5&lt;Inputs!$D$98),Inputs!$F$98,IF(AND(AZ$5&gt;=Inputs!$C$99,AZ$5&lt;Inputs!$D$99),Inputs!$F$99,IF(AND(AZ$5&gt;=Inputs!$C$100,AZ$5&lt;Inputs!$D$100),Inputs!$F$100,0))))))))))))</f>
        <v>69</v>
      </c>
      <c r="BA46" s="27">
        <f>IF(AND(BA$5&gt;=Inputs!$C$89,BA$5&lt;Inputs!$D$89),Inputs!$F$89,IF(AND(BA$5&gt;=Inputs!$C$90,BA$5&lt;Inputs!$D$90),Inputs!$F$90,IF(AND(BA$5&gt;=Inputs!$C$91,BA$5&lt;Inputs!$D$91),Inputs!$F$91,IF(AND(BA$5&gt;=Inputs!$C$92,BA$5&lt;Inputs!$D$92),Inputs!$F$92,IF(AND(BA$5&gt;=Inputs!$C$93,BA$5&lt;Inputs!$D$93),Inputs!$F$93,IF(AND(BA$5&gt;=Inputs!$C$94,BA$5&lt;Inputs!$D$94),Inputs!$F$94,IF(AND(BA$5&gt;=Inputs!$C$95,BA$5&lt;Inputs!$D$95),Inputs!$F$95,IF(AND(BA$5&gt;=Inputs!$C$96,BA$5&lt;Inputs!$D$96),Inputs!$F$96,IF(AND(BA$5&gt;=Inputs!$C$97,BA$5&lt;Inputs!$D$97),Inputs!$F$97,IF(AND(BA$5&gt;=Inputs!$C$98,BA$5&lt;Inputs!$D$98),Inputs!$F$98,IF(AND(BA$5&gt;=Inputs!$C$99,BA$5&lt;Inputs!$D$99),Inputs!$F$99,IF(AND(BA$5&gt;=Inputs!$C$100,BA$5&lt;Inputs!$D$100),Inputs!$F$100,0))))))))))))</f>
        <v>69</v>
      </c>
      <c r="BB46" s="27">
        <f>IF(AND(BB$5&gt;=Inputs!$C$89,BB$5&lt;Inputs!$D$89),Inputs!$F$89,IF(AND(BB$5&gt;=Inputs!$C$90,BB$5&lt;Inputs!$D$90),Inputs!$F$90,IF(AND(BB$5&gt;=Inputs!$C$91,BB$5&lt;Inputs!$D$91),Inputs!$F$91,IF(AND(BB$5&gt;=Inputs!$C$92,BB$5&lt;Inputs!$D$92),Inputs!$F$92,IF(AND(BB$5&gt;=Inputs!$C$93,BB$5&lt;Inputs!$D$93),Inputs!$F$93,IF(AND(BB$5&gt;=Inputs!$C$94,BB$5&lt;Inputs!$D$94),Inputs!$F$94,IF(AND(BB$5&gt;=Inputs!$C$95,BB$5&lt;Inputs!$D$95),Inputs!$F$95,IF(AND(BB$5&gt;=Inputs!$C$96,BB$5&lt;Inputs!$D$96),Inputs!$F$96,IF(AND(BB$5&gt;=Inputs!$C$97,BB$5&lt;Inputs!$D$97),Inputs!$F$97,IF(AND(BB$5&gt;=Inputs!$C$98,BB$5&lt;Inputs!$D$98),Inputs!$F$98,IF(AND(BB$5&gt;=Inputs!$C$99,BB$5&lt;Inputs!$D$99),Inputs!$F$99,IF(AND(BB$5&gt;=Inputs!$C$100,BB$5&lt;Inputs!$D$100),Inputs!$F$100,0))))))))))))</f>
        <v>69</v>
      </c>
      <c r="BC46" s="27">
        <f>IF(AND(BC$5&gt;=Inputs!$C$89,BC$5&lt;Inputs!$D$89),Inputs!$F$89,IF(AND(BC$5&gt;=Inputs!$C$90,BC$5&lt;Inputs!$D$90),Inputs!$F$90,IF(AND(BC$5&gt;=Inputs!$C$91,BC$5&lt;Inputs!$D$91),Inputs!$F$91,IF(AND(BC$5&gt;=Inputs!$C$92,BC$5&lt;Inputs!$D$92),Inputs!$F$92,IF(AND(BC$5&gt;=Inputs!$C$93,BC$5&lt;Inputs!$D$93),Inputs!$F$93,IF(AND(BC$5&gt;=Inputs!$C$94,BC$5&lt;Inputs!$D$94),Inputs!$F$94,IF(AND(BC$5&gt;=Inputs!$C$95,BC$5&lt;Inputs!$D$95),Inputs!$F$95,IF(AND(BC$5&gt;=Inputs!$C$96,BC$5&lt;Inputs!$D$96),Inputs!$F$96,IF(AND(BC$5&gt;=Inputs!$C$97,BC$5&lt;Inputs!$D$97),Inputs!$F$97,IF(AND(BC$5&gt;=Inputs!$C$98,BC$5&lt;Inputs!$D$98),Inputs!$F$98,IF(AND(BC$5&gt;=Inputs!$C$99,BC$5&lt;Inputs!$D$99),Inputs!$F$99,IF(AND(BC$5&gt;=Inputs!$C$100,BC$5&lt;Inputs!$D$100),Inputs!$F$100,0))))))))))))</f>
        <v>69</v>
      </c>
      <c r="BD46" s="27">
        <f>IF(AND(BD$5&gt;=Inputs!$C$89,BD$5&lt;Inputs!$D$89),Inputs!$F$89,IF(AND(BD$5&gt;=Inputs!$C$90,BD$5&lt;Inputs!$D$90),Inputs!$F$90,IF(AND(BD$5&gt;=Inputs!$C$91,BD$5&lt;Inputs!$D$91),Inputs!$F$91,IF(AND(BD$5&gt;=Inputs!$C$92,BD$5&lt;Inputs!$D$92),Inputs!$F$92,IF(AND(BD$5&gt;=Inputs!$C$93,BD$5&lt;Inputs!$D$93),Inputs!$F$93,IF(AND(BD$5&gt;=Inputs!$C$94,BD$5&lt;Inputs!$D$94),Inputs!$F$94,IF(AND(BD$5&gt;=Inputs!$C$95,BD$5&lt;Inputs!$D$95),Inputs!$F$95,IF(AND(BD$5&gt;=Inputs!$C$96,BD$5&lt;Inputs!$D$96),Inputs!$F$96,IF(AND(BD$5&gt;=Inputs!$C$97,BD$5&lt;Inputs!$D$97),Inputs!$F$97,IF(AND(BD$5&gt;=Inputs!$C$98,BD$5&lt;Inputs!$D$98),Inputs!$F$98,IF(AND(BD$5&gt;=Inputs!$C$99,BD$5&lt;Inputs!$D$99),Inputs!$F$99,IF(AND(BD$5&gt;=Inputs!$C$100,BD$5&lt;Inputs!$D$100),Inputs!$F$100,0))))))))))))</f>
        <v>69</v>
      </c>
      <c r="BE46" s="27">
        <f>IF(AND(BE$5&gt;=Inputs!$C$89,BE$5&lt;Inputs!$D$89),Inputs!$F$89,IF(AND(BE$5&gt;=Inputs!$C$90,BE$5&lt;Inputs!$D$90),Inputs!$F$90,IF(AND(BE$5&gt;=Inputs!$C$91,BE$5&lt;Inputs!$D$91),Inputs!$F$91,IF(AND(BE$5&gt;=Inputs!$C$92,BE$5&lt;Inputs!$D$92),Inputs!$F$92,IF(AND(BE$5&gt;=Inputs!$C$93,BE$5&lt;Inputs!$D$93),Inputs!$F$93,IF(AND(BE$5&gt;=Inputs!$C$94,BE$5&lt;Inputs!$D$94),Inputs!$F$94,IF(AND(BE$5&gt;=Inputs!$C$95,BE$5&lt;Inputs!$D$95),Inputs!$F$95,IF(AND(BE$5&gt;=Inputs!$C$96,BE$5&lt;Inputs!$D$96),Inputs!$F$96,IF(AND(BE$5&gt;=Inputs!$C$97,BE$5&lt;Inputs!$D$97),Inputs!$F$97,IF(AND(BE$5&gt;=Inputs!$C$98,BE$5&lt;Inputs!$D$98),Inputs!$F$98,IF(AND(BE$5&gt;=Inputs!$C$99,BE$5&lt;Inputs!$D$99),Inputs!$F$99,IF(AND(BE$5&gt;=Inputs!$C$100,BE$5&lt;Inputs!$D$100),Inputs!$F$100,0))))))))))))</f>
        <v>69</v>
      </c>
      <c r="BF46" s="27">
        <f>IF(AND(BF$5&gt;=Inputs!$C$89,BF$5&lt;Inputs!$D$89),Inputs!$F$89,IF(AND(BF$5&gt;=Inputs!$C$90,BF$5&lt;Inputs!$D$90),Inputs!$F$90,IF(AND(BF$5&gt;=Inputs!$C$91,BF$5&lt;Inputs!$D$91),Inputs!$F$91,IF(AND(BF$5&gt;=Inputs!$C$92,BF$5&lt;Inputs!$D$92),Inputs!$F$92,IF(AND(BF$5&gt;=Inputs!$C$93,BF$5&lt;Inputs!$D$93),Inputs!$F$93,IF(AND(BF$5&gt;=Inputs!$C$94,BF$5&lt;Inputs!$D$94),Inputs!$F$94,IF(AND(BF$5&gt;=Inputs!$C$95,BF$5&lt;Inputs!$D$95),Inputs!$F$95,IF(AND(BF$5&gt;=Inputs!$C$96,BF$5&lt;Inputs!$D$96),Inputs!$F$96,IF(AND(BF$5&gt;=Inputs!$C$97,BF$5&lt;Inputs!$D$97),Inputs!$F$97,IF(AND(BF$5&gt;=Inputs!$C$98,BF$5&lt;Inputs!$D$98),Inputs!$F$98,IF(AND(BF$5&gt;=Inputs!$C$99,BF$5&lt;Inputs!$D$99),Inputs!$F$99,IF(AND(BF$5&gt;=Inputs!$C$100,BF$5&lt;Inputs!$D$100),Inputs!$F$100,0))))))))))))</f>
        <v>69</v>
      </c>
      <c r="BG46" s="27">
        <f>IF(AND(BG$5&gt;=Inputs!$C$89,BG$5&lt;Inputs!$D$89),Inputs!$F$89,IF(AND(BG$5&gt;=Inputs!$C$90,BG$5&lt;Inputs!$D$90),Inputs!$F$90,IF(AND(BG$5&gt;=Inputs!$C$91,BG$5&lt;Inputs!$D$91),Inputs!$F$91,IF(AND(BG$5&gt;=Inputs!$C$92,BG$5&lt;Inputs!$D$92),Inputs!$F$92,IF(AND(BG$5&gt;=Inputs!$C$93,BG$5&lt;Inputs!$D$93),Inputs!$F$93,IF(AND(BG$5&gt;=Inputs!$C$94,BG$5&lt;Inputs!$D$94),Inputs!$F$94,IF(AND(BG$5&gt;=Inputs!$C$95,BG$5&lt;Inputs!$D$95),Inputs!$F$95,IF(AND(BG$5&gt;=Inputs!$C$96,BG$5&lt;Inputs!$D$96),Inputs!$F$96,IF(AND(BG$5&gt;=Inputs!$C$97,BG$5&lt;Inputs!$D$97),Inputs!$F$97,IF(AND(BG$5&gt;=Inputs!$C$98,BG$5&lt;Inputs!$D$98),Inputs!$F$98,IF(AND(BG$5&gt;=Inputs!$C$99,BG$5&lt;Inputs!$D$99),Inputs!$F$99,IF(AND(BG$5&gt;=Inputs!$C$100,BG$5&lt;Inputs!$D$100),Inputs!$F$100,0))))))))))))</f>
        <v>69</v>
      </c>
      <c r="BH46" s="27">
        <f>IF(AND(BH$5&gt;=Inputs!$C$89,BH$5&lt;Inputs!$D$89),Inputs!$F$89,IF(AND(BH$5&gt;=Inputs!$C$90,BH$5&lt;Inputs!$D$90),Inputs!$F$90,IF(AND(BH$5&gt;=Inputs!$C$91,BH$5&lt;Inputs!$D$91),Inputs!$F$91,IF(AND(BH$5&gt;=Inputs!$C$92,BH$5&lt;Inputs!$D$92),Inputs!$F$92,IF(AND(BH$5&gt;=Inputs!$C$93,BH$5&lt;Inputs!$D$93),Inputs!$F$93,IF(AND(BH$5&gt;=Inputs!$C$94,BH$5&lt;Inputs!$D$94),Inputs!$F$94,IF(AND(BH$5&gt;=Inputs!$C$95,BH$5&lt;Inputs!$D$95),Inputs!$F$95,IF(AND(BH$5&gt;=Inputs!$C$96,BH$5&lt;Inputs!$D$96),Inputs!$F$96,IF(AND(BH$5&gt;=Inputs!$C$97,BH$5&lt;Inputs!$D$97),Inputs!$F$97,IF(AND(BH$5&gt;=Inputs!$C$98,BH$5&lt;Inputs!$D$98),Inputs!$F$98,IF(AND(BH$5&gt;=Inputs!$C$99,BH$5&lt;Inputs!$D$99),Inputs!$F$99,IF(AND(BH$5&gt;=Inputs!$C$100,BH$5&lt;Inputs!$D$100),Inputs!$F$100,0))))))))))))</f>
        <v>69</v>
      </c>
      <c r="BI46" s="27">
        <f>IF(AND(BI$5&gt;=Inputs!$C$89,BI$5&lt;Inputs!$D$89),Inputs!$F$89,IF(AND(BI$5&gt;=Inputs!$C$90,BI$5&lt;Inputs!$D$90),Inputs!$F$90,IF(AND(BI$5&gt;=Inputs!$C$91,BI$5&lt;Inputs!$D$91),Inputs!$F$91,IF(AND(BI$5&gt;=Inputs!$C$92,BI$5&lt;Inputs!$D$92),Inputs!$F$92,IF(AND(BI$5&gt;=Inputs!$C$93,BI$5&lt;Inputs!$D$93),Inputs!$F$93,IF(AND(BI$5&gt;=Inputs!$C$94,BI$5&lt;Inputs!$D$94),Inputs!$F$94,IF(AND(BI$5&gt;=Inputs!$C$95,BI$5&lt;Inputs!$D$95),Inputs!$F$95,IF(AND(BI$5&gt;=Inputs!$C$96,BI$5&lt;Inputs!$D$96),Inputs!$F$96,IF(AND(BI$5&gt;=Inputs!$C$97,BI$5&lt;Inputs!$D$97),Inputs!$F$97,IF(AND(BI$5&gt;=Inputs!$C$98,BI$5&lt;Inputs!$D$98),Inputs!$F$98,IF(AND(BI$5&gt;=Inputs!$C$99,BI$5&lt;Inputs!$D$99),Inputs!$F$99,IF(AND(BI$5&gt;=Inputs!$C$100,BI$5&lt;Inputs!$D$100),Inputs!$F$100,0))))))))))))</f>
        <v>69</v>
      </c>
      <c r="BJ46" s="27">
        <f>IF(AND(BJ$5&gt;=Inputs!$C$89,BJ$5&lt;Inputs!$D$89),Inputs!$F$89,IF(AND(BJ$5&gt;=Inputs!$C$90,BJ$5&lt;Inputs!$D$90),Inputs!$F$90,IF(AND(BJ$5&gt;=Inputs!$C$91,BJ$5&lt;Inputs!$D$91),Inputs!$F$91,IF(AND(BJ$5&gt;=Inputs!$C$92,BJ$5&lt;Inputs!$D$92),Inputs!$F$92,IF(AND(BJ$5&gt;=Inputs!$C$93,BJ$5&lt;Inputs!$D$93),Inputs!$F$93,IF(AND(BJ$5&gt;=Inputs!$C$94,BJ$5&lt;Inputs!$D$94),Inputs!$F$94,IF(AND(BJ$5&gt;=Inputs!$C$95,BJ$5&lt;Inputs!$D$95),Inputs!$F$95,IF(AND(BJ$5&gt;=Inputs!$C$96,BJ$5&lt;Inputs!$D$96),Inputs!$F$96,IF(AND(BJ$5&gt;=Inputs!$C$97,BJ$5&lt;Inputs!$D$97),Inputs!$F$97,IF(AND(BJ$5&gt;=Inputs!$C$98,BJ$5&lt;Inputs!$D$98),Inputs!$F$98,IF(AND(BJ$5&gt;=Inputs!$C$99,BJ$5&lt;Inputs!$D$99),Inputs!$F$99,IF(AND(BJ$5&gt;=Inputs!$C$100,BJ$5&lt;Inputs!$D$100),Inputs!$F$100,0))))))))))))</f>
        <v>69</v>
      </c>
      <c r="BK46" s="27">
        <f>IF(AND(BK$5&gt;=Inputs!$C$89,BK$5&lt;Inputs!$D$89),Inputs!$F$89,IF(AND(BK$5&gt;=Inputs!$C$90,BK$5&lt;Inputs!$D$90),Inputs!$F$90,IF(AND(BK$5&gt;=Inputs!$C$91,BK$5&lt;Inputs!$D$91),Inputs!$F$91,IF(AND(BK$5&gt;=Inputs!$C$92,BK$5&lt;Inputs!$D$92),Inputs!$F$92,IF(AND(BK$5&gt;=Inputs!$C$93,BK$5&lt;Inputs!$D$93),Inputs!$F$93,IF(AND(BK$5&gt;=Inputs!$C$94,BK$5&lt;Inputs!$D$94),Inputs!$F$94,IF(AND(BK$5&gt;=Inputs!$C$95,BK$5&lt;Inputs!$D$95),Inputs!$F$95,IF(AND(BK$5&gt;=Inputs!$C$96,BK$5&lt;Inputs!$D$96),Inputs!$F$96,IF(AND(BK$5&gt;=Inputs!$C$97,BK$5&lt;Inputs!$D$97),Inputs!$F$97,IF(AND(BK$5&gt;=Inputs!$C$98,BK$5&lt;Inputs!$D$98),Inputs!$F$98,IF(AND(BK$5&gt;=Inputs!$C$99,BK$5&lt;Inputs!$D$99),Inputs!$F$99,IF(AND(BK$5&gt;=Inputs!$C$100,BK$5&lt;Inputs!$D$100),Inputs!$F$100,0))))))))))))</f>
        <v>69</v>
      </c>
      <c r="BL46" s="27">
        <f>IF(AND(BL$5&gt;=Inputs!$C$89,BL$5&lt;Inputs!$D$89),Inputs!$F$89,IF(AND(BL$5&gt;=Inputs!$C$90,BL$5&lt;Inputs!$D$90),Inputs!$F$90,IF(AND(BL$5&gt;=Inputs!$C$91,BL$5&lt;Inputs!$D$91),Inputs!$F$91,IF(AND(BL$5&gt;=Inputs!$C$92,BL$5&lt;Inputs!$D$92),Inputs!$F$92,IF(AND(BL$5&gt;=Inputs!$C$93,BL$5&lt;Inputs!$D$93),Inputs!$F$93,IF(AND(BL$5&gt;=Inputs!$C$94,BL$5&lt;Inputs!$D$94),Inputs!$F$94,IF(AND(BL$5&gt;=Inputs!$C$95,BL$5&lt;Inputs!$D$95),Inputs!$F$95,IF(AND(BL$5&gt;=Inputs!$C$96,BL$5&lt;Inputs!$D$96),Inputs!$F$96,IF(AND(BL$5&gt;=Inputs!$C$97,BL$5&lt;Inputs!$D$97),Inputs!$F$97,IF(AND(BL$5&gt;=Inputs!$C$98,BL$5&lt;Inputs!$D$98),Inputs!$F$98,IF(AND(BL$5&gt;=Inputs!$C$99,BL$5&lt;Inputs!$D$99),Inputs!$F$99,IF(AND(BL$5&gt;=Inputs!$C$100,BL$5&lt;Inputs!$D$100),Inputs!$F$100,0))))))))))))</f>
        <v>69</v>
      </c>
      <c r="BM46" s="27">
        <f>IF(AND(BM$5&gt;=Inputs!$C$89,BM$5&lt;Inputs!$D$89),Inputs!$F$89,IF(AND(BM$5&gt;=Inputs!$C$90,BM$5&lt;Inputs!$D$90),Inputs!$F$90,IF(AND(BM$5&gt;=Inputs!$C$91,BM$5&lt;Inputs!$D$91),Inputs!$F$91,IF(AND(BM$5&gt;=Inputs!$C$92,BM$5&lt;Inputs!$D$92),Inputs!$F$92,IF(AND(BM$5&gt;=Inputs!$C$93,BM$5&lt;Inputs!$D$93),Inputs!$F$93,IF(AND(BM$5&gt;=Inputs!$C$94,BM$5&lt;Inputs!$D$94),Inputs!$F$94,IF(AND(BM$5&gt;=Inputs!$C$95,BM$5&lt;Inputs!$D$95),Inputs!$F$95,IF(AND(BM$5&gt;=Inputs!$C$96,BM$5&lt;Inputs!$D$96),Inputs!$F$96,IF(AND(BM$5&gt;=Inputs!$C$97,BM$5&lt;Inputs!$D$97),Inputs!$F$97,IF(AND(BM$5&gt;=Inputs!$C$98,BM$5&lt;Inputs!$D$98),Inputs!$F$98,IF(AND(BM$5&gt;=Inputs!$C$99,BM$5&lt;Inputs!$D$99),Inputs!$F$99,IF(AND(BM$5&gt;=Inputs!$C$100,BM$5&lt;Inputs!$D$100),Inputs!$F$100,0))))))))))))</f>
        <v>69</v>
      </c>
      <c r="BN46" s="27">
        <f>IF(AND(BN$5&gt;=Inputs!$C$89,BN$5&lt;Inputs!$D$89),Inputs!$F$89,IF(AND(BN$5&gt;=Inputs!$C$90,BN$5&lt;Inputs!$D$90),Inputs!$F$90,IF(AND(BN$5&gt;=Inputs!$C$91,BN$5&lt;Inputs!$D$91),Inputs!$F$91,IF(AND(BN$5&gt;=Inputs!$C$92,BN$5&lt;Inputs!$D$92),Inputs!$F$92,IF(AND(BN$5&gt;=Inputs!$C$93,BN$5&lt;Inputs!$D$93),Inputs!$F$93,IF(AND(BN$5&gt;=Inputs!$C$94,BN$5&lt;Inputs!$D$94),Inputs!$F$94,IF(AND(BN$5&gt;=Inputs!$C$95,BN$5&lt;Inputs!$D$95),Inputs!$F$95,IF(AND(BN$5&gt;=Inputs!$C$96,BN$5&lt;Inputs!$D$96),Inputs!$F$96,IF(AND(BN$5&gt;=Inputs!$C$97,BN$5&lt;Inputs!$D$97),Inputs!$F$97,IF(AND(BN$5&gt;=Inputs!$C$98,BN$5&lt;Inputs!$D$98),Inputs!$F$98,IF(AND(BN$5&gt;=Inputs!$C$99,BN$5&lt;Inputs!$D$99),Inputs!$F$99,IF(AND(BN$5&gt;=Inputs!$C$100,BN$5&lt;Inputs!$D$100),Inputs!$F$100,0))))))))))))</f>
        <v>69</v>
      </c>
      <c r="BO46" s="27">
        <f>IF(AND(BO$5&gt;=Inputs!$C$89,BO$5&lt;Inputs!$D$89),Inputs!$F$89,IF(AND(BO$5&gt;=Inputs!$C$90,BO$5&lt;Inputs!$D$90),Inputs!$F$90,IF(AND(BO$5&gt;=Inputs!$C$91,BO$5&lt;Inputs!$D$91),Inputs!$F$91,IF(AND(BO$5&gt;=Inputs!$C$92,BO$5&lt;Inputs!$D$92),Inputs!$F$92,IF(AND(BO$5&gt;=Inputs!$C$93,BO$5&lt;Inputs!$D$93),Inputs!$F$93,IF(AND(BO$5&gt;=Inputs!$C$94,BO$5&lt;Inputs!$D$94),Inputs!$F$94,IF(AND(BO$5&gt;=Inputs!$C$95,BO$5&lt;Inputs!$D$95),Inputs!$F$95,IF(AND(BO$5&gt;=Inputs!$C$96,BO$5&lt;Inputs!$D$96),Inputs!$F$96,IF(AND(BO$5&gt;=Inputs!$C$97,BO$5&lt;Inputs!$D$97),Inputs!$F$97,IF(AND(BO$5&gt;=Inputs!$C$98,BO$5&lt;Inputs!$D$98),Inputs!$F$98,IF(AND(BO$5&gt;=Inputs!$C$99,BO$5&lt;Inputs!$D$99),Inputs!$F$99,IF(AND(BO$5&gt;=Inputs!$C$100,BO$5&lt;Inputs!$D$100),Inputs!$F$100,0))))))))))))</f>
        <v>69</v>
      </c>
      <c r="BP46" s="27">
        <f>IF(AND(BP$5&gt;=Inputs!$C$89,BP$5&lt;Inputs!$D$89),Inputs!$F$89,IF(AND(BP$5&gt;=Inputs!$C$90,BP$5&lt;Inputs!$D$90),Inputs!$F$90,IF(AND(BP$5&gt;=Inputs!$C$91,BP$5&lt;Inputs!$D$91),Inputs!$F$91,IF(AND(BP$5&gt;=Inputs!$C$92,BP$5&lt;Inputs!$D$92),Inputs!$F$92,IF(AND(BP$5&gt;=Inputs!$C$93,BP$5&lt;Inputs!$D$93),Inputs!$F$93,IF(AND(BP$5&gt;=Inputs!$C$94,BP$5&lt;Inputs!$D$94),Inputs!$F$94,IF(AND(BP$5&gt;=Inputs!$C$95,BP$5&lt;Inputs!$D$95),Inputs!$F$95,IF(AND(BP$5&gt;=Inputs!$C$96,BP$5&lt;Inputs!$D$96),Inputs!$F$96,IF(AND(BP$5&gt;=Inputs!$C$97,BP$5&lt;Inputs!$D$97),Inputs!$F$97,IF(AND(BP$5&gt;=Inputs!$C$98,BP$5&lt;Inputs!$D$98),Inputs!$F$98,IF(AND(BP$5&gt;=Inputs!$C$99,BP$5&lt;Inputs!$D$99),Inputs!$F$99,IF(AND(BP$5&gt;=Inputs!$C$100,BP$5&lt;Inputs!$D$100),Inputs!$F$100,0))))))))))))</f>
        <v>69</v>
      </c>
      <c r="BQ46" s="27">
        <f>IF(AND(BQ$5&gt;=Inputs!$C$89,BQ$5&lt;Inputs!$D$89),Inputs!$F$89,IF(AND(BQ$5&gt;=Inputs!$C$90,BQ$5&lt;Inputs!$D$90),Inputs!$F$90,IF(AND(BQ$5&gt;=Inputs!$C$91,BQ$5&lt;Inputs!$D$91),Inputs!$F$91,IF(AND(BQ$5&gt;=Inputs!$C$92,BQ$5&lt;Inputs!$D$92),Inputs!$F$92,IF(AND(BQ$5&gt;=Inputs!$C$93,BQ$5&lt;Inputs!$D$93),Inputs!$F$93,IF(AND(BQ$5&gt;=Inputs!$C$94,BQ$5&lt;Inputs!$D$94),Inputs!$F$94,IF(AND(BQ$5&gt;=Inputs!$C$95,BQ$5&lt;Inputs!$D$95),Inputs!$F$95,IF(AND(BQ$5&gt;=Inputs!$C$96,BQ$5&lt;Inputs!$D$96),Inputs!$F$96,IF(AND(BQ$5&gt;=Inputs!$C$97,BQ$5&lt;Inputs!$D$97),Inputs!$F$97,IF(AND(BQ$5&gt;=Inputs!$C$98,BQ$5&lt;Inputs!$D$98),Inputs!$F$98,IF(AND(BQ$5&gt;=Inputs!$C$99,BQ$5&lt;Inputs!$D$99),Inputs!$F$99,IF(AND(BQ$5&gt;=Inputs!$C$100,BQ$5&lt;Inputs!$D$100),Inputs!$F$100,0))))))))))))</f>
        <v>69</v>
      </c>
      <c r="BR46" s="27">
        <f>IF(AND(BR$5&gt;=Inputs!$C$89,BR$5&lt;Inputs!$D$89),Inputs!$F$89,IF(AND(BR$5&gt;=Inputs!$C$90,BR$5&lt;Inputs!$D$90),Inputs!$F$90,IF(AND(BR$5&gt;=Inputs!$C$91,BR$5&lt;Inputs!$D$91),Inputs!$F$91,IF(AND(BR$5&gt;=Inputs!$C$92,BR$5&lt;Inputs!$D$92),Inputs!$F$92,IF(AND(BR$5&gt;=Inputs!$C$93,BR$5&lt;Inputs!$D$93),Inputs!$F$93,IF(AND(BR$5&gt;=Inputs!$C$94,BR$5&lt;Inputs!$D$94),Inputs!$F$94,IF(AND(BR$5&gt;=Inputs!$C$95,BR$5&lt;Inputs!$D$95),Inputs!$F$95,IF(AND(BR$5&gt;=Inputs!$C$96,BR$5&lt;Inputs!$D$96),Inputs!$F$96,IF(AND(BR$5&gt;=Inputs!$C$97,BR$5&lt;Inputs!$D$97),Inputs!$F$97,IF(AND(BR$5&gt;=Inputs!$C$98,BR$5&lt;Inputs!$D$98),Inputs!$F$98,IF(AND(BR$5&gt;=Inputs!$C$99,BR$5&lt;Inputs!$D$99),Inputs!$F$99,IF(AND(BR$5&gt;=Inputs!$C$100,BR$5&lt;Inputs!$D$100),Inputs!$F$100,0))))))))))))</f>
        <v>69</v>
      </c>
      <c r="BS46" s="27">
        <f>IF(AND(BS$5&gt;=Inputs!$C$89,BS$5&lt;Inputs!$D$89),Inputs!$F$89,IF(AND(BS$5&gt;=Inputs!$C$90,BS$5&lt;Inputs!$D$90),Inputs!$F$90,IF(AND(BS$5&gt;=Inputs!$C$91,BS$5&lt;Inputs!$D$91),Inputs!$F$91,IF(AND(BS$5&gt;=Inputs!$C$92,BS$5&lt;Inputs!$D$92),Inputs!$F$92,IF(AND(BS$5&gt;=Inputs!$C$93,BS$5&lt;Inputs!$D$93),Inputs!$F$93,IF(AND(BS$5&gt;=Inputs!$C$94,BS$5&lt;Inputs!$D$94),Inputs!$F$94,IF(AND(BS$5&gt;=Inputs!$C$95,BS$5&lt;Inputs!$D$95),Inputs!$F$95,IF(AND(BS$5&gt;=Inputs!$C$96,BS$5&lt;Inputs!$D$96),Inputs!$F$96,IF(AND(BS$5&gt;=Inputs!$C$97,BS$5&lt;Inputs!$D$97),Inputs!$F$97,IF(AND(BS$5&gt;=Inputs!$C$98,BS$5&lt;Inputs!$D$98),Inputs!$F$98,IF(AND(BS$5&gt;=Inputs!$C$99,BS$5&lt;Inputs!$D$99),Inputs!$F$99,IF(AND(BS$5&gt;=Inputs!$C$100,BS$5&lt;Inputs!$D$100),Inputs!$F$100,0))))))))))))</f>
        <v>69</v>
      </c>
      <c r="BT46" s="27">
        <f>IF(AND(BT$5&gt;=Inputs!$C$89,BT$5&lt;Inputs!$D$89),Inputs!$F$89,IF(AND(BT$5&gt;=Inputs!$C$90,BT$5&lt;Inputs!$D$90),Inputs!$F$90,IF(AND(BT$5&gt;=Inputs!$C$91,BT$5&lt;Inputs!$D$91),Inputs!$F$91,IF(AND(BT$5&gt;=Inputs!$C$92,BT$5&lt;Inputs!$D$92),Inputs!$F$92,IF(AND(BT$5&gt;=Inputs!$C$93,BT$5&lt;Inputs!$D$93),Inputs!$F$93,IF(AND(BT$5&gt;=Inputs!$C$94,BT$5&lt;Inputs!$D$94),Inputs!$F$94,IF(AND(BT$5&gt;=Inputs!$C$95,BT$5&lt;Inputs!$D$95),Inputs!$F$95,IF(AND(BT$5&gt;=Inputs!$C$96,BT$5&lt;Inputs!$D$96),Inputs!$F$96,IF(AND(BT$5&gt;=Inputs!$C$97,BT$5&lt;Inputs!$D$97),Inputs!$F$97,IF(AND(BT$5&gt;=Inputs!$C$98,BT$5&lt;Inputs!$D$98),Inputs!$F$98,IF(AND(BT$5&gt;=Inputs!$C$99,BT$5&lt;Inputs!$D$99),Inputs!$F$99,IF(AND(BT$5&gt;=Inputs!$C$100,BT$5&lt;Inputs!$D$100),Inputs!$F$100,0))))))))))))</f>
        <v>69</v>
      </c>
      <c r="BU46" s="27">
        <f>IF(AND(BU$5&gt;=Inputs!$C$89,BU$5&lt;Inputs!$D$89),Inputs!$F$89,IF(AND(BU$5&gt;=Inputs!$C$90,BU$5&lt;Inputs!$D$90),Inputs!$F$90,IF(AND(BU$5&gt;=Inputs!$C$91,BU$5&lt;Inputs!$D$91),Inputs!$F$91,IF(AND(BU$5&gt;=Inputs!$C$92,BU$5&lt;Inputs!$D$92),Inputs!$F$92,IF(AND(BU$5&gt;=Inputs!$C$93,BU$5&lt;Inputs!$D$93),Inputs!$F$93,IF(AND(BU$5&gt;=Inputs!$C$94,BU$5&lt;Inputs!$D$94),Inputs!$F$94,IF(AND(BU$5&gt;=Inputs!$C$95,BU$5&lt;Inputs!$D$95),Inputs!$F$95,IF(AND(BU$5&gt;=Inputs!$C$96,BU$5&lt;Inputs!$D$96),Inputs!$F$96,IF(AND(BU$5&gt;=Inputs!$C$97,BU$5&lt;Inputs!$D$97),Inputs!$F$97,IF(AND(BU$5&gt;=Inputs!$C$98,BU$5&lt;Inputs!$D$98),Inputs!$F$98,IF(AND(BU$5&gt;=Inputs!$C$99,BU$5&lt;Inputs!$D$99),Inputs!$F$99,IF(AND(BU$5&gt;=Inputs!$C$100,BU$5&lt;Inputs!$D$100),Inputs!$F$100,0))))))))))))</f>
        <v>69</v>
      </c>
      <c r="BV46" s="27">
        <f>IF(AND(BV$5&gt;=Inputs!$C$89,BV$5&lt;Inputs!$D$89),Inputs!$F$89,IF(AND(BV$5&gt;=Inputs!$C$90,BV$5&lt;Inputs!$D$90),Inputs!$F$90,IF(AND(BV$5&gt;=Inputs!$C$91,BV$5&lt;Inputs!$D$91),Inputs!$F$91,IF(AND(BV$5&gt;=Inputs!$C$92,BV$5&lt;Inputs!$D$92),Inputs!$F$92,IF(AND(BV$5&gt;=Inputs!$C$93,BV$5&lt;Inputs!$D$93),Inputs!$F$93,IF(AND(BV$5&gt;=Inputs!$C$94,BV$5&lt;Inputs!$D$94),Inputs!$F$94,IF(AND(BV$5&gt;=Inputs!$C$95,BV$5&lt;Inputs!$D$95),Inputs!$F$95,IF(AND(BV$5&gt;=Inputs!$C$96,BV$5&lt;Inputs!$D$96),Inputs!$F$96,IF(AND(BV$5&gt;=Inputs!$C$97,BV$5&lt;Inputs!$D$97),Inputs!$F$97,IF(AND(BV$5&gt;=Inputs!$C$98,BV$5&lt;Inputs!$D$98),Inputs!$F$98,IF(AND(BV$5&gt;=Inputs!$C$99,BV$5&lt;Inputs!$D$99),Inputs!$F$99,IF(AND(BV$5&gt;=Inputs!$C$100,BV$5&lt;Inputs!$D$100),Inputs!$F$100,0))))))))))))</f>
        <v>69</v>
      </c>
      <c r="BW46" s="27">
        <f>IF(AND(BW$5&gt;=Inputs!$C$89,BW$5&lt;Inputs!$D$89),Inputs!$F$89,IF(AND(BW$5&gt;=Inputs!$C$90,BW$5&lt;Inputs!$D$90),Inputs!$F$90,IF(AND(BW$5&gt;=Inputs!$C$91,BW$5&lt;Inputs!$D$91),Inputs!$F$91,IF(AND(BW$5&gt;=Inputs!$C$92,BW$5&lt;Inputs!$D$92),Inputs!$F$92,IF(AND(BW$5&gt;=Inputs!$C$93,BW$5&lt;Inputs!$D$93),Inputs!$F$93,IF(AND(BW$5&gt;=Inputs!$C$94,BW$5&lt;Inputs!$D$94),Inputs!$F$94,IF(AND(BW$5&gt;=Inputs!$C$95,BW$5&lt;Inputs!$D$95),Inputs!$F$95,IF(AND(BW$5&gt;=Inputs!$C$96,BW$5&lt;Inputs!$D$96),Inputs!$F$96,IF(AND(BW$5&gt;=Inputs!$C$97,BW$5&lt;Inputs!$D$97),Inputs!$F$97,IF(AND(BW$5&gt;=Inputs!$C$98,BW$5&lt;Inputs!$D$98),Inputs!$F$98,IF(AND(BW$5&gt;=Inputs!$C$99,BW$5&lt;Inputs!$D$99),Inputs!$F$99,IF(AND(BW$5&gt;=Inputs!$C$100,BW$5&lt;Inputs!$D$100),Inputs!$F$100,0))))))))))))</f>
        <v>69</v>
      </c>
      <c r="BX46" s="27">
        <f>IF(AND(BX$5&gt;=Inputs!$C$89,BX$5&lt;Inputs!$D$89),Inputs!$F$89,IF(AND(BX$5&gt;=Inputs!$C$90,BX$5&lt;Inputs!$D$90),Inputs!$F$90,IF(AND(BX$5&gt;=Inputs!$C$91,BX$5&lt;Inputs!$D$91),Inputs!$F$91,IF(AND(BX$5&gt;=Inputs!$C$92,BX$5&lt;Inputs!$D$92),Inputs!$F$92,IF(AND(BX$5&gt;=Inputs!$C$93,BX$5&lt;Inputs!$D$93),Inputs!$F$93,IF(AND(BX$5&gt;=Inputs!$C$94,BX$5&lt;Inputs!$D$94),Inputs!$F$94,IF(AND(BX$5&gt;=Inputs!$C$95,BX$5&lt;Inputs!$D$95),Inputs!$F$95,IF(AND(BX$5&gt;=Inputs!$C$96,BX$5&lt;Inputs!$D$96),Inputs!$F$96,IF(AND(BX$5&gt;=Inputs!$C$97,BX$5&lt;Inputs!$D$97),Inputs!$F$97,IF(AND(BX$5&gt;=Inputs!$C$98,BX$5&lt;Inputs!$D$98),Inputs!$F$98,IF(AND(BX$5&gt;=Inputs!$C$99,BX$5&lt;Inputs!$D$99),Inputs!$F$99,IF(AND(BX$5&gt;=Inputs!$C$100,BX$5&lt;Inputs!$D$100),Inputs!$F$100,0))))))))))))</f>
        <v>69</v>
      </c>
      <c r="BY46" s="27">
        <f>IF(AND(BY$5&gt;=Inputs!$C$89,BY$5&lt;Inputs!$D$89),Inputs!$F$89,IF(AND(BY$5&gt;=Inputs!$C$90,BY$5&lt;Inputs!$D$90),Inputs!$F$90,IF(AND(BY$5&gt;=Inputs!$C$91,BY$5&lt;Inputs!$D$91),Inputs!$F$91,IF(AND(BY$5&gt;=Inputs!$C$92,BY$5&lt;Inputs!$D$92),Inputs!$F$92,IF(AND(BY$5&gt;=Inputs!$C$93,BY$5&lt;Inputs!$D$93),Inputs!$F$93,IF(AND(BY$5&gt;=Inputs!$C$94,BY$5&lt;Inputs!$D$94),Inputs!$F$94,IF(AND(BY$5&gt;=Inputs!$C$95,BY$5&lt;Inputs!$D$95),Inputs!$F$95,IF(AND(BY$5&gt;=Inputs!$C$96,BY$5&lt;Inputs!$D$96),Inputs!$F$96,IF(AND(BY$5&gt;=Inputs!$C$97,BY$5&lt;Inputs!$D$97),Inputs!$F$97,IF(AND(BY$5&gt;=Inputs!$C$98,BY$5&lt;Inputs!$D$98),Inputs!$F$98,IF(AND(BY$5&gt;=Inputs!$C$99,BY$5&lt;Inputs!$D$99),Inputs!$F$99,IF(AND(BY$5&gt;=Inputs!$C$100,BY$5&lt;Inputs!$D$100),Inputs!$F$100,0))))))))))))</f>
        <v>69</v>
      </c>
      <c r="BZ46" s="27">
        <f>IF(AND(BZ$5&gt;=Inputs!$C$89,BZ$5&lt;Inputs!$D$89),Inputs!$F$89,IF(AND(BZ$5&gt;=Inputs!$C$90,BZ$5&lt;Inputs!$D$90),Inputs!$F$90,IF(AND(BZ$5&gt;=Inputs!$C$91,BZ$5&lt;Inputs!$D$91),Inputs!$F$91,IF(AND(BZ$5&gt;=Inputs!$C$92,BZ$5&lt;Inputs!$D$92),Inputs!$F$92,IF(AND(BZ$5&gt;=Inputs!$C$93,BZ$5&lt;Inputs!$D$93),Inputs!$F$93,IF(AND(BZ$5&gt;=Inputs!$C$94,BZ$5&lt;Inputs!$D$94),Inputs!$F$94,IF(AND(BZ$5&gt;=Inputs!$C$95,BZ$5&lt;Inputs!$D$95),Inputs!$F$95,IF(AND(BZ$5&gt;=Inputs!$C$96,BZ$5&lt;Inputs!$D$96),Inputs!$F$96,IF(AND(BZ$5&gt;=Inputs!$C$97,BZ$5&lt;Inputs!$D$97),Inputs!$F$97,IF(AND(BZ$5&gt;=Inputs!$C$98,BZ$5&lt;Inputs!$D$98),Inputs!$F$98,IF(AND(BZ$5&gt;=Inputs!$C$99,BZ$5&lt;Inputs!$D$99),Inputs!$F$99,IF(AND(BZ$5&gt;=Inputs!$C$100,BZ$5&lt;Inputs!$D$100),Inputs!$F$100,0))))))))))))</f>
        <v>69</v>
      </c>
      <c r="CA46" s="27">
        <f>IF(AND(CA$5&gt;=Inputs!$C$89,CA$5&lt;Inputs!$D$89),Inputs!$F$89,IF(AND(CA$5&gt;=Inputs!$C$90,CA$5&lt;Inputs!$D$90),Inputs!$F$90,IF(AND(CA$5&gt;=Inputs!$C$91,CA$5&lt;Inputs!$D$91),Inputs!$F$91,IF(AND(CA$5&gt;=Inputs!$C$92,CA$5&lt;Inputs!$D$92),Inputs!$F$92,IF(AND(CA$5&gt;=Inputs!$C$93,CA$5&lt;Inputs!$D$93),Inputs!$F$93,IF(AND(CA$5&gt;=Inputs!$C$94,CA$5&lt;Inputs!$D$94),Inputs!$F$94,IF(AND(CA$5&gt;=Inputs!$C$95,CA$5&lt;Inputs!$D$95),Inputs!$F$95,IF(AND(CA$5&gt;=Inputs!$C$96,CA$5&lt;Inputs!$D$96),Inputs!$F$96,IF(AND(CA$5&gt;=Inputs!$C$97,CA$5&lt;Inputs!$D$97),Inputs!$F$97,IF(AND(CA$5&gt;=Inputs!$C$98,CA$5&lt;Inputs!$D$98),Inputs!$F$98,IF(AND(CA$5&gt;=Inputs!$C$99,CA$5&lt;Inputs!$D$99),Inputs!$F$99,IF(AND(CA$5&gt;=Inputs!$C$100,CA$5&lt;Inputs!$D$100),Inputs!$F$100,0))))))))))))</f>
        <v>69</v>
      </c>
      <c r="CB46" s="27">
        <f>IF(AND(CB$5&gt;=Inputs!$C$89,CB$5&lt;Inputs!$D$89),Inputs!$F$89,IF(AND(CB$5&gt;=Inputs!$C$90,CB$5&lt;Inputs!$D$90),Inputs!$F$90,IF(AND(CB$5&gt;=Inputs!$C$91,CB$5&lt;Inputs!$D$91),Inputs!$F$91,IF(AND(CB$5&gt;=Inputs!$C$92,CB$5&lt;Inputs!$D$92),Inputs!$F$92,IF(AND(CB$5&gt;=Inputs!$C$93,CB$5&lt;Inputs!$D$93),Inputs!$F$93,IF(AND(CB$5&gt;=Inputs!$C$94,CB$5&lt;Inputs!$D$94),Inputs!$F$94,IF(AND(CB$5&gt;=Inputs!$C$95,CB$5&lt;Inputs!$D$95),Inputs!$F$95,IF(AND(CB$5&gt;=Inputs!$C$96,CB$5&lt;Inputs!$D$96),Inputs!$F$96,IF(AND(CB$5&gt;=Inputs!$C$97,CB$5&lt;Inputs!$D$97),Inputs!$F$97,IF(AND(CB$5&gt;=Inputs!$C$98,CB$5&lt;Inputs!$D$98),Inputs!$F$98,IF(AND(CB$5&gt;=Inputs!$C$99,CB$5&lt;Inputs!$D$99),Inputs!$F$99,IF(AND(CB$5&gt;=Inputs!$C$100,CB$5&lt;Inputs!$D$100),Inputs!$F$100,0))))))))))))</f>
        <v>69</v>
      </c>
      <c r="CC46" s="27">
        <f>IF(AND(CC$5&gt;=Inputs!$C$89,CC$5&lt;Inputs!$D$89),Inputs!$F$89,IF(AND(CC$5&gt;=Inputs!$C$90,CC$5&lt;Inputs!$D$90),Inputs!$F$90,IF(AND(CC$5&gt;=Inputs!$C$91,CC$5&lt;Inputs!$D$91),Inputs!$F$91,IF(AND(CC$5&gt;=Inputs!$C$92,CC$5&lt;Inputs!$D$92),Inputs!$F$92,IF(AND(CC$5&gt;=Inputs!$C$93,CC$5&lt;Inputs!$D$93),Inputs!$F$93,IF(AND(CC$5&gt;=Inputs!$C$94,CC$5&lt;Inputs!$D$94),Inputs!$F$94,IF(AND(CC$5&gt;=Inputs!$C$95,CC$5&lt;Inputs!$D$95),Inputs!$F$95,IF(AND(CC$5&gt;=Inputs!$C$96,CC$5&lt;Inputs!$D$96),Inputs!$F$96,IF(AND(CC$5&gt;=Inputs!$C$97,CC$5&lt;Inputs!$D$97),Inputs!$F$97,IF(AND(CC$5&gt;=Inputs!$C$98,CC$5&lt;Inputs!$D$98),Inputs!$F$98,IF(AND(CC$5&gt;=Inputs!$C$99,CC$5&lt;Inputs!$D$99),Inputs!$F$99,IF(AND(CC$5&gt;=Inputs!$C$100,CC$5&lt;Inputs!$D$100),Inputs!$F$100,0))))))))))))</f>
        <v>69</v>
      </c>
      <c r="CD46" s="27">
        <f>IF(AND(CD$5&gt;=Inputs!$C$89,CD$5&lt;Inputs!$D$89),Inputs!$F$89,IF(AND(CD$5&gt;=Inputs!$C$90,CD$5&lt;Inputs!$D$90),Inputs!$F$90,IF(AND(CD$5&gt;=Inputs!$C$91,CD$5&lt;Inputs!$D$91),Inputs!$F$91,IF(AND(CD$5&gt;=Inputs!$C$92,CD$5&lt;Inputs!$D$92),Inputs!$F$92,IF(AND(CD$5&gt;=Inputs!$C$93,CD$5&lt;Inputs!$D$93),Inputs!$F$93,IF(AND(CD$5&gt;=Inputs!$C$94,CD$5&lt;Inputs!$D$94),Inputs!$F$94,IF(AND(CD$5&gt;=Inputs!$C$95,CD$5&lt;Inputs!$D$95),Inputs!$F$95,IF(AND(CD$5&gt;=Inputs!$C$96,CD$5&lt;Inputs!$D$96),Inputs!$F$96,IF(AND(CD$5&gt;=Inputs!$C$97,CD$5&lt;Inputs!$D$97),Inputs!$F$97,IF(AND(CD$5&gt;=Inputs!$C$98,CD$5&lt;Inputs!$D$98),Inputs!$F$98,IF(AND(CD$5&gt;=Inputs!$C$99,CD$5&lt;Inputs!$D$99),Inputs!$F$99,IF(AND(CD$5&gt;=Inputs!$C$100,CD$5&lt;Inputs!$D$100),Inputs!$F$100,0))))))))))))</f>
        <v>69</v>
      </c>
      <c r="CE46" s="27">
        <f>IF(AND(CE$5&gt;=Inputs!$C$89,CE$5&lt;Inputs!$D$89),Inputs!$F$89,IF(AND(CE$5&gt;=Inputs!$C$90,CE$5&lt;Inputs!$D$90),Inputs!$F$90,IF(AND(CE$5&gt;=Inputs!$C$91,CE$5&lt;Inputs!$D$91),Inputs!$F$91,IF(AND(CE$5&gt;=Inputs!$C$92,CE$5&lt;Inputs!$D$92),Inputs!$F$92,IF(AND(CE$5&gt;=Inputs!$C$93,CE$5&lt;Inputs!$D$93),Inputs!$F$93,IF(AND(CE$5&gt;=Inputs!$C$94,CE$5&lt;Inputs!$D$94),Inputs!$F$94,IF(AND(CE$5&gt;=Inputs!$C$95,CE$5&lt;Inputs!$D$95),Inputs!$F$95,IF(AND(CE$5&gt;=Inputs!$C$96,CE$5&lt;Inputs!$D$96),Inputs!$F$96,IF(AND(CE$5&gt;=Inputs!$C$97,CE$5&lt;Inputs!$D$97),Inputs!$F$97,IF(AND(CE$5&gt;=Inputs!$C$98,CE$5&lt;Inputs!$D$98),Inputs!$F$98,IF(AND(CE$5&gt;=Inputs!$C$99,CE$5&lt;Inputs!$D$99),Inputs!$F$99,IF(AND(CE$5&gt;=Inputs!$C$100,CE$5&lt;Inputs!$D$100),Inputs!$F$100,0))))))))))))</f>
        <v>69</v>
      </c>
      <c r="CF46" s="27">
        <f>IF(AND(CF$5&gt;=Inputs!$C$89,CF$5&lt;Inputs!$D$89),Inputs!$F$89,IF(AND(CF$5&gt;=Inputs!$C$90,CF$5&lt;Inputs!$D$90),Inputs!$F$90,IF(AND(CF$5&gt;=Inputs!$C$91,CF$5&lt;Inputs!$D$91),Inputs!$F$91,IF(AND(CF$5&gt;=Inputs!$C$92,CF$5&lt;Inputs!$D$92),Inputs!$F$92,IF(AND(CF$5&gt;=Inputs!$C$93,CF$5&lt;Inputs!$D$93),Inputs!$F$93,IF(AND(CF$5&gt;=Inputs!$C$94,CF$5&lt;Inputs!$D$94),Inputs!$F$94,IF(AND(CF$5&gt;=Inputs!$C$95,CF$5&lt;Inputs!$D$95),Inputs!$F$95,IF(AND(CF$5&gt;=Inputs!$C$96,CF$5&lt;Inputs!$D$96),Inputs!$F$96,IF(AND(CF$5&gt;=Inputs!$C$97,CF$5&lt;Inputs!$D$97),Inputs!$F$97,IF(AND(CF$5&gt;=Inputs!$C$98,CF$5&lt;Inputs!$D$98),Inputs!$F$98,IF(AND(CF$5&gt;=Inputs!$C$99,CF$5&lt;Inputs!$D$99),Inputs!$F$99,IF(AND(CF$5&gt;=Inputs!$C$100,CF$5&lt;Inputs!$D$100),Inputs!$F$100,0))))))))))))</f>
        <v>69</v>
      </c>
      <c r="CG46" s="27">
        <f>IF(AND(CG$5&gt;=Inputs!$C$89,CG$5&lt;Inputs!$D$89),Inputs!$F$89,IF(AND(CG$5&gt;=Inputs!$C$90,CG$5&lt;Inputs!$D$90),Inputs!$F$90,IF(AND(CG$5&gt;=Inputs!$C$91,CG$5&lt;Inputs!$D$91),Inputs!$F$91,IF(AND(CG$5&gt;=Inputs!$C$92,CG$5&lt;Inputs!$D$92),Inputs!$F$92,IF(AND(CG$5&gt;=Inputs!$C$93,CG$5&lt;Inputs!$D$93),Inputs!$F$93,IF(AND(CG$5&gt;=Inputs!$C$94,CG$5&lt;Inputs!$D$94),Inputs!$F$94,IF(AND(CG$5&gt;=Inputs!$C$95,CG$5&lt;Inputs!$D$95),Inputs!$F$95,IF(AND(CG$5&gt;=Inputs!$C$96,CG$5&lt;Inputs!$D$96),Inputs!$F$96,IF(AND(CG$5&gt;=Inputs!$C$97,CG$5&lt;Inputs!$D$97),Inputs!$F$97,IF(AND(CG$5&gt;=Inputs!$C$98,CG$5&lt;Inputs!$D$98),Inputs!$F$98,IF(AND(CG$5&gt;=Inputs!$C$99,CG$5&lt;Inputs!$D$99),Inputs!$F$99,IF(AND(CG$5&gt;=Inputs!$C$100,CG$5&lt;Inputs!$D$100),Inputs!$F$100,0))))))))))))</f>
        <v>69</v>
      </c>
      <c r="CH46" s="27">
        <f>IF(AND(CH$5&gt;=Inputs!$C$89,CH$5&lt;Inputs!$D$89),Inputs!$F$89,IF(AND(CH$5&gt;=Inputs!$C$90,CH$5&lt;Inputs!$D$90),Inputs!$F$90,IF(AND(CH$5&gt;=Inputs!$C$91,CH$5&lt;Inputs!$D$91),Inputs!$F$91,IF(AND(CH$5&gt;=Inputs!$C$92,CH$5&lt;Inputs!$D$92),Inputs!$F$92,IF(AND(CH$5&gt;=Inputs!$C$93,CH$5&lt;Inputs!$D$93),Inputs!$F$93,IF(AND(CH$5&gt;=Inputs!$C$94,CH$5&lt;Inputs!$D$94),Inputs!$F$94,IF(AND(CH$5&gt;=Inputs!$C$95,CH$5&lt;Inputs!$D$95),Inputs!$F$95,IF(AND(CH$5&gt;=Inputs!$C$96,CH$5&lt;Inputs!$D$96),Inputs!$F$96,IF(AND(CH$5&gt;=Inputs!$C$97,CH$5&lt;Inputs!$D$97),Inputs!$F$97,IF(AND(CH$5&gt;=Inputs!$C$98,CH$5&lt;Inputs!$D$98),Inputs!$F$98,IF(AND(CH$5&gt;=Inputs!$C$99,CH$5&lt;Inputs!$D$99),Inputs!$F$99,IF(AND(CH$5&gt;=Inputs!$C$100,CH$5&lt;Inputs!$D$100),Inputs!$F$100,0))))))))))))</f>
        <v>69</v>
      </c>
      <c r="CI46" s="27">
        <f>IF(AND(CI$5&gt;=Inputs!$C$89,CI$5&lt;Inputs!$D$89),Inputs!$F$89,IF(AND(CI$5&gt;=Inputs!$C$90,CI$5&lt;Inputs!$D$90),Inputs!$F$90,IF(AND(CI$5&gt;=Inputs!$C$91,CI$5&lt;Inputs!$D$91),Inputs!$F$91,IF(AND(CI$5&gt;=Inputs!$C$92,CI$5&lt;Inputs!$D$92),Inputs!$F$92,IF(AND(CI$5&gt;=Inputs!$C$93,CI$5&lt;Inputs!$D$93),Inputs!$F$93,IF(AND(CI$5&gt;=Inputs!$C$94,CI$5&lt;Inputs!$D$94),Inputs!$F$94,IF(AND(CI$5&gt;=Inputs!$C$95,CI$5&lt;Inputs!$D$95),Inputs!$F$95,IF(AND(CI$5&gt;=Inputs!$C$96,CI$5&lt;Inputs!$D$96),Inputs!$F$96,IF(AND(CI$5&gt;=Inputs!$C$97,CI$5&lt;Inputs!$D$97),Inputs!$F$97,IF(AND(CI$5&gt;=Inputs!$C$98,CI$5&lt;Inputs!$D$98),Inputs!$F$98,IF(AND(CI$5&gt;=Inputs!$C$99,CI$5&lt;Inputs!$D$99),Inputs!$F$99,IF(AND(CI$5&gt;=Inputs!$C$100,CI$5&lt;Inputs!$D$100),Inputs!$F$100,0))))))))))))</f>
        <v>69</v>
      </c>
      <c r="CJ46" s="27">
        <f>IF(AND(CJ$5&gt;=Inputs!$C$89,CJ$5&lt;Inputs!$D$89),Inputs!$F$89,IF(AND(CJ$5&gt;=Inputs!$C$90,CJ$5&lt;Inputs!$D$90),Inputs!$F$90,IF(AND(CJ$5&gt;=Inputs!$C$91,CJ$5&lt;Inputs!$D$91),Inputs!$F$91,IF(AND(CJ$5&gt;=Inputs!$C$92,CJ$5&lt;Inputs!$D$92),Inputs!$F$92,IF(AND(CJ$5&gt;=Inputs!$C$93,CJ$5&lt;Inputs!$D$93),Inputs!$F$93,IF(AND(CJ$5&gt;=Inputs!$C$94,CJ$5&lt;Inputs!$D$94),Inputs!$F$94,IF(AND(CJ$5&gt;=Inputs!$C$95,CJ$5&lt;Inputs!$D$95),Inputs!$F$95,IF(AND(CJ$5&gt;=Inputs!$C$96,CJ$5&lt;Inputs!$D$96),Inputs!$F$96,IF(AND(CJ$5&gt;=Inputs!$C$97,CJ$5&lt;Inputs!$D$97),Inputs!$F$97,IF(AND(CJ$5&gt;=Inputs!$C$98,CJ$5&lt;Inputs!$D$98),Inputs!$F$98,IF(AND(CJ$5&gt;=Inputs!$C$99,CJ$5&lt;Inputs!$D$99),Inputs!$F$99,IF(AND(CJ$5&gt;=Inputs!$C$100,CJ$5&lt;Inputs!$D$100),Inputs!$F$100,0))))))))))))</f>
        <v>69</v>
      </c>
      <c r="CK46" s="27">
        <f>IF(AND(CK$5&gt;=Inputs!$C$89,CK$5&lt;Inputs!$D$89),Inputs!$F$89,IF(AND(CK$5&gt;=Inputs!$C$90,CK$5&lt;Inputs!$D$90),Inputs!$F$90,IF(AND(CK$5&gt;=Inputs!$C$91,CK$5&lt;Inputs!$D$91),Inputs!$F$91,IF(AND(CK$5&gt;=Inputs!$C$92,CK$5&lt;Inputs!$D$92),Inputs!$F$92,IF(AND(CK$5&gt;=Inputs!$C$93,CK$5&lt;Inputs!$D$93),Inputs!$F$93,IF(AND(CK$5&gt;=Inputs!$C$94,CK$5&lt;Inputs!$D$94),Inputs!$F$94,IF(AND(CK$5&gt;=Inputs!$C$95,CK$5&lt;Inputs!$D$95),Inputs!$F$95,IF(AND(CK$5&gt;=Inputs!$C$96,CK$5&lt;Inputs!$D$96),Inputs!$F$96,IF(AND(CK$5&gt;=Inputs!$C$97,CK$5&lt;Inputs!$D$97),Inputs!$F$97,IF(AND(CK$5&gt;=Inputs!$C$98,CK$5&lt;Inputs!$D$98),Inputs!$F$98,IF(AND(CK$5&gt;=Inputs!$C$99,CK$5&lt;Inputs!$D$99),Inputs!$F$99,IF(AND(CK$5&gt;=Inputs!$C$100,CK$5&lt;Inputs!$D$100),Inputs!$F$100,0))))))))))))</f>
        <v>69</v>
      </c>
      <c r="CL46" s="27">
        <f>IF(AND(CL$5&gt;=Inputs!$C$89,CL$5&lt;Inputs!$D$89),Inputs!$F$89,IF(AND(CL$5&gt;=Inputs!$C$90,CL$5&lt;Inputs!$D$90),Inputs!$F$90,IF(AND(CL$5&gt;=Inputs!$C$91,CL$5&lt;Inputs!$D$91),Inputs!$F$91,IF(AND(CL$5&gt;=Inputs!$C$92,CL$5&lt;Inputs!$D$92),Inputs!$F$92,IF(AND(CL$5&gt;=Inputs!$C$93,CL$5&lt;Inputs!$D$93),Inputs!$F$93,IF(AND(CL$5&gt;=Inputs!$C$94,CL$5&lt;Inputs!$D$94),Inputs!$F$94,IF(AND(CL$5&gt;=Inputs!$C$95,CL$5&lt;Inputs!$D$95),Inputs!$F$95,IF(AND(CL$5&gt;=Inputs!$C$96,CL$5&lt;Inputs!$D$96),Inputs!$F$96,IF(AND(CL$5&gt;=Inputs!$C$97,CL$5&lt;Inputs!$D$97),Inputs!$F$97,IF(AND(CL$5&gt;=Inputs!$C$98,CL$5&lt;Inputs!$D$98),Inputs!$F$98,IF(AND(CL$5&gt;=Inputs!$C$99,CL$5&lt;Inputs!$D$99),Inputs!$F$99,IF(AND(CL$5&gt;=Inputs!$C$100,CL$5&lt;Inputs!$D$100),Inputs!$F$100,0))))))))))))</f>
        <v>69</v>
      </c>
      <c r="CM46" s="27">
        <f>IF(AND(CM$5&gt;=Inputs!$C$89,CM$5&lt;Inputs!$D$89),Inputs!$F$89,IF(AND(CM$5&gt;=Inputs!$C$90,CM$5&lt;Inputs!$D$90),Inputs!$F$90,IF(AND(CM$5&gt;=Inputs!$C$91,CM$5&lt;Inputs!$D$91),Inputs!$F$91,IF(AND(CM$5&gt;=Inputs!$C$92,CM$5&lt;Inputs!$D$92),Inputs!$F$92,IF(AND(CM$5&gt;=Inputs!$C$93,CM$5&lt;Inputs!$D$93),Inputs!$F$93,IF(AND(CM$5&gt;=Inputs!$C$94,CM$5&lt;Inputs!$D$94),Inputs!$F$94,IF(AND(CM$5&gt;=Inputs!$C$95,CM$5&lt;Inputs!$D$95),Inputs!$F$95,IF(AND(CM$5&gt;=Inputs!$C$96,CM$5&lt;Inputs!$D$96),Inputs!$F$96,IF(AND(CM$5&gt;=Inputs!$C$97,CM$5&lt;Inputs!$D$97),Inputs!$F$97,IF(AND(CM$5&gt;=Inputs!$C$98,CM$5&lt;Inputs!$D$98),Inputs!$F$98,IF(AND(CM$5&gt;=Inputs!$C$99,CM$5&lt;Inputs!$D$99),Inputs!$F$99,IF(AND(CM$5&gt;=Inputs!$C$100,CM$5&lt;Inputs!$D$100),Inputs!$F$100,0))))))))))))</f>
        <v>69</v>
      </c>
      <c r="CN46" s="27">
        <f>IF(AND(CN$5&gt;=Inputs!$C$89,CN$5&lt;Inputs!$D$89),Inputs!$F$89,IF(AND(CN$5&gt;=Inputs!$C$90,CN$5&lt;Inputs!$D$90),Inputs!$F$90,IF(AND(CN$5&gt;=Inputs!$C$91,CN$5&lt;Inputs!$D$91),Inputs!$F$91,IF(AND(CN$5&gt;=Inputs!$C$92,CN$5&lt;Inputs!$D$92),Inputs!$F$92,IF(AND(CN$5&gt;=Inputs!$C$93,CN$5&lt;Inputs!$D$93),Inputs!$F$93,IF(AND(CN$5&gt;=Inputs!$C$94,CN$5&lt;Inputs!$D$94),Inputs!$F$94,IF(AND(CN$5&gt;=Inputs!$C$95,CN$5&lt;Inputs!$D$95),Inputs!$F$95,IF(AND(CN$5&gt;=Inputs!$C$96,CN$5&lt;Inputs!$D$96),Inputs!$F$96,IF(AND(CN$5&gt;=Inputs!$C$97,CN$5&lt;Inputs!$D$97),Inputs!$F$97,IF(AND(CN$5&gt;=Inputs!$C$98,CN$5&lt;Inputs!$D$98),Inputs!$F$98,IF(AND(CN$5&gt;=Inputs!$C$99,CN$5&lt;Inputs!$D$99),Inputs!$F$99,IF(AND(CN$5&gt;=Inputs!$C$100,CN$5&lt;Inputs!$D$100),Inputs!$F$100,0))))))))))))</f>
        <v>69</v>
      </c>
      <c r="CO46" s="27">
        <f>IF(AND(CO$5&gt;=Inputs!$C$89,CO$5&lt;Inputs!$D$89),Inputs!$F$89,IF(AND(CO$5&gt;=Inputs!$C$90,CO$5&lt;Inputs!$D$90),Inputs!$F$90,IF(AND(CO$5&gt;=Inputs!$C$91,CO$5&lt;Inputs!$D$91),Inputs!$F$91,IF(AND(CO$5&gt;=Inputs!$C$92,CO$5&lt;Inputs!$D$92),Inputs!$F$92,IF(AND(CO$5&gt;=Inputs!$C$93,CO$5&lt;Inputs!$D$93),Inputs!$F$93,IF(AND(CO$5&gt;=Inputs!$C$94,CO$5&lt;Inputs!$D$94),Inputs!$F$94,IF(AND(CO$5&gt;=Inputs!$C$95,CO$5&lt;Inputs!$D$95),Inputs!$F$95,IF(AND(CO$5&gt;=Inputs!$C$96,CO$5&lt;Inputs!$D$96),Inputs!$F$96,IF(AND(CO$5&gt;=Inputs!$C$97,CO$5&lt;Inputs!$D$97),Inputs!$F$97,IF(AND(CO$5&gt;=Inputs!$C$98,CO$5&lt;Inputs!$D$98),Inputs!$F$98,IF(AND(CO$5&gt;=Inputs!$C$99,CO$5&lt;Inputs!$D$99),Inputs!$F$99,IF(AND(CO$5&gt;=Inputs!$C$100,CO$5&lt;Inputs!$D$100),Inputs!$F$100,0))))))))))))</f>
        <v>69</v>
      </c>
      <c r="CP46" s="27">
        <f>IF(AND(CP$5&gt;=Inputs!$C$89,CP$5&lt;Inputs!$D$89),Inputs!$F$89,IF(AND(CP$5&gt;=Inputs!$C$90,CP$5&lt;Inputs!$D$90),Inputs!$F$90,IF(AND(CP$5&gt;=Inputs!$C$91,CP$5&lt;Inputs!$D$91),Inputs!$F$91,IF(AND(CP$5&gt;=Inputs!$C$92,CP$5&lt;Inputs!$D$92),Inputs!$F$92,IF(AND(CP$5&gt;=Inputs!$C$93,CP$5&lt;Inputs!$D$93),Inputs!$F$93,IF(AND(CP$5&gt;=Inputs!$C$94,CP$5&lt;Inputs!$D$94),Inputs!$F$94,IF(AND(CP$5&gt;=Inputs!$C$95,CP$5&lt;Inputs!$D$95),Inputs!$F$95,IF(AND(CP$5&gt;=Inputs!$C$96,CP$5&lt;Inputs!$D$96),Inputs!$F$96,IF(AND(CP$5&gt;=Inputs!$C$97,CP$5&lt;Inputs!$D$97),Inputs!$F$97,IF(AND(CP$5&gt;=Inputs!$C$98,CP$5&lt;Inputs!$D$98),Inputs!$F$98,IF(AND(CP$5&gt;=Inputs!$C$99,CP$5&lt;Inputs!$D$99),Inputs!$F$99,IF(AND(CP$5&gt;=Inputs!$C$100,CP$5&lt;Inputs!$D$100),Inputs!$F$100,0))))))))))))</f>
        <v>69</v>
      </c>
      <c r="CQ46" s="27">
        <f>IF(AND(CQ$5&gt;=Inputs!$C$89,CQ$5&lt;Inputs!$D$89),Inputs!$F$89,IF(AND(CQ$5&gt;=Inputs!$C$90,CQ$5&lt;Inputs!$D$90),Inputs!$F$90,IF(AND(CQ$5&gt;=Inputs!$C$91,CQ$5&lt;Inputs!$D$91),Inputs!$F$91,IF(AND(CQ$5&gt;=Inputs!$C$92,CQ$5&lt;Inputs!$D$92),Inputs!$F$92,IF(AND(CQ$5&gt;=Inputs!$C$93,CQ$5&lt;Inputs!$D$93),Inputs!$F$93,IF(AND(CQ$5&gt;=Inputs!$C$94,CQ$5&lt;Inputs!$D$94),Inputs!$F$94,IF(AND(CQ$5&gt;=Inputs!$C$95,CQ$5&lt;Inputs!$D$95),Inputs!$F$95,IF(AND(CQ$5&gt;=Inputs!$C$96,CQ$5&lt;Inputs!$D$96),Inputs!$F$96,IF(AND(CQ$5&gt;=Inputs!$C$97,CQ$5&lt;Inputs!$D$97),Inputs!$F$97,IF(AND(CQ$5&gt;=Inputs!$C$98,CQ$5&lt;Inputs!$D$98),Inputs!$F$98,IF(AND(CQ$5&gt;=Inputs!$C$99,CQ$5&lt;Inputs!$D$99),Inputs!$F$99,IF(AND(CQ$5&gt;=Inputs!$C$100,CQ$5&lt;Inputs!$D$100),Inputs!$F$100,0))))))))))))</f>
        <v>69</v>
      </c>
      <c r="CR46" s="27">
        <f>IF(AND(CR$5&gt;=Inputs!$C$89,CR$5&lt;Inputs!$D$89),Inputs!$F$89,IF(AND(CR$5&gt;=Inputs!$C$90,CR$5&lt;Inputs!$D$90),Inputs!$F$90,IF(AND(CR$5&gt;=Inputs!$C$91,CR$5&lt;Inputs!$D$91),Inputs!$F$91,IF(AND(CR$5&gt;=Inputs!$C$92,CR$5&lt;Inputs!$D$92),Inputs!$F$92,IF(AND(CR$5&gt;=Inputs!$C$93,CR$5&lt;Inputs!$D$93),Inputs!$F$93,IF(AND(CR$5&gt;=Inputs!$C$94,CR$5&lt;Inputs!$D$94),Inputs!$F$94,IF(AND(CR$5&gt;=Inputs!$C$95,CR$5&lt;Inputs!$D$95),Inputs!$F$95,IF(AND(CR$5&gt;=Inputs!$C$96,CR$5&lt;Inputs!$D$96),Inputs!$F$96,IF(AND(CR$5&gt;=Inputs!$C$97,CR$5&lt;Inputs!$D$97),Inputs!$F$97,IF(AND(CR$5&gt;=Inputs!$C$98,CR$5&lt;Inputs!$D$98),Inputs!$F$98,IF(AND(CR$5&gt;=Inputs!$C$99,CR$5&lt;Inputs!$D$99),Inputs!$F$99,IF(AND(CR$5&gt;=Inputs!$C$100,CR$5&lt;Inputs!$D$100),Inputs!$F$100,0))))))))))))</f>
        <v>69</v>
      </c>
      <c r="CS46" s="27">
        <f>IF(AND(CS$5&gt;=Inputs!$C$89,CS$5&lt;Inputs!$D$89),Inputs!$F$89,IF(AND(CS$5&gt;=Inputs!$C$90,CS$5&lt;Inputs!$D$90),Inputs!$F$90,IF(AND(CS$5&gt;=Inputs!$C$91,CS$5&lt;Inputs!$D$91),Inputs!$F$91,IF(AND(CS$5&gt;=Inputs!$C$92,CS$5&lt;Inputs!$D$92),Inputs!$F$92,IF(AND(CS$5&gt;=Inputs!$C$93,CS$5&lt;Inputs!$D$93),Inputs!$F$93,IF(AND(CS$5&gt;=Inputs!$C$94,CS$5&lt;Inputs!$D$94),Inputs!$F$94,IF(AND(CS$5&gt;=Inputs!$C$95,CS$5&lt;Inputs!$D$95),Inputs!$F$95,IF(AND(CS$5&gt;=Inputs!$C$96,CS$5&lt;Inputs!$D$96),Inputs!$F$96,IF(AND(CS$5&gt;=Inputs!$C$97,CS$5&lt;Inputs!$D$97),Inputs!$F$97,IF(AND(CS$5&gt;=Inputs!$C$98,CS$5&lt;Inputs!$D$98),Inputs!$F$98,IF(AND(CS$5&gt;=Inputs!$C$99,CS$5&lt;Inputs!$D$99),Inputs!$F$99,IF(AND(CS$5&gt;=Inputs!$C$100,CS$5&lt;Inputs!$D$100),Inputs!$F$100,0))))))))))))</f>
        <v>69</v>
      </c>
      <c r="CT46" s="27">
        <f>IF(AND(CT$5&gt;=Inputs!$C$89,CT$5&lt;Inputs!$D$89),Inputs!$F$89,IF(AND(CT$5&gt;=Inputs!$C$90,CT$5&lt;Inputs!$D$90),Inputs!$F$90,IF(AND(CT$5&gt;=Inputs!$C$91,CT$5&lt;Inputs!$D$91),Inputs!$F$91,IF(AND(CT$5&gt;=Inputs!$C$92,CT$5&lt;Inputs!$D$92),Inputs!$F$92,IF(AND(CT$5&gt;=Inputs!$C$93,CT$5&lt;Inputs!$D$93),Inputs!$F$93,IF(AND(CT$5&gt;=Inputs!$C$94,CT$5&lt;Inputs!$D$94),Inputs!$F$94,IF(AND(CT$5&gt;=Inputs!$C$95,CT$5&lt;Inputs!$D$95),Inputs!$F$95,IF(AND(CT$5&gt;=Inputs!$C$96,CT$5&lt;Inputs!$D$96),Inputs!$F$96,IF(AND(CT$5&gt;=Inputs!$C$97,CT$5&lt;Inputs!$D$97),Inputs!$F$97,IF(AND(CT$5&gt;=Inputs!$C$98,CT$5&lt;Inputs!$D$98),Inputs!$F$98,IF(AND(CT$5&gt;=Inputs!$C$99,CT$5&lt;Inputs!$D$99),Inputs!$F$99,IF(AND(CT$5&gt;=Inputs!$C$100,CT$5&lt;Inputs!$D$100),Inputs!$F$100,0))))))))))))</f>
        <v>69</v>
      </c>
      <c r="CU46" s="27">
        <f>IF(AND(CU$5&gt;=Inputs!$C$89,CU$5&lt;Inputs!$D$89),Inputs!$F$89,IF(AND(CU$5&gt;=Inputs!$C$90,CU$5&lt;Inputs!$D$90),Inputs!$F$90,IF(AND(CU$5&gt;=Inputs!$C$91,CU$5&lt;Inputs!$D$91),Inputs!$F$91,IF(AND(CU$5&gt;=Inputs!$C$92,CU$5&lt;Inputs!$D$92),Inputs!$F$92,IF(AND(CU$5&gt;=Inputs!$C$93,CU$5&lt;Inputs!$D$93),Inputs!$F$93,IF(AND(CU$5&gt;=Inputs!$C$94,CU$5&lt;Inputs!$D$94),Inputs!$F$94,IF(AND(CU$5&gt;=Inputs!$C$95,CU$5&lt;Inputs!$D$95),Inputs!$F$95,IF(AND(CU$5&gt;=Inputs!$C$96,CU$5&lt;Inputs!$D$96),Inputs!$F$96,IF(AND(CU$5&gt;=Inputs!$C$97,CU$5&lt;Inputs!$D$97),Inputs!$F$97,IF(AND(CU$5&gt;=Inputs!$C$98,CU$5&lt;Inputs!$D$98),Inputs!$F$98,IF(AND(CU$5&gt;=Inputs!$C$99,CU$5&lt;Inputs!$D$99),Inputs!$F$99,IF(AND(CU$5&gt;=Inputs!$C$100,CU$5&lt;Inputs!$D$100),Inputs!$F$100,0))))))))))))</f>
        <v>69</v>
      </c>
      <c r="CV46" s="27">
        <f>IF(AND(CV$5&gt;=Inputs!$C$89,CV$5&lt;Inputs!$D$89),Inputs!$F$89,IF(AND(CV$5&gt;=Inputs!$C$90,CV$5&lt;Inputs!$D$90),Inputs!$F$90,IF(AND(CV$5&gt;=Inputs!$C$91,CV$5&lt;Inputs!$D$91),Inputs!$F$91,IF(AND(CV$5&gt;=Inputs!$C$92,CV$5&lt;Inputs!$D$92),Inputs!$F$92,IF(AND(CV$5&gt;=Inputs!$C$93,CV$5&lt;Inputs!$D$93),Inputs!$F$93,IF(AND(CV$5&gt;=Inputs!$C$94,CV$5&lt;Inputs!$D$94),Inputs!$F$94,IF(AND(CV$5&gt;=Inputs!$C$95,CV$5&lt;Inputs!$D$95),Inputs!$F$95,IF(AND(CV$5&gt;=Inputs!$C$96,CV$5&lt;Inputs!$D$96),Inputs!$F$96,IF(AND(CV$5&gt;=Inputs!$C$97,CV$5&lt;Inputs!$D$97),Inputs!$F$97,IF(AND(CV$5&gt;=Inputs!$C$98,CV$5&lt;Inputs!$D$98),Inputs!$F$98,IF(AND(CV$5&gt;=Inputs!$C$99,CV$5&lt;Inputs!$D$99),Inputs!$F$99,IF(AND(CV$5&gt;=Inputs!$C$100,CV$5&lt;Inputs!$D$100),Inputs!$F$100,0))))))))))))</f>
        <v>69</v>
      </c>
      <c r="CW46" s="27">
        <f>IF(AND(CW$5&gt;=Inputs!$C$89,CW$5&lt;Inputs!$D$89),Inputs!$F$89,IF(AND(CW$5&gt;=Inputs!$C$90,CW$5&lt;Inputs!$D$90),Inputs!$F$90,IF(AND(CW$5&gt;=Inputs!$C$91,CW$5&lt;Inputs!$D$91),Inputs!$F$91,IF(AND(CW$5&gt;=Inputs!$C$92,CW$5&lt;Inputs!$D$92),Inputs!$F$92,IF(AND(CW$5&gt;=Inputs!$C$93,CW$5&lt;Inputs!$D$93),Inputs!$F$93,IF(AND(CW$5&gt;=Inputs!$C$94,CW$5&lt;Inputs!$D$94),Inputs!$F$94,IF(AND(CW$5&gt;=Inputs!$C$95,CW$5&lt;Inputs!$D$95),Inputs!$F$95,IF(AND(CW$5&gt;=Inputs!$C$96,CW$5&lt;Inputs!$D$96),Inputs!$F$96,IF(AND(CW$5&gt;=Inputs!$C$97,CW$5&lt;Inputs!$D$97),Inputs!$F$97,IF(AND(CW$5&gt;=Inputs!$C$98,CW$5&lt;Inputs!$D$98),Inputs!$F$98,IF(AND(CW$5&gt;=Inputs!$C$99,CW$5&lt;Inputs!$D$99),Inputs!$F$99,IF(AND(CW$5&gt;=Inputs!$C$100,CW$5&lt;Inputs!$D$100),Inputs!$F$100,0))))))))))))</f>
        <v>69</v>
      </c>
      <c r="CX46" s="27">
        <f>IF(AND(CX$5&gt;=Inputs!$C$89,CX$5&lt;Inputs!$D$89),Inputs!$F$89,IF(AND(CX$5&gt;=Inputs!$C$90,CX$5&lt;Inputs!$D$90),Inputs!$F$90,IF(AND(CX$5&gt;=Inputs!$C$91,CX$5&lt;Inputs!$D$91),Inputs!$F$91,IF(AND(CX$5&gt;=Inputs!$C$92,CX$5&lt;Inputs!$D$92),Inputs!$F$92,IF(AND(CX$5&gt;=Inputs!$C$93,CX$5&lt;Inputs!$D$93),Inputs!$F$93,IF(AND(CX$5&gt;=Inputs!$C$94,CX$5&lt;Inputs!$D$94),Inputs!$F$94,IF(AND(CX$5&gt;=Inputs!$C$95,CX$5&lt;Inputs!$D$95),Inputs!$F$95,IF(AND(CX$5&gt;=Inputs!$C$96,CX$5&lt;Inputs!$D$96),Inputs!$F$96,IF(AND(CX$5&gt;=Inputs!$C$97,CX$5&lt;Inputs!$D$97),Inputs!$F$97,IF(AND(CX$5&gt;=Inputs!$C$98,CX$5&lt;Inputs!$D$98),Inputs!$F$98,IF(AND(CX$5&gt;=Inputs!$C$99,CX$5&lt;Inputs!$D$99),Inputs!$F$99,IF(AND(CX$5&gt;=Inputs!$C$100,CX$5&lt;Inputs!$D$100),Inputs!$F$100,0))))))))))))</f>
        <v>69</v>
      </c>
      <c r="CY46" s="27">
        <f>IF(AND(CY$5&gt;=Inputs!$C$89,CY$5&lt;Inputs!$D$89),Inputs!$F$89,IF(AND(CY$5&gt;=Inputs!$C$90,CY$5&lt;Inputs!$D$90),Inputs!$F$90,IF(AND(CY$5&gt;=Inputs!$C$91,CY$5&lt;Inputs!$D$91),Inputs!$F$91,IF(AND(CY$5&gt;=Inputs!$C$92,CY$5&lt;Inputs!$D$92),Inputs!$F$92,IF(AND(CY$5&gt;=Inputs!$C$93,CY$5&lt;Inputs!$D$93),Inputs!$F$93,IF(AND(CY$5&gt;=Inputs!$C$94,CY$5&lt;Inputs!$D$94),Inputs!$F$94,IF(AND(CY$5&gt;=Inputs!$C$95,CY$5&lt;Inputs!$D$95),Inputs!$F$95,IF(AND(CY$5&gt;=Inputs!$C$96,CY$5&lt;Inputs!$D$96),Inputs!$F$96,IF(AND(CY$5&gt;=Inputs!$C$97,CY$5&lt;Inputs!$D$97),Inputs!$F$97,IF(AND(CY$5&gt;=Inputs!$C$98,CY$5&lt;Inputs!$D$98),Inputs!$F$98,IF(AND(CY$5&gt;=Inputs!$C$99,CY$5&lt;Inputs!$D$99),Inputs!$F$99,IF(AND(CY$5&gt;=Inputs!$C$100,CY$5&lt;Inputs!$D$100),Inputs!$F$100,0))))))))))))</f>
        <v>69</v>
      </c>
      <c r="CZ46" s="27">
        <f>IF(AND(CZ$5&gt;=Inputs!$C$89,CZ$5&lt;Inputs!$D$89),Inputs!$F$89,IF(AND(CZ$5&gt;=Inputs!$C$90,CZ$5&lt;Inputs!$D$90),Inputs!$F$90,IF(AND(CZ$5&gt;=Inputs!$C$91,CZ$5&lt;Inputs!$D$91),Inputs!$F$91,IF(AND(CZ$5&gt;=Inputs!$C$92,CZ$5&lt;Inputs!$D$92),Inputs!$F$92,IF(AND(CZ$5&gt;=Inputs!$C$93,CZ$5&lt;Inputs!$D$93),Inputs!$F$93,IF(AND(CZ$5&gt;=Inputs!$C$94,CZ$5&lt;Inputs!$D$94),Inputs!$F$94,IF(AND(CZ$5&gt;=Inputs!$C$95,CZ$5&lt;Inputs!$D$95),Inputs!$F$95,IF(AND(CZ$5&gt;=Inputs!$C$96,CZ$5&lt;Inputs!$D$96),Inputs!$F$96,IF(AND(CZ$5&gt;=Inputs!$C$97,CZ$5&lt;Inputs!$D$97),Inputs!$F$97,IF(AND(CZ$5&gt;=Inputs!$C$98,CZ$5&lt;Inputs!$D$98),Inputs!$F$98,IF(AND(CZ$5&gt;=Inputs!$C$99,CZ$5&lt;Inputs!$D$99),Inputs!$F$99,IF(AND(CZ$5&gt;=Inputs!$C$100,CZ$5&lt;Inputs!$D$100),Inputs!$F$100,0))))))))))))</f>
        <v>69</v>
      </c>
      <c r="DA46" s="27">
        <f>IF(AND(DA$5&gt;=Inputs!$C$89,DA$5&lt;Inputs!$D$89),Inputs!$F$89,IF(AND(DA$5&gt;=Inputs!$C$90,DA$5&lt;Inputs!$D$90),Inputs!$F$90,IF(AND(DA$5&gt;=Inputs!$C$91,DA$5&lt;Inputs!$D$91),Inputs!$F$91,IF(AND(DA$5&gt;=Inputs!$C$92,DA$5&lt;Inputs!$D$92),Inputs!$F$92,IF(AND(DA$5&gt;=Inputs!$C$93,DA$5&lt;Inputs!$D$93),Inputs!$F$93,IF(AND(DA$5&gt;=Inputs!$C$94,DA$5&lt;Inputs!$D$94),Inputs!$F$94,IF(AND(DA$5&gt;=Inputs!$C$95,DA$5&lt;Inputs!$D$95),Inputs!$F$95,IF(AND(DA$5&gt;=Inputs!$C$96,DA$5&lt;Inputs!$D$96),Inputs!$F$96,IF(AND(DA$5&gt;=Inputs!$C$97,DA$5&lt;Inputs!$D$97),Inputs!$F$97,IF(AND(DA$5&gt;=Inputs!$C$98,DA$5&lt;Inputs!$D$98),Inputs!$F$98,IF(AND(DA$5&gt;=Inputs!$C$99,DA$5&lt;Inputs!$D$99),Inputs!$F$99,IF(AND(DA$5&gt;=Inputs!$C$100,DA$5&lt;Inputs!$D$100),Inputs!$F$100,0))))))))))))</f>
        <v>69</v>
      </c>
      <c r="DB46" s="27">
        <f>IF(AND(DB$5&gt;=Inputs!$C$89,DB$5&lt;Inputs!$D$89),Inputs!$F$89,IF(AND(DB$5&gt;=Inputs!$C$90,DB$5&lt;Inputs!$D$90),Inputs!$F$90,IF(AND(DB$5&gt;=Inputs!$C$91,DB$5&lt;Inputs!$D$91),Inputs!$F$91,IF(AND(DB$5&gt;=Inputs!$C$92,DB$5&lt;Inputs!$D$92),Inputs!$F$92,IF(AND(DB$5&gt;=Inputs!$C$93,DB$5&lt;Inputs!$D$93),Inputs!$F$93,IF(AND(DB$5&gt;=Inputs!$C$94,DB$5&lt;Inputs!$D$94),Inputs!$F$94,IF(AND(DB$5&gt;=Inputs!$C$95,DB$5&lt;Inputs!$D$95),Inputs!$F$95,IF(AND(DB$5&gt;=Inputs!$C$96,DB$5&lt;Inputs!$D$96),Inputs!$F$96,IF(AND(DB$5&gt;=Inputs!$C$97,DB$5&lt;Inputs!$D$97),Inputs!$F$97,IF(AND(DB$5&gt;=Inputs!$C$98,DB$5&lt;Inputs!$D$98),Inputs!$F$98,IF(AND(DB$5&gt;=Inputs!$C$99,DB$5&lt;Inputs!$D$99),Inputs!$F$99,IF(AND(DB$5&gt;=Inputs!$C$100,DB$5&lt;Inputs!$D$100),Inputs!$F$100,0))))))))))))</f>
        <v>69</v>
      </c>
      <c r="DC46" s="27">
        <f>IF(AND(DC$5&gt;=Inputs!$C$89,DC$5&lt;Inputs!$D$89),Inputs!$F$89,IF(AND(DC$5&gt;=Inputs!$C$90,DC$5&lt;Inputs!$D$90),Inputs!$F$90,IF(AND(DC$5&gt;=Inputs!$C$91,DC$5&lt;Inputs!$D$91),Inputs!$F$91,IF(AND(DC$5&gt;=Inputs!$C$92,DC$5&lt;Inputs!$D$92),Inputs!$F$92,IF(AND(DC$5&gt;=Inputs!$C$93,DC$5&lt;Inputs!$D$93),Inputs!$F$93,IF(AND(DC$5&gt;=Inputs!$C$94,DC$5&lt;Inputs!$D$94),Inputs!$F$94,IF(AND(DC$5&gt;=Inputs!$C$95,DC$5&lt;Inputs!$D$95),Inputs!$F$95,IF(AND(DC$5&gt;=Inputs!$C$96,DC$5&lt;Inputs!$D$96),Inputs!$F$96,IF(AND(DC$5&gt;=Inputs!$C$97,DC$5&lt;Inputs!$D$97),Inputs!$F$97,IF(AND(DC$5&gt;=Inputs!$C$98,DC$5&lt;Inputs!$D$98),Inputs!$F$98,IF(AND(DC$5&gt;=Inputs!$C$99,DC$5&lt;Inputs!$D$99),Inputs!$F$99,IF(AND(DC$5&gt;=Inputs!$C$100,DC$5&lt;Inputs!$D$100),Inputs!$F$100,0))))))))))))</f>
        <v>69</v>
      </c>
      <c r="DD46" s="27">
        <f>IF(AND(DD$5&gt;=Inputs!$C$89,DD$5&lt;Inputs!$D$89),Inputs!$F$89,IF(AND(DD$5&gt;=Inputs!$C$90,DD$5&lt;Inputs!$D$90),Inputs!$F$90,IF(AND(DD$5&gt;=Inputs!$C$91,DD$5&lt;Inputs!$D$91),Inputs!$F$91,IF(AND(DD$5&gt;=Inputs!$C$92,DD$5&lt;Inputs!$D$92),Inputs!$F$92,IF(AND(DD$5&gt;=Inputs!$C$93,DD$5&lt;Inputs!$D$93),Inputs!$F$93,IF(AND(DD$5&gt;=Inputs!$C$94,DD$5&lt;Inputs!$D$94),Inputs!$F$94,IF(AND(DD$5&gt;=Inputs!$C$95,DD$5&lt;Inputs!$D$95),Inputs!$F$95,IF(AND(DD$5&gt;=Inputs!$C$96,DD$5&lt;Inputs!$D$96),Inputs!$F$96,IF(AND(DD$5&gt;=Inputs!$C$97,DD$5&lt;Inputs!$D$97),Inputs!$F$97,IF(AND(DD$5&gt;=Inputs!$C$98,DD$5&lt;Inputs!$D$98),Inputs!$F$98,IF(AND(DD$5&gt;=Inputs!$C$99,DD$5&lt;Inputs!$D$99),Inputs!$F$99,IF(AND(DD$5&gt;=Inputs!$C$100,DD$5&lt;Inputs!$D$100),Inputs!$F$100,0))))))))))))</f>
        <v>69</v>
      </c>
      <c r="DE46" s="27">
        <f>IF(AND(DE$5&gt;=Inputs!$C$89,DE$5&lt;Inputs!$D$89),Inputs!$F$89,IF(AND(DE$5&gt;=Inputs!$C$90,DE$5&lt;Inputs!$D$90),Inputs!$F$90,IF(AND(DE$5&gt;=Inputs!$C$91,DE$5&lt;Inputs!$D$91),Inputs!$F$91,IF(AND(DE$5&gt;=Inputs!$C$92,DE$5&lt;Inputs!$D$92),Inputs!$F$92,IF(AND(DE$5&gt;=Inputs!$C$93,DE$5&lt;Inputs!$D$93),Inputs!$F$93,IF(AND(DE$5&gt;=Inputs!$C$94,DE$5&lt;Inputs!$D$94),Inputs!$F$94,IF(AND(DE$5&gt;=Inputs!$C$95,DE$5&lt;Inputs!$D$95),Inputs!$F$95,IF(AND(DE$5&gt;=Inputs!$C$96,DE$5&lt;Inputs!$D$96),Inputs!$F$96,IF(AND(DE$5&gt;=Inputs!$C$97,DE$5&lt;Inputs!$D$97),Inputs!$F$97,IF(AND(DE$5&gt;=Inputs!$C$98,DE$5&lt;Inputs!$D$98),Inputs!$F$98,IF(AND(DE$5&gt;=Inputs!$C$99,DE$5&lt;Inputs!$D$99),Inputs!$F$99,IF(AND(DE$5&gt;=Inputs!$C$100,DE$5&lt;Inputs!$D$100),Inputs!$F$100,0))))))))))))</f>
        <v>69</v>
      </c>
      <c r="DF46" s="27">
        <f>IF(AND(DF$5&gt;=Inputs!$C$89,DF$5&lt;Inputs!$D$89),Inputs!$F$89,IF(AND(DF$5&gt;=Inputs!$C$90,DF$5&lt;Inputs!$D$90),Inputs!$F$90,IF(AND(DF$5&gt;=Inputs!$C$91,DF$5&lt;Inputs!$D$91),Inputs!$F$91,IF(AND(DF$5&gt;=Inputs!$C$92,DF$5&lt;Inputs!$D$92),Inputs!$F$92,IF(AND(DF$5&gt;=Inputs!$C$93,DF$5&lt;Inputs!$D$93),Inputs!$F$93,IF(AND(DF$5&gt;=Inputs!$C$94,DF$5&lt;Inputs!$D$94),Inputs!$F$94,IF(AND(DF$5&gt;=Inputs!$C$95,DF$5&lt;Inputs!$D$95),Inputs!$F$95,IF(AND(DF$5&gt;=Inputs!$C$96,DF$5&lt;Inputs!$D$96),Inputs!$F$96,IF(AND(DF$5&gt;=Inputs!$C$97,DF$5&lt;Inputs!$D$97),Inputs!$F$97,IF(AND(DF$5&gt;=Inputs!$C$98,DF$5&lt;Inputs!$D$98),Inputs!$F$98,IF(AND(DF$5&gt;=Inputs!$C$99,DF$5&lt;Inputs!$D$99),Inputs!$F$99,IF(AND(DF$5&gt;=Inputs!$C$100,DF$5&lt;Inputs!$D$100),Inputs!$F$100,0))))))))))))</f>
        <v>69</v>
      </c>
      <c r="DG46" s="27">
        <f>IF(AND(DG$5&gt;=Inputs!$C$89,DG$5&lt;Inputs!$D$89),Inputs!$F$89,IF(AND(DG$5&gt;=Inputs!$C$90,DG$5&lt;Inputs!$D$90),Inputs!$F$90,IF(AND(DG$5&gt;=Inputs!$C$91,DG$5&lt;Inputs!$D$91),Inputs!$F$91,IF(AND(DG$5&gt;=Inputs!$C$92,DG$5&lt;Inputs!$D$92),Inputs!$F$92,IF(AND(DG$5&gt;=Inputs!$C$93,DG$5&lt;Inputs!$D$93),Inputs!$F$93,IF(AND(DG$5&gt;=Inputs!$C$94,DG$5&lt;Inputs!$D$94),Inputs!$F$94,IF(AND(DG$5&gt;=Inputs!$C$95,DG$5&lt;Inputs!$D$95),Inputs!$F$95,IF(AND(DG$5&gt;=Inputs!$C$96,DG$5&lt;Inputs!$D$96),Inputs!$F$96,IF(AND(DG$5&gt;=Inputs!$C$97,DG$5&lt;Inputs!$D$97),Inputs!$F$97,IF(AND(DG$5&gt;=Inputs!$C$98,DG$5&lt;Inputs!$D$98),Inputs!$F$98,IF(AND(DG$5&gt;=Inputs!$C$99,DG$5&lt;Inputs!$D$99),Inputs!$F$99,IF(AND(DG$5&gt;=Inputs!$C$100,DG$5&lt;Inputs!$D$100),Inputs!$F$100,0))))))))))))</f>
        <v>69</v>
      </c>
      <c r="DH46" s="27">
        <f>IF(AND(DH$5&gt;=Inputs!$C$89,DH$5&lt;Inputs!$D$89),Inputs!$F$89,IF(AND(DH$5&gt;=Inputs!$C$90,DH$5&lt;Inputs!$D$90),Inputs!$F$90,IF(AND(DH$5&gt;=Inputs!$C$91,DH$5&lt;Inputs!$D$91),Inputs!$F$91,IF(AND(DH$5&gt;=Inputs!$C$92,DH$5&lt;Inputs!$D$92),Inputs!$F$92,IF(AND(DH$5&gt;=Inputs!$C$93,DH$5&lt;Inputs!$D$93),Inputs!$F$93,IF(AND(DH$5&gt;=Inputs!$C$94,DH$5&lt;Inputs!$D$94),Inputs!$F$94,IF(AND(DH$5&gt;=Inputs!$C$95,DH$5&lt;Inputs!$D$95),Inputs!$F$95,IF(AND(DH$5&gt;=Inputs!$C$96,DH$5&lt;Inputs!$D$96),Inputs!$F$96,IF(AND(DH$5&gt;=Inputs!$C$97,DH$5&lt;Inputs!$D$97),Inputs!$F$97,IF(AND(DH$5&gt;=Inputs!$C$98,DH$5&lt;Inputs!$D$98),Inputs!$F$98,IF(AND(DH$5&gt;=Inputs!$C$99,DH$5&lt;Inputs!$D$99),Inputs!$F$99,IF(AND(DH$5&gt;=Inputs!$C$100,DH$5&lt;Inputs!$D$100),Inputs!$F$100,0))))))))))))</f>
        <v>69</v>
      </c>
      <c r="DI46" s="27">
        <f>IF(AND(DI$5&gt;=Inputs!$C$89,DI$5&lt;Inputs!$D$89),Inputs!$F$89,IF(AND(DI$5&gt;=Inputs!$C$90,DI$5&lt;Inputs!$D$90),Inputs!$F$90,IF(AND(DI$5&gt;=Inputs!$C$91,DI$5&lt;Inputs!$D$91),Inputs!$F$91,IF(AND(DI$5&gt;=Inputs!$C$92,DI$5&lt;Inputs!$D$92),Inputs!$F$92,IF(AND(DI$5&gt;=Inputs!$C$93,DI$5&lt;Inputs!$D$93),Inputs!$F$93,IF(AND(DI$5&gt;=Inputs!$C$94,DI$5&lt;Inputs!$D$94),Inputs!$F$94,IF(AND(DI$5&gt;=Inputs!$C$95,DI$5&lt;Inputs!$D$95),Inputs!$F$95,IF(AND(DI$5&gt;=Inputs!$C$96,DI$5&lt;Inputs!$D$96),Inputs!$F$96,IF(AND(DI$5&gt;=Inputs!$C$97,DI$5&lt;Inputs!$D$97),Inputs!$F$97,IF(AND(DI$5&gt;=Inputs!$C$98,DI$5&lt;Inputs!$D$98),Inputs!$F$98,IF(AND(DI$5&gt;=Inputs!$C$99,DI$5&lt;Inputs!$D$99),Inputs!$F$99,IF(AND(DI$5&gt;=Inputs!$C$100,DI$5&lt;Inputs!$D$100),Inputs!$F$100,0))))))))))))</f>
        <v>69</v>
      </c>
      <c r="DJ46" s="27">
        <f>IF(AND(DJ$5&gt;=Inputs!$C$89,DJ$5&lt;Inputs!$D$89),Inputs!$F$89,IF(AND(DJ$5&gt;=Inputs!$C$90,DJ$5&lt;Inputs!$D$90),Inputs!$F$90,IF(AND(DJ$5&gt;=Inputs!$C$91,DJ$5&lt;Inputs!$D$91),Inputs!$F$91,IF(AND(DJ$5&gt;=Inputs!$C$92,DJ$5&lt;Inputs!$D$92),Inputs!$F$92,IF(AND(DJ$5&gt;=Inputs!$C$93,DJ$5&lt;Inputs!$D$93),Inputs!$F$93,IF(AND(DJ$5&gt;=Inputs!$C$94,DJ$5&lt;Inputs!$D$94),Inputs!$F$94,IF(AND(DJ$5&gt;=Inputs!$C$95,DJ$5&lt;Inputs!$D$95),Inputs!$F$95,IF(AND(DJ$5&gt;=Inputs!$C$96,DJ$5&lt;Inputs!$D$96),Inputs!$F$96,IF(AND(DJ$5&gt;=Inputs!$C$97,DJ$5&lt;Inputs!$D$97),Inputs!$F$97,IF(AND(DJ$5&gt;=Inputs!$C$98,DJ$5&lt;Inputs!$D$98),Inputs!$F$98,IF(AND(DJ$5&gt;=Inputs!$C$99,DJ$5&lt;Inputs!$D$99),Inputs!$F$99,IF(AND(DJ$5&gt;=Inputs!$C$100,DJ$5&lt;Inputs!$D$100),Inputs!$F$100,0))))))))))))</f>
        <v>69</v>
      </c>
      <c r="DK46" s="27">
        <f>IF(AND(DK$5&gt;=Inputs!$C$89,DK$5&lt;Inputs!$D$89),Inputs!$F$89,IF(AND(DK$5&gt;=Inputs!$C$90,DK$5&lt;Inputs!$D$90),Inputs!$F$90,IF(AND(DK$5&gt;=Inputs!$C$91,DK$5&lt;Inputs!$D$91),Inputs!$F$91,IF(AND(DK$5&gt;=Inputs!$C$92,DK$5&lt;Inputs!$D$92),Inputs!$F$92,IF(AND(DK$5&gt;=Inputs!$C$93,DK$5&lt;Inputs!$D$93),Inputs!$F$93,IF(AND(DK$5&gt;=Inputs!$C$94,DK$5&lt;Inputs!$D$94),Inputs!$F$94,IF(AND(DK$5&gt;=Inputs!$C$95,DK$5&lt;Inputs!$D$95),Inputs!$F$95,IF(AND(DK$5&gt;=Inputs!$C$96,DK$5&lt;Inputs!$D$96),Inputs!$F$96,IF(AND(DK$5&gt;=Inputs!$C$97,DK$5&lt;Inputs!$D$97),Inputs!$F$97,IF(AND(DK$5&gt;=Inputs!$C$98,DK$5&lt;Inputs!$D$98),Inputs!$F$98,IF(AND(DK$5&gt;=Inputs!$C$99,DK$5&lt;Inputs!$D$99),Inputs!$F$99,IF(AND(DK$5&gt;=Inputs!$C$100,DK$5&lt;Inputs!$D$100),Inputs!$F$100,0))))))))))))</f>
        <v>69</v>
      </c>
      <c r="DL46" s="27">
        <f>IF(AND(DL$5&gt;=Inputs!$C$89,DL$5&lt;Inputs!$D$89),Inputs!$F$89,IF(AND(DL$5&gt;=Inputs!$C$90,DL$5&lt;Inputs!$D$90),Inputs!$F$90,IF(AND(DL$5&gt;=Inputs!$C$91,DL$5&lt;Inputs!$D$91),Inputs!$F$91,IF(AND(DL$5&gt;=Inputs!$C$92,DL$5&lt;Inputs!$D$92),Inputs!$F$92,IF(AND(DL$5&gt;=Inputs!$C$93,DL$5&lt;Inputs!$D$93),Inputs!$F$93,IF(AND(DL$5&gt;=Inputs!$C$94,DL$5&lt;Inputs!$D$94),Inputs!$F$94,IF(AND(DL$5&gt;=Inputs!$C$95,DL$5&lt;Inputs!$D$95),Inputs!$F$95,IF(AND(DL$5&gt;=Inputs!$C$96,DL$5&lt;Inputs!$D$96),Inputs!$F$96,IF(AND(DL$5&gt;=Inputs!$C$97,DL$5&lt;Inputs!$D$97),Inputs!$F$97,IF(AND(DL$5&gt;=Inputs!$C$98,DL$5&lt;Inputs!$D$98),Inputs!$F$98,IF(AND(DL$5&gt;=Inputs!$C$99,DL$5&lt;Inputs!$D$99),Inputs!$F$99,IF(AND(DL$5&gt;=Inputs!$C$100,DL$5&lt;Inputs!$D$100),Inputs!$F$100,0))))))))))))</f>
        <v>69</v>
      </c>
      <c r="DM46" s="27">
        <f>IF(AND(DM$5&gt;=Inputs!$C$89,DM$5&lt;Inputs!$D$89),Inputs!$F$89,IF(AND(DM$5&gt;=Inputs!$C$90,DM$5&lt;Inputs!$D$90),Inputs!$F$90,IF(AND(DM$5&gt;=Inputs!$C$91,DM$5&lt;Inputs!$D$91),Inputs!$F$91,IF(AND(DM$5&gt;=Inputs!$C$92,DM$5&lt;Inputs!$D$92),Inputs!$F$92,IF(AND(DM$5&gt;=Inputs!$C$93,DM$5&lt;Inputs!$D$93),Inputs!$F$93,IF(AND(DM$5&gt;=Inputs!$C$94,DM$5&lt;Inputs!$D$94),Inputs!$F$94,IF(AND(DM$5&gt;=Inputs!$C$95,DM$5&lt;Inputs!$D$95),Inputs!$F$95,IF(AND(DM$5&gt;=Inputs!$C$96,DM$5&lt;Inputs!$D$96),Inputs!$F$96,IF(AND(DM$5&gt;=Inputs!$C$97,DM$5&lt;Inputs!$D$97),Inputs!$F$97,IF(AND(DM$5&gt;=Inputs!$C$98,DM$5&lt;Inputs!$D$98),Inputs!$F$98,IF(AND(DM$5&gt;=Inputs!$C$99,DM$5&lt;Inputs!$D$99),Inputs!$F$99,IF(AND(DM$5&gt;=Inputs!$C$100,DM$5&lt;Inputs!$D$100),Inputs!$F$100,0))))))))))))</f>
        <v>69</v>
      </c>
      <c r="DN46" s="27">
        <f>IF(AND(DN$5&gt;=Inputs!$C$89,DN$5&lt;Inputs!$D$89),Inputs!$F$89,IF(AND(DN$5&gt;=Inputs!$C$90,DN$5&lt;Inputs!$D$90),Inputs!$F$90,IF(AND(DN$5&gt;=Inputs!$C$91,DN$5&lt;Inputs!$D$91),Inputs!$F$91,IF(AND(DN$5&gt;=Inputs!$C$92,DN$5&lt;Inputs!$D$92),Inputs!$F$92,IF(AND(DN$5&gt;=Inputs!$C$93,DN$5&lt;Inputs!$D$93),Inputs!$F$93,IF(AND(DN$5&gt;=Inputs!$C$94,DN$5&lt;Inputs!$D$94),Inputs!$F$94,IF(AND(DN$5&gt;=Inputs!$C$95,DN$5&lt;Inputs!$D$95),Inputs!$F$95,IF(AND(DN$5&gt;=Inputs!$C$96,DN$5&lt;Inputs!$D$96),Inputs!$F$96,IF(AND(DN$5&gt;=Inputs!$C$97,DN$5&lt;Inputs!$D$97),Inputs!$F$97,IF(AND(DN$5&gt;=Inputs!$C$98,DN$5&lt;Inputs!$D$98),Inputs!$F$98,IF(AND(DN$5&gt;=Inputs!$C$99,DN$5&lt;Inputs!$D$99),Inputs!$F$99,IF(AND(DN$5&gt;=Inputs!$C$100,DN$5&lt;Inputs!$D$100),Inputs!$F$100,0))))))))))))</f>
        <v>69</v>
      </c>
      <c r="DO46" s="27">
        <f>IF(AND(DO$5&gt;=Inputs!$C$89,DO$5&lt;Inputs!$D$89),Inputs!$F$89,IF(AND(DO$5&gt;=Inputs!$C$90,DO$5&lt;Inputs!$D$90),Inputs!$F$90,IF(AND(DO$5&gt;=Inputs!$C$91,DO$5&lt;Inputs!$D$91),Inputs!$F$91,IF(AND(DO$5&gt;=Inputs!$C$92,DO$5&lt;Inputs!$D$92),Inputs!$F$92,IF(AND(DO$5&gt;=Inputs!$C$93,DO$5&lt;Inputs!$D$93),Inputs!$F$93,IF(AND(DO$5&gt;=Inputs!$C$94,DO$5&lt;Inputs!$D$94),Inputs!$F$94,IF(AND(DO$5&gt;=Inputs!$C$95,DO$5&lt;Inputs!$D$95),Inputs!$F$95,IF(AND(DO$5&gt;=Inputs!$C$96,DO$5&lt;Inputs!$D$96),Inputs!$F$96,IF(AND(DO$5&gt;=Inputs!$C$97,DO$5&lt;Inputs!$D$97),Inputs!$F$97,IF(AND(DO$5&gt;=Inputs!$C$98,DO$5&lt;Inputs!$D$98),Inputs!$F$98,IF(AND(DO$5&gt;=Inputs!$C$99,DO$5&lt;Inputs!$D$99),Inputs!$F$99,IF(AND(DO$5&gt;=Inputs!$C$100,DO$5&lt;Inputs!$D$100),Inputs!$F$100,0))))))))))))</f>
        <v>69</v>
      </c>
      <c r="DP46" s="27">
        <f>IF(AND(DP$5&gt;=Inputs!$C$89,DP$5&lt;Inputs!$D$89),Inputs!$F$89,IF(AND(DP$5&gt;=Inputs!$C$90,DP$5&lt;Inputs!$D$90),Inputs!$F$90,IF(AND(DP$5&gt;=Inputs!$C$91,DP$5&lt;Inputs!$D$91),Inputs!$F$91,IF(AND(DP$5&gt;=Inputs!$C$92,DP$5&lt;Inputs!$D$92),Inputs!$F$92,IF(AND(DP$5&gt;=Inputs!$C$93,DP$5&lt;Inputs!$D$93),Inputs!$F$93,IF(AND(DP$5&gt;=Inputs!$C$94,DP$5&lt;Inputs!$D$94),Inputs!$F$94,IF(AND(DP$5&gt;=Inputs!$C$95,DP$5&lt;Inputs!$D$95),Inputs!$F$95,IF(AND(DP$5&gt;=Inputs!$C$96,DP$5&lt;Inputs!$D$96),Inputs!$F$96,IF(AND(DP$5&gt;=Inputs!$C$97,DP$5&lt;Inputs!$D$97),Inputs!$F$97,IF(AND(DP$5&gt;=Inputs!$C$98,DP$5&lt;Inputs!$D$98),Inputs!$F$98,IF(AND(DP$5&gt;=Inputs!$C$99,DP$5&lt;Inputs!$D$99),Inputs!$F$99,IF(AND(DP$5&gt;=Inputs!$C$100,DP$5&lt;Inputs!$D$100),Inputs!$F$100,0))))))))))))</f>
        <v>0</v>
      </c>
      <c r="DQ46" s="27">
        <f>IF(AND(DQ$5&gt;=Inputs!$C$89,DQ$5&lt;Inputs!$D$89),Inputs!$F$89,IF(AND(DQ$5&gt;=Inputs!$C$90,DQ$5&lt;Inputs!$D$90),Inputs!$F$90,IF(AND(DQ$5&gt;=Inputs!$C$91,DQ$5&lt;Inputs!$D$91),Inputs!$F$91,IF(AND(DQ$5&gt;=Inputs!$C$92,DQ$5&lt;Inputs!$D$92),Inputs!$F$92,IF(AND(DQ$5&gt;=Inputs!$C$93,DQ$5&lt;Inputs!$D$93),Inputs!$F$93,IF(AND(DQ$5&gt;=Inputs!$C$94,DQ$5&lt;Inputs!$D$94),Inputs!$F$94,IF(AND(DQ$5&gt;=Inputs!$C$95,DQ$5&lt;Inputs!$D$95),Inputs!$F$95,IF(AND(DQ$5&gt;=Inputs!$C$96,DQ$5&lt;Inputs!$D$96),Inputs!$F$96,IF(AND(DQ$5&gt;=Inputs!$C$97,DQ$5&lt;Inputs!$D$97),Inputs!$F$97,IF(AND(DQ$5&gt;=Inputs!$C$98,DQ$5&lt;Inputs!$D$98),Inputs!$F$98,IF(AND(DQ$5&gt;=Inputs!$C$99,DQ$5&lt;Inputs!$D$99),Inputs!$F$99,IF(AND(DQ$5&gt;=Inputs!$C$100,DQ$5&lt;Inputs!$D$100),Inputs!$F$100,0))))))))))))</f>
        <v>0</v>
      </c>
      <c r="DR46" s="27">
        <f>IF(AND(DR$5&gt;=Inputs!$C$89,DR$5&lt;Inputs!$D$89),Inputs!$F$89,IF(AND(DR$5&gt;=Inputs!$C$90,DR$5&lt;Inputs!$D$90),Inputs!$F$90,IF(AND(DR$5&gt;=Inputs!$C$91,DR$5&lt;Inputs!$D$91),Inputs!$F$91,IF(AND(DR$5&gt;=Inputs!$C$92,DR$5&lt;Inputs!$D$92),Inputs!$F$92,IF(AND(DR$5&gt;=Inputs!$C$93,DR$5&lt;Inputs!$D$93),Inputs!$F$93,IF(AND(DR$5&gt;=Inputs!$C$94,DR$5&lt;Inputs!$D$94),Inputs!$F$94,IF(AND(DR$5&gt;=Inputs!$C$95,DR$5&lt;Inputs!$D$95),Inputs!$F$95,IF(AND(DR$5&gt;=Inputs!$C$96,DR$5&lt;Inputs!$D$96),Inputs!$F$96,IF(AND(DR$5&gt;=Inputs!$C$97,DR$5&lt;Inputs!$D$97),Inputs!$F$97,IF(AND(DR$5&gt;=Inputs!$C$98,DR$5&lt;Inputs!$D$98),Inputs!$F$98,IF(AND(DR$5&gt;=Inputs!$C$99,DR$5&lt;Inputs!$D$99),Inputs!$F$99,IF(AND(DR$5&gt;=Inputs!$C$100,DR$5&lt;Inputs!$D$100),Inputs!$F$100,0))))))))))))</f>
        <v>0</v>
      </c>
    </row>
    <row r="47" ht="14.25" customHeight="1" outlineLevel="2">
      <c r="B47" s="242" t="s">
        <v>155</v>
      </c>
      <c r="C47" s="27">
        <f>IF(AND(C$5&gt;=Inputs!$C$89,C$5&lt;Inputs!$D$89),Inputs!$G$89,IF(AND(C$5&gt;=Inputs!$C$90,C$5&lt;Inputs!$D$90),Inputs!$G$90,IF(AND(C$5&gt;=Inputs!$C$91,C$5&lt;Inputs!$D$91),Inputs!$G$91,IF(AND(C$5&gt;=Inputs!$C$92,C$5&lt;Inputs!$D$92),Inputs!$G$92,IF(AND(C$5&gt;=Inputs!$C$93,C$5&lt;Inputs!$D$93),Inputs!$G$93,IF(AND(C$5&gt;=Inputs!$C$94,C$5&lt;Inputs!$D$94),Inputs!$G$94,IF(AND(C$5&gt;=Inputs!$C$95,C$5&lt;Inputs!$D$95),Inputs!$G$95,IF(AND(C$5&gt;=Inputs!$C$96,C$5&lt;Inputs!$D$96),Inputs!$G$96,IF(AND(C$5&gt;=Inputs!$C$97,C$5&lt;Inputs!$D$97),Inputs!$G$97,IF(AND(C$5&gt;=Inputs!$C$98,C$5&lt;Inputs!$D$98),Inputs!$G$98,IF(AND(C$5&gt;=Inputs!$C$99,C$5&lt;Inputs!$D$99),Inputs!$G$99,IF(AND(C$5&gt;=Inputs!$C$100,C$5&lt;Inputs!$D$100),Inputs!$G$100,0))))))))))))</f>
        <v>21</v>
      </c>
      <c r="D47" s="27">
        <f>IF(AND(D$5&gt;=Inputs!$C$89,D$5&lt;Inputs!$D$89),Inputs!$G$89,IF(AND(D$5&gt;=Inputs!$C$90,D$5&lt;Inputs!$D$90),Inputs!$G$90,IF(AND(D$5&gt;=Inputs!$C$91,D$5&lt;Inputs!$D$91),Inputs!$G$91,IF(AND(D$5&gt;=Inputs!$C$92,D$5&lt;Inputs!$D$92),Inputs!$G$92,IF(AND(D$5&gt;=Inputs!$C$93,D$5&lt;Inputs!$D$93),Inputs!$G$93,IF(AND(D$5&gt;=Inputs!$C$94,D$5&lt;Inputs!$D$94),Inputs!$G$94,IF(AND(D$5&gt;=Inputs!$C$95,D$5&lt;Inputs!$D$95),Inputs!$G$95,IF(AND(D$5&gt;=Inputs!$C$96,D$5&lt;Inputs!$D$96),Inputs!$G$96,IF(AND(D$5&gt;=Inputs!$C$97,D$5&lt;Inputs!$D$97),Inputs!$G$97,IF(AND(D$5&gt;=Inputs!$C$98,D$5&lt;Inputs!$D$98),Inputs!$G$98,IF(AND(D$5&gt;=Inputs!$C$99,D$5&lt;Inputs!$D$99),Inputs!$G$99,IF(AND(D$5&gt;=Inputs!$C$100,D$5&lt;Inputs!$D$100),Inputs!$G$100,0))))))))))))</f>
        <v>21</v>
      </c>
      <c r="E47" s="27">
        <f>IF(AND(E$5&gt;=Inputs!$C$89,E$5&lt;Inputs!$D$89),Inputs!$G$89,IF(AND(E$5&gt;=Inputs!$C$90,E$5&lt;Inputs!$D$90),Inputs!$G$90,IF(AND(E$5&gt;=Inputs!$C$91,E$5&lt;Inputs!$D$91),Inputs!$G$91,IF(AND(E$5&gt;=Inputs!$C$92,E$5&lt;Inputs!$D$92),Inputs!$G$92,IF(AND(E$5&gt;=Inputs!$C$93,E$5&lt;Inputs!$D$93),Inputs!$G$93,IF(AND(E$5&gt;=Inputs!$C$94,E$5&lt;Inputs!$D$94),Inputs!$G$94,IF(AND(E$5&gt;=Inputs!$C$95,E$5&lt;Inputs!$D$95),Inputs!$G$95,IF(AND(E$5&gt;=Inputs!$C$96,E$5&lt;Inputs!$D$96),Inputs!$G$96,IF(AND(E$5&gt;=Inputs!$C$97,E$5&lt;Inputs!$D$97),Inputs!$G$97,IF(AND(E$5&gt;=Inputs!$C$98,E$5&lt;Inputs!$D$98),Inputs!$G$98,IF(AND(E$5&gt;=Inputs!$C$99,E$5&lt;Inputs!$D$99),Inputs!$G$99,IF(AND(E$5&gt;=Inputs!$C$100,E$5&lt;Inputs!$D$100),Inputs!$G$100,0))))))))))))</f>
        <v>21</v>
      </c>
      <c r="F47" s="27">
        <f>IF(AND(F$5&gt;=Inputs!$C$89,F$5&lt;Inputs!$D$89),Inputs!$G$89,IF(AND(F$5&gt;=Inputs!$C$90,F$5&lt;Inputs!$D$90),Inputs!$G$90,IF(AND(F$5&gt;=Inputs!$C$91,F$5&lt;Inputs!$D$91),Inputs!$G$91,IF(AND(F$5&gt;=Inputs!$C$92,F$5&lt;Inputs!$D$92),Inputs!$G$92,IF(AND(F$5&gt;=Inputs!$C$93,F$5&lt;Inputs!$D$93),Inputs!$G$93,IF(AND(F$5&gt;=Inputs!$C$94,F$5&lt;Inputs!$D$94),Inputs!$G$94,IF(AND(F$5&gt;=Inputs!$C$95,F$5&lt;Inputs!$D$95),Inputs!$G$95,IF(AND(F$5&gt;=Inputs!$C$96,F$5&lt;Inputs!$D$96),Inputs!$G$96,IF(AND(F$5&gt;=Inputs!$C$97,F$5&lt;Inputs!$D$97),Inputs!$G$97,IF(AND(F$5&gt;=Inputs!$C$98,F$5&lt;Inputs!$D$98),Inputs!$G$98,IF(AND(F$5&gt;=Inputs!$C$99,F$5&lt;Inputs!$D$99),Inputs!$G$99,IF(AND(F$5&gt;=Inputs!$C$100,F$5&lt;Inputs!$D$100),Inputs!$G$100,0))))))))))))</f>
        <v>21</v>
      </c>
      <c r="G47" s="27">
        <f>IF(AND(G$5&gt;=Inputs!$C$89,G$5&lt;Inputs!$D$89),Inputs!$G$89,IF(AND(G$5&gt;=Inputs!$C$90,G$5&lt;Inputs!$D$90),Inputs!$G$90,IF(AND(G$5&gt;=Inputs!$C$91,G$5&lt;Inputs!$D$91),Inputs!$G$91,IF(AND(G$5&gt;=Inputs!$C$92,G$5&lt;Inputs!$D$92),Inputs!$G$92,IF(AND(G$5&gt;=Inputs!$C$93,G$5&lt;Inputs!$D$93),Inputs!$G$93,IF(AND(G$5&gt;=Inputs!$C$94,G$5&lt;Inputs!$D$94),Inputs!$G$94,IF(AND(G$5&gt;=Inputs!$C$95,G$5&lt;Inputs!$D$95),Inputs!$G$95,IF(AND(G$5&gt;=Inputs!$C$96,G$5&lt;Inputs!$D$96),Inputs!$G$96,IF(AND(G$5&gt;=Inputs!$C$97,G$5&lt;Inputs!$D$97),Inputs!$G$97,IF(AND(G$5&gt;=Inputs!$C$98,G$5&lt;Inputs!$D$98),Inputs!$G$98,IF(AND(G$5&gt;=Inputs!$C$99,G$5&lt;Inputs!$D$99),Inputs!$G$99,IF(AND(G$5&gt;=Inputs!$C$100,G$5&lt;Inputs!$D$100),Inputs!$G$100,0))))))))))))</f>
        <v>21</v>
      </c>
      <c r="H47" s="27">
        <f>IF(AND(H$5&gt;=Inputs!$C$89,H$5&lt;Inputs!$D$89),Inputs!$G$89,IF(AND(H$5&gt;=Inputs!$C$90,H$5&lt;Inputs!$D$90),Inputs!$G$90,IF(AND(H$5&gt;=Inputs!$C$91,H$5&lt;Inputs!$D$91),Inputs!$G$91,IF(AND(H$5&gt;=Inputs!$C$92,H$5&lt;Inputs!$D$92),Inputs!$G$92,IF(AND(H$5&gt;=Inputs!$C$93,H$5&lt;Inputs!$D$93),Inputs!$G$93,IF(AND(H$5&gt;=Inputs!$C$94,H$5&lt;Inputs!$D$94),Inputs!$G$94,IF(AND(H$5&gt;=Inputs!$C$95,H$5&lt;Inputs!$D$95),Inputs!$G$95,IF(AND(H$5&gt;=Inputs!$C$96,H$5&lt;Inputs!$D$96),Inputs!$G$96,IF(AND(H$5&gt;=Inputs!$C$97,H$5&lt;Inputs!$D$97),Inputs!$G$97,IF(AND(H$5&gt;=Inputs!$C$98,H$5&lt;Inputs!$D$98),Inputs!$G$98,IF(AND(H$5&gt;=Inputs!$C$99,H$5&lt;Inputs!$D$99),Inputs!$G$99,IF(AND(H$5&gt;=Inputs!$C$100,H$5&lt;Inputs!$D$100),Inputs!$G$100,0))))))))))))</f>
        <v>21</v>
      </c>
      <c r="I47" s="27">
        <f>IF(AND(I$5&gt;=Inputs!$C$89,I$5&lt;Inputs!$D$89),Inputs!$G$89,IF(AND(I$5&gt;=Inputs!$C$90,I$5&lt;Inputs!$D$90),Inputs!$G$90,IF(AND(I$5&gt;=Inputs!$C$91,I$5&lt;Inputs!$D$91),Inputs!$G$91,IF(AND(I$5&gt;=Inputs!$C$92,I$5&lt;Inputs!$D$92),Inputs!$G$92,IF(AND(I$5&gt;=Inputs!$C$93,I$5&lt;Inputs!$D$93),Inputs!$G$93,IF(AND(I$5&gt;=Inputs!$C$94,I$5&lt;Inputs!$D$94),Inputs!$G$94,IF(AND(I$5&gt;=Inputs!$C$95,I$5&lt;Inputs!$D$95),Inputs!$G$95,IF(AND(I$5&gt;=Inputs!$C$96,I$5&lt;Inputs!$D$96),Inputs!$G$96,IF(AND(I$5&gt;=Inputs!$C$97,I$5&lt;Inputs!$D$97),Inputs!$G$97,IF(AND(I$5&gt;=Inputs!$C$98,I$5&lt;Inputs!$D$98),Inputs!$G$98,IF(AND(I$5&gt;=Inputs!$C$99,I$5&lt;Inputs!$D$99),Inputs!$G$99,IF(AND(I$5&gt;=Inputs!$C$100,I$5&lt;Inputs!$D$100),Inputs!$G$100,0))))))))))))</f>
        <v>21</v>
      </c>
      <c r="J47" s="27">
        <f>IF(AND(J$5&gt;=Inputs!$C$89,J$5&lt;Inputs!$D$89),Inputs!$G$89,IF(AND(J$5&gt;=Inputs!$C$90,J$5&lt;Inputs!$D$90),Inputs!$G$90,IF(AND(J$5&gt;=Inputs!$C$91,J$5&lt;Inputs!$D$91),Inputs!$G$91,IF(AND(J$5&gt;=Inputs!$C$92,J$5&lt;Inputs!$D$92),Inputs!$G$92,IF(AND(J$5&gt;=Inputs!$C$93,J$5&lt;Inputs!$D$93),Inputs!$G$93,IF(AND(J$5&gt;=Inputs!$C$94,J$5&lt;Inputs!$D$94),Inputs!$G$94,IF(AND(J$5&gt;=Inputs!$C$95,J$5&lt;Inputs!$D$95),Inputs!$G$95,IF(AND(J$5&gt;=Inputs!$C$96,J$5&lt;Inputs!$D$96),Inputs!$G$96,IF(AND(J$5&gt;=Inputs!$C$97,J$5&lt;Inputs!$D$97),Inputs!$G$97,IF(AND(J$5&gt;=Inputs!$C$98,J$5&lt;Inputs!$D$98),Inputs!$G$98,IF(AND(J$5&gt;=Inputs!$C$99,J$5&lt;Inputs!$D$99),Inputs!$G$99,IF(AND(J$5&gt;=Inputs!$C$100,J$5&lt;Inputs!$D$100),Inputs!$G$100,0))))))))))))</f>
        <v>21</v>
      </c>
      <c r="K47" s="27">
        <f>IF(AND(K$5&gt;=Inputs!$C$89,K$5&lt;Inputs!$D$89),Inputs!$G$89,IF(AND(K$5&gt;=Inputs!$C$90,K$5&lt;Inputs!$D$90),Inputs!$G$90,IF(AND(K$5&gt;=Inputs!$C$91,K$5&lt;Inputs!$D$91),Inputs!$G$91,IF(AND(K$5&gt;=Inputs!$C$92,K$5&lt;Inputs!$D$92),Inputs!$G$92,IF(AND(K$5&gt;=Inputs!$C$93,K$5&lt;Inputs!$D$93),Inputs!$G$93,IF(AND(K$5&gt;=Inputs!$C$94,K$5&lt;Inputs!$D$94),Inputs!$G$94,IF(AND(K$5&gt;=Inputs!$C$95,K$5&lt;Inputs!$D$95),Inputs!$G$95,IF(AND(K$5&gt;=Inputs!$C$96,K$5&lt;Inputs!$D$96),Inputs!$G$96,IF(AND(K$5&gt;=Inputs!$C$97,K$5&lt;Inputs!$D$97),Inputs!$G$97,IF(AND(K$5&gt;=Inputs!$C$98,K$5&lt;Inputs!$D$98),Inputs!$G$98,IF(AND(K$5&gt;=Inputs!$C$99,K$5&lt;Inputs!$D$99),Inputs!$G$99,IF(AND(K$5&gt;=Inputs!$C$100,K$5&lt;Inputs!$D$100),Inputs!$G$100,0))))))))))))</f>
        <v>21</v>
      </c>
      <c r="L47" s="27">
        <f>IF(AND(L$5&gt;=Inputs!$C$89,L$5&lt;Inputs!$D$89),Inputs!$G$89,IF(AND(L$5&gt;=Inputs!$C$90,L$5&lt;Inputs!$D$90),Inputs!$G$90,IF(AND(L$5&gt;=Inputs!$C$91,L$5&lt;Inputs!$D$91),Inputs!$G$91,IF(AND(L$5&gt;=Inputs!$C$92,L$5&lt;Inputs!$D$92),Inputs!$G$92,IF(AND(L$5&gt;=Inputs!$C$93,L$5&lt;Inputs!$D$93),Inputs!$G$93,IF(AND(L$5&gt;=Inputs!$C$94,L$5&lt;Inputs!$D$94),Inputs!$G$94,IF(AND(L$5&gt;=Inputs!$C$95,L$5&lt;Inputs!$D$95),Inputs!$G$95,IF(AND(L$5&gt;=Inputs!$C$96,L$5&lt;Inputs!$D$96),Inputs!$G$96,IF(AND(L$5&gt;=Inputs!$C$97,L$5&lt;Inputs!$D$97),Inputs!$G$97,IF(AND(L$5&gt;=Inputs!$C$98,L$5&lt;Inputs!$D$98),Inputs!$G$98,IF(AND(L$5&gt;=Inputs!$C$99,L$5&lt;Inputs!$D$99),Inputs!$G$99,IF(AND(L$5&gt;=Inputs!$C$100,L$5&lt;Inputs!$D$100),Inputs!$G$100,0))))))))))))</f>
        <v>21</v>
      </c>
      <c r="M47" s="27">
        <f>IF(AND(M$5&gt;=Inputs!$C$89,M$5&lt;Inputs!$D$89),Inputs!$G$89,IF(AND(M$5&gt;=Inputs!$C$90,M$5&lt;Inputs!$D$90),Inputs!$G$90,IF(AND(M$5&gt;=Inputs!$C$91,M$5&lt;Inputs!$D$91),Inputs!$G$91,IF(AND(M$5&gt;=Inputs!$C$92,M$5&lt;Inputs!$D$92),Inputs!$G$92,IF(AND(M$5&gt;=Inputs!$C$93,M$5&lt;Inputs!$D$93),Inputs!$G$93,IF(AND(M$5&gt;=Inputs!$C$94,M$5&lt;Inputs!$D$94),Inputs!$G$94,IF(AND(M$5&gt;=Inputs!$C$95,M$5&lt;Inputs!$D$95),Inputs!$G$95,IF(AND(M$5&gt;=Inputs!$C$96,M$5&lt;Inputs!$D$96),Inputs!$G$96,IF(AND(M$5&gt;=Inputs!$C$97,M$5&lt;Inputs!$D$97),Inputs!$G$97,IF(AND(M$5&gt;=Inputs!$C$98,M$5&lt;Inputs!$D$98),Inputs!$G$98,IF(AND(M$5&gt;=Inputs!$C$99,M$5&lt;Inputs!$D$99),Inputs!$G$99,IF(AND(M$5&gt;=Inputs!$C$100,M$5&lt;Inputs!$D$100),Inputs!$G$100,0))))))))))))</f>
        <v>21</v>
      </c>
      <c r="N47" s="27">
        <f>IF(AND(N$5&gt;=Inputs!$C$89,N$5&lt;Inputs!$D$89),Inputs!$G$89,IF(AND(N$5&gt;=Inputs!$C$90,N$5&lt;Inputs!$D$90),Inputs!$G$90,IF(AND(N$5&gt;=Inputs!$C$91,N$5&lt;Inputs!$D$91),Inputs!$G$91,IF(AND(N$5&gt;=Inputs!$C$92,N$5&lt;Inputs!$D$92),Inputs!$G$92,IF(AND(N$5&gt;=Inputs!$C$93,N$5&lt;Inputs!$D$93),Inputs!$G$93,IF(AND(N$5&gt;=Inputs!$C$94,N$5&lt;Inputs!$D$94),Inputs!$G$94,IF(AND(N$5&gt;=Inputs!$C$95,N$5&lt;Inputs!$D$95),Inputs!$G$95,IF(AND(N$5&gt;=Inputs!$C$96,N$5&lt;Inputs!$D$96),Inputs!$G$96,IF(AND(N$5&gt;=Inputs!$C$97,N$5&lt;Inputs!$D$97),Inputs!$G$97,IF(AND(N$5&gt;=Inputs!$C$98,N$5&lt;Inputs!$D$98),Inputs!$G$98,IF(AND(N$5&gt;=Inputs!$C$99,N$5&lt;Inputs!$D$99),Inputs!$G$99,IF(AND(N$5&gt;=Inputs!$C$100,N$5&lt;Inputs!$D$100),Inputs!$G$100,0))))))))))))</f>
        <v>21</v>
      </c>
      <c r="O47" s="27">
        <f>IF(AND(O$5&gt;=Inputs!$C$89,O$5&lt;Inputs!$D$89),Inputs!$G$89,IF(AND(O$5&gt;=Inputs!$C$90,O$5&lt;Inputs!$D$90),Inputs!$G$90,IF(AND(O$5&gt;=Inputs!$C$91,O$5&lt;Inputs!$D$91),Inputs!$G$91,IF(AND(O$5&gt;=Inputs!$C$92,O$5&lt;Inputs!$D$92),Inputs!$G$92,IF(AND(O$5&gt;=Inputs!$C$93,O$5&lt;Inputs!$D$93),Inputs!$G$93,IF(AND(O$5&gt;=Inputs!$C$94,O$5&lt;Inputs!$D$94),Inputs!$G$94,IF(AND(O$5&gt;=Inputs!$C$95,O$5&lt;Inputs!$D$95),Inputs!$G$95,IF(AND(O$5&gt;=Inputs!$C$96,O$5&lt;Inputs!$D$96),Inputs!$G$96,IF(AND(O$5&gt;=Inputs!$C$97,O$5&lt;Inputs!$D$97),Inputs!$G$97,IF(AND(O$5&gt;=Inputs!$C$98,O$5&lt;Inputs!$D$98),Inputs!$G$98,IF(AND(O$5&gt;=Inputs!$C$99,O$5&lt;Inputs!$D$99),Inputs!$G$99,IF(AND(O$5&gt;=Inputs!$C$100,O$5&lt;Inputs!$D$100),Inputs!$G$100,0))))))))))))</f>
        <v>21</v>
      </c>
      <c r="P47" s="27">
        <f>IF(AND(P$5&gt;=Inputs!$C$89,P$5&lt;Inputs!$D$89),Inputs!$G$89,IF(AND(P$5&gt;=Inputs!$C$90,P$5&lt;Inputs!$D$90),Inputs!$G$90,IF(AND(P$5&gt;=Inputs!$C$91,P$5&lt;Inputs!$D$91),Inputs!$G$91,IF(AND(P$5&gt;=Inputs!$C$92,P$5&lt;Inputs!$D$92),Inputs!$G$92,IF(AND(P$5&gt;=Inputs!$C$93,P$5&lt;Inputs!$D$93),Inputs!$G$93,IF(AND(P$5&gt;=Inputs!$C$94,P$5&lt;Inputs!$D$94),Inputs!$G$94,IF(AND(P$5&gt;=Inputs!$C$95,P$5&lt;Inputs!$D$95),Inputs!$G$95,IF(AND(P$5&gt;=Inputs!$C$96,P$5&lt;Inputs!$D$96),Inputs!$G$96,IF(AND(P$5&gt;=Inputs!$C$97,P$5&lt;Inputs!$D$97),Inputs!$G$97,IF(AND(P$5&gt;=Inputs!$C$98,P$5&lt;Inputs!$D$98),Inputs!$G$98,IF(AND(P$5&gt;=Inputs!$C$99,P$5&lt;Inputs!$D$99),Inputs!$G$99,IF(AND(P$5&gt;=Inputs!$C$100,P$5&lt;Inputs!$D$100),Inputs!$G$100,0))))))))))))</f>
        <v>21</v>
      </c>
      <c r="Q47" s="27">
        <f>IF(AND(Q$5&gt;=Inputs!$C$89,Q$5&lt;Inputs!$D$89),Inputs!$G$89,IF(AND(Q$5&gt;=Inputs!$C$90,Q$5&lt;Inputs!$D$90),Inputs!$G$90,IF(AND(Q$5&gt;=Inputs!$C$91,Q$5&lt;Inputs!$D$91),Inputs!$G$91,IF(AND(Q$5&gt;=Inputs!$C$92,Q$5&lt;Inputs!$D$92),Inputs!$G$92,IF(AND(Q$5&gt;=Inputs!$C$93,Q$5&lt;Inputs!$D$93),Inputs!$G$93,IF(AND(Q$5&gt;=Inputs!$C$94,Q$5&lt;Inputs!$D$94),Inputs!$G$94,IF(AND(Q$5&gt;=Inputs!$C$95,Q$5&lt;Inputs!$D$95),Inputs!$G$95,IF(AND(Q$5&gt;=Inputs!$C$96,Q$5&lt;Inputs!$D$96),Inputs!$G$96,IF(AND(Q$5&gt;=Inputs!$C$97,Q$5&lt;Inputs!$D$97),Inputs!$G$97,IF(AND(Q$5&gt;=Inputs!$C$98,Q$5&lt;Inputs!$D$98),Inputs!$G$98,IF(AND(Q$5&gt;=Inputs!$C$99,Q$5&lt;Inputs!$D$99),Inputs!$G$99,IF(AND(Q$5&gt;=Inputs!$C$100,Q$5&lt;Inputs!$D$100),Inputs!$G$100,0))))))))))))</f>
        <v>21</v>
      </c>
      <c r="R47" s="27">
        <f>IF(AND(R$5&gt;=Inputs!$C$89,R$5&lt;Inputs!$D$89),Inputs!$G$89,IF(AND(R$5&gt;=Inputs!$C$90,R$5&lt;Inputs!$D$90),Inputs!$G$90,IF(AND(R$5&gt;=Inputs!$C$91,R$5&lt;Inputs!$D$91),Inputs!$G$91,IF(AND(R$5&gt;=Inputs!$C$92,R$5&lt;Inputs!$D$92),Inputs!$G$92,IF(AND(R$5&gt;=Inputs!$C$93,R$5&lt;Inputs!$D$93),Inputs!$G$93,IF(AND(R$5&gt;=Inputs!$C$94,R$5&lt;Inputs!$D$94),Inputs!$G$94,IF(AND(R$5&gt;=Inputs!$C$95,R$5&lt;Inputs!$D$95),Inputs!$G$95,IF(AND(R$5&gt;=Inputs!$C$96,R$5&lt;Inputs!$D$96),Inputs!$G$96,IF(AND(R$5&gt;=Inputs!$C$97,R$5&lt;Inputs!$D$97),Inputs!$G$97,IF(AND(R$5&gt;=Inputs!$C$98,R$5&lt;Inputs!$D$98),Inputs!$G$98,IF(AND(R$5&gt;=Inputs!$C$99,R$5&lt;Inputs!$D$99),Inputs!$G$99,IF(AND(R$5&gt;=Inputs!$C$100,R$5&lt;Inputs!$D$100),Inputs!$G$100,0))))))))))))</f>
        <v>21</v>
      </c>
      <c r="S47" s="27">
        <f>IF(AND(S$5&gt;=Inputs!$C$89,S$5&lt;Inputs!$D$89),Inputs!$G$89,IF(AND(S$5&gt;=Inputs!$C$90,S$5&lt;Inputs!$D$90),Inputs!$G$90,IF(AND(S$5&gt;=Inputs!$C$91,S$5&lt;Inputs!$D$91),Inputs!$G$91,IF(AND(S$5&gt;=Inputs!$C$92,S$5&lt;Inputs!$D$92),Inputs!$G$92,IF(AND(S$5&gt;=Inputs!$C$93,S$5&lt;Inputs!$D$93),Inputs!$G$93,IF(AND(S$5&gt;=Inputs!$C$94,S$5&lt;Inputs!$D$94),Inputs!$G$94,IF(AND(S$5&gt;=Inputs!$C$95,S$5&lt;Inputs!$D$95),Inputs!$G$95,IF(AND(S$5&gt;=Inputs!$C$96,S$5&lt;Inputs!$D$96),Inputs!$G$96,IF(AND(S$5&gt;=Inputs!$C$97,S$5&lt;Inputs!$D$97),Inputs!$G$97,IF(AND(S$5&gt;=Inputs!$C$98,S$5&lt;Inputs!$D$98),Inputs!$G$98,IF(AND(S$5&gt;=Inputs!$C$99,S$5&lt;Inputs!$D$99),Inputs!$G$99,IF(AND(S$5&gt;=Inputs!$C$100,S$5&lt;Inputs!$D$100),Inputs!$G$100,0))))))))))))</f>
        <v>21</v>
      </c>
      <c r="T47" s="27">
        <f>IF(AND(T$5&gt;=Inputs!$C$89,T$5&lt;Inputs!$D$89),Inputs!$G$89,IF(AND(T$5&gt;=Inputs!$C$90,T$5&lt;Inputs!$D$90),Inputs!$G$90,IF(AND(T$5&gt;=Inputs!$C$91,T$5&lt;Inputs!$D$91),Inputs!$G$91,IF(AND(T$5&gt;=Inputs!$C$92,T$5&lt;Inputs!$D$92),Inputs!$G$92,IF(AND(T$5&gt;=Inputs!$C$93,T$5&lt;Inputs!$D$93),Inputs!$G$93,IF(AND(T$5&gt;=Inputs!$C$94,T$5&lt;Inputs!$D$94),Inputs!$G$94,IF(AND(T$5&gt;=Inputs!$C$95,T$5&lt;Inputs!$D$95),Inputs!$G$95,IF(AND(T$5&gt;=Inputs!$C$96,T$5&lt;Inputs!$D$96),Inputs!$G$96,IF(AND(T$5&gt;=Inputs!$C$97,T$5&lt;Inputs!$D$97),Inputs!$G$97,IF(AND(T$5&gt;=Inputs!$C$98,T$5&lt;Inputs!$D$98),Inputs!$G$98,IF(AND(T$5&gt;=Inputs!$C$99,T$5&lt;Inputs!$D$99),Inputs!$G$99,IF(AND(T$5&gt;=Inputs!$C$100,T$5&lt;Inputs!$D$100),Inputs!$G$100,0))))))))))))</f>
        <v>21</v>
      </c>
      <c r="U47" s="27">
        <f>IF(AND(U$5&gt;=Inputs!$C$89,U$5&lt;Inputs!$D$89),Inputs!$G$89,IF(AND(U$5&gt;=Inputs!$C$90,U$5&lt;Inputs!$D$90),Inputs!$G$90,IF(AND(U$5&gt;=Inputs!$C$91,U$5&lt;Inputs!$D$91),Inputs!$G$91,IF(AND(U$5&gt;=Inputs!$C$92,U$5&lt;Inputs!$D$92),Inputs!$G$92,IF(AND(U$5&gt;=Inputs!$C$93,U$5&lt;Inputs!$D$93),Inputs!$G$93,IF(AND(U$5&gt;=Inputs!$C$94,U$5&lt;Inputs!$D$94),Inputs!$G$94,IF(AND(U$5&gt;=Inputs!$C$95,U$5&lt;Inputs!$D$95),Inputs!$G$95,IF(AND(U$5&gt;=Inputs!$C$96,U$5&lt;Inputs!$D$96),Inputs!$G$96,IF(AND(U$5&gt;=Inputs!$C$97,U$5&lt;Inputs!$D$97),Inputs!$G$97,IF(AND(U$5&gt;=Inputs!$C$98,U$5&lt;Inputs!$D$98),Inputs!$G$98,IF(AND(U$5&gt;=Inputs!$C$99,U$5&lt;Inputs!$D$99),Inputs!$G$99,IF(AND(U$5&gt;=Inputs!$C$100,U$5&lt;Inputs!$D$100),Inputs!$G$100,0))))))))))))</f>
        <v>21</v>
      </c>
      <c r="V47" s="27">
        <f>IF(AND(V$5&gt;=Inputs!$C$89,V$5&lt;Inputs!$D$89),Inputs!$G$89,IF(AND(V$5&gt;=Inputs!$C$90,V$5&lt;Inputs!$D$90),Inputs!$G$90,IF(AND(V$5&gt;=Inputs!$C$91,V$5&lt;Inputs!$D$91),Inputs!$G$91,IF(AND(V$5&gt;=Inputs!$C$92,V$5&lt;Inputs!$D$92),Inputs!$G$92,IF(AND(V$5&gt;=Inputs!$C$93,V$5&lt;Inputs!$D$93),Inputs!$G$93,IF(AND(V$5&gt;=Inputs!$C$94,V$5&lt;Inputs!$D$94),Inputs!$G$94,IF(AND(V$5&gt;=Inputs!$C$95,V$5&lt;Inputs!$D$95),Inputs!$G$95,IF(AND(V$5&gt;=Inputs!$C$96,V$5&lt;Inputs!$D$96),Inputs!$G$96,IF(AND(V$5&gt;=Inputs!$C$97,V$5&lt;Inputs!$D$97),Inputs!$G$97,IF(AND(V$5&gt;=Inputs!$C$98,V$5&lt;Inputs!$D$98),Inputs!$G$98,IF(AND(V$5&gt;=Inputs!$C$99,V$5&lt;Inputs!$D$99),Inputs!$G$99,IF(AND(V$5&gt;=Inputs!$C$100,V$5&lt;Inputs!$D$100),Inputs!$G$100,0))))))))))))</f>
        <v>21</v>
      </c>
      <c r="W47" s="27">
        <f>IF(AND(W$5&gt;=Inputs!$C$89,W$5&lt;Inputs!$D$89),Inputs!$G$89,IF(AND(W$5&gt;=Inputs!$C$90,W$5&lt;Inputs!$D$90),Inputs!$G$90,IF(AND(W$5&gt;=Inputs!$C$91,W$5&lt;Inputs!$D$91),Inputs!$G$91,IF(AND(W$5&gt;=Inputs!$C$92,W$5&lt;Inputs!$D$92),Inputs!$G$92,IF(AND(W$5&gt;=Inputs!$C$93,W$5&lt;Inputs!$D$93),Inputs!$G$93,IF(AND(W$5&gt;=Inputs!$C$94,W$5&lt;Inputs!$D$94),Inputs!$G$94,IF(AND(W$5&gt;=Inputs!$C$95,W$5&lt;Inputs!$D$95),Inputs!$G$95,IF(AND(W$5&gt;=Inputs!$C$96,W$5&lt;Inputs!$D$96),Inputs!$G$96,IF(AND(W$5&gt;=Inputs!$C$97,W$5&lt;Inputs!$D$97),Inputs!$G$97,IF(AND(W$5&gt;=Inputs!$C$98,W$5&lt;Inputs!$D$98),Inputs!$G$98,IF(AND(W$5&gt;=Inputs!$C$99,W$5&lt;Inputs!$D$99),Inputs!$G$99,IF(AND(W$5&gt;=Inputs!$C$100,W$5&lt;Inputs!$D$100),Inputs!$G$100,0))))))))))))</f>
        <v>21</v>
      </c>
      <c r="X47" s="27">
        <f>IF(AND(X$5&gt;=Inputs!$C$89,X$5&lt;Inputs!$D$89),Inputs!$G$89,IF(AND(X$5&gt;=Inputs!$C$90,X$5&lt;Inputs!$D$90),Inputs!$G$90,IF(AND(X$5&gt;=Inputs!$C$91,X$5&lt;Inputs!$D$91),Inputs!$G$91,IF(AND(X$5&gt;=Inputs!$C$92,X$5&lt;Inputs!$D$92),Inputs!$G$92,IF(AND(X$5&gt;=Inputs!$C$93,X$5&lt;Inputs!$D$93),Inputs!$G$93,IF(AND(X$5&gt;=Inputs!$C$94,X$5&lt;Inputs!$D$94),Inputs!$G$94,IF(AND(X$5&gt;=Inputs!$C$95,X$5&lt;Inputs!$D$95),Inputs!$G$95,IF(AND(X$5&gt;=Inputs!$C$96,X$5&lt;Inputs!$D$96),Inputs!$G$96,IF(AND(X$5&gt;=Inputs!$C$97,X$5&lt;Inputs!$D$97),Inputs!$G$97,IF(AND(X$5&gt;=Inputs!$C$98,X$5&lt;Inputs!$D$98),Inputs!$G$98,IF(AND(X$5&gt;=Inputs!$C$99,X$5&lt;Inputs!$D$99),Inputs!$G$99,IF(AND(X$5&gt;=Inputs!$C$100,X$5&lt;Inputs!$D$100),Inputs!$G$100,0))))))))))))</f>
        <v>21</v>
      </c>
      <c r="Y47" s="27">
        <f>IF(AND(Y$5&gt;=Inputs!$C$89,Y$5&lt;Inputs!$D$89),Inputs!$G$89,IF(AND(Y$5&gt;=Inputs!$C$90,Y$5&lt;Inputs!$D$90),Inputs!$G$90,IF(AND(Y$5&gt;=Inputs!$C$91,Y$5&lt;Inputs!$D$91),Inputs!$G$91,IF(AND(Y$5&gt;=Inputs!$C$92,Y$5&lt;Inputs!$D$92),Inputs!$G$92,IF(AND(Y$5&gt;=Inputs!$C$93,Y$5&lt;Inputs!$D$93),Inputs!$G$93,IF(AND(Y$5&gt;=Inputs!$C$94,Y$5&lt;Inputs!$D$94),Inputs!$G$94,IF(AND(Y$5&gt;=Inputs!$C$95,Y$5&lt;Inputs!$D$95),Inputs!$G$95,IF(AND(Y$5&gt;=Inputs!$C$96,Y$5&lt;Inputs!$D$96),Inputs!$G$96,IF(AND(Y$5&gt;=Inputs!$C$97,Y$5&lt;Inputs!$D$97),Inputs!$G$97,IF(AND(Y$5&gt;=Inputs!$C$98,Y$5&lt;Inputs!$D$98),Inputs!$G$98,IF(AND(Y$5&gt;=Inputs!$C$99,Y$5&lt;Inputs!$D$99),Inputs!$G$99,IF(AND(Y$5&gt;=Inputs!$C$100,Y$5&lt;Inputs!$D$100),Inputs!$G$100,0))))))))))))</f>
        <v>21</v>
      </c>
      <c r="Z47" s="27">
        <f>IF(AND(Z$5&gt;=Inputs!$C$89,Z$5&lt;Inputs!$D$89),Inputs!$G$89,IF(AND(Z$5&gt;=Inputs!$C$90,Z$5&lt;Inputs!$D$90),Inputs!$G$90,IF(AND(Z$5&gt;=Inputs!$C$91,Z$5&lt;Inputs!$D$91),Inputs!$G$91,IF(AND(Z$5&gt;=Inputs!$C$92,Z$5&lt;Inputs!$D$92),Inputs!$G$92,IF(AND(Z$5&gt;=Inputs!$C$93,Z$5&lt;Inputs!$D$93),Inputs!$G$93,IF(AND(Z$5&gt;=Inputs!$C$94,Z$5&lt;Inputs!$D$94),Inputs!$G$94,IF(AND(Z$5&gt;=Inputs!$C$95,Z$5&lt;Inputs!$D$95),Inputs!$G$95,IF(AND(Z$5&gt;=Inputs!$C$96,Z$5&lt;Inputs!$D$96),Inputs!$G$96,IF(AND(Z$5&gt;=Inputs!$C$97,Z$5&lt;Inputs!$D$97),Inputs!$G$97,IF(AND(Z$5&gt;=Inputs!$C$98,Z$5&lt;Inputs!$D$98),Inputs!$G$98,IF(AND(Z$5&gt;=Inputs!$C$99,Z$5&lt;Inputs!$D$99),Inputs!$G$99,IF(AND(Z$5&gt;=Inputs!$C$100,Z$5&lt;Inputs!$D$100),Inputs!$G$100,0))))))))))))</f>
        <v>21</v>
      </c>
      <c r="AA47" s="27">
        <f>IF(AND(AA$5&gt;=Inputs!$C$89,AA$5&lt;Inputs!$D$89),Inputs!$G$89,IF(AND(AA$5&gt;=Inputs!$C$90,AA$5&lt;Inputs!$D$90),Inputs!$G$90,IF(AND(AA$5&gt;=Inputs!$C$91,AA$5&lt;Inputs!$D$91),Inputs!$G$91,IF(AND(AA$5&gt;=Inputs!$C$92,AA$5&lt;Inputs!$D$92),Inputs!$G$92,IF(AND(AA$5&gt;=Inputs!$C$93,AA$5&lt;Inputs!$D$93),Inputs!$G$93,IF(AND(AA$5&gt;=Inputs!$C$94,AA$5&lt;Inputs!$D$94),Inputs!$G$94,IF(AND(AA$5&gt;=Inputs!$C$95,AA$5&lt;Inputs!$D$95),Inputs!$G$95,IF(AND(AA$5&gt;=Inputs!$C$96,AA$5&lt;Inputs!$D$96),Inputs!$G$96,IF(AND(AA$5&gt;=Inputs!$C$97,AA$5&lt;Inputs!$D$97),Inputs!$G$97,IF(AND(AA$5&gt;=Inputs!$C$98,AA$5&lt;Inputs!$D$98),Inputs!$G$98,IF(AND(AA$5&gt;=Inputs!$C$99,AA$5&lt;Inputs!$D$99),Inputs!$G$99,IF(AND(AA$5&gt;=Inputs!$C$100,AA$5&lt;Inputs!$D$100),Inputs!$G$100,0))))))))))))</f>
        <v>21</v>
      </c>
      <c r="AB47" s="27">
        <f>IF(AND(AB$5&gt;=Inputs!$C$89,AB$5&lt;Inputs!$D$89),Inputs!$G$89,IF(AND(AB$5&gt;=Inputs!$C$90,AB$5&lt;Inputs!$D$90),Inputs!$G$90,IF(AND(AB$5&gt;=Inputs!$C$91,AB$5&lt;Inputs!$D$91),Inputs!$G$91,IF(AND(AB$5&gt;=Inputs!$C$92,AB$5&lt;Inputs!$D$92),Inputs!$G$92,IF(AND(AB$5&gt;=Inputs!$C$93,AB$5&lt;Inputs!$D$93),Inputs!$G$93,IF(AND(AB$5&gt;=Inputs!$C$94,AB$5&lt;Inputs!$D$94),Inputs!$G$94,IF(AND(AB$5&gt;=Inputs!$C$95,AB$5&lt;Inputs!$D$95),Inputs!$G$95,IF(AND(AB$5&gt;=Inputs!$C$96,AB$5&lt;Inputs!$D$96),Inputs!$G$96,IF(AND(AB$5&gt;=Inputs!$C$97,AB$5&lt;Inputs!$D$97),Inputs!$G$97,IF(AND(AB$5&gt;=Inputs!$C$98,AB$5&lt;Inputs!$D$98),Inputs!$G$98,IF(AND(AB$5&gt;=Inputs!$C$99,AB$5&lt;Inputs!$D$99),Inputs!$G$99,IF(AND(AB$5&gt;=Inputs!$C$100,AB$5&lt;Inputs!$D$100),Inputs!$G$100,0))))))))))))</f>
        <v>21</v>
      </c>
      <c r="AC47" s="27">
        <f>IF(AND(AC$5&gt;=Inputs!$C$89,AC$5&lt;Inputs!$D$89),Inputs!$G$89,IF(AND(AC$5&gt;=Inputs!$C$90,AC$5&lt;Inputs!$D$90),Inputs!$G$90,IF(AND(AC$5&gt;=Inputs!$C$91,AC$5&lt;Inputs!$D$91),Inputs!$G$91,IF(AND(AC$5&gt;=Inputs!$C$92,AC$5&lt;Inputs!$D$92),Inputs!$G$92,IF(AND(AC$5&gt;=Inputs!$C$93,AC$5&lt;Inputs!$D$93),Inputs!$G$93,IF(AND(AC$5&gt;=Inputs!$C$94,AC$5&lt;Inputs!$D$94),Inputs!$G$94,IF(AND(AC$5&gt;=Inputs!$C$95,AC$5&lt;Inputs!$D$95),Inputs!$G$95,IF(AND(AC$5&gt;=Inputs!$C$96,AC$5&lt;Inputs!$D$96),Inputs!$G$96,IF(AND(AC$5&gt;=Inputs!$C$97,AC$5&lt;Inputs!$D$97),Inputs!$G$97,IF(AND(AC$5&gt;=Inputs!$C$98,AC$5&lt;Inputs!$D$98),Inputs!$G$98,IF(AND(AC$5&gt;=Inputs!$C$99,AC$5&lt;Inputs!$D$99),Inputs!$G$99,IF(AND(AC$5&gt;=Inputs!$C$100,AC$5&lt;Inputs!$D$100),Inputs!$G$100,0))))))))))))</f>
        <v>21</v>
      </c>
      <c r="AD47" s="27">
        <f>IF(AND(AD$5&gt;=Inputs!$C$89,AD$5&lt;Inputs!$D$89),Inputs!$G$89,IF(AND(AD$5&gt;=Inputs!$C$90,AD$5&lt;Inputs!$D$90),Inputs!$G$90,IF(AND(AD$5&gt;=Inputs!$C$91,AD$5&lt;Inputs!$D$91),Inputs!$G$91,IF(AND(AD$5&gt;=Inputs!$C$92,AD$5&lt;Inputs!$D$92),Inputs!$G$92,IF(AND(AD$5&gt;=Inputs!$C$93,AD$5&lt;Inputs!$D$93),Inputs!$G$93,IF(AND(AD$5&gt;=Inputs!$C$94,AD$5&lt;Inputs!$D$94),Inputs!$G$94,IF(AND(AD$5&gt;=Inputs!$C$95,AD$5&lt;Inputs!$D$95),Inputs!$G$95,IF(AND(AD$5&gt;=Inputs!$C$96,AD$5&lt;Inputs!$D$96),Inputs!$G$96,IF(AND(AD$5&gt;=Inputs!$C$97,AD$5&lt;Inputs!$D$97),Inputs!$G$97,IF(AND(AD$5&gt;=Inputs!$C$98,AD$5&lt;Inputs!$D$98),Inputs!$G$98,IF(AND(AD$5&gt;=Inputs!$C$99,AD$5&lt;Inputs!$D$99),Inputs!$G$99,IF(AND(AD$5&gt;=Inputs!$C$100,AD$5&lt;Inputs!$D$100),Inputs!$G$100,0))))))))))))</f>
        <v>21</v>
      </c>
      <c r="AE47" s="27">
        <f>IF(AND(AE$5&gt;=Inputs!$C$89,AE$5&lt;Inputs!$D$89),Inputs!$G$89,IF(AND(AE$5&gt;=Inputs!$C$90,AE$5&lt;Inputs!$D$90),Inputs!$G$90,IF(AND(AE$5&gt;=Inputs!$C$91,AE$5&lt;Inputs!$D$91),Inputs!$G$91,IF(AND(AE$5&gt;=Inputs!$C$92,AE$5&lt;Inputs!$D$92),Inputs!$G$92,IF(AND(AE$5&gt;=Inputs!$C$93,AE$5&lt;Inputs!$D$93),Inputs!$G$93,IF(AND(AE$5&gt;=Inputs!$C$94,AE$5&lt;Inputs!$D$94),Inputs!$G$94,IF(AND(AE$5&gt;=Inputs!$C$95,AE$5&lt;Inputs!$D$95),Inputs!$G$95,IF(AND(AE$5&gt;=Inputs!$C$96,AE$5&lt;Inputs!$D$96),Inputs!$G$96,IF(AND(AE$5&gt;=Inputs!$C$97,AE$5&lt;Inputs!$D$97),Inputs!$G$97,IF(AND(AE$5&gt;=Inputs!$C$98,AE$5&lt;Inputs!$D$98),Inputs!$G$98,IF(AND(AE$5&gt;=Inputs!$C$99,AE$5&lt;Inputs!$D$99),Inputs!$G$99,IF(AND(AE$5&gt;=Inputs!$C$100,AE$5&lt;Inputs!$D$100),Inputs!$G$100,0))))))))))))</f>
        <v>21</v>
      </c>
      <c r="AF47" s="27">
        <f>IF(AND(AF$5&gt;=Inputs!$C$89,AF$5&lt;Inputs!$D$89),Inputs!$G$89,IF(AND(AF$5&gt;=Inputs!$C$90,AF$5&lt;Inputs!$D$90),Inputs!$G$90,IF(AND(AF$5&gt;=Inputs!$C$91,AF$5&lt;Inputs!$D$91),Inputs!$G$91,IF(AND(AF$5&gt;=Inputs!$C$92,AF$5&lt;Inputs!$D$92),Inputs!$G$92,IF(AND(AF$5&gt;=Inputs!$C$93,AF$5&lt;Inputs!$D$93),Inputs!$G$93,IF(AND(AF$5&gt;=Inputs!$C$94,AF$5&lt;Inputs!$D$94),Inputs!$G$94,IF(AND(AF$5&gt;=Inputs!$C$95,AF$5&lt;Inputs!$D$95),Inputs!$G$95,IF(AND(AF$5&gt;=Inputs!$C$96,AF$5&lt;Inputs!$D$96),Inputs!$G$96,IF(AND(AF$5&gt;=Inputs!$C$97,AF$5&lt;Inputs!$D$97),Inputs!$G$97,IF(AND(AF$5&gt;=Inputs!$C$98,AF$5&lt;Inputs!$D$98),Inputs!$G$98,IF(AND(AF$5&gt;=Inputs!$C$99,AF$5&lt;Inputs!$D$99),Inputs!$G$99,IF(AND(AF$5&gt;=Inputs!$C$100,AF$5&lt;Inputs!$D$100),Inputs!$G$100,0))))))))))))</f>
        <v>21</v>
      </c>
      <c r="AG47" s="27">
        <f>IF(AND(AG$5&gt;=Inputs!$C$89,AG$5&lt;Inputs!$D$89),Inputs!$G$89,IF(AND(AG$5&gt;=Inputs!$C$90,AG$5&lt;Inputs!$D$90),Inputs!$G$90,IF(AND(AG$5&gt;=Inputs!$C$91,AG$5&lt;Inputs!$D$91),Inputs!$G$91,IF(AND(AG$5&gt;=Inputs!$C$92,AG$5&lt;Inputs!$D$92),Inputs!$G$92,IF(AND(AG$5&gt;=Inputs!$C$93,AG$5&lt;Inputs!$D$93),Inputs!$G$93,IF(AND(AG$5&gt;=Inputs!$C$94,AG$5&lt;Inputs!$D$94),Inputs!$G$94,IF(AND(AG$5&gt;=Inputs!$C$95,AG$5&lt;Inputs!$D$95),Inputs!$G$95,IF(AND(AG$5&gt;=Inputs!$C$96,AG$5&lt;Inputs!$D$96),Inputs!$G$96,IF(AND(AG$5&gt;=Inputs!$C$97,AG$5&lt;Inputs!$D$97),Inputs!$G$97,IF(AND(AG$5&gt;=Inputs!$C$98,AG$5&lt;Inputs!$D$98),Inputs!$G$98,IF(AND(AG$5&gt;=Inputs!$C$99,AG$5&lt;Inputs!$D$99),Inputs!$G$99,IF(AND(AG$5&gt;=Inputs!$C$100,AG$5&lt;Inputs!$D$100),Inputs!$G$100,0))))))))))))</f>
        <v>21</v>
      </c>
      <c r="AH47" s="27">
        <f>IF(AND(AH$5&gt;=Inputs!$C$89,AH$5&lt;Inputs!$D$89),Inputs!$G$89,IF(AND(AH$5&gt;=Inputs!$C$90,AH$5&lt;Inputs!$D$90),Inputs!$G$90,IF(AND(AH$5&gt;=Inputs!$C$91,AH$5&lt;Inputs!$D$91),Inputs!$G$91,IF(AND(AH$5&gt;=Inputs!$C$92,AH$5&lt;Inputs!$D$92),Inputs!$G$92,IF(AND(AH$5&gt;=Inputs!$C$93,AH$5&lt;Inputs!$D$93),Inputs!$G$93,IF(AND(AH$5&gt;=Inputs!$C$94,AH$5&lt;Inputs!$D$94),Inputs!$G$94,IF(AND(AH$5&gt;=Inputs!$C$95,AH$5&lt;Inputs!$D$95),Inputs!$G$95,IF(AND(AH$5&gt;=Inputs!$C$96,AH$5&lt;Inputs!$D$96),Inputs!$G$96,IF(AND(AH$5&gt;=Inputs!$C$97,AH$5&lt;Inputs!$D$97),Inputs!$G$97,IF(AND(AH$5&gt;=Inputs!$C$98,AH$5&lt;Inputs!$D$98),Inputs!$G$98,IF(AND(AH$5&gt;=Inputs!$C$99,AH$5&lt;Inputs!$D$99),Inputs!$G$99,IF(AND(AH$5&gt;=Inputs!$C$100,AH$5&lt;Inputs!$D$100),Inputs!$G$100,0))))))))))))</f>
        <v>21</v>
      </c>
      <c r="AI47" s="27">
        <f>IF(AND(AI$5&gt;=Inputs!$C$89,AI$5&lt;Inputs!$D$89),Inputs!$G$89,IF(AND(AI$5&gt;=Inputs!$C$90,AI$5&lt;Inputs!$D$90),Inputs!$G$90,IF(AND(AI$5&gt;=Inputs!$C$91,AI$5&lt;Inputs!$D$91),Inputs!$G$91,IF(AND(AI$5&gt;=Inputs!$C$92,AI$5&lt;Inputs!$D$92),Inputs!$G$92,IF(AND(AI$5&gt;=Inputs!$C$93,AI$5&lt;Inputs!$D$93),Inputs!$G$93,IF(AND(AI$5&gt;=Inputs!$C$94,AI$5&lt;Inputs!$D$94),Inputs!$G$94,IF(AND(AI$5&gt;=Inputs!$C$95,AI$5&lt;Inputs!$D$95),Inputs!$G$95,IF(AND(AI$5&gt;=Inputs!$C$96,AI$5&lt;Inputs!$D$96),Inputs!$G$96,IF(AND(AI$5&gt;=Inputs!$C$97,AI$5&lt;Inputs!$D$97),Inputs!$G$97,IF(AND(AI$5&gt;=Inputs!$C$98,AI$5&lt;Inputs!$D$98),Inputs!$G$98,IF(AND(AI$5&gt;=Inputs!$C$99,AI$5&lt;Inputs!$D$99),Inputs!$G$99,IF(AND(AI$5&gt;=Inputs!$C$100,AI$5&lt;Inputs!$D$100),Inputs!$G$100,0))))))))))))</f>
        <v>21</v>
      </c>
      <c r="AJ47" s="27">
        <f>IF(AND(AJ$5&gt;=Inputs!$C$89,AJ$5&lt;Inputs!$D$89),Inputs!$G$89,IF(AND(AJ$5&gt;=Inputs!$C$90,AJ$5&lt;Inputs!$D$90),Inputs!$G$90,IF(AND(AJ$5&gt;=Inputs!$C$91,AJ$5&lt;Inputs!$D$91),Inputs!$G$91,IF(AND(AJ$5&gt;=Inputs!$C$92,AJ$5&lt;Inputs!$D$92),Inputs!$G$92,IF(AND(AJ$5&gt;=Inputs!$C$93,AJ$5&lt;Inputs!$D$93),Inputs!$G$93,IF(AND(AJ$5&gt;=Inputs!$C$94,AJ$5&lt;Inputs!$D$94),Inputs!$G$94,IF(AND(AJ$5&gt;=Inputs!$C$95,AJ$5&lt;Inputs!$D$95),Inputs!$G$95,IF(AND(AJ$5&gt;=Inputs!$C$96,AJ$5&lt;Inputs!$D$96),Inputs!$G$96,IF(AND(AJ$5&gt;=Inputs!$C$97,AJ$5&lt;Inputs!$D$97),Inputs!$G$97,IF(AND(AJ$5&gt;=Inputs!$C$98,AJ$5&lt;Inputs!$D$98),Inputs!$G$98,IF(AND(AJ$5&gt;=Inputs!$C$99,AJ$5&lt;Inputs!$D$99),Inputs!$G$99,IF(AND(AJ$5&gt;=Inputs!$C$100,AJ$5&lt;Inputs!$D$100),Inputs!$G$100,0))))))))))))</f>
        <v>21</v>
      </c>
      <c r="AK47" s="27">
        <f>IF(AND(AK$5&gt;=Inputs!$C$89,AK$5&lt;Inputs!$D$89),Inputs!$G$89,IF(AND(AK$5&gt;=Inputs!$C$90,AK$5&lt;Inputs!$D$90),Inputs!$G$90,IF(AND(AK$5&gt;=Inputs!$C$91,AK$5&lt;Inputs!$D$91),Inputs!$G$91,IF(AND(AK$5&gt;=Inputs!$C$92,AK$5&lt;Inputs!$D$92),Inputs!$G$92,IF(AND(AK$5&gt;=Inputs!$C$93,AK$5&lt;Inputs!$D$93),Inputs!$G$93,IF(AND(AK$5&gt;=Inputs!$C$94,AK$5&lt;Inputs!$D$94),Inputs!$G$94,IF(AND(AK$5&gt;=Inputs!$C$95,AK$5&lt;Inputs!$D$95),Inputs!$G$95,IF(AND(AK$5&gt;=Inputs!$C$96,AK$5&lt;Inputs!$D$96),Inputs!$G$96,IF(AND(AK$5&gt;=Inputs!$C$97,AK$5&lt;Inputs!$D$97),Inputs!$G$97,IF(AND(AK$5&gt;=Inputs!$C$98,AK$5&lt;Inputs!$D$98),Inputs!$G$98,IF(AND(AK$5&gt;=Inputs!$C$99,AK$5&lt;Inputs!$D$99),Inputs!$G$99,IF(AND(AK$5&gt;=Inputs!$C$100,AK$5&lt;Inputs!$D$100),Inputs!$G$100,0))))))))))))</f>
        <v>21</v>
      </c>
      <c r="AL47" s="27">
        <f>IF(AND(AL$5&gt;=Inputs!$C$89,AL$5&lt;Inputs!$D$89),Inputs!$G$89,IF(AND(AL$5&gt;=Inputs!$C$90,AL$5&lt;Inputs!$D$90),Inputs!$G$90,IF(AND(AL$5&gt;=Inputs!$C$91,AL$5&lt;Inputs!$D$91),Inputs!$G$91,IF(AND(AL$5&gt;=Inputs!$C$92,AL$5&lt;Inputs!$D$92),Inputs!$G$92,IF(AND(AL$5&gt;=Inputs!$C$93,AL$5&lt;Inputs!$D$93),Inputs!$G$93,IF(AND(AL$5&gt;=Inputs!$C$94,AL$5&lt;Inputs!$D$94),Inputs!$G$94,IF(AND(AL$5&gt;=Inputs!$C$95,AL$5&lt;Inputs!$D$95),Inputs!$G$95,IF(AND(AL$5&gt;=Inputs!$C$96,AL$5&lt;Inputs!$D$96),Inputs!$G$96,IF(AND(AL$5&gt;=Inputs!$C$97,AL$5&lt;Inputs!$D$97),Inputs!$G$97,IF(AND(AL$5&gt;=Inputs!$C$98,AL$5&lt;Inputs!$D$98),Inputs!$G$98,IF(AND(AL$5&gt;=Inputs!$C$99,AL$5&lt;Inputs!$D$99),Inputs!$G$99,IF(AND(AL$5&gt;=Inputs!$C$100,AL$5&lt;Inputs!$D$100),Inputs!$G$100,0))))))))))))</f>
        <v>21</v>
      </c>
      <c r="AM47" s="27">
        <f>IF(AND(AM$5&gt;=Inputs!$C$89,AM$5&lt;Inputs!$D$89),Inputs!$G$89,IF(AND(AM$5&gt;=Inputs!$C$90,AM$5&lt;Inputs!$D$90),Inputs!$G$90,IF(AND(AM$5&gt;=Inputs!$C$91,AM$5&lt;Inputs!$D$91),Inputs!$G$91,IF(AND(AM$5&gt;=Inputs!$C$92,AM$5&lt;Inputs!$D$92),Inputs!$G$92,IF(AND(AM$5&gt;=Inputs!$C$93,AM$5&lt;Inputs!$D$93),Inputs!$G$93,IF(AND(AM$5&gt;=Inputs!$C$94,AM$5&lt;Inputs!$D$94),Inputs!$G$94,IF(AND(AM$5&gt;=Inputs!$C$95,AM$5&lt;Inputs!$D$95),Inputs!$G$95,IF(AND(AM$5&gt;=Inputs!$C$96,AM$5&lt;Inputs!$D$96),Inputs!$G$96,IF(AND(AM$5&gt;=Inputs!$C$97,AM$5&lt;Inputs!$D$97),Inputs!$G$97,IF(AND(AM$5&gt;=Inputs!$C$98,AM$5&lt;Inputs!$D$98),Inputs!$G$98,IF(AND(AM$5&gt;=Inputs!$C$99,AM$5&lt;Inputs!$D$99),Inputs!$G$99,IF(AND(AM$5&gt;=Inputs!$C$100,AM$5&lt;Inputs!$D$100),Inputs!$G$100,0))))))))))))</f>
        <v>21</v>
      </c>
      <c r="AN47" s="27">
        <f>IF(AND(AN$5&gt;=Inputs!$C$89,AN$5&lt;Inputs!$D$89),Inputs!$G$89,IF(AND(AN$5&gt;=Inputs!$C$90,AN$5&lt;Inputs!$D$90),Inputs!$G$90,IF(AND(AN$5&gt;=Inputs!$C$91,AN$5&lt;Inputs!$D$91),Inputs!$G$91,IF(AND(AN$5&gt;=Inputs!$C$92,AN$5&lt;Inputs!$D$92),Inputs!$G$92,IF(AND(AN$5&gt;=Inputs!$C$93,AN$5&lt;Inputs!$D$93),Inputs!$G$93,IF(AND(AN$5&gt;=Inputs!$C$94,AN$5&lt;Inputs!$D$94),Inputs!$G$94,IF(AND(AN$5&gt;=Inputs!$C$95,AN$5&lt;Inputs!$D$95),Inputs!$G$95,IF(AND(AN$5&gt;=Inputs!$C$96,AN$5&lt;Inputs!$D$96),Inputs!$G$96,IF(AND(AN$5&gt;=Inputs!$C$97,AN$5&lt;Inputs!$D$97),Inputs!$G$97,IF(AND(AN$5&gt;=Inputs!$C$98,AN$5&lt;Inputs!$D$98),Inputs!$G$98,IF(AND(AN$5&gt;=Inputs!$C$99,AN$5&lt;Inputs!$D$99),Inputs!$G$99,IF(AND(AN$5&gt;=Inputs!$C$100,AN$5&lt;Inputs!$D$100),Inputs!$G$100,0))))))))))))</f>
        <v>21</v>
      </c>
      <c r="AO47" s="27">
        <f>IF(AND(AO$5&gt;=Inputs!$C$89,AO$5&lt;Inputs!$D$89),Inputs!$G$89,IF(AND(AO$5&gt;=Inputs!$C$90,AO$5&lt;Inputs!$D$90),Inputs!$G$90,IF(AND(AO$5&gt;=Inputs!$C$91,AO$5&lt;Inputs!$D$91),Inputs!$G$91,IF(AND(AO$5&gt;=Inputs!$C$92,AO$5&lt;Inputs!$D$92),Inputs!$G$92,IF(AND(AO$5&gt;=Inputs!$C$93,AO$5&lt;Inputs!$D$93),Inputs!$G$93,IF(AND(AO$5&gt;=Inputs!$C$94,AO$5&lt;Inputs!$D$94),Inputs!$G$94,IF(AND(AO$5&gt;=Inputs!$C$95,AO$5&lt;Inputs!$D$95),Inputs!$G$95,IF(AND(AO$5&gt;=Inputs!$C$96,AO$5&lt;Inputs!$D$96),Inputs!$G$96,IF(AND(AO$5&gt;=Inputs!$C$97,AO$5&lt;Inputs!$D$97),Inputs!$G$97,IF(AND(AO$5&gt;=Inputs!$C$98,AO$5&lt;Inputs!$D$98),Inputs!$G$98,IF(AND(AO$5&gt;=Inputs!$C$99,AO$5&lt;Inputs!$D$99),Inputs!$G$99,IF(AND(AO$5&gt;=Inputs!$C$100,AO$5&lt;Inputs!$D$100),Inputs!$G$100,0))))))))))))</f>
        <v>21</v>
      </c>
      <c r="AP47" s="27">
        <f>IF(AND(AP$5&gt;=Inputs!$C$89,AP$5&lt;Inputs!$D$89),Inputs!$G$89,IF(AND(AP$5&gt;=Inputs!$C$90,AP$5&lt;Inputs!$D$90),Inputs!$G$90,IF(AND(AP$5&gt;=Inputs!$C$91,AP$5&lt;Inputs!$D$91),Inputs!$G$91,IF(AND(AP$5&gt;=Inputs!$C$92,AP$5&lt;Inputs!$D$92),Inputs!$G$92,IF(AND(AP$5&gt;=Inputs!$C$93,AP$5&lt;Inputs!$D$93),Inputs!$G$93,IF(AND(AP$5&gt;=Inputs!$C$94,AP$5&lt;Inputs!$D$94),Inputs!$G$94,IF(AND(AP$5&gt;=Inputs!$C$95,AP$5&lt;Inputs!$D$95),Inputs!$G$95,IF(AND(AP$5&gt;=Inputs!$C$96,AP$5&lt;Inputs!$D$96),Inputs!$G$96,IF(AND(AP$5&gt;=Inputs!$C$97,AP$5&lt;Inputs!$D$97),Inputs!$G$97,IF(AND(AP$5&gt;=Inputs!$C$98,AP$5&lt;Inputs!$D$98),Inputs!$G$98,IF(AND(AP$5&gt;=Inputs!$C$99,AP$5&lt;Inputs!$D$99),Inputs!$G$99,IF(AND(AP$5&gt;=Inputs!$C$100,AP$5&lt;Inputs!$D$100),Inputs!$G$100,0))))))))))))</f>
        <v>21</v>
      </c>
      <c r="AQ47" s="27">
        <f>IF(AND(AQ$5&gt;=Inputs!$C$89,AQ$5&lt;Inputs!$D$89),Inputs!$G$89,IF(AND(AQ$5&gt;=Inputs!$C$90,AQ$5&lt;Inputs!$D$90),Inputs!$G$90,IF(AND(AQ$5&gt;=Inputs!$C$91,AQ$5&lt;Inputs!$D$91),Inputs!$G$91,IF(AND(AQ$5&gt;=Inputs!$C$92,AQ$5&lt;Inputs!$D$92),Inputs!$G$92,IF(AND(AQ$5&gt;=Inputs!$C$93,AQ$5&lt;Inputs!$D$93),Inputs!$G$93,IF(AND(AQ$5&gt;=Inputs!$C$94,AQ$5&lt;Inputs!$D$94),Inputs!$G$94,IF(AND(AQ$5&gt;=Inputs!$C$95,AQ$5&lt;Inputs!$D$95),Inputs!$G$95,IF(AND(AQ$5&gt;=Inputs!$C$96,AQ$5&lt;Inputs!$D$96),Inputs!$G$96,IF(AND(AQ$5&gt;=Inputs!$C$97,AQ$5&lt;Inputs!$D$97),Inputs!$G$97,IF(AND(AQ$5&gt;=Inputs!$C$98,AQ$5&lt;Inputs!$D$98),Inputs!$G$98,IF(AND(AQ$5&gt;=Inputs!$C$99,AQ$5&lt;Inputs!$D$99),Inputs!$G$99,IF(AND(AQ$5&gt;=Inputs!$C$100,AQ$5&lt;Inputs!$D$100),Inputs!$G$100,0))))))))))))</f>
        <v>21</v>
      </c>
      <c r="AR47" s="27">
        <f>IF(AND(AR$5&gt;=Inputs!$C$89,AR$5&lt;Inputs!$D$89),Inputs!$G$89,IF(AND(AR$5&gt;=Inputs!$C$90,AR$5&lt;Inputs!$D$90),Inputs!$G$90,IF(AND(AR$5&gt;=Inputs!$C$91,AR$5&lt;Inputs!$D$91),Inputs!$G$91,IF(AND(AR$5&gt;=Inputs!$C$92,AR$5&lt;Inputs!$D$92),Inputs!$G$92,IF(AND(AR$5&gt;=Inputs!$C$93,AR$5&lt;Inputs!$D$93),Inputs!$G$93,IF(AND(AR$5&gt;=Inputs!$C$94,AR$5&lt;Inputs!$D$94),Inputs!$G$94,IF(AND(AR$5&gt;=Inputs!$C$95,AR$5&lt;Inputs!$D$95),Inputs!$G$95,IF(AND(AR$5&gt;=Inputs!$C$96,AR$5&lt;Inputs!$D$96),Inputs!$G$96,IF(AND(AR$5&gt;=Inputs!$C$97,AR$5&lt;Inputs!$D$97),Inputs!$G$97,IF(AND(AR$5&gt;=Inputs!$C$98,AR$5&lt;Inputs!$D$98),Inputs!$G$98,IF(AND(AR$5&gt;=Inputs!$C$99,AR$5&lt;Inputs!$D$99),Inputs!$G$99,IF(AND(AR$5&gt;=Inputs!$C$100,AR$5&lt;Inputs!$D$100),Inputs!$G$100,0))))))))))))</f>
        <v>21</v>
      </c>
      <c r="AS47" s="27">
        <f>IF(AND(AS$5&gt;=Inputs!$C$89,AS$5&lt;Inputs!$D$89),Inputs!$G$89,IF(AND(AS$5&gt;=Inputs!$C$90,AS$5&lt;Inputs!$D$90),Inputs!$G$90,IF(AND(AS$5&gt;=Inputs!$C$91,AS$5&lt;Inputs!$D$91),Inputs!$G$91,IF(AND(AS$5&gt;=Inputs!$C$92,AS$5&lt;Inputs!$D$92),Inputs!$G$92,IF(AND(AS$5&gt;=Inputs!$C$93,AS$5&lt;Inputs!$D$93),Inputs!$G$93,IF(AND(AS$5&gt;=Inputs!$C$94,AS$5&lt;Inputs!$D$94),Inputs!$G$94,IF(AND(AS$5&gt;=Inputs!$C$95,AS$5&lt;Inputs!$D$95),Inputs!$G$95,IF(AND(AS$5&gt;=Inputs!$C$96,AS$5&lt;Inputs!$D$96),Inputs!$G$96,IF(AND(AS$5&gt;=Inputs!$C$97,AS$5&lt;Inputs!$D$97),Inputs!$G$97,IF(AND(AS$5&gt;=Inputs!$C$98,AS$5&lt;Inputs!$D$98),Inputs!$G$98,IF(AND(AS$5&gt;=Inputs!$C$99,AS$5&lt;Inputs!$D$99),Inputs!$G$99,IF(AND(AS$5&gt;=Inputs!$C$100,AS$5&lt;Inputs!$D$100),Inputs!$G$100,0))))))))))))</f>
        <v>21</v>
      </c>
      <c r="AT47" s="27">
        <f>IF(AND(AT$5&gt;=Inputs!$C$89,AT$5&lt;Inputs!$D$89),Inputs!$G$89,IF(AND(AT$5&gt;=Inputs!$C$90,AT$5&lt;Inputs!$D$90),Inputs!$G$90,IF(AND(AT$5&gt;=Inputs!$C$91,AT$5&lt;Inputs!$D$91),Inputs!$G$91,IF(AND(AT$5&gt;=Inputs!$C$92,AT$5&lt;Inputs!$D$92),Inputs!$G$92,IF(AND(AT$5&gt;=Inputs!$C$93,AT$5&lt;Inputs!$D$93),Inputs!$G$93,IF(AND(AT$5&gt;=Inputs!$C$94,AT$5&lt;Inputs!$D$94),Inputs!$G$94,IF(AND(AT$5&gt;=Inputs!$C$95,AT$5&lt;Inputs!$D$95),Inputs!$G$95,IF(AND(AT$5&gt;=Inputs!$C$96,AT$5&lt;Inputs!$D$96),Inputs!$G$96,IF(AND(AT$5&gt;=Inputs!$C$97,AT$5&lt;Inputs!$D$97),Inputs!$G$97,IF(AND(AT$5&gt;=Inputs!$C$98,AT$5&lt;Inputs!$D$98),Inputs!$G$98,IF(AND(AT$5&gt;=Inputs!$C$99,AT$5&lt;Inputs!$D$99),Inputs!$G$99,IF(AND(AT$5&gt;=Inputs!$C$100,AT$5&lt;Inputs!$D$100),Inputs!$G$100,0))))))))))))</f>
        <v>21</v>
      </c>
      <c r="AU47" s="27">
        <f>IF(AND(AU$5&gt;=Inputs!$C$89,AU$5&lt;Inputs!$D$89),Inputs!$G$89,IF(AND(AU$5&gt;=Inputs!$C$90,AU$5&lt;Inputs!$D$90),Inputs!$G$90,IF(AND(AU$5&gt;=Inputs!$C$91,AU$5&lt;Inputs!$D$91),Inputs!$G$91,IF(AND(AU$5&gt;=Inputs!$C$92,AU$5&lt;Inputs!$D$92),Inputs!$G$92,IF(AND(AU$5&gt;=Inputs!$C$93,AU$5&lt;Inputs!$D$93),Inputs!$G$93,IF(AND(AU$5&gt;=Inputs!$C$94,AU$5&lt;Inputs!$D$94),Inputs!$G$94,IF(AND(AU$5&gt;=Inputs!$C$95,AU$5&lt;Inputs!$D$95),Inputs!$G$95,IF(AND(AU$5&gt;=Inputs!$C$96,AU$5&lt;Inputs!$D$96),Inputs!$G$96,IF(AND(AU$5&gt;=Inputs!$C$97,AU$5&lt;Inputs!$D$97),Inputs!$G$97,IF(AND(AU$5&gt;=Inputs!$C$98,AU$5&lt;Inputs!$D$98),Inputs!$G$98,IF(AND(AU$5&gt;=Inputs!$C$99,AU$5&lt;Inputs!$D$99),Inputs!$G$99,IF(AND(AU$5&gt;=Inputs!$C$100,AU$5&lt;Inputs!$D$100),Inputs!$G$100,0))))))))))))</f>
        <v>21</v>
      </c>
      <c r="AV47" s="27">
        <f>IF(AND(AV$5&gt;=Inputs!$C$89,AV$5&lt;Inputs!$D$89),Inputs!$G$89,IF(AND(AV$5&gt;=Inputs!$C$90,AV$5&lt;Inputs!$D$90),Inputs!$G$90,IF(AND(AV$5&gt;=Inputs!$C$91,AV$5&lt;Inputs!$D$91),Inputs!$G$91,IF(AND(AV$5&gt;=Inputs!$C$92,AV$5&lt;Inputs!$D$92),Inputs!$G$92,IF(AND(AV$5&gt;=Inputs!$C$93,AV$5&lt;Inputs!$D$93),Inputs!$G$93,IF(AND(AV$5&gt;=Inputs!$C$94,AV$5&lt;Inputs!$D$94),Inputs!$G$94,IF(AND(AV$5&gt;=Inputs!$C$95,AV$5&lt;Inputs!$D$95),Inputs!$G$95,IF(AND(AV$5&gt;=Inputs!$C$96,AV$5&lt;Inputs!$D$96),Inputs!$G$96,IF(AND(AV$5&gt;=Inputs!$C$97,AV$5&lt;Inputs!$D$97),Inputs!$G$97,IF(AND(AV$5&gt;=Inputs!$C$98,AV$5&lt;Inputs!$D$98),Inputs!$G$98,IF(AND(AV$5&gt;=Inputs!$C$99,AV$5&lt;Inputs!$D$99),Inputs!$G$99,IF(AND(AV$5&gt;=Inputs!$C$100,AV$5&lt;Inputs!$D$100),Inputs!$G$100,0))))))))))))</f>
        <v>21</v>
      </c>
      <c r="AW47" s="27">
        <f>IF(AND(AW$5&gt;=Inputs!$C$89,AW$5&lt;Inputs!$D$89),Inputs!$G$89,IF(AND(AW$5&gt;=Inputs!$C$90,AW$5&lt;Inputs!$D$90),Inputs!$G$90,IF(AND(AW$5&gt;=Inputs!$C$91,AW$5&lt;Inputs!$D$91),Inputs!$G$91,IF(AND(AW$5&gt;=Inputs!$C$92,AW$5&lt;Inputs!$D$92),Inputs!$G$92,IF(AND(AW$5&gt;=Inputs!$C$93,AW$5&lt;Inputs!$D$93),Inputs!$G$93,IF(AND(AW$5&gt;=Inputs!$C$94,AW$5&lt;Inputs!$D$94),Inputs!$G$94,IF(AND(AW$5&gt;=Inputs!$C$95,AW$5&lt;Inputs!$D$95),Inputs!$G$95,IF(AND(AW$5&gt;=Inputs!$C$96,AW$5&lt;Inputs!$D$96),Inputs!$G$96,IF(AND(AW$5&gt;=Inputs!$C$97,AW$5&lt;Inputs!$D$97),Inputs!$G$97,IF(AND(AW$5&gt;=Inputs!$C$98,AW$5&lt;Inputs!$D$98),Inputs!$G$98,IF(AND(AW$5&gt;=Inputs!$C$99,AW$5&lt;Inputs!$D$99),Inputs!$G$99,IF(AND(AW$5&gt;=Inputs!$C$100,AW$5&lt;Inputs!$D$100),Inputs!$G$100,0))))))))))))</f>
        <v>21</v>
      </c>
      <c r="AX47" s="27">
        <f>IF(AND(AX$5&gt;=Inputs!$C$89,AX$5&lt;Inputs!$D$89),Inputs!$G$89,IF(AND(AX$5&gt;=Inputs!$C$90,AX$5&lt;Inputs!$D$90),Inputs!$G$90,IF(AND(AX$5&gt;=Inputs!$C$91,AX$5&lt;Inputs!$D$91),Inputs!$G$91,IF(AND(AX$5&gt;=Inputs!$C$92,AX$5&lt;Inputs!$D$92),Inputs!$G$92,IF(AND(AX$5&gt;=Inputs!$C$93,AX$5&lt;Inputs!$D$93),Inputs!$G$93,IF(AND(AX$5&gt;=Inputs!$C$94,AX$5&lt;Inputs!$D$94),Inputs!$G$94,IF(AND(AX$5&gt;=Inputs!$C$95,AX$5&lt;Inputs!$D$95),Inputs!$G$95,IF(AND(AX$5&gt;=Inputs!$C$96,AX$5&lt;Inputs!$D$96),Inputs!$G$96,IF(AND(AX$5&gt;=Inputs!$C$97,AX$5&lt;Inputs!$D$97),Inputs!$G$97,IF(AND(AX$5&gt;=Inputs!$C$98,AX$5&lt;Inputs!$D$98),Inputs!$G$98,IF(AND(AX$5&gt;=Inputs!$C$99,AX$5&lt;Inputs!$D$99),Inputs!$G$99,IF(AND(AX$5&gt;=Inputs!$C$100,AX$5&lt;Inputs!$D$100),Inputs!$G$100,0))))))))))))</f>
        <v>21</v>
      </c>
      <c r="AY47" s="27">
        <f>IF(AND(AY$5&gt;=Inputs!$C$89,AY$5&lt;Inputs!$D$89),Inputs!$G$89,IF(AND(AY$5&gt;=Inputs!$C$90,AY$5&lt;Inputs!$D$90),Inputs!$G$90,IF(AND(AY$5&gt;=Inputs!$C$91,AY$5&lt;Inputs!$D$91),Inputs!$G$91,IF(AND(AY$5&gt;=Inputs!$C$92,AY$5&lt;Inputs!$D$92),Inputs!$G$92,IF(AND(AY$5&gt;=Inputs!$C$93,AY$5&lt;Inputs!$D$93),Inputs!$G$93,IF(AND(AY$5&gt;=Inputs!$C$94,AY$5&lt;Inputs!$D$94),Inputs!$G$94,IF(AND(AY$5&gt;=Inputs!$C$95,AY$5&lt;Inputs!$D$95),Inputs!$G$95,IF(AND(AY$5&gt;=Inputs!$C$96,AY$5&lt;Inputs!$D$96),Inputs!$G$96,IF(AND(AY$5&gt;=Inputs!$C$97,AY$5&lt;Inputs!$D$97),Inputs!$G$97,IF(AND(AY$5&gt;=Inputs!$C$98,AY$5&lt;Inputs!$D$98),Inputs!$G$98,IF(AND(AY$5&gt;=Inputs!$C$99,AY$5&lt;Inputs!$D$99),Inputs!$G$99,IF(AND(AY$5&gt;=Inputs!$C$100,AY$5&lt;Inputs!$D$100),Inputs!$G$100,0))))))))))))</f>
        <v>21</v>
      </c>
      <c r="AZ47" s="27">
        <f>IF(AND(AZ$5&gt;=Inputs!$C$89,AZ$5&lt;Inputs!$D$89),Inputs!$G$89,IF(AND(AZ$5&gt;=Inputs!$C$90,AZ$5&lt;Inputs!$D$90),Inputs!$G$90,IF(AND(AZ$5&gt;=Inputs!$C$91,AZ$5&lt;Inputs!$D$91),Inputs!$G$91,IF(AND(AZ$5&gt;=Inputs!$C$92,AZ$5&lt;Inputs!$D$92),Inputs!$G$92,IF(AND(AZ$5&gt;=Inputs!$C$93,AZ$5&lt;Inputs!$D$93),Inputs!$G$93,IF(AND(AZ$5&gt;=Inputs!$C$94,AZ$5&lt;Inputs!$D$94),Inputs!$G$94,IF(AND(AZ$5&gt;=Inputs!$C$95,AZ$5&lt;Inputs!$D$95),Inputs!$G$95,IF(AND(AZ$5&gt;=Inputs!$C$96,AZ$5&lt;Inputs!$D$96),Inputs!$G$96,IF(AND(AZ$5&gt;=Inputs!$C$97,AZ$5&lt;Inputs!$D$97),Inputs!$G$97,IF(AND(AZ$5&gt;=Inputs!$C$98,AZ$5&lt;Inputs!$D$98),Inputs!$G$98,IF(AND(AZ$5&gt;=Inputs!$C$99,AZ$5&lt;Inputs!$D$99),Inputs!$G$99,IF(AND(AZ$5&gt;=Inputs!$C$100,AZ$5&lt;Inputs!$D$100),Inputs!$G$100,0))))))))))))</f>
        <v>21</v>
      </c>
      <c r="BA47" s="27">
        <f>IF(AND(BA$5&gt;=Inputs!$C$89,BA$5&lt;Inputs!$D$89),Inputs!$G$89,IF(AND(BA$5&gt;=Inputs!$C$90,BA$5&lt;Inputs!$D$90),Inputs!$G$90,IF(AND(BA$5&gt;=Inputs!$C$91,BA$5&lt;Inputs!$D$91),Inputs!$G$91,IF(AND(BA$5&gt;=Inputs!$C$92,BA$5&lt;Inputs!$D$92),Inputs!$G$92,IF(AND(BA$5&gt;=Inputs!$C$93,BA$5&lt;Inputs!$D$93),Inputs!$G$93,IF(AND(BA$5&gt;=Inputs!$C$94,BA$5&lt;Inputs!$D$94),Inputs!$G$94,IF(AND(BA$5&gt;=Inputs!$C$95,BA$5&lt;Inputs!$D$95),Inputs!$G$95,IF(AND(BA$5&gt;=Inputs!$C$96,BA$5&lt;Inputs!$D$96),Inputs!$G$96,IF(AND(BA$5&gt;=Inputs!$C$97,BA$5&lt;Inputs!$D$97),Inputs!$G$97,IF(AND(BA$5&gt;=Inputs!$C$98,BA$5&lt;Inputs!$D$98),Inputs!$G$98,IF(AND(BA$5&gt;=Inputs!$C$99,BA$5&lt;Inputs!$D$99),Inputs!$G$99,IF(AND(BA$5&gt;=Inputs!$C$100,BA$5&lt;Inputs!$D$100),Inputs!$G$100,0))))))))))))</f>
        <v>21</v>
      </c>
      <c r="BB47" s="27">
        <f>IF(AND(BB$5&gt;=Inputs!$C$89,BB$5&lt;Inputs!$D$89),Inputs!$G$89,IF(AND(BB$5&gt;=Inputs!$C$90,BB$5&lt;Inputs!$D$90),Inputs!$G$90,IF(AND(BB$5&gt;=Inputs!$C$91,BB$5&lt;Inputs!$D$91),Inputs!$G$91,IF(AND(BB$5&gt;=Inputs!$C$92,BB$5&lt;Inputs!$D$92),Inputs!$G$92,IF(AND(BB$5&gt;=Inputs!$C$93,BB$5&lt;Inputs!$D$93),Inputs!$G$93,IF(AND(BB$5&gt;=Inputs!$C$94,BB$5&lt;Inputs!$D$94),Inputs!$G$94,IF(AND(BB$5&gt;=Inputs!$C$95,BB$5&lt;Inputs!$D$95),Inputs!$G$95,IF(AND(BB$5&gt;=Inputs!$C$96,BB$5&lt;Inputs!$D$96),Inputs!$G$96,IF(AND(BB$5&gt;=Inputs!$C$97,BB$5&lt;Inputs!$D$97),Inputs!$G$97,IF(AND(BB$5&gt;=Inputs!$C$98,BB$5&lt;Inputs!$D$98),Inputs!$G$98,IF(AND(BB$5&gt;=Inputs!$C$99,BB$5&lt;Inputs!$D$99),Inputs!$G$99,IF(AND(BB$5&gt;=Inputs!$C$100,BB$5&lt;Inputs!$D$100),Inputs!$G$100,0))))))))))))</f>
        <v>21</v>
      </c>
      <c r="BC47" s="27">
        <f>IF(AND(BC$5&gt;=Inputs!$C$89,BC$5&lt;Inputs!$D$89),Inputs!$G$89,IF(AND(BC$5&gt;=Inputs!$C$90,BC$5&lt;Inputs!$D$90),Inputs!$G$90,IF(AND(BC$5&gt;=Inputs!$C$91,BC$5&lt;Inputs!$D$91),Inputs!$G$91,IF(AND(BC$5&gt;=Inputs!$C$92,BC$5&lt;Inputs!$D$92),Inputs!$G$92,IF(AND(BC$5&gt;=Inputs!$C$93,BC$5&lt;Inputs!$D$93),Inputs!$G$93,IF(AND(BC$5&gt;=Inputs!$C$94,BC$5&lt;Inputs!$D$94),Inputs!$G$94,IF(AND(BC$5&gt;=Inputs!$C$95,BC$5&lt;Inputs!$D$95),Inputs!$G$95,IF(AND(BC$5&gt;=Inputs!$C$96,BC$5&lt;Inputs!$D$96),Inputs!$G$96,IF(AND(BC$5&gt;=Inputs!$C$97,BC$5&lt;Inputs!$D$97),Inputs!$G$97,IF(AND(BC$5&gt;=Inputs!$C$98,BC$5&lt;Inputs!$D$98),Inputs!$G$98,IF(AND(BC$5&gt;=Inputs!$C$99,BC$5&lt;Inputs!$D$99),Inputs!$G$99,IF(AND(BC$5&gt;=Inputs!$C$100,BC$5&lt;Inputs!$D$100),Inputs!$G$100,0))))))))))))</f>
        <v>21</v>
      </c>
      <c r="BD47" s="27">
        <f>IF(AND(BD$5&gt;=Inputs!$C$89,BD$5&lt;Inputs!$D$89),Inputs!$G$89,IF(AND(BD$5&gt;=Inputs!$C$90,BD$5&lt;Inputs!$D$90),Inputs!$G$90,IF(AND(BD$5&gt;=Inputs!$C$91,BD$5&lt;Inputs!$D$91),Inputs!$G$91,IF(AND(BD$5&gt;=Inputs!$C$92,BD$5&lt;Inputs!$D$92),Inputs!$G$92,IF(AND(BD$5&gt;=Inputs!$C$93,BD$5&lt;Inputs!$D$93),Inputs!$G$93,IF(AND(BD$5&gt;=Inputs!$C$94,BD$5&lt;Inputs!$D$94),Inputs!$G$94,IF(AND(BD$5&gt;=Inputs!$C$95,BD$5&lt;Inputs!$D$95),Inputs!$G$95,IF(AND(BD$5&gt;=Inputs!$C$96,BD$5&lt;Inputs!$D$96),Inputs!$G$96,IF(AND(BD$5&gt;=Inputs!$C$97,BD$5&lt;Inputs!$D$97),Inputs!$G$97,IF(AND(BD$5&gt;=Inputs!$C$98,BD$5&lt;Inputs!$D$98),Inputs!$G$98,IF(AND(BD$5&gt;=Inputs!$C$99,BD$5&lt;Inputs!$D$99),Inputs!$G$99,IF(AND(BD$5&gt;=Inputs!$C$100,BD$5&lt;Inputs!$D$100),Inputs!$G$100,0))))))))))))</f>
        <v>21</v>
      </c>
      <c r="BE47" s="27">
        <f>IF(AND(BE$5&gt;=Inputs!$C$89,BE$5&lt;Inputs!$D$89),Inputs!$G$89,IF(AND(BE$5&gt;=Inputs!$C$90,BE$5&lt;Inputs!$D$90),Inputs!$G$90,IF(AND(BE$5&gt;=Inputs!$C$91,BE$5&lt;Inputs!$D$91),Inputs!$G$91,IF(AND(BE$5&gt;=Inputs!$C$92,BE$5&lt;Inputs!$D$92),Inputs!$G$92,IF(AND(BE$5&gt;=Inputs!$C$93,BE$5&lt;Inputs!$D$93),Inputs!$G$93,IF(AND(BE$5&gt;=Inputs!$C$94,BE$5&lt;Inputs!$D$94),Inputs!$G$94,IF(AND(BE$5&gt;=Inputs!$C$95,BE$5&lt;Inputs!$D$95),Inputs!$G$95,IF(AND(BE$5&gt;=Inputs!$C$96,BE$5&lt;Inputs!$D$96),Inputs!$G$96,IF(AND(BE$5&gt;=Inputs!$C$97,BE$5&lt;Inputs!$D$97),Inputs!$G$97,IF(AND(BE$5&gt;=Inputs!$C$98,BE$5&lt;Inputs!$D$98),Inputs!$G$98,IF(AND(BE$5&gt;=Inputs!$C$99,BE$5&lt;Inputs!$D$99),Inputs!$G$99,IF(AND(BE$5&gt;=Inputs!$C$100,BE$5&lt;Inputs!$D$100),Inputs!$G$100,0))))))))))))</f>
        <v>21</v>
      </c>
      <c r="BF47" s="27">
        <f>IF(AND(BF$5&gt;=Inputs!$C$89,BF$5&lt;Inputs!$D$89),Inputs!$G$89,IF(AND(BF$5&gt;=Inputs!$C$90,BF$5&lt;Inputs!$D$90),Inputs!$G$90,IF(AND(BF$5&gt;=Inputs!$C$91,BF$5&lt;Inputs!$D$91),Inputs!$G$91,IF(AND(BF$5&gt;=Inputs!$C$92,BF$5&lt;Inputs!$D$92),Inputs!$G$92,IF(AND(BF$5&gt;=Inputs!$C$93,BF$5&lt;Inputs!$D$93),Inputs!$G$93,IF(AND(BF$5&gt;=Inputs!$C$94,BF$5&lt;Inputs!$D$94),Inputs!$G$94,IF(AND(BF$5&gt;=Inputs!$C$95,BF$5&lt;Inputs!$D$95),Inputs!$G$95,IF(AND(BF$5&gt;=Inputs!$C$96,BF$5&lt;Inputs!$D$96),Inputs!$G$96,IF(AND(BF$5&gt;=Inputs!$C$97,BF$5&lt;Inputs!$D$97),Inputs!$G$97,IF(AND(BF$5&gt;=Inputs!$C$98,BF$5&lt;Inputs!$D$98),Inputs!$G$98,IF(AND(BF$5&gt;=Inputs!$C$99,BF$5&lt;Inputs!$D$99),Inputs!$G$99,IF(AND(BF$5&gt;=Inputs!$C$100,BF$5&lt;Inputs!$D$100),Inputs!$G$100,0))))))))))))</f>
        <v>21</v>
      </c>
      <c r="BG47" s="27">
        <f>IF(AND(BG$5&gt;=Inputs!$C$89,BG$5&lt;Inputs!$D$89),Inputs!$G$89,IF(AND(BG$5&gt;=Inputs!$C$90,BG$5&lt;Inputs!$D$90),Inputs!$G$90,IF(AND(BG$5&gt;=Inputs!$C$91,BG$5&lt;Inputs!$D$91),Inputs!$G$91,IF(AND(BG$5&gt;=Inputs!$C$92,BG$5&lt;Inputs!$D$92),Inputs!$G$92,IF(AND(BG$5&gt;=Inputs!$C$93,BG$5&lt;Inputs!$D$93),Inputs!$G$93,IF(AND(BG$5&gt;=Inputs!$C$94,BG$5&lt;Inputs!$D$94),Inputs!$G$94,IF(AND(BG$5&gt;=Inputs!$C$95,BG$5&lt;Inputs!$D$95),Inputs!$G$95,IF(AND(BG$5&gt;=Inputs!$C$96,BG$5&lt;Inputs!$D$96),Inputs!$G$96,IF(AND(BG$5&gt;=Inputs!$C$97,BG$5&lt;Inputs!$D$97),Inputs!$G$97,IF(AND(BG$5&gt;=Inputs!$C$98,BG$5&lt;Inputs!$D$98),Inputs!$G$98,IF(AND(BG$5&gt;=Inputs!$C$99,BG$5&lt;Inputs!$D$99),Inputs!$G$99,IF(AND(BG$5&gt;=Inputs!$C$100,BG$5&lt;Inputs!$D$100),Inputs!$G$100,0))))))))))))</f>
        <v>21</v>
      </c>
      <c r="BH47" s="27">
        <f>IF(AND(BH$5&gt;=Inputs!$C$89,BH$5&lt;Inputs!$D$89),Inputs!$G$89,IF(AND(BH$5&gt;=Inputs!$C$90,BH$5&lt;Inputs!$D$90),Inputs!$G$90,IF(AND(BH$5&gt;=Inputs!$C$91,BH$5&lt;Inputs!$D$91),Inputs!$G$91,IF(AND(BH$5&gt;=Inputs!$C$92,BH$5&lt;Inputs!$D$92),Inputs!$G$92,IF(AND(BH$5&gt;=Inputs!$C$93,BH$5&lt;Inputs!$D$93),Inputs!$G$93,IF(AND(BH$5&gt;=Inputs!$C$94,BH$5&lt;Inputs!$D$94),Inputs!$G$94,IF(AND(BH$5&gt;=Inputs!$C$95,BH$5&lt;Inputs!$D$95),Inputs!$G$95,IF(AND(BH$5&gt;=Inputs!$C$96,BH$5&lt;Inputs!$D$96),Inputs!$G$96,IF(AND(BH$5&gt;=Inputs!$C$97,BH$5&lt;Inputs!$D$97),Inputs!$G$97,IF(AND(BH$5&gt;=Inputs!$C$98,BH$5&lt;Inputs!$D$98),Inputs!$G$98,IF(AND(BH$5&gt;=Inputs!$C$99,BH$5&lt;Inputs!$D$99),Inputs!$G$99,IF(AND(BH$5&gt;=Inputs!$C$100,BH$5&lt;Inputs!$D$100),Inputs!$G$100,0))))))))))))</f>
        <v>21</v>
      </c>
      <c r="BI47" s="27">
        <f>IF(AND(BI$5&gt;=Inputs!$C$89,BI$5&lt;Inputs!$D$89),Inputs!$G$89,IF(AND(BI$5&gt;=Inputs!$C$90,BI$5&lt;Inputs!$D$90),Inputs!$G$90,IF(AND(BI$5&gt;=Inputs!$C$91,BI$5&lt;Inputs!$D$91),Inputs!$G$91,IF(AND(BI$5&gt;=Inputs!$C$92,BI$5&lt;Inputs!$D$92),Inputs!$G$92,IF(AND(BI$5&gt;=Inputs!$C$93,BI$5&lt;Inputs!$D$93),Inputs!$G$93,IF(AND(BI$5&gt;=Inputs!$C$94,BI$5&lt;Inputs!$D$94),Inputs!$G$94,IF(AND(BI$5&gt;=Inputs!$C$95,BI$5&lt;Inputs!$D$95),Inputs!$G$95,IF(AND(BI$5&gt;=Inputs!$C$96,BI$5&lt;Inputs!$D$96),Inputs!$G$96,IF(AND(BI$5&gt;=Inputs!$C$97,BI$5&lt;Inputs!$D$97),Inputs!$G$97,IF(AND(BI$5&gt;=Inputs!$C$98,BI$5&lt;Inputs!$D$98),Inputs!$G$98,IF(AND(BI$5&gt;=Inputs!$C$99,BI$5&lt;Inputs!$D$99),Inputs!$G$99,IF(AND(BI$5&gt;=Inputs!$C$100,BI$5&lt;Inputs!$D$100),Inputs!$G$100,0))))))))))))</f>
        <v>21</v>
      </c>
      <c r="BJ47" s="27">
        <f>IF(AND(BJ$5&gt;=Inputs!$C$89,BJ$5&lt;Inputs!$D$89),Inputs!$G$89,IF(AND(BJ$5&gt;=Inputs!$C$90,BJ$5&lt;Inputs!$D$90),Inputs!$G$90,IF(AND(BJ$5&gt;=Inputs!$C$91,BJ$5&lt;Inputs!$D$91),Inputs!$G$91,IF(AND(BJ$5&gt;=Inputs!$C$92,BJ$5&lt;Inputs!$D$92),Inputs!$G$92,IF(AND(BJ$5&gt;=Inputs!$C$93,BJ$5&lt;Inputs!$D$93),Inputs!$G$93,IF(AND(BJ$5&gt;=Inputs!$C$94,BJ$5&lt;Inputs!$D$94),Inputs!$G$94,IF(AND(BJ$5&gt;=Inputs!$C$95,BJ$5&lt;Inputs!$D$95),Inputs!$G$95,IF(AND(BJ$5&gt;=Inputs!$C$96,BJ$5&lt;Inputs!$D$96),Inputs!$G$96,IF(AND(BJ$5&gt;=Inputs!$C$97,BJ$5&lt;Inputs!$D$97),Inputs!$G$97,IF(AND(BJ$5&gt;=Inputs!$C$98,BJ$5&lt;Inputs!$D$98),Inputs!$G$98,IF(AND(BJ$5&gt;=Inputs!$C$99,BJ$5&lt;Inputs!$D$99),Inputs!$G$99,IF(AND(BJ$5&gt;=Inputs!$C$100,BJ$5&lt;Inputs!$D$100),Inputs!$G$100,0))))))))))))</f>
        <v>21</v>
      </c>
      <c r="BK47" s="27">
        <f>IF(AND(BK$5&gt;=Inputs!$C$89,BK$5&lt;Inputs!$D$89),Inputs!$G$89,IF(AND(BK$5&gt;=Inputs!$C$90,BK$5&lt;Inputs!$D$90),Inputs!$G$90,IF(AND(BK$5&gt;=Inputs!$C$91,BK$5&lt;Inputs!$D$91),Inputs!$G$91,IF(AND(BK$5&gt;=Inputs!$C$92,BK$5&lt;Inputs!$D$92),Inputs!$G$92,IF(AND(BK$5&gt;=Inputs!$C$93,BK$5&lt;Inputs!$D$93),Inputs!$G$93,IF(AND(BK$5&gt;=Inputs!$C$94,BK$5&lt;Inputs!$D$94),Inputs!$G$94,IF(AND(BK$5&gt;=Inputs!$C$95,BK$5&lt;Inputs!$D$95),Inputs!$G$95,IF(AND(BK$5&gt;=Inputs!$C$96,BK$5&lt;Inputs!$D$96),Inputs!$G$96,IF(AND(BK$5&gt;=Inputs!$C$97,BK$5&lt;Inputs!$D$97),Inputs!$G$97,IF(AND(BK$5&gt;=Inputs!$C$98,BK$5&lt;Inputs!$D$98),Inputs!$G$98,IF(AND(BK$5&gt;=Inputs!$C$99,BK$5&lt;Inputs!$D$99),Inputs!$G$99,IF(AND(BK$5&gt;=Inputs!$C$100,BK$5&lt;Inputs!$D$100),Inputs!$G$100,0))))))))))))</f>
        <v>21</v>
      </c>
      <c r="BL47" s="27">
        <f>IF(AND(BL$5&gt;=Inputs!$C$89,BL$5&lt;Inputs!$D$89),Inputs!$G$89,IF(AND(BL$5&gt;=Inputs!$C$90,BL$5&lt;Inputs!$D$90),Inputs!$G$90,IF(AND(BL$5&gt;=Inputs!$C$91,BL$5&lt;Inputs!$D$91),Inputs!$G$91,IF(AND(BL$5&gt;=Inputs!$C$92,BL$5&lt;Inputs!$D$92),Inputs!$G$92,IF(AND(BL$5&gt;=Inputs!$C$93,BL$5&lt;Inputs!$D$93),Inputs!$G$93,IF(AND(BL$5&gt;=Inputs!$C$94,BL$5&lt;Inputs!$D$94),Inputs!$G$94,IF(AND(BL$5&gt;=Inputs!$C$95,BL$5&lt;Inputs!$D$95),Inputs!$G$95,IF(AND(BL$5&gt;=Inputs!$C$96,BL$5&lt;Inputs!$D$96),Inputs!$G$96,IF(AND(BL$5&gt;=Inputs!$C$97,BL$5&lt;Inputs!$D$97),Inputs!$G$97,IF(AND(BL$5&gt;=Inputs!$C$98,BL$5&lt;Inputs!$D$98),Inputs!$G$98,IF(AND(BL$5&gt;=Inputs!$C$99,BL$5&lt;Inputs!$D$99),Inputs!$G$99,IF(AND(BL$5&gt;=Inputs!$C$100,BL$5&lt;Inputs!$D$100),Inputs!$G$100,0))))))))))))</f>
        <v>21</v>
      </c>
      <c r="BM47" s="27">
        <f>IF(AND(BM$5&gt;=Inputs!$C$89,BM$5&lt;Inputs!$D$89),Inputs!$G$89,IF(AND(BM$5&gt;=Inputs!$C$90,BM$5&lt;Inputs!$D$90),Inputs!$G$90,IF(AND(BM$5&gt;=Inputs!$C$91,BM$5&lt;Inputs!$D$91),Inputs!$G$91,IF(AND(BM$5&gt;=Inputs!$C$92,BM$5&lt;Inputs!$D$92),Inputs!$G$92,IF(AND(BM$5&gt;=Inputs!$C$93,BM$5&lt;Inputs!$D$93),Inputs!$G$93,IF(AND(BM$5&gt;=Inputs!$C$94,BM$5&lt;Inputs!$D$94),Inputs!$G$94,IF(AND(BM$5&gt;=Inputs!$C$95,BM$5&lt;Inputs!$D$95),Inputs!$G$95,IF(AND(BM$5&gt;=Inputs!$C$96,BM$5&lt;Inputs!$D$96),Inputs!$G$96,IF(AND(BM$5&gt;=Inputs!$C$97,BM$5&lt;Inputs!$D$97),Inputs!$G$97,IF(AND(BM$5&gt;=Inputs!$C$98,BM$5&lt;Inputs!$D$98),Inputs!$G$98,IF(AND(BM$5&gt;=Inputs!$C$99,BM$5&lt;Inputs!$D$99),Inputs!$G$99,IF(AND(BM$5&gt;=Inputs!$C$100,BM$5&lt;Inputs!$D$100),Inputs!$G$100,0))))))))))))</f>
        <v>21</v>
      </c>
      <c r="BN47" s="27">
        <f>IF(AND(BN$5&gt;=Inputs!$C$89,BN$5&lt;Inputs!$D$89),Inputs!$G$89,IF(AND(BN$5&gt;=Inputs!$C$90,BN$5&lt;Inputs!$D$90),Inputs!$G$90,IF(AND(BN$5&gt;=Inputs!$C$91,BN$5&lt;Inputs!$D$91),Inputs!$G$91,IF(AND(BN$5&gt;=Inputs!$C$92,BN$5&lt;Inputs!$D$92),Inputs!$G$92,IF(AND(BN$5&gt;=Inputs!$C$93,BN$5&lt;Inputs!$D$93),Inputs!$G$93,IF(AND(BN$5&gt;=Inputs!$C$94,BN$5&lt;Inputs!$D$94),Inputs!$G$94,IF(AND(BN$5&gt;=Inputs!$C$95,BN$5&lt;Inputs!$D$95),Inputs!$G$95,IF(AND(BN$5&gt;=Inputs!$C$96,BN$5&lt;Inputs!$D$96),Inputs!$G$96,IF(AND(BN$5&gt;=Inputs!$C$97,BN$5&lt;Inputs!$D$97),Inputs!$G$97,IF(AND(BN$5&gt;=Inputs!$C$98,BN$5&lt;Inputs!$D$98),Inputs!$G$98,IF(AND(BN$5&gt;=Inputs!$C$99,BN$5&lt;Inputs!$D$99),Inputs!$G$99,IF(AND(BN$5&gt;=Inputs!$C$100,BN$5&lt;Inputs!$D$100),Inputs!$G$100,0))))))))))))</f>
        <v>21</v>
      </c>
      <c r="BO47" s="27">
        <f>IF(AND(BO$5&gt;=Inputs!$C$89,BO$5&lt;Inputs!$D$89),Inputs!$G$89,IF(AND(BO$5&gt;=Inputs!$C$90,BO$5&lt;Inputs!$D$90),Inputs!$G$90,IF(AND(BO$5&gt;=Inputs!$C$91,BO$5&lt;Inputs!$D$91),Inputs!$G$91,IF(AND(BO$5&gt;=Inputs!$C$92,BO$5&lt;Inputs!$D$92),Inputs!$G$92,IF(AND(BO$5&gt;=Inputs!$C$93,BO$5&lt;Inputs!$D$93),Inputs!$G$93,IF(AND(BO$5&gt;=Inputs!$C$94,BO$5&lt;Inputs!$D$94),Inputs!$G$94,IF(AND(BO$5&gt;=Inputs!$C$95,BO$5&lt;Inputs!$D$95),Inputs!$G$95,IF(AND(BO$5&gt;=Inputs!$C$96,BO$5&lt;Inputs!$D$96),Inputs!$G$96,IF(AND(BO$5&gt;=Inputs!$C$97,BO$5&lt;Inputs!$D$97),Inputs!$G$97,IF(AND(BO$5&gt;=Inputs!$C$98,BO$5&lt;Inputs!$D$98),Inputs!$G$98,IF(AND(BO$5&gt;=Inputs!$C$99,BO$5&lt;Inputs!$D$99),Inputs!$G$99,IF(AND(BO$5&gt;=Inputs!$C$100,BO$5&lt;Inputs!$D$100),Inputs!$G$100,0))))))))))))</f>
        <v>21</v>
      </c>
      <c r="BP47" s="27">
        <f>IF(AND(BP$5&gt;=Inputs!$C$89,BP$5&lt;Inputs!$D$89),Inputs!$G$89,IF(AND(BP$5&gt;=Inputs!$C$90,BP$5&lt;Inputs!$D$90),Inputs!$G$90,IF(AND(BP$5&gt;=Inputs!$C$91,BP$5&lt;Inputs!$D$91),Inputs!$G$91,IF(AND(BP$5&gt;=Inputs!$C$92,BP$5&lt;Inputs!$D$92),Inputs!$G$92,IF(AND(BP$5&gt;=Inputs!$C$93,BP$5&lt;Inputs!$D$93),Inputs!$G$93,IF(AND(BP$5&gt;=Inputs!$C$94,BP$5&lt;Inputs!$D$94),Inputs!$G$94,IF(AND(BP$5&gt;=Inputs!$C$95,BP$5&lt;Inputs!$D$95),Inputs!$G$95,IF(AND(BP$5&gt;=Inputs!$C$96,BP$5&lt;Inputs!$D$96),Inputs!$G$96,IF(AND(BP$5&gt;=Inputs!$C$97,BP$5&lt;Inputs!$D$97),Inputs!$G$97,IF(AND(BP$5&gt;=Inputs!$C$98,BP$5&lt;Inputs!$D$98),Inputs!$G$98,IF(AND(BP$5&gt;=Inputs!$C$99,BP$5&lt;Inputs!$D$99),Inputs!$G$99,IF(AND(BP$5&gt;=Inputs!$C$100,BP$5&lt;Inputs!$D$100),Inputs!$G$100,0))))))))))))</f>
        <v>21</v>
      </c>
      <c r="BQ47" s="27">
        <f>IF(AND(BQ$5&gt;=Inputs!$C$89,BQ$5&lt;Inputs!$D$89),Inputs!$G$89,IF(AND(BQ$5&gt;=Inputs!$C$90,BQ$5&lt;Inputs!$D$90),Inputs!$G$90,IF(AND(BQ$5&gt;=Inputs!$C$91,BQ$5&lt;Inputs!$D$91),Inputs!$G$91,IF(AND(BQ$5&gt;=Inputs!$C$92,BQ$5&lt;Inputs!$D$92),Inputs!$G$92,IF(AND(BQ$5&gt;=Inputs!$C$93,BQ$5&lt;Inputs!$D$93),Inputs!$G$93,IF(AND(BQ$5&gt;=Inputs!$C$94,BQ$5&lt;Inputs!$D$94),Inputs!$G$94,IF(AND(BQ$5&gt;=Inputs!$C$95,BQ$5&lt;Inputs!$D$95),Inputs!$G$95,IF(AND(BQ$5&gt;=Inputs!$C$96,BQ$5&lt;Inputs!$D$96),Inputs!$G$96,IF(AND(BQ$5&gt;=Inputs!$C$97,BQ$5&lt;Inputs!$D$97),Inputs!$G$97,IF(AND(BQ$5&gt;=Inputs!$C$98,BQ$5&lt;Inputs!$D$98),Inputs!$G$98,IF(AND(BQ$5&gt;=Inputs!$C$99,BQ$5&lt;Inputs!$D$99),Inputs!$G$99,IF(AND(BQ$5&gt;=Inputs!$C$100,BQ$5&lt;Inputs!$D$100),Inputs!$G$100,0))))))))))))</f>
        <v>21</v>
      </c>
      <c r="BR47" s="27">
        <f>IF(AND(BR$5&gt;=Inputs!$C$89,BR$5&lt;Inputs!$D$89),Inputs!$G$89,IF(AND(BR$5&gt;=Inputs!$C$90,BR$5&lt;Inputs!$D$90),Inputs!$G$90,IF(AND(BR$5&gt;=Inputs!$C$91,BR$5&lt;Inputs!$D$91),Inputs!$G$91,IF(AND(BR$5&gt;=Inputs!$C$92,BR$5&lt;Inputs!$D$92),Inputs!$G$92,IF(AND(BR$5&gt;=Inputs!$C$93,BR$5&lt;Inputs!$D$93),Inputs!$G$93,IF(AND(BR$5&gt;=Inputs!$C$94,BR$5&lt;Inputs!$D$94),Inputs!$G$94,IF(AND(BR$5&gt;=Inputs!$C$95,BR$5&lt;Inputs!$D$95),Inputs!$G$95,IF(AND(BR$5&gt;=Inputs!$C$96,BR$5&lt;Inputs!$D$96),Inputs!$G$96,IF(AND(BR$5&gt;=Inputs!$C$97,BR$5&lt;Inputs!$D$97),Inputs!$G$97,IF(AND(BR$5&gt;=Inputs!$C$98,BR$5&lt;Inputs!$D$98),Inputs!$G$98,IF(AND(BR$5&gt;=Inputs!$C$99,BR$5&lt;Inputs!$D$99),Inputs!$G$99,IF(AND(BR$5&gt;=Inputs!$C$100,BR$5&lt;Inputs!$D$100),Inputs!$G$100,0))))))))))))</f>
        <v>21</v>
      </c>
      <c r="BS47" s="27">
        <f>IF(AND(BS$5&gt;=Inputs!$C$89,BS$5&lt;Inputs!$D$89),Inputs!$G$89,IF(AND(BS$5&gt;=Inputs!$C$90,BS$5&lt;Inputs!$D$90),Inputs!$G$90,IF(AND(BS$5&gt;=Inputs!$C$91,BS$5&lt;Inputs!$D$91),Inputs!$G$91,IF(AND(BS$5&gt;=Inputs!$C$92,BS$5&lt;Inputs!$D$92),Inputs!$G$92,IF(AND(BS$5&gt;=Inputs!$C$93,BS$5&lt;Inputs!$D$93),Inputs!$G$93,IF(AND(BS$5&gt;=Inputs!$C$94,BS$5&lt;Inputs!$D$94),Inputs!$G$94,IF(AND(BS$5&gt;=Inputs!$C$95,BS$5&lt;Inputs!$D$95),Inputs!$G$95,IF(AND(BS$5&gt;=Inputs!$C$96,BS$5&lt;Inputs!$D$96),Inputs!$G$96,IF(AND(BS$5&gt;=Inputs!$C$97,BS$5&lt;Inputs!$D$97),Inputs!$G$97,IF(AND(BS$5&gt;=Inputs!$C$98,BS$5&lt;Inputs!$D$98),Inputs!$G$98,IF(AND(BS$5&gt;=Inputs!$C$99,BS$5&lt;Inputs!$D$99),Inputs!$G$99,IF(AND(BS$5&gt;=Inputs!$C$100,BS$5&lt;Inputs!$D$100),Inputs!$G$100,0))))))))))))</f>
        <v>21</v>
      </c>
      <c r="BT47" s="27">
        <f>IF(AND(BT$5&gt;=Inputs!$C$89,BT$5&lt;Inputs!$D$89),Inputs!$G$89,IF(AND(BT$5&gt;=Inputs!$C$90,BT$5&lt;Inputs!$D$90),Inputs!$G$90,IF(AND(BT$5&gt;=Inputs!$C$91,BT$5&lt;Inputs!$D$91),Inputs!$G$91,IF(AND(BT$5&gt;=Inputs!$C$92,BT$5&lt;Inputs!$D$92),Inputs!$G$92,IF(AND(BT$5&gt;=Inputs!$C$93,BT$5&lt;Inputs!$D$93),Inputs!$G$93,IF(AND(BT$5&gt;=Inputs!$C$94,BT$5&lt;Inputs!$D$94),Inputs!$G$94,IF(AND(BT$5&gt;=Inputs!$C$95,BT$5&lt;Inputs!$D$95),Inputs!$G$95,IF(AND(BT$5&gt;=Inputs!$C$96,BT$5&lt;Inputs!$D$96),Inputs!$G$96,IF(AND(BT$5&gt;=Inputs!$C$97,BT$5&lt;Inputs!$D$97),Inputs!$G$97,IF(AND(BT$5&gt;=Inputs!$C$98,BT$5&lt;Inputs!$D$98),Inputs!$G$98,IF(AND(BT$5&gt;=Inputs!$C$99,BT$5&lt;Inputs!$D$99),Inputs!$G$99,IF(AND(BT$5&gt;=Inputs!$C$100,BT$5&lt;Inputs!$D$100),Inputs!$G$100,0))))))))))))</f>
        <v>21</v>
      </c>
      <c r="BU47" s="27">
        <f>IF(AND(BU$5&gt;=Inputs!$C$89,BU$5&lt;Inputs!$D$89),Inputs!$G$89,IF(AND(BU$5&gt;=Inputs!$C$90,BU$5&lt;Inputs!$D$90),Inputs!$G$90,IF(AND(BU$5&gt;=Inputs!$C$91,BU$5&lt;Inputs!$D$91),Inputs!$G$91,IF(AND(BU$5&gt;=Inputs!$C$92,BU$5&lt;Inputs!$D$92),Inputs!$G$92,IF(AND(BU$5&gt;=Inputs!$C$93,BU$5&lt;Inputs!$D$93),Inputs!$G$93,IF(AND(BU$5&gt;=Inputs!$C$94,BU$5&lt;Inputs!$D$94),Inputs!$G$94,IF(AND(BU$5&gt;=Inputs!$C$95,BU$5&lt;Inputs!$D$95),Inputs!$G$95,IF(AND(BU$5&gt;=Inputs!$C$96,BU$5&lt;Inputs!$D$96),Inputs!$G$96,IF(AND(BU$5&gt;=Inputs!$C$97,BU$5&lt;Inputs!$D$97),Inputs!$G$97,IF(AND(BU$5&gt;=Inputs!$C$98,BU$5&lt;Inputs!$D$98),Inputs!$G$98,IF(AND(BU$5&gt;=Inputs!$C$99,BU$5&lt;Inputs!$D$99),Inputs!$G$99,IF(AND(BU$5&gt;=Inputs!$C$100,BU$5&lt;Inputs!$D$100),Inputs!$G$100,0))))))))))))</f>
        <v>21</v>
      </c>
      <c r="BV47" s="27">
        <f>IF(AND(BV$5&gt;=Inputs!$C$89,BV$5&lt;Inputs!$D$89),Inputs!$G$89,IF(AND(BV$5&gt;=Inputs!$C$90,BV$5&lt;Inputs!$D$90),Inputs!$G$90,IF(AND(BV$5&gt;=Inputs!$C$91,BV$5&lt;Inputs!$D$91),Inputs!$G$91,IF(AND(BV$5&gt;=Inputs!$C$92,BV$5&lt;Inputs!$D$92),Inputs!$G$92,IF(AND(BV$5&gt;=Inputs!$C$93,BV$5&lt;Inputs!$D$93),Inputs!$G$93,IF(AND(BV$5&gt;=Inputs!$C$94,BV$5&lt;Inputs!$D$94),Inputs!$G$94,IF(AND(BV$5&gt;=Inputs!$C$95,BV$5&lt;Inputs!$D$95),Inputs!$G$95,IF(AND(BV$5&gt;=Inputs!$C$96,BV$5&lt;Inputs!$D$96),Inputs!$G$96,IF(AND(BV$5&gt;=Inputs!$C$97,BV$5&lt;Inputs!$D$97),Inputs!$G$97,IF(AND(BV$5&gt;=Inputs!$C$98,BV$5&lt;Inputs!$D$98),Inputs!$G$98,IF(AND(BV$5&gt;=Inputs!$C$99,BV$5&lt;Inputs!$D$99),Inputs!$G$99,IF(AND(BV$5&gt;=Inputs!$C$100,BV$5&lt;Inputs!$D$100),Inputs!$G$100,0))))))))))))</f>
        <v>21</v>
      </c>
      <c r="BW47" s="27">
        <f>IF(AND(BW$5&gt;=Inputs!$C$89,BW$5&lt;Inputs!$D$89),Inputs!$G$89,IF(AND(BW$5&gt;=Inputs!$C$90,BW$5&lt;Inputs!$D$90),Inputs!$G$90,IF(AND(BW$5&gt;=Inputs!$C$91,BW$5&lt;Inputs!$D$91),Inputs!$G$91,IF(AND(BW$5&gt;=Inputs!$C$92,BW$5&lt;Inputs!$D$92),Inputs!$G$92,IF(AND(BW$5&gt;=Inputs!$C$93,BW$5&lt;Inputs!$D$93),Inputs!$G$93,IF(AND(BW$5&gt;=Inputs!$C$94,BW$5&lt;Inputs!$D$94),Inputs!$G$94,IF(AND(BW$5&gt;=Inputs!$C$95,BW$5&lt;Inputs!$D$95),Inputs!$G$95,IF(AND(BW$5&gt;=Inputs!$C$96,BW$5&lt;Inputs!$D$96),Inputs!$G$96,IF(AND(BW$5&gt;=Inputs!$C$97,BW$5&lt;Inputs!$D$97),Inputs!$G$97,IF(AND(BW$5&gt;=Inputs!$C$98,BW$5&lt;Inputs!$D$98),Inputs!$G$98,IF(AND(BW$5&gt;=Inputs!$C$99,BW$5&lt;Inputs!$D$99),Inputs!$G$99,IF(AND(BW$5&gt;=Inputs!$C$100,BW$5&lt;Inputs!$D$100),Inputs!$G$100,0))))))))))))</f>
        <v>21</v>
      </c>
      <c r="BX47" s="27">
        <f>IF(AND(BX$5&gt;=Inputs!$C$89,BX$5&lt;Inputs!$D$89),Inputs!$G$89,IF(AND(BX$5&gt;=Inputs!$C$90,BX$5&lt;Inputs!$D$90),Inputs!$G$90,IF(AND(BX$5&gt;=Inputs!$C$91,BX$5&lt;Inputs!$D$91),Inputs!$G$91,IF(AND(BX$5&gt;=Inputs!$C$92,BX$5&lt;Inputs!$D$92),Inputs!$G$92,IF(AND(BX$5&gt;=Inputs!$C$93,BX$5&lt;Inputs!$D$93),Inputs!$G$93,IF(AND(BX$5&gt;=Inputs!$C$94,BX$5&lt;Inputs!$D$94),Inputs!$G$94,IF(AND(BX$5&gt;=Inputs!$C$95,BX$5&lt;Inputs!$D$95),Inputs!$G$95,IF(AND(BX$5&gt;=Inputs!$C$96,BX$5&lt;Inputs!$D$96),Inputs!$G$96,IF(AND(BX$5&gt;=Inputs!$C$97,BX$5&lt;Inputs!$D$97),Inputs!$G$97,IF(AND(BX$5&gt;=Inputs!$C$98,BX$5&lt;Inputs!$D$98),Inputs!$G$98,IF(AND(BX$5&gt;=Inputs!$C$99,BX$5&lt;Inputs!$D$99),Inputs!$G$99,IF(AND(BX$5&gt;=Inputs!$C$100,BX$5&lt;Inputs!$D$100),Inputs!$G$100,0))))))))))))</f>
        <v>21</v>
      </c>
      <c r="BY47" s="27">
        <f>IF(AND(BY$5&gt;=Inputs!$C$89,BY$5&lt;Inputs!$D$89),Inputs!$G$89,IF(AND(BY$5&gt;=Inputs!$C$90,BY$5&lt;Inputs!$D$90),Inputs!$G$90,IF(AND(BY$5&gt;=Inputs!$C$91,BY$5&lt;Inputs!$D$91),Inputs!$G$91,IF(AND(BY$5&gt;=Inputs!$C$92,BY$5&lt;Inputs!$D$92),Inputs!$G$92,IF(AND(BY$5&gt;=Inputs!$C$93,BY$5&lt;Inputs!$D$93),Inputs!$G$93,IF(AND(BY$5&gt;=Inputs!$C$94,BY$5&lt;Inputs!$D$94),Inputs!$G$94,IF(AND(BY$5&gt;=Inputs!$C$95,BY$5&lt;Inputs!$D$95),Inputs!$G$95,IF(AND(BY$5&gt;=Inputs!$C$96,BY$5&lt;Inputs!$D$96),Inputs!$G$96,IF(AND(BY$5&gt;=Inputs!$C$97,BY$5&lt;Inputs!$D$97),Inputs!$G$97,IF(AND(BY$5&gt;=Inputs!$C$98,BY$5&lt;Inputs!$D$98),Inputs!$G$98,IF(AND(BY$5&gt;=Inputs!$C$99,BY$5&lt;Inputs!$D$99),Inputs!$G$99,IF(AND(BY$5&gt;=Inputs!$C$100,BY$5&lt;Inputs!$D$100),Inputs!$G$100,0))))))))))))</f>
        <v>21</v>
      </c>
      <c r="BZ47" s="27">
        <f>IF(AND(BZ$5&gt;=Inputs!$C$89,BZ$5&lt;Inputs!$D$89),Inputs!$G$89,IF(AND(BZ$5&gt;=Inputs!$C$90,BZ$5&lt;Inputs!$D$90),Inputs!$G$90,IF(AND(BZ$5&gt;=Inputs!$C$91,BZ$5&lt;Inputs!$D$91),Inputs!$G$91,IF(AND(BZ$5&gt;=Inputs!$C$92,BZ$5&lt;Inputs!$D$92),Inputs!$G$92,IF(AND(BZ$5&gt;=Inputs!$C$93,BZ$5&lt;Inputs!$D$93),Inputs!$G$93,IF(AND(BZ$5&gt;=Inputs!$C$94,BZ$5&lt;Inputs!$D$94),Inputs!$G$94,IF(AND(BZ$5&gt;=Inputs!$C$95,BZ$5&lt;Inputs!$D$95),Inputs!$G$95,IF(AND(BZ$5&gt;=Inputs!$C$96,BZ$5&lt;Inputs!$D$96),Inputs!$G$96,IF(AND(BZ$5&gt;=Inputs!$C$97,BZ$5&lt;Inputs!$D$97),Inputs!$G$97,IF(AND(BZ$5&gt;=Inputs!$C$98,BZ$5&lt;Inputs!$D$98),Inputs!$G$98,IF(AND(BZ$5&gt;=Inputs!$C$99,BZ$5&lt;Inputs!$D$99),Inputs!$G$99,IF(AND(BZ$5&gt;=Inputs!$C$100,BZ$5&lt;Inputs!$D$100),Inputs!$G$100,0))))))))))))</f>
        <v>21</v>
      </c>
      <c r="CA47" s="27">
        <f>IF(AND(CA$5&gt;=Inputs!$C$89,CA$5&lt;Inputs!$D$89),Inputs!$G$89,IF(AND(CA$5&gt;=Inputs!$C$90,CA$5&lt;Inputs!$D$90),Inputs!$G$90,IF(AND(CA$5&gt;=Inputs!$C$91,CA$5&lt;Inputs!$D$91),Inputs!$G$91,IF(AND(CA$5&gt;=Inputs!$C$92,CA$5&lt;Inputs!$D$92),Inputs!$G$92,IF(AND(CA$5&gt;=Inputs!$C$93,CA$5&lt;Inputs!$D$93),Inputs!$G$93,IF(AND(CA$5&gt;=Inputs!$C$94,CA$5&lt;Inputs!$D$94),Inputs!$G$94,IF(AND(CA$5&gt;=Inputs!$C$95,CA$5&lt;Inputs!$D$95),Inputs!$G$95,IF(AND(CA$5&gt;=Inputs!$C$96,CA$5&lt;Inputs!$D$96),Inputs!$G$96,IF(AND(CA$5&gt;=Inputs!$C$97,CA$5&lt;Inputs!$D$97),Inputs!$G$97,IF(AND(CA$5&gt;=Inputs!$C$98,CA$5&lt;Inputs!$D$98),Inputs!$G$98,IF(AND(CA$5&gt;=Inputs!$C$99,CA$5&lt;Inputs!$D$99),Inputs!$G$99,IF(AND(CA$5&gt;=Inputs!$C$100,CA$5&lt;Inputs!$D$100),Inputs!$G$100,0))))))))))))</f>
        <v>21</v>
      </c>
      <c r="CB47" s="27">
        <f>IF(AND(CB$5&gt;=Inputs!$C$89,CB$5&lt;Inputs!$D$89),Inputs!$G$89,IF(AND(CB$5&gt;=Inputs!$C$90,CB$5&lt;Inputs!$D$90),Inputs!$G$90,IF(AND(CB$5&gt;=Inputs!$C$91,CB$5&lt;Inputs!$D$91),Inputs!$G$91,IF(AND(CB$5&gt;=Inputs!$C$92,CB$5&lt;Inputs!$D$92),Inputs!$G$92,IF(AND(CB$5&gt;=Inputs!$C$93,CB$5&lt;Inputs!$D$93),Inputs!$G$93,IF(AND(CB$5&gt;=Inputs!$C$94,CB$5&lt;Inputs!$D$94),Inputs!$G$94,IF(AND(CB$5&gt;=Inputs!$C$95,CB$5&lt;Inputs!$D$95),Inputs!$G$95,IF(AND(CB$5&gt;=Inputs!$C$96,CB$5&lt;Inputs!$D$96),Inputs!$G$96,IF(AND(CB$5&gt;=Inputs!$C$97,CB$5&lt;Inputs!$D$97),Inputs!$G$97,IF(AND(CB$5&gt;=Inputs!$C$98,CB$5&lt;Inputs!$D$98),Inputs!$G$98,IF(AND(CB$5&gt;=Inputs!$C$99,CB$5&lt;Inputs!$D$99),Inputs!$G$99,IF(AND(CB$5&gt;=Inputs!$C$100,CB$5&lt;Inputs!$D$100),Inputs!$G$100,0))))))))))))</f>
        <v>21</v>
      </c>
      <c r="CC47" s="27">
        <f>IF(AND(CC$5&gt;=Inputs!$C$89,CC$5&lt;Inputs!$D$89),Inputs!$G$89,IF(AND(CC$5&gt;=Inputs!$C$90,CC$5&lt;Inputs!$D$90),Inputs!$G$90,IF(AND(CC$5&gt;=Inputs!$C$91,CC$5&lt;Inputs!$D$91),Inputs!$G$91,IF(AND(CC$5&gt;=Inputs!$C$92,CC$5&lt;Inputs!$D$92),Inputs!$G$92,IF(AND(CC$5&gt;=Inputs!$C$93,CC$5&lt;Inputs!$D$93),Inputs!$G$93,IF(AND(CC$5&gt;=Inputs!$C$94,CC$5&lt;Inputs!$D$94),Inputs!$G$94,IF(AND(CC$5&gt;=Inputs!$C$95,CC$5&lt;Inputs!$D$95),Inputs!$G$95,IF(AND(CC$5&gt;=Inputs!$C$96,CC$5&lt;Inputs!$D$96),Inputs!$G$96,IF(AND(CC$5&gt;=Inputs!$C$97,CC$5&lt;Inputs!$D$97),Inputs!$G$97,IF(AND(CC$5&gt;=Inputs!$C$98,CC$5&lt;Inputs!$D$98),Inputs!$G$98,IF(AND(CC$5&gt;=Inputs!$C$99,CC$5&lt;Inputs!$D$99),Inputs!$G$99,IF(AND(CC$5&gt;=Inputs!$C$100,CC$5&lt;Inputs!$D$100),Inputs!$G$100,0))))))))))))</f>
        <v>21</v>
      </c>
      <c r="CD47" s="27">
        <f>IF(AND(CD$5&gt;=Inputs!$C$89,CD$5&lt;Inputs!$D$89),Inputs!$G$89,IF(AND(CD$5&gt;=Inputs!$C$90,CD$5&lt;Inputs!$D$90),Inputs!$G$90,IF(AND(CD$5&gt;=Inputs!$C$91,CD$5&lt;Inputs!$D$91),Inputs!$G$91,IF(AND(CD$5&gt;=Inputs!$C$92,CD$5&lt;Inputs!$D$92),Inputs!$G$92,IF(AND(CD$5&gt;=Inputs!$C$93,CD$5&lt;Inputs!$D$93),Inputs!$G$93,IF(AND(CD$5&gt;=Inputs!$C$94,CD$5&lt;Inputs!$D$94),Inputs!$G$94,IF(AND(CD$5&gt;=Inputs!$C$95,CD$5&lt;Inputs!$D$95),Inputs!$G$95,IF(AND(CD$5&gt;=Inputs!$C$96,CD$5&lt;Inputs!$D$96),Inputs!$G$96,IF(AND(CD$5&gt;=Inputs!$C$97,CD$5&lt;Inputs!$D$97),Inputs!$G$97,IF(AND(CD$5&gt;=Inputs!$C$98,CD$5&lt;Inputs!$D$98),Inputs!$G$98,IF(AND(CD$5&gt;=Inputs!$C$99,CD$5&lt;Inputs!$D$99),Inputs!$G$99,IF(AND(CD$5&gt;=Inputs!$C$100,CD$5&lt;Inputs!$D$100),Inputs!$G$100,0))))))))))))</f>
        <v>21</v>
      </c>
      <c r="CE47" s="27">
        <f>IF(AND(CE$5&gt;=Inputs!$C$89,CE$5&lt;Inputs!$D$89),Inputs!$G$89,IF(AND(CE$5&gt;=Inputs!$C$90,CE$5&lt;Inputs!$D$90),Inputs!$G$90,IF(AND(CE$5&gt;=Inputs!$C$91,CE$5&lt;Inputs!$D$91),Inputs!$G$91,IF(AND(CE$5&gt;=Inputs!$C$92,CE$5&lt;Inputs!$D$92),Inputs!$G$92,IF(AND(CE$5&gt;=Inputs!$C$93,CE$5&lt;Inputs!$D$93),Inputs!$G$93,IF(AND(CE$5&gt;=Inputs!$C$94,CE$5&lt;Inputs!$D$94),Inputs!$G$94,IF(AND(CE$5&gt;=Inputs!$C$95,CE$5&lt;Inputs!$D$95),Inputs!$G$95,IF(AND(CE$5&gt;=Inputs!$C$96,CE$5&lt;Inputs!$D$96),Inputs!$G$96,IF(AND(CE$5&gt;=Inputs!$C$97,CE$5&lt;Inputs!$D$97),Inputs!$G$97,IF(AND(CE$5&gt;=Inputs!$C$98,CE$5&lt;Inputs!$D$98),Inputs!$G$98,IF(AND(CE$5&gt;=Inputs!$C$99,CE$5&lt;Inputs!$D$99),Inputs!$G$99,IF(AND(CE$5&gt;=Inputs!$C$100,CE$5&lt;Inputs!$D$100),Inputs!$G$100,0))))))))))))</f>
        <v>21</v>
      </c>
      <c r="CF47" s="27">
        <f>IF(AND(CF$5&gt;=Inputs!$C$89,CF$5&lt;Inputs!$D$89),Inputs!$G$89,IF(AND(CF$5&gt;=Inputs!$C$90,CF$5&lt;Inputs!$D$90),Inputs!$G$90,IF(AND(CF$5&gt;=Inputs!$C$91,CF$5&lt;Inputs!$D$91),Inputs!$G$91,IF(AND(CF$5&gt;=Inputs!$C$92,CF$5&lt;Inputs!$D$92),Inputs!$G$92,IF(AND(CF$5&gt;=Inputs!$C$93,CF$5&lt;Inputs!$D$93),Inputs!$G$93,IF(AND(CF$5&gt;=Inputs!$C$94,CF$5&lt;Inputs!$D$94),Inputs!$G$94,IF(AND(CF$5&gt;=Inputs!$C$95,CF$5&lt;Inputs!$D$95),Inputs!$G$95,IF(AND(CF$5&gt;=Inputs!$C$96,CF$5&lt;Inputs!$D$96),Inputs!$G$96,IF(AND(CF$5&gt;=Inputs!$C$97,CF$5&lt;Inputs!$D$97),Inputs!$G$97,IF(AND(CF$5&gt;=Inputs!$C$98,CF$5&lt;Inputs!$D$98),Inputs!$G$98,IF(AND(CF$5&gt;=Inputs!$C$99,CF$5&lt;Inputs!$D$99),Inputs!$G$99,IF(AND(CF$5&gt;=Inputs!$C$100,CF$5&lt;Inputs!$D$100),Inputs!$G$100,0))))))))))))</f>
        <v>21</v>
      </c>
      <c r="CG47" s="27">
        <f>IF(AND(CG$5&gt;=Inputs!$C$89,CG$5&lt;Inputs!$D$89),Inputs!$G$89,IF(AND(CG$5&gt;=Inputs!$C$90,CG$5&lt;Inputs!$D$90),Inputs!$G$90,IF(AND(CG$5&gt;=Inputs!$C$91,CG$5&lt;Inputs!$D$91),Inputs!$G$91,IF(AND(CG$5&gt;=Inputs!$C$92,CG$5&lt;Inputs!$D$92),Inputs!$G$92,IF(AND(CG$5&gt;=Inputs!$C$93,CG$5&lt;Inputs!$D$93),Inputs!$G$93,IF(AND(CG$5&gt;=Inputs!$C$94,CG$5&lt;Inputs!$D$94),Inputs!$G$94,IF(AND(CG$5&gt;=Inputs!$C$95,CG$5&lt;Inputs!$D$95),Inputs!$G$95,IF(AND(CG$5&gt;=Inputs!$C$96,CG$5&lt;Inputs!$D$96),Inputs!$G$96,IF(AND(CG$5&gt;=Inputs!$C$97,CG$5&lt;Inputs!$D$97),Inputs!$G$97,IF(AND(CG$5&gt;=Inputs!$C$98,CG$5&lt;Inputs!$D$98),Inputs!$G$98,IF(AND(CG$5&gt;=Inputs!$C$99,CG$5&lt;Inputs!$D$99),Inputs!$G$99,IF(AND(CG$5&gt;=Inputs!$C$100,CG$5&lt;Inputs!$D$100),Inputs!$G$100,0))))))))))))</f>
        <v>21</v>
      </c>
      <c r="CH47" s="27">
        <f>IF(AND(CH$5&gt;=Inputs!$C$89,CH$5&lt;Inputs!$D$89),Inputs!$G$89,IF(AND(CH$5&gt;=Inputs!$C$90,CH$5&lt;Inputs!$D$90),Inputs!$G$90,IF(AND(CH$5&gt;=Inputs!$C$91,CH$5&lt;Inputs!$D$91),Inputs!$G$91,IF(AND(CH$5&gt;=Inputs!$C$92,CH$5&lt;Inputs!$D$92),Inputs!$G$92,IF(AND(CH$5&gt;=Inputs!$C$93,CH$5&lt;Inputs!$D$93),Inputs!$G$93,IF(AND(CH$5&gt;=Inputs!$C$94,CH$5&lt;Inputs!$D$94),Inputs!$G$94,IF(AND(CH$5&gt;=Inputs!$C$95,CH$5&lt;Inputs!$D$95),Inputs!$G$95,IF(AND(CH$5&gt;=Inputs!$C$96,CH$5&lt;Inputs!$D$96),Inputs!$G$96,IF(AND(CH$5&gt;=Inputs!$C$97,CH$5&lt;Inputs!$D$97),Inputs!$G$97,IF(AND(CH$5&gt;=Inputs!$C$98,CH$5&lt;Inputs!$D$98),Inputs!$G$98,IF(AND(CH$5&gt;=Inputs!$C$99,CH$5&lt;Inputs!$D$99),Inputs!$G$99,IF(AND(CH$5&gt;=Inputs!$C$100,CH$5&lt;Inputs!$D$100),Inputs!$G$100,0))))))))))))</f>
        <v>21</v>
      </c>
      <c r="CI47" s="27">
        <f>IF(AND(CI$5&gt;=Inputs!$C$89,CI$5&lt;Inputs!$D$89),Inputs!$G$89,IF(AND(CI$5&gt;=Inputs!$C$90,CI$5&lt;Inputs!$D$90),Inputs!$G$90,IF(AND(CI$5&gt;=Inputs!$C$91,CI$5&lt;Inputs!$D$91),Inputs!$G$91,IF(AND(CI$5&gt;=Inputs!$C$92,CI$5&lt;Inputs!$D$92),Inputs!$G$92,IF(AND(CI$5&gt;=Inputs!$C$93,CI$5&lt;Inputs!$D$93),Inputs!$G$93,IF(AND(CI$5&gt;=Inputs!$C$94,CI$5&lt;Inputs!$D$94),Inputs!$G$94,IF(AND(CI$5&gt;=Inputs!$C$95,CI$5&lt;Inputs!$D$95),Inputs!$G$95,IF(AND(CI$5&gt;=Inputs!$C$96,CI$5&lt;Inputs!$D$96),Inputs!$G$96,IF(AND(CI$5&gt;=Inputs!$C$97,CI$5&lt;Inputs!$D$97),Inputs!$G$97,IF(AND(CI$5&gt;=Inputs!$C$98,CI$5&lt;Inputs!$D$98),Inputs!$G$98,IF(AND(CI$5&gt;=Inputs!$C$99,CI$5&lt;Inputs!$D$99),Inputs!$G$99,IF(AND(CI$5&gt;=Inputs!$C$100,CI$5&lt;Inputs!$D$100),Inputs!$G$100,0))))))))))))</f>
        <v>21</v>
      </c>
      <c r="CJ47" s="27">
        <f>IF(AND(CJ$5&gt;=Inputs!$C$89,CJ$5&lt;Inputs!$D$89),Inputs!$G$89,IF(AND(CJ$5&gt;=Inputs!$C$90,CJ$5&lt;Inputs!$D$90),Inputs!$G$90,IF(AND(CJ$5&gt;=Inputs!$C$91,CJ$5&lt;Inputs!$D$91),Inputs!$G$91,IF(AND(CJ$5&gt;=Inputs!$C$92,CJ$5&lt;Inputs!$D$92),Inputs!$G$92,IF(AND(CJ$5&gt;=Inputs!$C$93,CJ$5&lt;Inputs!$D$93),Inputs!$G$93,IF(AND(CJ$5&gt;=Inputs!$C$94,CJ$5&lt;Inputs!$D$94),Inputs!$G$94,IF(AND(CJ$5&gt;=Inputs!$C$95,CJ$5&lt;Inputs!$D$95),Inputs!$G$95,IF(AND(CJ$5&gt;=Inputs!$C$96,CJ$5&lt;Inputs!$D$96),Inputs!$G$96,IF(AND(CJ$5&gt;=Inputs!$C$97,CJ$5&lt;Inputs!$D$97),Inputs!$G$97,IF(AND(CJ$5&gt;=Inputs!$C$98,CJ$5&lt;Inputs!$D$98),Inputs!$G$98,IF(AND(CJ$5&gt;=Inputs!$C$99,CJ$5&lt;Inputs!$D$99),Inputs!$G$99,IF(AND(CJ$5&gt;=Inputs!$C$100,CJ$5&lt;Inputs!$D$100),Inputs!$G$100,0))))))))))))</f>
        <v>21</v>
      </c>
      <c r="CK47" s="27">
        <f>IF(AND(CK$5&gt;=Inputs!$C$89,CK$5&lt;Inputs!$D$89),Inputs!$G$89,IF(AND(CK$5&gt;=Inputs!$C$90,CK$5&lt;Inputs!$D$90),Inputs!$G$90,IF(AND(CK$5&gt;=Inputs!$C$91,CK$5&lt;Inputs!$D$91),Inputs!$G$91,IF(AND(CK$5&gt;=Inputs!$C$92,CK$5&lt;Inputs!$D$92),Inputs!$G$92,IF(AND(CK$5&gt;=Inputs!$C$93,CK$5&lt;Inputs!$D$93),Inputs!$G$93,IF(AND(CK$5&gt;=Inputs!$C$94,CK$5&lt;Inputs!$D$94),Inputs!$G$94,IF(AND(CK$5&gt;=Inputs!$C$95,CK$5&lt;Inputs!$D$95),Inputs!$G$95,IF(AND(CK$5&gt;=Inputs!$C$96,CK$5&lt;Inputs!$D$96),Inputs!$G$96,IF(AND(CK$5&gt;=Inputs!$C$97,CK$5&lt;Inputs!$D$97),Inputs!$G$97,IF(AND(CK$5&gt;=Inputs!$C$98,CK$5&lt;Inputs!$D$98),Inputs!$G$98,IF(AND(CK$5&gt;=Inputs!$C$99,CK$5&lt;Inputs!$D$99),Inputs!$G$99,IF(AND(CK$5&gt;=Inputs!$C$100,CK$5&lt;Inputs!$D$100),Inputs!$G$100,0))))))))))))</f>
        <v>21</v>
      </c>
      <c r="CL47" s="27">
        <f>IF(AND(CL$5&gt;=Inputs!$C$89,CL$5&lt;Inputs!$D$89),Inputs!$G$89,IF(AND(CL$5&gt;=Inputs!$C$90,CL$5&lt;Inputs!$D$90),Inputs!$G$90,IF(AND(CL$5&gt;=Inputs!$C$91,CL$5&lt;Inputs!$D$91),Inputs!$G$91,IF(AND(CL$5&gt;=Inputs!$C$92,CL$5&lt;Inputs!$D$92),Inputs!$G$92,IF(AND(CL$5&gt;=Inputs!$C$93,CL$5&lt;Inputs!$D$93),Inputs!$G$93,IF(AND(CL$5&gt;=Inputs!$C$94,CL$5&lt;Inputs!$D$94),Inputs!$G$94,IF(AND(CL$5&gt;=Inputs!$C$95,CL$5&lt;Inputs!$D$95),Inputs!$G$95,IF(AND(CL$5&gt;=Inputs!$C$96,CL$5&lt;Inputs!$D$96),Inputs!$G$96,IF(AND(CL$5&gt;=Inputs!$C$97,CL$5&lt;Inputs!$D$97),Inputs!$G$97,IF(AND(CL$5&gt;=Inputs!$C$98,CL$5&lt;Inputs!$D$98),Inputs!$G$98,IF(AND(CL$5&gt;=Inputs!$C$99,CL$5&lt;Inputs!$D$99),Inputs!$G$99,IF(AND(CL$5&gt;=Inputs!$C$100,CL$5&lt;Inputs!$D$100),Inputs!$G$100,0))))))))))))</f>
        <v>21</v>
      </c>
      <c r="CM47" s="27">
        <f>IF(AND(CM$5&gt;=Inputs!$C$89,CM$5&lt;Inputs!$D$89),Inputs!$G$89,IF(AND(CM$5&gt;=Inputs!$C$90,CM$5&lt;Inputs!$D$90),Inputs!$G$90,IF(AND(CM$5&gt;=Inputs!$C$91,CM$5&lt;Inputs!$D$91),Inputs!$G$91,IF(AND(CM$5&gt;=Inputs!$C$92,CM$5&lt;Inputs!$D$92),Inputs!$G$92,IF(AND(CM$5&gt;=Inputs!$C$93,CM$5&lt;Inputs!$D$93),Inputs!$G$93,IF(AND(CM$5&gt;=Inputs!$C$94,CM$5&lt;Inputs!$D$94),Inputs!$G$94,IF(AND(CM$5&gt;=Inputs!$C$95,CM$5&lt;Inputs!$D$95),Inputs!$G$95,IF(AND(CM$5&gt;=Inputs!$C$96,CM$5&lt;Inputs!$D$96),Inputs!$G$96,IF(AND(CM$5&gt;=Inputs!$C$97,CM$5&lt;Inputs!$D$97),Inputs!$G$97,IF(AND(CM$5&gt;=Inputs!$C$98,CM$5&lt;Inputs!$D$98),Inputs!$G$98,IF(AND(CM$5&gt;=Inputs!$C$99,CM$5&lt;Inputs!$D$99),Inputs!$G$99,IF(AND(CM$5&gt;=Inputs!$C$100,CM$5&lt;Inputs!$D$100),Inputs!$G$100,0))))))))))))</f>
        <v>21</v>
      </c>
      <c r="CN47" s="27">
        <f>IF(AND(CN$5&gt;=Inputs!$C$89,CN$5&lt;Inputs!$D$89),Inputs!$G$89,IF(AND(CN$5&gt;=Inputs!$C$90,CN$5&lt;Inputs!$D$90),Inputs!$G$90,IF(AND(CN$5&gt;=Inputs!$C$91,CN$5&lt;Inputs!$D$91),Inputs!$G$91,IF(AND(CN$5&gt;=Inputs!$C$92,CN$5&lt;Inputs!$D$92),Inputs!$G$92,IF(AND(CN$5&gt;=Inputs!$C$93,CN$5&lt;Inputs!$D$93),Inputs!$G$93,IF(AND(CN$5&gt;=Inputs!$C$94,CN$5&lt;Inputs!$D$94),Inputs!$G$94,IF(AND(CN$5&gt;=Inputs!$C$95,CN$5&lt;Inputs!$D$95),Inputs!$G$95,IF(AND(CN$5&gt;=Inputs!$C$96,CN$5&lt;Inputs!$D$96),Inputs!$G$96,IF(AND(CN$5&gt;=Inputs!$C$97,CN$5&lt;Inputs!$D$97),Inputs!$G$97,IF(AND(CN$5&gt;=Inputs!$C$98,CN$5&lt;Inputs!$D$98),Inputs!$G$98,IF(AND(CN$5&gt;=Inputs!$C$99,CN$5&lt;Inputs!$D$99),Inputs!$G$99,IF(AND(CN$5&gt;=Inputs!$C$100,CN$5&lt;Inputs!$D$100),Inputs!$G$100,0))))))))))))</f>
        <v>21</v>
      </c>
      <c r="CO47" s="27">
        <f>IF(AND(CO$5&gt;=Inputs!$C$89,CO$5&lt;Inputs!$D$89),Inputs!$G$89,IF(AND(CO$5&gt;=Inputs!$C$90,CO$5&lt;Inputs!$D$90),Inputs!$G$90,IF(AND(CO$5&gt;=Inputs!$C$91,CO$5&lt;Inputs!$D$91),Inputs!$G$91,IF(AND(CO$5&gt;=Inputs!$C$92,CO$5&lt;Inputs!$D$92),Inputs!$G$92,IF(AND(CO$5&gt;=Inputs!$C$93,CO$5&lt;Inputs!$D$93),Inputs!$G$93,IF(AND(CO$5&gt;=Inputs!$C$94,CO$5&lt;Inputs!$D$94),Inputs!$G$94,IF(AND(CO$5&gt;=Inputs!$C$95,CO$5&lt;Inputs!$D$95),Inputs!$G$95,IF(AND(CO$5&gt;=Inputs!$C$96,CO$5&lt;Inputs!$D$96),Inputs!$G$96,IF(AND(CO$5&gt;=Inputs!$C$97,CO$5&lt;Inputs!$D$97),Inputs!$G$97,IF(AND(CO$5&gt;=Inputs!$C$98,CO$5&lt;Inputs!$D$98),Inputs!$G$98,IF(AND(CO$5&gt;=Inputs!$C$99,CO$5&lt;Inputs!$D$99),Inputs!$G$99,IF(AND(CO$5&gt;=Inputs!$C$100,CO$5&lt;Inputs!$D$100),Inputs!$G$100,0))))))))))))</f>
        <v>21</v>
      </c>
      <c r="CP47" s="27">
        <f>IF(AND(CP$5&gt;=Inputs!$C$89,CP$5&lt;Inputs!$D$89),Inputs!$G$89,IF(AND(CP$5&gt;=Inputs!$C$90,CP$5&lt;Inputs!$D$90),Inputs!$G$90,IF(AND(CP$5&gt;=Inputs!$C$91,CP$5&lt;Inputs!$D$91),Inputs!$G$91,IF(AND(CP$5&gt;=Inputs!$C$92,CP$5&lt;Inputs!$D$92),Inputs!$G$92,IF(AND(CP$5&gt;=Inputs!$C$93,CP$5&lt;Inputs!$D$93),Inputs!$G$93,IF(AND(CP$5&gt;=Inputs!$C$94,CP$5&lt;Inputs!$D$94),Inputs!$G$94,IF(AND(CP$5&gt;=Inputs!$C$95,CP$5&lt;Inputs!$D$95),Inputs!$G$95,IF(AND(CP$5&gt;=Inputs!$C$96,CP$5&lt;Inputs!$D$96),Inputs!$G$96,IF(AND(CP$5&gt;=Inputs!$C$97,CP$5&lt;Inputs!$D$97),Inputs!$G$97,IF(AND(CP$5&gt;=Inputs!$C$98,CP$5&lt;Inputs!$D$98),Inputs!$G$98,IF(AND(CP$5&gt;=Inputs!$C$99,CP$5&lt;Inputs!$D$99),Inputs!$G$99,IF(AND(CP$5&gt;=Inputs!$C$100,CP$5&lt;Inputs!$D$100),Inputs!$G$100,0))))))))))))</f>
        <v>21</v>
      </c>
      <c r="CQ47" s="27">
        <f>IF(AND(CQ$5&gt;=Inputs!$C$89,CQ$5&lt;Inputs!$D$89),Inputs!$G$89,IF(AND(CQ$5&gt;=Inputs!$C$90,CQ$5&lt;Inputs!$D$90),Inputs!$G$90,IF(AND(CQ$5&gt;=Inputs!$C$91,CQ$5&lt;Inputs!$D$91),Inputs!$G$91,IF(AND(CQ$5&gt;=Inputs!$C$92,CQ$5&lt;Inputs!$D$92),Inputs!$G$92,IF(AND(CQ$5&gt;=Inputs!$C$93,CQ$5&lt;Inputs!$D$93),Inputs!$G$93,IF(AND(CQ$5&gt;=Inputs!$C$94,CQ$5&lt;Inputs!$D$94),Inputs!$G$94,IF(AND(CQ$5&gt;=Inputs!$C$95,CQ$5&lt;Inputs!$D$95),Inputs!$G$95,IF(AND(CQ$5&gt;=Inputs!$C$96,CQ$5&lt;Inputs!$D$96),Inputs!$G$96,IF(AND(CQ$5&gt;=Inputs!$C$97,CQ$5&lt;Inputs!$D$97),Inputs!$G$97,IF(AND(CQ$5&gt;=Inputs!$C$98,CQ$5&lt;Inputs!$D$98),Inputs!$G$98,IF(AND(CQ$5&gt;=Inputs!$C$99,CQ$5&lt;Inputs!$D$99),Inputs!$G$99,IF(AND(CQ$5&gt;=Inputs!$C$100,CQ$5&lt;Inputs!$D$100),Inputs!$G$100,0))))))))))))</f>
        <v>21</v>
      </c>
      <c r="CR47" s="27">
        <f>IF(AND(CR$5&gt;=Inputs!$C$89,CR$5&lt;Inputs!$D$89),Inputs!$G$89,IF(AND(CR$5&gt;=Inputs!$C$90,CR$5&lt;Inputs!$D$90),Inputs!$G$90,IF(AND(CR$5&gt;=Inputs!$C$91,CR$5&lt;Inputs!$D$91),Inputs!$G$91,IF(AND(CR$5&gt;=Inputs!$C$92,CR$5&lt;Inputs!$D$92),Inputs!$G$92,IF(AND(CR$5&gt;=Inputs!$C$93,CR$5&lt;Inputs!$D$93),Inputs!$G$93,IF(AND(CR$5&gt;=Inputs!$C$94,CR$5&lt;Inputs!$D$94),Inputs!$G$94,IF(AND(CR$5&gt;=Inputs!$C$95,CR$5&lt;Inputs!$D$95),Inputs!$G$95,IF(AND(CR$5&gt;=Inputs!$C$96,CR$5&lt;Inputs!$D$96),Inputs!$G$96,IF(AND(CR$5&gt;=Inputs!$C$97,CR$5&lt;Inputs!$D$97),Inputs!$G$97,IF(AND(CR$5&gt;=Inputs!$C$98,CR$5&lt;Inputs!$D$98),Inputs!$G$98,IF(AND(CR$5&gt;=Inputs!$C$99,CR$5&lt;Inputs!$D$99),Inputs!$G$99,IF(AND(CR$5&gt;=Inputs!$C$100,CR$5&lt;Inputs!$D$100),Inputs!$G$100,0))))))))))))</f>
        <v>21</v>
      </c>
      <c r="CS47" s="27">
        <f>IF(AND(CS$5&gt;=Inputs!$C$89,CS$5&lt;Inputs!$D$89),Inputs!$G$89,IF(AND(CS$5&gt;=Inputs!$C$90,CS$5&lt;Inputs!$D$90),Inputs!$G$90,IF(AND(CS$5&gt;=Inputs!$C$91,CS$5&lt;Inputs!$D$91),Inputs!$G$91,IF(AND(CS$5&gt;=Inputs!$C$92,CS$5&lt;Inputs!$D$92),Inputs!$G$92,IF(AND(CS$5&gt;=Inputs!$C$93,CS$5&lt;Inputs!$D$93),Inputs!$G$93,IF(AND(CS$5&gt;=Inputs!$C$94,CS$5&lt;Inputs!$D$94),Inputs!$G$94,IF(AND(CS$5&gt;=Inputs!$C$95,CS$5&lt;Inputs!$D$95),Inputs!$G$95,IF(AND(CS$5&gt;=Inputs!$C$96,CS$5&lt;Inputs!$D$96),Inputs!$G$96,IF(AND(CS$5&gt;=Inputs!$C$97,CS$5&lt;Inputs!$D$97),Inputs!$G$97,IF(AND(CS$5&gt;=Inputs!$C$98,CS$5&lt;Inputs!$D$98),Inputs!$G$98,IF(AND(CS$5&gt;=Inputs!$C$99,CS$5&lt;Inputs!$D$99),Inputs!$G$99,IF(AND(CS$5&gt;=Inputs!$C$100,CS$5&lt;Inputs!$D$100),Inputs!$G$100,0))))))))))))</f>
        <v>21</v>
      </c>
      <c r="CT47" s="27">
        <f>IF(AND(CT$5&gt;=Inputs!$C$89,CT$5&lt;Inputs!$D$89),Inputs!$G$89,IF(AND(CT$5&gt;=Inputs!$C$90,CT$5&lt;Inputs!$D$90),Inputs!$G$90,IF(AND(CT$5&gt;=Inputs!$C$91,CT$5&lt;Inputs!$D$91),Inputs!$G$91,IF(AND(CT$5&gt;=Inputs!$C$92,CT$5&lt;Inputs!$D$92),Inputs!$G$92,IF(AND(CT$5&gt;=Inputs!$C$93,CT$5&lt;Inputs!$D$93),Inputs!$G$93,IF(AND(CT$5&gt;=Inputs!$C$94,CT$5&lt;Inputs!$D$94),Inputs!$G$94,IF(AND(CT$5&gt;=Inputs!$C$95,CT$5&lt;Inputs!$D$95),Inputs!$G$95,IF(AND(CT$5&gt;=Inputs!$C$96,CT$5&lt;Inputs!$D$96),Inputs!$G$96,IF(AND(CT$5&gt;=Inputs!$C$97,CT$5&lt;Inputs!$D$97),Inputs!$G$97,IF(AND(CT$5&gt;=Inputs!$C$98,CT$5&lt;Inputs!$D$98),Inputs!$G$98,IF(AND(CT$5&gt;=Inputs!$C$99,CT$5&lt;Inputs!$D$99),Inputs!$G$99,IF(AND(CT$5&gt;=Inputs!$C$100,CT$5&lt;Inputs!$D$100),Inputs!$G$100,0))))))))))))</f>
        <v>21</v>
      </c>
      <c r="CU47" s="27">
        <f>IF(AND(CU$5&gt;=Inputs!$C$89,CU$5&lt;Inputs!$D$89),Inputs!$G$89,IF(AND(CU$5&gt;=Inputs!$C$90,CU$5&lt;Inputs!$D$90),Inputs!$G$90,IF(AND(CU$5&gt;=Inputs!$C$91,CU$5&lt;Inputs!$D$91),Inputs!$G$91,IF(AND(CU$5&gt;=Inputs!$C$92,CU$5&lt;Inputs!$D$92),Inputs!$G$92,IF(AND(CU$5&gt;=Inputs!$C$93,CU$5&lt;Inputs!$D$93),Inputs!$G$93,IF(AND(CU$5&gt;=Inputs!$C$94,CU$5&lt;Inputs!$D$94),Inputs!$G$94,IF(AND(CU$5&gt;=Inputs!$C$95,CU$5&lt;Inputs!$D$95),Inputs!$G$95,IF(AND(CU$5&gt;=Inputs!$C$96,CU$5&lt;Inputs!$D$96),Inputs!$G$96,IF(AND(CU$5&gt;=Inputs!$C$97,CU$5&lt;Inputs!$D$97),Inputs!$G$97,IF(AND(CU$5&gt;=Inputs!$C$98,CU$5&lt;Inputs!$D$98),Inputs!$G$98,IF(AND(CU$5&gt;=Inputs!$C$99,CU$5&lt;Inputs!$D$99),Inputs!$G$99,IF(AND(CU$5&gt;=Inputs!$C$100,CU$5&lt;Inputs!$D$100),Inputs!$G$100,0))))))))))))</f>
        <v>21</v>
      </c>
      <c r="CV47" s="27">
        <f>IF(AND(CV$5&gt;=Inputs!$C$89,CV$5&lt;Inputs!$D$89),Inputs!$G$89,IF(AND(CV$5&gt;=Inputs!$C$90,CV$5&lt;Inputs!$D$90),Inputs!$G$90,IF(AND(CV$5&gt;=Inputs!$C$91,CV$5&lt;Inputs!$D$91),Inputs!$G$91,IF(AND(CV$5&gt;=Inputs!$C$92,CV$5&lt;Inputs!$D$92),Inputs!$G$92,IF(AND(CV$5&gt;=Inputs!$C$93,CV$5&lt;Inputs!$D$93),Inputs!$G$93,IF(AND(CV$5&gt;=Inputs!$C$94,CV$5&lt;Inputs!$D$94),Inputs!$G$94,IF(AND(CV$5&gt;=Inputs!$C$95,CV$5&lt;Inputs!$D$95),Inputs!$G$95,IF(AND(CV$5&gt;=Inputs!$C$96,CV$5&lt;Inputs!$D$96),Inputs!$G$96,IF(AND(CV$5&gt;=Inputs!$C$97,CV$5&lt;Inputs!$D$97),Inputs!$G$97,IF(AND(CV$5&gt;=Inputs!$C$98,CV$5&lt;Inputs!$D$98),Inputs!$G$98,IF(AND(CV$5&gt;=Inputs!$C$99,CV$5&lt;Inputs!$D$99),Inputs!$G$99,IF(AND(CV$5&gt;=Inputs!$C$100,CV$5&lt;Inputs!$D$100),Inputs!$G$100,0))))))))))))</f>
        <v>21</v>
      </c>
      <c r="CW47" s="27">
        <f>IF(AND(CW$5&gt;=Inputs!$C$89,CW$5&lt;Inputs!$D$89),Inputs!$G$89,IF(AND(CW$5&gt;=Inputs!$C$90,CW$5&lt;Inputs!$D$90),Inputs!$G$90,IF(AND(CW$5&gt;=Inputs!$C$91,CW$5&lt;Inputs!$D$91),Inputs!$G$91,IF(AND(CW$5&gt;=Inputs!$C$92,CW$5&lt;Inputs!$D$92),Inputs!$G$92,IF(AND(CW$5&gt;=Inputs!$C$93,CW$5&lt;Inputs!$D$93),Inputs!$G$93,IF(AND(CW$5&gt;=Inputs!$C$94,CW$5&lt;Inputs!$D$94),Inputs!$G$94,IF(AND(CW$5&gt;=Inputs!$C$95,CW$5&lt;Inputs!$D$95),Inputs!$G$95,IF(AND(CW$5&gt;=Inputs!$C$96,CW$5&lt;Inputs!$D$96),Inputs!$G$96,IF(AND(CW$5&gt;=Inputs!$C$97,CW$5&lt;Inputs!$D$97),Inputs!$G$97,IF(AND(CW$5&gt;=Inputs!$C$98,CW$5&lt;Inputs!$D$98),Inputs!$G$98,IF(AND(CW$5&gt;=Inputs!$C$99,CW$5&lt;Inputs!$D$99),Inputs!$G$99,IF(AND(CW$5&gt;=Inputs!$C$100,CW$5&lt;Inputs!$D$100),Inputs!$G$100,0))))))))))))</f>
        <v>21</v>
      </c>
      <c r="CX47" s="27">
        <f>IF(AND(CX$5&gt;=Inputs!$C$89,CX$5&lt;Inputs!$D$89),Inputs!$G$89,IF(AND(CX$5&gt;=Inputs!$C$90,CX$5&lt;Inputs!$D$90),Inputs!$G$90,IF(AND(CX$5&gt;=Inputs!$C$91,CX$5&lt;Inputs!$D$91),Inputs!$G$91,IF(AND(CX$5&gt;=Inputs!$C$92,CX$5&lt;Inputs!$D$92),Inputs!$G$92,IF(AND(CX$5&gt;=Inputs!$C$93,CX$5&lt;Inputs!$D$93),Inputs!$G$93,IF(AND(CX$5&gt;=Inputs!$C$94,CX$5&lt;Inputs!$D$94),Inputs!$G$94,IF(AND(CX$5&gt;=Inputs!$C$95,CX$5&lt;Inputs!$D$95),Inputs!$G$95,IF(AND(CX$5&gt;=Inputs!$C$96,CX$5&lt;Inputs!$D$96),Inputs!$G$96,IF(AND(CX$5&gt;=Inputs!$C$97,CX$5&lt;Inputs!$D$97),Inputs!$G$97,IF(AND(CX$5&gt;=Inputs!$C$98,CX$5&lt;Inputs!$D$98),Inputs!$G$98,IF(AND(CX$5&gt;=Inputs!$C$99,CX$5&lt;Inputs!$D$99),Inputs!$G$99,IF(AND(CX$5&gt;=Inputs!$C$100,CX$5&lt;Inputs!$D$100),Inputs!$G$100,0))))))))))))</f>
        <v>21</v>
      </c>
      <c r="CY47" s="27">
        <f>IF(AND(CY$5&gt;=Inputs!$C$89,CY$5&lt;Inputs!$D$89),Inputs!$G$89,IF(AND(CY$5&gt;=Inputs!$C$90,CY$5&lt;Inputs!$D$90),Inputs!$G$90,IF(AND(CY$5&gt;=Inputs!$C$91,CY$5&lt;Inputs!$D$91),Inputs!$G$91,IF(AND(CY$5&gt;=Inputs!$C$92,CY$5&lt;Inputs!$D$92),Inputs!$G$92,IF(AND(CY$5&gt;=Inputs!$C$93,CY$5&lt;Inputs!$D$93),Inputs!$G$93,IF(AND(CY$5&gt;=Inputs!$C$94,CY$5&lt;Inputs!$D$94),Inputs!$G$94,IF(AND(CY$5&gt;=Inputs!$C$95,CY$5&lt;Inputs!$D$95),Inputs!$G$95,IF(AND(CY$5&gt;=Inputs!$C$96,CY$5&lt;Inputs!$D$96),Inputs!$G$96,IF(AND(CY$5&gt;=Inputs!$C$97,CY$5&lt;Inputs!$D$97),Inputs!$G$97,IF(AND(CY$5&gt;=Inputs!$C$98,CY$5&lt;Inputs!$D$98),Inputs!$G$98,IF(AND(CY$5&gt;=Inputs!$C$99,CY$5&lt;Inputs!$D$99),Inputs!$G$99,IF(AND(CY$5&gt;=Inputs!$C$100,CY$5&lt;Inputs!$D$100),Inputs!$G$100,0))))))))))))</f>
        <v>21</v>
      </c>
      <c r="CZ47" s="27">
        <f>IF(AND(CZ$5&gt;=Inputs!$C$89,CZ$5&lt;Inputs!$D$89),Inputs!$G$89,IF(AND(CZ$5&gt;=Inputs!$C$90,CZ$5&lt;Inputs!$D$90),Inputs!$G$90,IF(AND(CZ$5&gt;=Inputs!$C$91,CZ$5&lt;Inputs!$D$91),Inputs!$G$91,IF(AND(CZ$5&gt;=Inputs!$C$92,CZ$5&lt;Inputs!$D$92),Inputs!$G$92,IF(AND(CZ$5&gt;=Inputs!$C$93,CZ$5&lt;Inputs!$D$93),Inputs!$G$93,IF(AND(CZ$5&gt;=Inputs!$C$94,CZ$5&lt;Inputs!$D$94),Inputs!$G$94,IF(AND(CZ$5&gt;=Inputs!$C$95,CZ$5&lt;Inputs!$D$95),Inputs!$G$95,IF(AND(CZ$5&gt;=Inputs!$C$96,CZ$5&lt;Inputs!$D$96),Inputs!$G$96,IF(AND(CZ$5&gt;=Inputs!$C$97,CZ$5&lt;Inputs!$D$97),Inputs!$G$97,IF(AND(CZ$5&gt;=Inputs!$C$98,CZ$5&lt;Inputs!$D$98),Inputs!$G$98,IF(AND(CZ$5&gt;=Inputs!$C$99,CZ$5&lt;Inputs!$D$99),Inputs!$G$99,IF(AND(CZ$5&gt;=Inputs!$C$100,CZ$5&lt;Inputs!$D$100),Inputs!$G$100,0))))))))))))</f>
        <v>21</v>
      </c>
      <c r="DA47" s="27">
        <f>IF(AND(DA$5&gt;=Inputs!$C$89,DA$5&lt;Inputs!$D$89),Inputs!$G$89,IF(AND(DA$5&gt;=Inputs!$C$90,DA$5&lt;Inputs!$D$90),Inputs!$G$90,IF(AND(DA$5&gt;=Inputs!$C$91,DA$5&lt;Inputs!$D$91),Inputs!$G$91,IF(AND(DA$5&gt;=Inputs!$C$92,DA$5&lt;Inputs!$D$92),Inputs!$G$92,IF(AND(DA$5&gt;=Inputs!$C$93,DA$5&lt;Inputs!$D$93),Inputs!$G$93,IF(AND(DA$5&gt;=Inputs!$C$94,DA$5&lt;Inputs!$D$94),Inputs!$G$94,IF(AND(DA$5&gt;=Inputs!$C$95,DA$5&lt;Inputs!$D$95),Inputs!$G$95,IF(AND(DA$5&gt;=Inputs!$C$96,DA$5&lt;Inputs!$D$96),Inputs!$G$96,IF(AND(DA$5&gt;=Inputs!$C$97,DA$5&lt;Inputs!$D$97),Inputs!$G$97,IF(AND(DA$5&gt;=Inputs!$C$98,DA$5&lt;Inputs!$D$98),Inputs!$G$98,IF(AND(DA$5&gt;=Inputs!$C$99,DA$5&lt;Inputs!$D$99),Inputs!$G$99,IF(AND(DA$5&gt;=Inputs!$C$100,DA$5&lt;Inputs!$D$100),Inputs!$G$100,0))))))))))))</f>
        <v>21</v>
      </c>
      <c r="DB47" s="27">
        <f>IF(AND(DB$5&gt;=Inputs!$C$89,DB$5&lt;Inputs!$D$89),Inputs!$G$89,IF(AND(DB$5&gt;=Inputs!$C$90,DB$5&lt;Inputs!$D$90),Inputs!$G$90,IF(AND(DB$5&gt;=Inputs!$C$91,DB$5&lt;Inputs!$D$91),Inputs!$G$91,IF(AND(DB$5&gt;=Inputs!$C$92,DB$5&lt;Inputs!$D$92),Inputs!$G$92,IF(AND(DB$5&gt;=Inputs!$C$93,DB$5&lt;Inputs!$D$93),Inputs!$G$93,IF(AND(DB$5&gt;=Inputs!$C$94,DB$5&lt;Inputs!$D$94),Inputs!$G$94,IF(AND(DB$5&gt;=Inputs!$C$95,DB$5&lt;Inputs!$D$95),Inputs!$G$95,IF(AND(DB$5&gt;=Inputs!$C$96,DB$5&lt;Inputs!$D$96),Inputs!$G$96,IF(AND(DB$5&gt;=Inputs!$C$97,DB$5&lt;Inputs!$D$97),Inputs!$G$97,IF(AND(DB$5&gt;=Inputs!$C$98,DB$5&lt;Inputs!$D$98),Inputs!$G$98,IF(AND(DB$5&gt;=Inputs!$C$99,DB$5&lt;Inputs!$D$99),Inputs!$G$99,IF(AND(DB$5&gt;=Inputs!$C$100,DB$5&lt;Inputs!$D$100),Inputs!$G$100,0))))))))))))</f>
        <v>21</v>
      </c>
      <c r="DC47" s="27">
        <f>IF(AND(DC$5&gt;=Inputs!$C$89,DC$5&lt;Inputs!$D$89),Inputs!$G$89,IF(AND(DC$5&gt;=Inputs!$C$90,DC$5&lt;Inputs!$D$90),Inputs!$G$90,IF(AND(DC$5&gt;=Inputs!$C$91,DC$5&lt;Inputs!$D$91),Inputs!$G$91,IF(AND(DC$5&gt;=Inputs!$C$92,DC$5&lt;Inputs!$D$92),Inputs!$G$92,IF(AND(DC$5&gt;=Inputs!$C$93,DC$5&lt;Inputs!$D$93),Inputs!$G$93,IF(AND(DC$5&gt;=Inputs!$C$94,DC$5&lt;Inputs!$D$94),Inputs!$G$94,IF(AND(DC$5&gt;=Inputs!$C$95,DC$5&lt;Inputs!$D$95),Inputs!$G$95,IF(AND(DC$5&gt;=Inputs!$C$96,DC$5&lt;Inputs!$D$96),Inputs!$G$96,IF(AND(DC$5&gt;=Inputs!$C$97,DC$5&lt;Inputs!$D$97),Inputs!$G$97,IF(AND(DC$5&gt;=Inputs!$C$98,DC$5&lt;Inputs!$D$98),Inputs!$G$98,IF(AND(DC$5&gt;=Inputs!$C$99,DC$5&lt;Inputs!$D$99),Inputs!$G$99,IF(AND(DC$5&gt;=Inputs!$C$100,DC$5&lt;Inputs!$D$100),Inputs!$G$100,0))))))))))))</f>
        <v>21</v>
      </c>
      <c r="DD47" s="27">
        <f>IF(AND(DD$5&gt;=Inputs!$C$89,DD$5&lt;Inputs!$D$89),Inputs!$G$89,IF(AND(DD$5&gt;=Inputs!$C$90,DD$5&lt;Inputs!$D$90),Inputs!$G$90,IF(AND(DD$5&gt;=Inputs!$C$91,DD$5&lt;Inputs!$D$91),Inputs!$G$91,IF(AND(DD$5&gt;=Inputs!$C$92,DD$5&lt;Inputs!$D$92),Inputs!$G$92,IF(AND(DD$5&gt;=Inputs!$C$93,DD$5&lt;Inputs!$D$93),Inputs!$G$93,IF(AND(DD$5&gt;=Inputs!$C$94,DD$5&lt;Inputs!$D$94),Inputs!$G$94,IF(AND(DD$5&gt;=Inputs!$C$95,DD$5&lt;Inputs!$D$95),Inputs!$G$95,IF(AND(DD$5&gt;=Inputs!$C$96,DD$5&lt;Inputs!$D$96),Inputs!$G$96,IF(AND(DD$5&gt;=Inputs!$C$97,DD$5&lt;Inputs!$D$97),Inputs!$G$97,IF(AND(DD$5&gt;=Inputs!$C$98,DD$5&lt;Inputs!$D$98),Inputs!$G$98,IF(AND(DD$5&gt;=Inputs!$C$99,DD$5&lt;Inputs!$D$99),Inputs!$G$99,IF(AND(DD$5&gt;=Inputs!$C$100,DD$5&lt;Inputs!$D$100),Inputs!$G$100,0))))))))))))</f>
        <v>21</v>
      </c>
      <c r="DE47" s="27">
        <f>IF(AND(DE$5&gt;=Inputs!$C$89,DE$5&lt;Inputs!$D$89),Inputs!$G$89,IF(AND(DE$5&gt;=Inputs!$C$90,DE$5&lt;Inputs!$D$90),Inputs!$G$90,IF(AND(DE$5&gt;=Inputs!$C$91,DE$5&lt;Inputs!$D$91),Inputs!$G$91,IF(AND(DE$5&gt;=Inputs!$C$92,DE$5&lt;Inputs!$D$92),Inputs!$G$92,IF(AND(DE$5&gt;=Inputs!$C$93,DE$5&lt;Inputs!$D$93),Inputs!$G$93,IF(AND(DE$5&gt;=Inputs!$C$94,DE$5&lt;Inputs!$D$94),Inputs!$G$94,IF(AND(DE$5&gt;=Inputs!$C$95,DE$5&lt;Inputs!$D$95),Inputs!$G$95,IF(AND(DE$5&gt;=Inputs!$C$96,DE$5&lt;Inputs!$D$96),Inputs!$G$96,IF(AND(DE$5&gt;=Inputs!$C$97,DE$5&lt;Inputs!$D$97),Inputs!$G$97,IF(AND(DE$5&gt;=Inputs!$C$98,DE$5&lt;Inputs!$D$98),Inputs!$G$98,IF(AND(DE$5&gt;=Inputs!$C$99,DE$5&lt;Inputs!$D$99),Inputs!$G$99,IF(AND(DE$5&gt;=Inputs!$C$100,DE$5&lt;Inputs!$D$100),Inputs!$G$100,0))))))))))))</f>
        <v>21</v>
      </c>
      <c r="DF47" s="27">
        <f>IF(AND(DF$5&gt;=Inputs!$C$89,DF$5&lt;Inputs!$D$89),Inputs!$G$89,IF(AND(DF$5&gt;=Inputs!$C$90,DF$5&lt;Inputs!$D$90),Inputs!$G$90,IF(AND(DF$5&gt;=Inputs!$C$91,DF$5&lt;Inputs!$D$91),Inputs!$G$91,IF(AND(DF$5&gt;=Inputs!$C$92,DF$5&lt;Inputs!$D$92),Inputs!$G$92,IF(AND(DF$5&gt;=Inputs!$C$93,DF$5&lt;Inputs!$D$93),Inputs!$G$93,IF(AND(DF$5&gt;=Inputs!$C$94,DF$5&lt;Inputs!$D$94),Inputs!$G$94,IF(AND(DF$5&gt;=Inputs!$C$95,DF$5&lt;Inputs!$D$95),Inputs!$G$95,IF(AND(DF$5&gt;=Inputs!$C$96,DF$5&lt;Inputs!$D$96),Inputs!$G$96,IF(AND(DF$5&gt;=Inputs!$C$97,DF$5&lt;Inputs!$D$97),Inputs!$G$97,IF(AND(DF$5&gt;=Inputs!$C$98,DF$5&lt;Inputs!$D$98),Inputs!$G$98,IF(AND(DF$5&gt;=Inputs!$C$99,DF$5&lt;Inputs!$D$99),Inputs!$G$99,IF(AND(DF$5&gt;=Inputs!$C$100,DF$5&lt;Inputs!$D$100),Inputs!$G$100,0))))))))))))</f>
        <v>21</v>
      </c>
      <c r="DG47" s="27">
        <f>IF(AND(DG$5&gt;=Inputs!$C$89,DG$5&lt;Inputs!$D$89),Inputs!$G$89,IF(AND(DG$5&gt;=Inputs!$C$90,DG$5&lt;Inputs!$D$90),Inputs!$G$90,IF(AND(DG$5&gt;=Inputs!$C$91,DG$5&lt;Inputs!$D$91),Inputs!$G$91,IF(AND(DG$5&gt;=Inputs!$C$92,DG$5&lt;Inputs!$D$92),Inputs!$G$92,IF(AND(DG$5&gt;=Inputs!$C$93,DG$5&lt;Inputs!$D$93),Inputs!$G$93,IF(AND(DG$5&gt;=Inputs!$C$94,DG$5&lt;Inputs!$D$94),Inputs!$G$94,IF(AND(DG$5&gt;=Inputs!$C$95,DG$5&lt;Inputs!$D$95),Inputs!$G$95,IF(AND(DG$5&gt;=Inputs!$C$96,DG$5&lt;Inputs!$D$96),Inputs!$G$96,IF(AND(DG$5&gt;=Inputs!$C$97,DG$5&lt;Inputs!$D$97),Inputs!$G$97,IF(AND(DG$5&gt;=Inputs!$C$98,DG$5&lt;Inputs!$D$98),Inputs!$G$98,IF(AND(DG$5&gt;=Inputs!$C$99,DG$5&lt;Inputs!$D$99),Inputs!$G$99,IF(AND(DG$5&gt;=Inputs!$C$100,DG$5&lt;Inputs!$D$100),Inputs!$G$100,0))))))))))))</f>
        <v>21</v>
      </c>
      <c r="DH47" s="27">
        <f>IF(AND(DH$5&gt;=Inputs!$C$89,DH$5&lt;Inputs!$D$89),Inputs!$G$89,IF(AND(DH$5&gt;=Inputs!$C$90,DH$5&lt;Inputs!$D$90),Inputs!$G$90,IF(AND(DH$5&gt;=Inputs!$C$91,DH$5&lt;Inputs!$D$91),Inputs!$G$91,IF(AND(DH$5&gt;=Inputs!$C$92,DH$5&lt;Inputs!$D$92),Inputs!$G$92,IF(AND(DH$5&gt;=Inputs!$C$93,DH$5&lt;Inputs!$D$93),Inputs!$G$93,IF(AND(DH$5&gt;=Inputs!$C$94,DH$5&lt;Inputs!$D$94),Inputs!$G$94,IF(AND(DH$5&gt;=Inputs!$C$95,DH$5&lt;Inputs!$D$95),Inputs!$G$95,IF(AND(DH$5&gt;=Inputs!$C$96,DH$5&lt;Inputs!$D$96),Inputs!$G$96,IF(AND(DH$5&gt;=Inputs!$C$97,DH$5&lt;Inputs!$D$97),Inputs!$G$97,IF(AND(DH$5&gt;=Inputs!$C$98,DH$5&lt;Inputs!$D$98),Inputs!$G$98,IF(AND(DH$5&gt;=Inputs!$C$99,DH$5&lt;Inputs!$D$99),Inputs!$G$99,IF(AND(DH$5&gt;=Inputs!$C$100,DH$5&lt;Inputs!$D$100),Inputs!$G$100,0))))))))))))</f>
        <v>21</v>
      </c>
      <c r="DI47" s="27">
        <f>IF(AND(DI$5&gt;=Inputs!$C$89,DI$5&lt;Inputs!$D$89),Inputs!$G$89,IF(AND(DI$5&gt;=Inputs!$C$90,DI$5&lt;Inputs!$D$90),Inputs!$G$90,IF(AND(DI$5&gt;=Inputs!$C$91,DI$5&lt;Inputs!$D$91),Inputs!$G$91,IF(AND(DI$5&gt;=Inputs!$C$92,DI$5&lt;Inputs!$D$92),Inputs!$G$92,IF(AND(DI$5&gt;=Inputs!$C$93,DI$5&lt;Inputs!$D$93),Inputs!$G$93,IF(AND(DI$5&gt;=Inputs!$C$94,DI$5&lt;Inputs!$D$94),Inputs!$G$94,IF(AND(DI$5&gt;=Inputs!$C$95,DI$5&lt;Inputs!$D$95),Inputs!$G$95,IF(AND(DI$5&gt;=Inputs!$C$96,DI$5&lt;Inputs!$D$96),Inputs!$G$96,IF(AND(DI$5&gt;=Inputs!$C$97,DI$5&lt;Inputs!$D$97),Inputs!$G$97,IF(AND(DI$5&gt;=Inputs!$C$98,DI$5&lt;Inputs!$D$98),Inputs!$G$98,IF(AND(DI$5&gt;=Inputs!$C$99,DI$5&lt;Inputs!$D$99),Inputs!$G$99,IF(AND(DI$5&gt;=Inputs!$C$100,DI$5&lt;Inputs!$D$100),Inputs!$G$100,0))))))))))))</f>
        <v>21</v>
      </c>
      <c r="DJ47" s="27">
        <f>IF(AND(DJ$5&gt;=Inputs!$C$89,DJ$5&lt;Inputs!$D$89),Inputs!$G$89,IF(AND(DJ$5&gt;=Inputs!$C$90,DJ$5&lt;Inputs!$D$90),Inputs!$G$90,IF(AND(DJ$5&gt;=Inputs!$C$91,DJ$5&lt;Inputs!$D$91),Inputs!$G$91,IF(AND(DJ$5&gt;=Inputs!$C$92,DJ$5&lt;Inputs!$D$92),Inputs!$G$92,IF(AND(DJ$5&gt;=Inputs!$C$93,DJ$5&lt;Inputs!$D$93),Inputs!$G$93,IF(AND(DJ$5&gt;=Inputs!$C$94,DJ$5&lt;Inputs!$D$94),Inputs!$G$94,IF(AND(DJ$5&gt;=Inputs!$C$95,DJ$5&lt;Inputs!$D$95),Inputs!$G$95,IF(AND(DJ$5&gt;=Inputs!$C$96,DJ$5&lt;Inputs!$D$96),Inputs!$G$96,IF(AND(DJ$5&gt;=Inputs!$C$97,DJ$5&lt;Inputs!$D$97),Inputs!$G$97,IF(AND(DJ$5&gt;=Inputs!$C$98,DJ$5&lt;Inputs!$D$98),Inputs!$G$98,IF(AND(DJ$5&gt;=Inputs!$C$99,DJ$5&lt;Inputs!$D$99),Inputs!$G$99,IF(AND(DJ$5&gt;=Inputs!$C$100,DJ$5&lt;Inputs!$D$100),Inputs!$G$100,0))))))))))))</f>
        <v>21</v>
      </c>
      <c r="DK47" s="27">
        <f>IF(AND(DK$5&gt;=Inputs!$C$89,DK$5&lt;Inputs!$D$89),Inputs!$G$89,IF(AND(DK$5&gt;=Inputs!$C$90,DK$5&lt;Inputs!$D$90),Inputs!$G$90,IF(AND(DK$5&gt;=Inputs!$C$91,DK$5&lt;Inputs!$D$91),Inputs!$G$91,IF(AND(DK$5&gt;=Inputs!$C$92,DK$5&lt;Inputs!$D$92),Inputs!$G$92,IF(AND(DK$5&gt;=Inputs!$C$93,DK$5&lt;Inputs!$D$93),Inputs!$G$93,IF(AND(DK$5&gt;=Inputs!$C$94,DK$5&lt;Inputs!$D$94),Inputs!$G$94,IF(AND(DK$5&gt;=Inputs!$C$95,DK$5&lt;Inputs!$D$95),Inputs!$G$95,IF(AND(DK$5&gt;=Inputs!$C$96,DK$5&lt;Inputs!$D$96),Inputs!$G$96,IF(AND(DK$5&gt;=Inputs!$C$97,DK$5&lt;Inputs!$D$97),Inputs!$G$97,IF(AND(DK$5&gt;=Inputs!$C$98,DK$5&lt;Inputs!$D$98),Inputs!$G$98,IF(AND(DK$5&gt;=Inputs!$C$99,DK$5&lt;Inputs!$D$99),Inputs!$G$99,IF(AND(DK$5&gt;=Inputs!$C$100,DK$5&lt;Inputs!$D$100),Inputs!$G$100,0))))))))))))</f>
        <v>21</v>
      </c>
      <c r="DL47" s="27">
        <f>IF(AND(DL$5&gt;=Inputs!$C$89,DL$5&lt;Inputs!$D$89),Inputs!$G$89,IF(AND(DL$5&gt;=Inputs!$C$90,DL$5&lt;Inputs!$D$90),Inputs!$G$90,IF(AND(DL$5&gt;=Inputs!$C$91,DL$5&lt;Inputs!$D$91),Inputs!$G$91,IF(AND(DL$5&gt;=Inputs!$C$92,DL$5&lt;Inputs!$D$92),Inputs!$G$92,IF(AND(DL$5&gt;=Inputs!$C$93,DL$5&lt;Inputs!$D$93),Inputs!$G$93,IF(AND(DL$5&gt;=Inputs!$C$94,DL$5&lt;Inputs!$D$94),Inputs!$G$94,IF(AND(DL$5&gt;=Inputs!$C$95,DL$5&lt;Inputs!$D$95),Inputs!$G$95,IF(AND(DL$5&gt;=Inputs!$C$96,DL$5&lt;Inputs!$D$96),Inputs!$G$96,IF(AND(DL$5&gt;=Inputs!$C$97,DL$5&lt;Inputs!$D$97),Inputs!$G$97,IF(AND(DL$5&gt;=Inputs!$C$98,DL$5&lt;Inputs!$D$98),Inputs!$G$98,IF(AND(DL$5&gt;=Inputs!$C$99,DL$5&lt;Inputs!$D$99),Inputs!$G$99,IF(AND(DL$5&gt;=Inputs!$C$100,DL$5&lt;Inputs!$D$100),Inputs!$G$100,0))))))))))))</f>
        <v>21</v>
      </c>
      <c r="DM47" s="27">
        <f>IF(AND(DM$5&gt;=Inputs!$C$89,DM$5&lt;Inputs!$D$89),Inputs!$G$89,IF(AND(DM$5&gt;=Inputs!$C$90,DM$5&lt;Inputs!$D$90),Inputs!$G$90,IF(AND(DM$5&gt;=Inputs!$C$91,DM$5&lt;Inputs!$D$91),Inputs!$G$91,IF(AND(DM$5&gt;=Inputs!$C$92,DM$5&lt;Inputs!$D$92),Inputs!$G$92,IF(AND(DM$5&gt;=Inputs!$C$93,DM$5&lt;Inputs!$D$93),Inputs!$G$93,IF(AND(DM$5&gt;=Inputs!$C$94,DM$5&lt;Inputs!$D$94),Inputs!$G$94,IF(AND(DM$5&gt;=Inputs!$C$95,DM$5&lt;Inputs!$D$95),Inputs!$G$95,IF(AND(DM$5&gt;=Inputs!$C$96,DM$5&lt;Inputs!$D$96),Inputs!$G$96,IF(AND(DM$5&gt;=Inputs!$C$97,DM$5&lt;Inputs!$D$97),Inputs!$G$97,IF(AND(DM$5&gt;=Inputs!$C$98,DM$5&lt;Inputs!$D$98),Inputs!$G$98,IF(AND(DM$5&gt;=Inputs!$C$99,DM$5&lt;Inputs!$D$99),Inputs!$G$99,IF(AND(DM$5&gt;=Inputs!$C$100,DM$5&lt;Inputs!$D$100),Inputs!$G$100,0))))))))))))</f>
        <v>21</v>
      </c>
      <c r="DN47" s="27">
        <f>IF(AND(DN$5&gt;=Inputs!$C$89,DN$5&lt;Inputs!$D$89),Inputs!$G$89,IF(AND(DN$5&gt;=Inputs!$C$90,DN$5&lt;Inputs!$D$90),Inputs!$G$90,IF(AND(DN$5&gt;=Inputs!$C$91,DN$5&lt;Inputs!$D$91),Inputs!$G$91,IF(AND(DN$5&gt;=Inputs!$C$92,DN$5&lt;Inputs!$D$92),Inputs!$G$92,IF(AND(DN$5&gt;=Inputs!$C$93,DN$5&lt;Inputs!$D$93),Inputs!$G$93,IF(AND(DN$5&gt;=Inputs!$C$94,DN$5&lt;Inputs!$D$94),Inputs!$G$94,IF(AND(DN$5&gt;=Inputs!$C$95,DN$5&lt;Inputs!$D$95),Inputs!$G$95,IF(AND(DN$5&gt;=Inputs!$C$96,DN$5&lt;Inputs!$D$96),Inputs!$G$96,IF(AND(DN$5&gt;=Inputs!$C$97,DN$5&lt;Inputs!$D$97),Inputs!$G$97,IF(AND(DN$5&gt;=Inputs!$C$98,DN$5&lt;Inputs!$D$98),Inputs!$G$98,IF(AND(DN$5&gt;=Inputs!$C$99,DN$5&lt;Inputs!$D$99),Inputs!$G$99,IF(AND(DN$5&gt;=Inputs!$C$100,DN$5&lt;Inputs!$D$100),Inputs!$G$100,0))))))))))))</f>
        <v>21</v>
      </c>
      <c r="DO47" s="27">
        <f>IF(AND(DO$5&gt;=Inputs!$C$89,DO$5&lt;Inputs!$D$89),Inputs!$G$89,IF(AND(DO$5&gt;=Inputs!$C$90,DO$5&lt;Inputs!$D$90),Inputs!$G$90,IF(AND(DO$5&gt;=Inputs!$C$91,DO$5&lt;Inputs!$D$91),Inputs!$G$91,IF(AND(DO$5&gt;=Inputs!$C$92,DO$5&lt;Inputs!$D$92),Inputs!$G$92,IF(AND(DO$5&gt;=Inputs!$C$93,DO$5&lt;Inputs!$D$93),Inputs!$G$93,IF(AND(DO$5&gt;=Inputs!$C$94,DO$5&lt;Inputs!$D$94),Inputs!$G$94,IF(AND(DO$5&gt;=Inputs!$C$95,DO$5&lt;Inputs!$D$95),Inputs!$G$95,IF(AND(DO$5&gt;=Inputs!$C$96,DO$5&lt;Inputs!$D$96),Inputs!$G$96,IF(AND(DO$5&gt;=Inputs!$C$97,DO$5&lt;Inputs!$D$97),Inputs!$G$97,IF(AND(DO$5&gt;=Inputs!$C$98,DO$5&lt;Inputs!$D$98),Inputs!$G$98,IF(AND(DO$5&gt;=Inputs!$C$99,DO$5&lt;Inputs!$D$99),Inputs!$G$99,IF(AND(DO$5&gt;=Inputs!$C$100,DO$5&lt;Inputs!$D$100),Inputs!$G$100,0))))))))))))</f>
        <v>21</v>
      </c>
      <c r="DP47" s="27">
        <f>IF(AND(DP$5&gt;=Inputs!$C$89,DP$5&lt;Inputs!$D$89),Inputs!$G$89,IF(AND(DP$5&gt;=Inputs!$C$90,DP$5&lt;Inputs!$D$90),Inputs!$G$90,IF(AND(DP$5&gt;=Inputs!$C$91,DP$5&lt;Inputs!$D$91),Inputs!$G$91,IF(AND(DP$5&gt;=Inputs!$C$92,DP$5&lt;Inputs!$D$92),Inputs!$G$92,IF(AND(DP$5&gt;=Inputs!$C$93,DP$5&lt;Inputs!$D$93),Inputs!$G$93,IF(AND(DP$5&gt;=Inputs!$C$94,DP$5&lt;Inputs!$D$94),Inputs!$G$94,IF(AND(DP$5&gt;=Inputs!$C$95,DP$5&lt;Inputs!$D$95),Inputs!$G$95,IF(AND(DP$5&gt;=Inputs!$C$96,DP$5&lt;Inputs!$D$96),Inputs!$G$96,IF(AND(DP$5&gt;=Inputs!$C$97,DP$5&lt;Inputs!$D$97),Inputs!$G$97,IF(AND(DP$5&gt;=Inputs!$C$98,DP$5&lt;Inputs!$D$98),Inputs!$G$98,IF(AND(DP$5&gt;=Inputs!$C$99,DP$5&lt;Inputs!$D$99),Inputs!$G$99,IF(AND(DP$5&gt;=Inputs!$C$100,DP$5&lt;Inputs!$D$100),Inputs!$G$100,0))))))))))))</f>
        <v>0</v>
      </c>
      <c r="DQ47" s="27">
        <f>IF(AND(DQ$5&gt;=Inputs!$C$89,DQ$5&lt;Inputs!$D$89),Inputs!$G$89,IF(AND(DQ$5&gt;=Inputs!$C$90,DQ$5&lt;Inputs!$D$90),Inputs!$G$90,IF(AND(DQ$5&gt;=Inputs!$C$91,DQ$5&lt;Inputs!$D$91),Inputs!$G$91,IF(AND(DQ$5&gt;=Inputs!$C$92,DQ$5&lt;Inputs!$D$92),Inputs!$G$92,IF(AND(DQ$5&gt;=Inputs!$C$93,DQ$5&lt;Inputs!$D$93),Inputs!$G$93,IF(AND(DQ$5&gt;=Inputs!$C$94,DQ$5&lt;Inputs!$D$94),Inputs!$G$94,IF(AND(DQ$5&gt;=Inputs!$C$95,DQ$5&lt;Inputs!$D$95),Inputs!$G$95,IF(AND(DQ$5&gt;=Inputs!$C$96,DQ$5&lt;Inputs!$D$96),Inputs!$G$96,IF(AND(DQ$5&gt;=Inputs!$C$97,DQ$5&lt;Inputs!$D$97),Inputs!$G$97,IF(AND(DQ$5&gt;=Inputs!$C$98,DQ$5&lt;Inputs!$D$98),Inputs!$G$98,IF(AND(DQ$5&gt;=Inputs!$C$99,DQ$5&lt;Inputs!$D$99),Inputs!$G$99,IF(AND(DQ$5&gt;=Inputs!$C$100,DQ$5&lt;Inputs!$D$100),Inputs!$G$100,0))))))))))))</f>
        <v>0</v>
      </c>
      <c r="DR47" s="27">
        <f>IF(AND(DR$5&gt;=Inputs!$C$89,DR$5&lt;Inputs!$D$89),Inputs!$G$89,IF(AND(DR$5&gt;=Inputs!$C$90,DR$5&lt;Inputs!$D$90),Inputs!$G$90,IF(AND(DR$5&gt;=Inputs!$C$91,DR$5&lt;Inputs!$D$91),Inputs!$G$91,IF(AND(DR$5&gt;=Inputs!$C$92,DR$5&lt;Inputs!$D$92),Inputs!$G$92,IF(AND(DR$5&gt;=Inputs!$C$93,DR$5&lt;Inputs!$D$93),Inputs!$G$93,IF(AND(DR$5&gt;=Inputs!$C$94,DR$5&lt;Inputs!$D$94),Inputs!$G$94,IF(AND(DR$5&gt;=Inputs!$C$95,DR$5&lt;Inputs!$D$95),Inputs!$G$95,IF(AND(DR$5&gt;=Inputs!$C$96,DR$5&lt;Inputs!$D$96),Inputs!$G$96,IF(AND(DR$5&gt;=Inputs!$C$97,DR$5&lt;Inputs!$D$97),Inputs!$G$97,IF(AND(DR$5&gt;=Inputs!$C$98,DR$5&lt;Inputs!$D$98),Inputs!$G$98,IF(AND(DR$5&gt;=Inputs!$C$99,DR$5&lt;Inputs!$D$99),Inputs!$G$99,IF(AND(DR$5&gt;=Inputs!$C$100,DR$5&lt;Inputs!$D$100),Inputs!$G$100,0))))))))))))</f>
        <v>0</v>
      </c>
    </row>
    <row r="48" ht="14.25" customHeight="1" outlineLevel="2">
      <c r="B48" s="254" t="s">
        <v>243</v>
      </c>
      <c r="C48" s="250"/>
      <c r="D48" s="250"/>
      <c r="E48" s="250"/>
      <c r="F48" s="250"/>
      <c r="G48" s="250"/>
      <c r="H48" s="250"/>
      <c r="I48" s="250"/>
      <c r="J48" s="250"/>
      <c r="K48" s="250"/>
      <c r="L48" s="250"/>
      <c r="M48" s="250"/>
      <c r="N48" s="250"/>
      <c r="O48" s="250"/>
      <c r="P48" s="250"/>
      <c r="Q48" s="250"/>
      <c r="R48" s="250"/>
      <c r="S48" s="250"/>
      <c r="T48" s="250"/>
      <c r="U48" s="250"/>
      <c r="V48" s="250"/>
      <c r="W48" s="250"/>
      <c r="X48" s="250"/>
      <c r="Y48" s="250"/>
      <c r="Z48" s="250"/>
      <c r="AA48" s="250"/>
      <c r="AB48" s="250"/>
      <c r="AC48" s="250"/>
      <c r="AD48" s="250"/>
      <c r="AE48" s="250"/>
      <c r="AF48" s="250"/>
      <c r="AG48" s="250"/>
      <c r="AH48" s="250"/>
      <c r="AI48" s="250"/>
      <c r="AJ48" s="250"/>
      <c r="AK48" s="250"/>
      <c r="AL48" s="250"/>
      <c r="AM48" s="250"/>
      <c r="AN48" s="250"/>
      <c r="AO48" s="250"/>
      <c r="AP48" s="250"/>
      <c r="AQ48" s="250"/>
      <c r="AR48" s="250"/>
      <c r="AS48" s="250"/>
      <c r="AT48" s="250"/>
      <c r="AU48" s="250"/>
      <c r="AV48" s="250"/>
      <c r="AW48" s="250"/>
      <c r="AX48" s="250"/>
      <c r="AY48" s="250"/>
      <c r="AZ48" s="250"/>
      <c r="BA48" s="250"/>
      <c r="BB48" s="250"/>
      <c r="BC48" s="250"/>
      <c r="BD48" s="250"/>
      <c r="BE48" s="250"/>
      <c r="BF48" s="250"/>
      <c r="BG48" s="250"/>
      <c r="BH48" s="250"/>
      <c r="BI48" s="250"/>
      <c r="BJ48" s="250"/>
      <c r="BK48" s="250"/>
      <c r="BL48" s="250"/>
      <c r="BM48" s="250"/>
      <c r="BN48" s="250"/>
      <c r="BO48" s="250"/>
      <c r="BP48" s="250"/>
      <c r="BQ48" s="250"/>
      <c r="BR48" s="250"/>
      <c r="BS48" s="250"/>
      <c r="BT48" s="250"/>
      <c r="BU48" s="250"/>
      <c r="BV48" s="250"/>
      <c r="BW48" s="250"/>
      <c r="BX48" s="250"/>
      <c r="BY48" s="250"/>
      <c r="BZ48" s="250"/>
      <c r="CA48" s="250"/>
      <c r="CB48" s="250"/>
      <c r="CC48" s="250"/>
      <c r="CD48" s="250"/>
      <c r="CE48" s="250"/>
      <c r="CF48" s="250"/>
      <c r="CG48" s="250"/>
      <c r="CH48" s="250"/>
      <c r="CI48" s="250"/>
      <c r="CJ48" s="250"/>
      <c r="CK48" s="250"/>
      <c r="CL48" s="250"/>
      <c r="CM48" s="250"/>
      <c r="CN48" s="250"/>
      <c r="CO48" s="250"/>
      <c r="CP48" s="250"/>
      <c r="CQ48" s="250"/>
      <c r="CR48" s="250"/>
      <c r="CS48" s="250"/>
      <c r="CT48" s="250"/>
      <c r="CU48" s="250"/>
      <c r="CV48" s="250"/>
      <c r="CW48" s="250"/>
      <c r="CX48" s="250"/>
      <c r="CY48" s="250"/>
      <c r="CZ48" s="250"/>
      <c r="DA48" s="250"/>
      <c r="DB48" s="250"/>
      <c r="DC48" s="250"/>
      <c r="DD48" s="250"/>
      <c r="DE48" s="250"/>
      <c r="DF48" s="250"/>
      <c r="DG48" s="250"/>
      <c r="DH48" s="250"/>
      <c r="DI48" s="250"/>
      <c r="DJ48" s="250"/>
      <c r="DK48" s="250"/>
      <c r="DL48" s="250"/>
      <c r="DM48" s="250"/>
      <c r="DN48" s="250"/>
      <c r="DO48" s="250"/>
      <c r="DP48" s="250"/>
      <c r="DQ48" s="250"/>
      <c r="DR48" s="250"/>
    </row>
    <row r="49" ht="14.25" customHeight="1" outlineLevel="2">
      <c r="B49" s="252" t="s">
        <v>244</v>
      </c>
      <c r="C49" s="255"/>
      <c r="D49" s="255"/>
      <c r="E49" s="255"/>
      <c r="F49" s="255"/>
      <c r="G49" s="255"/>
      <c r="H49" s="255"/>
      <c r="I49" s="255"/>
      <c r="J49" s="255"/>
      <c r="K49" s="255"/>
      <c r="L49" s="255"/>
      <c r="M49" s="255"/>
      <c r="N49" s="255"/>
      <c r="O49" s="255"/>
      <c r="P49" s="255"/>
      <c r="Q49" s="255"/>
      <c r="R49" s="255"/>
      <c r="S49" s="255"/>
      <c r="T49" s="255"/>
      <c r="U49" s="255"/>
      <c r="V49" s="255"/>
      <c r="W49" s="255"/>
      <c r="X49" s="255"/>
      <c r="Y49" s="255"/>
      <c r="Z49" s="255"/>
      <c r="AA49" s="255"/>
      <c r="AB49" s="255"/>
      <c r="AC49" s="255"/>
      <c r="AD49" s="255"/>
      <c r="AE49" s="255"/>
      <c r="AF49" s="255"/>
      <c r="AG49" s="255"/>
      <c r="AH49" s="255"/>
      <c r="AI49" s="255"/>
      <c r="AJ49" s="255"/>
      <c r="AK49" s="255"/>
      <c r="AL49" s="255"/>
      <c r="AM49" s="255"/>
      <c r="AN49" s="255"/>
      <c r="AO49" s="255"/>
      <c r="AP49" s="255"/>
      <c r="AQ49" s="255"/>
      <c r="AR49" s="255"/>
      <c r="AS49" s="255"/>
      <c r="AT49" s="255"/>
      <c r="AU49" s="255"/>
      <c r="AV49" s="255"/>
      <c r="AW49" s="255"/>
      <c r="AX49" s="255"/>
      <c r="AY49" s="255"/>
      <c r="AZ49" s="255"/>
      <c r="BA49" s="255"/>
      <c r="BB49" s="255"/>
      <c r="BC49" s="255"/>
      <c r="BD49" s="255"/>
      <c r="BE49" s="255"/>
      <c r="BF49" s="255"/>
      <c r="BG49" s="255"/>
      <c r="BH49" s="255"/>
      <c r="BI49" s="255"/>
      <c r="BJ49" s="255"/>
      <c r="BK49" s="255"/>
      <c r="BL49" s="255"/>
      <c r="BM49" s="255"/>
      <c r="BN49" s="255"/>
      <c r="BO49" s="255"/>
      <c r="BP49" s="255"/>
      <c r="BQ49" s="255"/>
      <c r="BR49" s="255"/>
      <c r="BS49" s="255"/>
      <c r="BT49" s="255"/>
      <c r="BU49" s="255"/>
      <c r="BV49" s="255"/>
      <c r="BW49" s="255"/>
      <c r="BX49" s="255"/>
      <c r="BY49" s="255"/>
      <c r="BZ49" s="255"/>
      <c r="CA49" s="255"/>
      <c r="CB49" s="255"/>
      <c r="CC49" s="255"/>
      <c r="CD49" s="255"/>
      <c r="CE49" s="255"/>
      <c r="CF49" s="255"/>
      <c r="CG49" s="255"/>
      <c r="CH49" s="255"/>
      <c r="CI49" s="255"/>
      <c r="CJ49" s="255"/>
      <c r="CK49" s="255"/>
      <c r="CL49" s="255"/>
      <c r="CM49" s="255"/>
      <c r="CN49" s="255"/>
      <c r="CO49" s="255"/>
      <c r="CP49" s="255"/>
      <c r="CQ49" s="255"/>
      <c r="CR49" s="255"/>
      <c r="CS49" s="255"/>
      <c r="CT49" s="255"/>
      <c r="CU49" s="255"/>
      <c r="CV49" s="255"/>
      <c r="CW49" s="255"/>
      <c r="CX49" s="255"/>
      <c r="CY49" s="255"/>
      <c r="CZ49" s="255"/>
      <c r="DA49" s="255"/>
      <c r="DB49" s="255"/>
      <c r="DC49" s="255"/>
      <c r="DD49" s="255"/>
      <c r="DE49" s="255"/>
      <c r="DF49" s="255"/>
      <c r="DG49" s="255"/>
      <c r="DH49" s="255"/>
      <c r="DI49" s="255"/>
      <c r="DJ49" s="255"/>
      <c r="DK49" s="255"/>
      <c r="DL49" s="255"/>
      <c r="DM49" s="255"/>
      <c r="DN49" s="255"/>
      <c r="DO49" s="255"/>
      <c r="DP49" s="255"/>
      <c r="DQ49" s="255"/>
      <c r="DR49" s="255"/>
    </row>
    <row r="50" ht="14.25" customHeight="1" outlineLevel="2">
      <c r="B50" s="242" t="s">
        <v>245</v>
      </c>
      <c r="C50" s="27">
        <f>if('Utility Modules'!$C$55="Minting",'Fund Raising'!$C$10*'Utility Modules'!$C$54/100,0)</f>
        <v>0</v>
      </c>
      <c r="D50" s="27">
        <f>if('Utility Modules'!$C$55="Minting",'Fund Raising'!$C$10*'Utility Modules'!$C$54/100,0)</f>
        <v>0</v>
      </c>
      <c r="E50" s="27">
        <f>if('Utility Modules'!$C$55="Minting",'Fund Raising'!$C$10*'Utility Modules'!$C$54/100,0)</f>
        <v>0</v>
      </c>
      <c r="F50" s="27">
        <f>if('Utility Modules'!$C$55="Minting",'Fund Raising'!$C$10*'Utility Modules'!$C$54/100,0)</f>
        <v>0</v>
      </c>
      <c r="G50" s="27">
        <f>if('Utility Modules'!$C$55="Minting",'Fund Raising'!$C$10*'Utility Modules'!$C$54/100,0)</f>
        <v>0</v>
      </c>
      <c r="H50" s="27">
        <f>if('Utility Modules'!$C$55="Minting",'Fund Raising'!$C$10*'Utility Modules'!$C$54/100,0)</f>
        <v>0</v>
      </c>
      <c r="I50" s="27">
        <f>if('Utility Modules'!$C$55="Minting",'Fund Raising'!$C$10*'Utility Modules'!$C$54/100,0)</f>
        <v>0</v>
      </c>
      <c r="J50" s="27">
        <f>if('Utility Modules'!$C$55="Minting",'Fund Raising'!$C$10*'Utility Modules'!$C$54/100,0)</f>
        <v>0</v>
      </c>
      <c r="K50" s="27">
        <f>if('Utility Modules'!$C$55="Minting",'Fund Raising'!$C$10*'Utility Modules'!$C$54/100,0)</f>
        <v>0</v>
      </c>
      <c r="L50" s="27">
        <f>if('Utility Modules'!$C$55="Minting",'Fund Raising'!$C$10*'Utility Modules'!$C$54/100,0)</f>
        <v>0</v>
      </c>
      <c r="M50" s="27">
        <f>if('Utility Modules'!$C$55="Minting",'Fund Raising'!$C$10*'Utility Modules'!$C$54/100,0)</f>
        <v>0</v>
      </c>
      <c r="N50" s="27">
        <f>if('Utility Modules'!$C$55="Minting",'Fund Raising'!$C$10*'Utility Modules'!$C$54/100,0)</f>
        <v>0</v>
      </c>
      <c r="O50" s="27">
        <f>if('Utility Modules'!$C$55="Minting",'Fund Raising'!$C$10*'Utility Modules'!$C$54/100,0)</f>
        <v>0</v>
      </c>
      <c r="P50" s="27">
        <f>if('Utility Modules'!$C$55="Minting",'Fund Raising'!$C$10*'Utility Modules'!$C$54/100,0)</f>
        <v>0</v>
      </c>
      <c r="Q50" s="27">
        <f>if('Utility Modules'!$C$55="Minting",'Fund Raising'!$C$10*'Utility Modules'!$C$54/100,0)</f>
        <v>0</v>
      </c>
      <c r="R50" s="27">
        <f>if('Utility Modules'!$C$55="Minting",'Fund Raising'!$C$10*'Utility Modules'!$C$54/100,0)</f>
        <v>0</v>
      </c>
      <c r="S50" s="27">
        <f>if('Utility Modules'!$C$55="Minting",'Fund Raising'!$C$10*'Utility Modules'!$C$54/100,0)</f>
        <v>0</v>
      </c>
      <c r="T50" s="27">
        <f>if('Utility Modules'!$C$55="Minting",'Fund Raising'!$C$10*'Utility Modules'!$C$54/100,0)</f>
        <v>0</v>
      </c>
      <c r="U50" s="27">
        <f>if('Utility Modules'!$C$55="Minting",'Fund Raising'!$C$10*'Utility Modules'!$C$54/100,0)</f>
        <v>0</v>
      </c>
      <c r="V50" s="27">
        <f>if('Utility Modules'!$C$55="Minting",'Fund Raising'!$C$10*'Utility Modules'!$C$54/100,0)</f>
        <v>0</v>
      </c>
      <c r="W50" s="27">
        <f>if('Utility Modules'!$C$55="Minting",'Fund Raising'!$C$10*'Utility Modules'!$C$54/100,0)</f>
        <v>0</v>
      </c>
      <c r="X50" s="27">
        <f>if('Utility Modules'!$C$55="Minting",'Fund Raising'!$C$10*'Utility Modules'!$C$54/100,0)</f>
        <v>0</v>
      </c>
      <c r="Y50" s="27">
        <f>if('Utility Modules'!$C$55="Minting",'Fund Raising'!$C$10*'Utility Modules'!$C$54/100,0)</f>
        <v>0</v>
      </c>
      <c r="Z50" s="27">
        <f>if('Utility Modules'!$C$55="Minting",'Fund Raising'!$C$10*'Utility Modules'!$C$54/100,0)</f>
        <v>0</v>
      </c>
      <c r="AA50" s="27">
        <f>if('Utility Modules'!$C$55="Minting",'Fund Raising'!$C$10*'Utility Modules'!$C$54/100,0)</f>
        <v>0</v>
      </c>
      <c r="AB50" s="27">
        <f>if('Utility Modules'!$C$55="Minting",'Fund Raising'!$C$10*'Utility Modules'!$C$54/100,0)</f>
        <v>0</v>
      </c>
      <c r="AC50" s="27">
        <f>if('Utility Modules'!$C$55="Minting",'Fund Raising'!$C$10*'Utility Modules'!$C$54/100,0)</f>
        <v>0</v>
      </c>
      <c r="AD50" s="27">
        <f>if('Utility Modules'!$C$55="Minting",'Fund Raising'!$C$10*'Utility Modules'!$C$54/100,0)</f>
        <v>0</v>
      </c>
      <c r="AE50" s="27">
        <f>if('Utility Modules'!$C$55="Minting",'Fund Raising'!$C$10*'Utility Modules'!$C$54/100,0)</f>
        <v>0</v>
      </c>
      <c r="AF50" s="27">
        <f>if('Utility Modules'!$C$55="Minting",'Fund Raising'!$C$10*'Utility Modules'!$C$54/100,0)</f>
        <v>0</v>
      </c>
      <c r="AG50" s="27">
        <f>if('Utility Modules'!$C$55="Minting",'Fund Raising'!$C$10*'Utility Modules'!$C$54/100,0)</f>
        <v>0</v>
      </c>
      <c r="AH50" s="27">
        <f>if('Utility Modules'!$C$55="Minting",'Fund Raising'!$C$10*'Utility Modules'!$C$54/100,0)</f>
        <v>0</v>
      </c>
      <c r="AI50" s="27">
        <f>if('Utility Modules'!$C$55="Minting",'Fund Raising'!$C$10*'Utility Modules'!$C$54/100,0)</f>
        <v>0</v>
      </c>
      <c r="AJ50" s="27">
        <f>if('Utility Modules'!$C$55="Minting",'Fund Raising'!$C$10*'Utility Modules'!$C$54/100,0)</f>
        <v>0</v>
      </c>
      <c r="AK50" s="27">
        <f>if('Utility Modules'!$C$55="Minting",'Fund Raising'!$C$10*'Utility Modules'!$C$54/100,0)</f>
        <v>0</v>
      </c>
      <c r="AL50" s="27">
        <f>if('Utility Modules'!$C$55="Minting",'Fund Raising'!$C$10*'Utility Modules'!$C$54/100,0)</f>
        <v>0</v>
      </c>
      <c r="AM50" s="27">
        <f>if('Utility Modules'!$C$55="Minting",'Fund Raising'!$C$10*'Utility Modules'!$C$54/100,0)</f>
        <v>0</v>
      </c>
      <c r="AN50" s="27">
        <f>if('Utility Modules'!$C$55="Minting",'Fund Raising'!$C$10*'Utility Modules'!$C$54/100,0)</f>
        <v>0</v>
      </c>
      <c r="AO50" s="27">
        <f>if('Utility Modules'!$C$55="Minting",'Fund Raising'!$C$10*'Utility Modules'!$C$54/100,0)</f>
        <v>0</v>
      </c>
      <c r="AP50" s="27">
        <f>if('Utility Modules'!$C$55="Minting",'Fund Raising'!$C$10*'Utility Modules'!$C$54/100,0)</f>
        <v>0</v>
      </c>
      <c r="AQ50" s="27">
        <f>if('Utility Modules'!$C$55="Minting",'Fund Raising'!$C$10*'Utility Modules'!$C$54/100,0)</f>
        <v>0</v>
      </c>
      <c r="AR50" s="27">
        <f>if('Utility Modules'!$C$55="Minting",'Fund Raising'!$C$10*'Utility Modules'!$C$54/100,0)</f>
        <v>0</v>
      </c>
      <c r="AS50" s="27">
        <f>if('Utility Modules'!$C$55="Minting",'Fund Raising'!$C$10*'Utility Modules'!$C$54/100,0)</f>
        <v>0</v>
      </c>
      <c r="AT50" s="27">
        <f>if('Utility Modules'!$C$55="Minting",'Fund Raising'!$C$10*'Utility Modules'!$C$54/100,0)</f>
        <v>0</v>
      </c>
      <c r="AU50" s="27">
        <f>if('Utility Modules'!$C$55="Minting",'Fund Raising'!$C$10*'Utility Modules'!$C$54/100,0)</f>
        <v>0</v>
      </c>
      <c r="AV50" s="27">
        <f>if('Utility Modules'!$C$55="Minting",'Fund Raising'!$C$10*'Utility Modules'!$C$54/100,0)</f>
        <v>0</v>
      </c>
      <c r="AW50" s="27">
        <f>if('Utility Modules'!$C$55="Minting",'Fund Raising'!$C$10*'Utility Modules'!$C$54/100,0)</f>
        <v>0</v>
      </c>
      <c r="AX50" s="27">
        <f>if('Utility Modules'!$C$55="Minting",'Fund Raising'!$C$10*'Utility Modules'!$C$54/100,0)</f>
        <v>0</v>
      </c>
      <c r="AY50" s="27">
        <f>if('Utility Modules'!$C$55="Minting",'Fund Raising'!$C$10*'Utility Modules'!$C$54/100,0)</f>
        <v>0</v>
      </c>
      <c r="AZ50" s="27">
        <f>if('Utility Modules'!$C$55="Minting",'Fund Raising'!$C$10*'Utility Modules'!$C$54/100,0)</f>
        <v>0</v>
      </c>
      <c r="BA50" s="27">
        <f>if('Utility Modules'!$C$55="Minting",'Fund Raising'!$C$10*'Utility Modules'!$C$54/100,0)</f>
        <v>0</v>
      </c>
      <c r="BB50" s="27">
        <f>if('Utility Modules'!$C$55="Minting",'Fund Raising'!$C$10*'Utility Modules'!$C$54/100,0)</f>
        <v>0</v>
      </c>
      <c r="BC50" s="27">
        <f>if('Utility Modules'!$C$55="Minting",'Fund Raising'!$C$10*'Utility Modules'!$C$54/100,0)</f>
        <v>0</v>
      </c>
      <c r="BD50" s="27">
        <f>if('Utility Modules'!$C$55="Minting",'Fund Raising'!$C$10*'Utility Modules'!$C$54/100,0)</f>
        <v>0</v>
      </c>
      <c r="BE50" s="27">
        <f>if('Utility Modules'!$C$55="Minting",'Fund Raising'!$C$10*'Utility Modules'!$C$54/100,0)</f>
        <v>0</v>
      </c>
      <c r="BF50" s="27">
        <f>if('Utility Modules'!$C$55="Minting",'Fund Raising'!$C$10*'Utility Modules'!$C$54/100,0)</f>
        <v>0</v>
      </c>
      <c r="BG50" s="27">
        <f>if('Utility Modules'!$C$55="Minting",'Fund Raising'!$C$10*'Utility Modules'!$C$54/100,0)</f>
        <v>0</v>
      </c>
      <c r="BH50" s="27">
        <f>if('Utility Modules'!$C$55="Minting",'Fund Raising'!$C$10*'Utility Modules'!$C$54/100,0)</f>
        <v>0</v>
      </c>
      <c r="BI50" s="27">
        <f>if('Utility Modules'!$C$55="Minting",'Fund Raising'!$C$10*'Utility Modules'!$C$54/100,0)</f>
        <v>0</v>
      </c>
      <c r="BJ50" s="27">
        <f>if('Utility Modules'!$C$55="Minting",'Fund Raising'!$C$10*'Utility Modules'!$C$54/100,0)</f>
        <v>0</v>
      </c>
      <c r="BK50" s="27">
        <f>if('Utility Modules'!$C$55="Minting",'Fund Raising'!$C$10*'Utility Modules'!$C$54/100,0)</f>
        <v>0</v>
      </c>
      <c r="BL50" s="27">
        <f>if('Utility Modules'!$C$55="Minting",'Fund Raising'!$C$10*'Utility Modules'!$C$54/100,0)</f>
        <v>0</v>
      </c>
      <c r="BM50" s="27">
        <f>if('Utility Modules'!$C$55="Minting",'Fund Raising'!$C$10*'Utility Modules'!$C$54/100,0)</f>
        <v>0</v>
      </c>
      <c r="BN50" s="27">
        <f>if('Utility Modules'!$C$55="Minting",'Fund Raising'!$C$10*'Utility Modules'!$C$54/100,0)</f>
        <v>0</v>
      </c>
      <c r="BO50" s="27">
        <f>if('Utility Modules'!$C$55="Minting",'Fund Raising'!$C$10*'Utility Modules'!$C$54/100,0)</f>
        <v>0</v>
      </c>
      <c r="BP50" s="27">
        <f>if('Utility Modules'!$C$55="Minting",'Fund Raising'!$C$10*'Utility Modules'!$C$54/100,0)</f>
        <v>0</v>
      </c>
      <c r="BQ50" s="27">
        <f>if('Utility Modules'!$C$55="Minting",'Fund Raising'!$C$10*'Utility Modules'!$C$54/100,0)</f>
        <v>0</v>
      </c>
      <c r="BR50" s="27">
        <f>if('Utility Modules'!$C$55="Minting",'Fund Raising'!$C$10*'Utility Modules'!$C$54/100,0)</f>
        <v>0</v>
      </c>
      <c r="BS50" s="27">
        <f>if('Utility Modules'!$C$55="Minting",'Fund Raising'!$C$10*'Utility Modules'!$C$54/100,0)</f>
        <v>0</v>
      </c>
      <c r="BT50" s="27">
        <f>if('Utility Modules'!$C$55="Minting",'Fund Raising'!$C$10*'Utility Modules'!$C$54/100,0)</f>
        <v>0</v>
      </c>
      <c r="BU50" s="27">
        <f>if('Utility Modules'!$C$55="Minting",'Fund Raising'!$C$10*'Utility Modules'!$C$54/100,0)</f>
        <v>0</v>
      </c>
      <c r="BV50" s="27">
        <f>if('Utility Modules'!$C$55="Minting",'Fund Raising'!$C$10*'Utility Modules'!$C$54/100,0)</f>
        <v>0</v>
      </c>
      <c r="BW50" s="27">
        <f>if('Utility Modules'!$C$55="Minting",'Fund Raising'!$C$10*'Utility Modules'!$C$54/100,0)</f>
        <v>0</v>
      </c>
      <c r="BX50" s="27">
        <f>if('Utility Modules'!$C$55="Minting",'Fund Raising'!$C$10*'Utility Modules'!$C$54/100,0)</f>
        <v>0</v>
      </c>
      <c r="BY50" s="27">
        <f>if('Utility Modules'!$C$55="Minting",'Fund Raising'!$C$10*'Utility Modules'!$C$54/100,0)</f>
        <v>0</v>
      </c>
      <c r="BZ50" s="27">
        <f>if('Utility Modules'!$C$55="Minting",'Fund Raising'!$C$10*'Utility Modules'!$C$54/100,0)</f>
        <v>0</v>
      </c>
      <c r="CA50" s="27">
        <f>if('Utility Modules'!$C$55="Minting",'Fund Raising'!$C$10*'Utility Modules'!$C$54/100,0)</f>
        <v>0</v>
      </c>
      <c r="CB50" s="27">
        <f>if('Utility Modules'!$C$55="Minting",'Fund Raising'!$C$10*'Utility Modules'!$C$54/100,0)</f>
        <v>0</v>
      </c>
      <c r="CC50" s="27">
        <f>if('Utility Modules'!$C$55="Minting",'Fund Raising'!$C$10*'Utility Modules'!$C$54/100,0)</f>
        <v>0</v>
      </c>
      <c r="CD50" s="27">
        <f>if('Utility Modules'!$C$55="Minting",'Fund Raising'!$C$10*'Utility Modules'!$C$54/100,0)</f>
        <v>0</v>
      </c>
      <c r="CE50" s="27">
        <f>if('Utility Modules'!$C$55="Minting",'Fund Raising'!$C$10*'Utility Modules'!$C$54/100,0)</f>
        <v>0</v>
      </c>
      <c r="CF50" s="27">
        <f>if('Utility Modules'!$C$55="Minting",'Fund Raising'!$C$10*'Utility Modules'!$C$54/100,0)</f>
        <v>0</v>
      </c>
      <c r="CG50" s="27">
        <f>if('Utility Modules'!$C$55="Minting",'Fund Raising'!$C$10*'Utility Modules'!$C$54/100,0)</f>
        <v>0</v>
      </c>
      <c r="CH50" s="27">
        <f>if('Utility Modules'!$C$55="Minting",'Fund Raising'!$C$10*'Utility Modules'!$C$54/100,0)</f>
        <v>0</v>
      </c>
      <c r="CI50" s="27">
        <f>if('Utility Modules'!$C$55="Minting",'Fund Raising'!$C$10*'Utility Modules'!$C$54/100,0)</f>
        <v>0</v>
      </c>
      <c r="CJ50" s="27">
        <f>if('Utility Modules'!$C$55="Minting",'Fund Raising'!$C$10*'Utility Modules'!$C$54/100,0)</f>
        <v>0</v>
      </c>
      <c r="CK50" s="27">
        <f>if('Utility Modules'!$C$55="Minting",'Fund Raising'!$C$10*'Utility Modules'!$C$54/100,0)</f>
        <v>0</v>
      </c>
      <c r="CL50" s="27">
        <f>if('Utility Modules'!$C$55="Minting",'Fund Raising'!$C$10*'Utility Modules'!$C$54/100,0)</f>
        <v>0</v>
      </c>
      <c r="CM50" s="27">
        <f>if('Utility Modules'!$C$55="Minting",'Fund Raising'!$C$10*'Utility Modules'!$C$54/100,0)</f>
        <v>0</v>
      </c>
      <c r="CN50" s="27">
        <f>if('Utility Modules'!$C$55="Minting",'Fund Raising'!$C$10*'Utility Modules'!$C$54/100,0)</f>
        <v>0</v>
      </c>
      <c r="CO50" s="27">
        <f>if('Utility Modules'!$C$55="Minting",'Fund Raising'!$C$10*'Utility Modules'!$C$54/100,0)</f>
        <v>0</v>
      </c>
      <c r="CP50" s="27">
        <f>if('Utility Modules'!$C$55="Minting",'Fund Raising'!$C$10*'Utility Modules'!$C$54/100,0)</f>
        <v>0</v>
      </c>
      <c r="CQ50" s="27">
        <f>if('Utility Modules'!$C$55="Minting",'Fund Raising'!$C$10*'Utility Modules'!$C$54/100,0)</f>
        <v>0</v>
      </c>
      <c r="CR50" s="27">
        <f>if('Utility Modules'!$C$55="Minting",'Fund Raising'!$C$10*'Utility Modules'!$C$54/100,0)</f>
        <v>0</v>
      </c>
      <c r="CS50" s="27">
        <f>if('Utility Modules'!$C$55="Minting",'Fund Raising'!$C$10*'Utility Modules'!$C$54/100,0)</f>
        <v>0</v>
      </c>
      <c r="CT50" s="27">
        <f>if('Utility Modules'!$C$55="Minting",'Fund Raising'!$C$10*'Utility Modules'!$C$54/100,0)</f>
        <v>0</v>
      </c>
      <c r="CU50" s="27">
        <f>if('Utility Modules'!$C$55="Minting",'Fund Raising'!$C$10*'Utility Modules'!$C$54/100,0)</f>
        <v>0</v>
      </c>
      <c r="CV50" s="27">
        <f>if('Utility Modules'!$C$55="Minting",'Fund Raising'!$C$10*'Utility Modules'!$C$54/100,0)</f>
        <v>0</v>
      </c>
      <c r="CW50" s="27">
        <f>if('Utility Modules'!$C$55="Minting",'Fund Raising'!$C$10*'Utility Modules'!$C$54/100,0)</f>
        <v>0</v>
      </c>
      <c r="CX50" s="27">
        <f>if('Utility Modules'!$C$55="Minting",'Fund Raising'!$C$10*'Utility Modules'!$C$54/100,0)</f>
        <v>0</v>
      </c>
      <c r="CY50" s="27">
        <f>if('Utility Modules'!$C$55="Minting",'Fund Raising'!$C$10*'Utility Modules'!$C$54/100,0)</f>
        <v>0</v>
      </c>
      <c r="CZ50" s="27">
        <f>if('Utility Modules'!$C$55="Minting",'Fund Raising'!$C$10*'Utility Modules'!$C$54/100,0)</f>
        <v>0</v>
      </c>
      <c r="DA50" s="27">
        <f>if('Utility Modules'!$C$55="Minting",'Fund Raising'!$C$10*'Utility Modules'!$C$54/100,0)</f>
        <v>0</v>
      </c>
      <c r="DB50" s="27">
        <f>if('Utility Modules'!$C$55="Minting",'Fund Raising'!$C$10*'Utility Modules'!$C$54/100,0)</f>
        <v>0</v>
      </c>
      <c r="DC50" s="27">
        <f>if('Utility Modules'!$C$55="Minting",'Fund Raising'!$C$10*'Utility Modules'!$C$54/100,0)</f>
        <v>0</v>
      </c>
      <c r="DD50" s="27">
        <f>if('Utility Modules'!$C$55="Minting",'Fund Raising'!$C$10*'Utility Modules'!$C$54/100,0)</f>
        <v>0</v>
      </c>
      <c r="DE50" s="27">
        <f>if('Utility Modules'!$C$55="Minting",'Fund Raising'!$C$10*'Utility Modules'!$C$54/100,0)</f>
        <v>0</v>
      </c>
      <c r="DF50" s="27">
        <f>if('Utility Modules'!$C$55="Minting",'Fund Raising'!$C$10*'Utility Modules'!$C$54/100,0)</f>
        <v>0</v>
      </c>
      <c r="DG50" s="27">
        <f>if('Utility Modules'!$C$55="Minting",'Fund Raising'!$C$10*'Utility Modules'!$C$54/100,0)</f>
        <v>0</v>
      </c>
      <c r="DH50" s="27">
        <f>if('Utility Modules'!$C$55="Minting",'Fund Raising'!$C$10*'Utility Modules'!$C$54/100,0)</f>
        <v>0</v>
      </c>
      <c r="DI50" s="27">
        <f>if('Utility Modules'!$C$55="Minting",'Fund Raising'!$C$10*'Utility Modules'!$C$54/100,0)</f>
        <v>0</v>
      </c>
      <c r="DJ50" s="27">
        <f>if('Utility Modules'!$C$55="Minting",'Fund Raising'!$C$10*'Utility Modules'!$C$54/100,0)</f>
        <v>0</v>
      </c>
      <c r="DK50" s="27">
        <f>if('Utility Modules'!$C$55="Minting",'Fund Raising'!$C$10*'Utility Modules'!$C$54/100,0)</f>
        <v>0</v>
      </c>
      <c r="DL50" s="27">
        <f>if('Utility Modules'!$C$55="Minting",'Fund Raising'!$C$10*'Utility Modules'!$C$54/100,0)</f>
        <v>0</v>
      </c>
      <c r="DM50" s="27">
        <f>if('Utility Modules'!$C$55="Minting",'Fund Raising'!$C$10*'Utility Modules'!$C$54/100,0)</f>
        <v>0</v>
      </c>
      <c r="DN50" s="27">
        <f>if('Utility Modules'!$C$55="Minting",'Fund Raising'!$C$10*'Utility Modules'!$C$54/100,0)</f>
        <v>0</v>
      </c>
      <c r="DO50" s="27">
        <f>if('Utility Modules'!$C$55="Minting",'Fund Raising'!$C$10*'Utility Modules'!$C$54/100,0)</f>
        <v>0</v>
      </c>
      <c r="DP50" s="27">
        <f>if('Utility Modules'!$C$55="Minting",'Fund Raising'!$C$10*'Utility Modules'!$C$54/100,0)</f>
        <v>0</v>
      </c>
      <c r="DQ50" s="27">
        <f>if('Utility Modules'!$C$55="Minting",'Fund Raising'!$C$10*'Utility Modules'!$C$54/100,0)</f>
        <v>0</v>
      </c>
      <c r="DR50" s="27">
        <f>if('Utility Modules'!$C$55="Minting",'Fund Raising'!$C$10*'Utility Modules'!$C$54/100,0)</f>
        <v>0</v>
      </c>
    </row>
    <row r="51" ht="14.25" customHeight="1" outlineLevel="2">
      <c r="B51" s="242" t="str">
        <f>'Utility Modules'!C53</f>
        <v>Incentivise</v>
      </c>
      <c r="C51" s="27">
        <f>SUMIF($B$20:$B$24,'Utility Modules'!$C$55,C20:C24)+C50</f>
        <v>0</v>
      </c>
      <c r="D51" s="27">
        <f>SUMIF($B$20:$B$24,'Utility Modules'!$C$55,D20:D24)+D50</f>
        <v>0</v>
      </c>
      <c r="E51" s="27">
        <f>SUMIF($B$20:$B$24,'Utility Modules'!$C$55,E20:E24)+E50</f>
        <v>0</v>
      </c>
      <c r="F51" s="27">
        <f>SUMIF($B$20:$B$24,'Utility Modules'!$C$55,F20:F24)+F50</f>
        <v>0</v>
      </c>
      <c r="G51" s="27">
        <f>SUMIF($B$20:$B$24,'Utility Modules'!$C$55,G20:G24)+G50</f>
        <v>0</v>
      </c>
      <c r="H51" s="27">
        <f>SUMIF($B$20:$B$24,'Utility Modules'!$C$55,H20:H24)+H50</f>
        <v>0</v>
      </c>
      <c r="I51" s="27">
        <f>SUMIF($B$20:$B$24,'Utility Modules'!$C$55,I20:I24)+I50</f>
        <v>0</v>
      </c>
      <c r="J51" s="27">
        <f>SUMIF($B$20:$B$24,'Utility Modules'!$C$55,J20:J24)+J50</f>
        <v>0</v>
      </c>
      <c r="K51" s="27">
        <f>SUMIF($B$20:$B$24,'Utility Modules'!$C$55,K20:K24)+K50</f>
        <v>0</v>
      </c>
      <c r="L51" s="27">
        <f>SUMIF($B$20:$B$24,'Utility Modules'!$C$55,L20:L24)+L50</f>
        <v>0</v>
      </c>
      <c r="M51" s="27">
        <f>SUMIF($B$20:$B$24,'Utility Modules'!$C$55,M20:M24)+M50</f>
        <v>0</v>
      </c>
      <c r="N51" s="27">
        <f>SUMIF($B$20:$B$24,'Utility Modules'!$C$55,N20:N24)+N50</f>
        <v>0</v>
      </c>
      <c r="O51" s="27">
        <f>SUMIF($B$20:$B$24,'Utility Modules'!$C$55,O20:O24)+O50</f>
        <v>0</v>
      </c>
      <c r="P51" s="27">
        <f>SUMIF($B$20:$B$24,'Utility Modules'!$C$55,P20:P24)+P50</f>
        <v>0</v>
      </c>
      <c r="Q51" s="27">
        <f>SUMIF($B$20:$B$24,'Utility Modules'!$C$55,Q20:Q24)+Q50</f>
        <v>0</v>
      </c>
      <c r="R51" s="27">
        <f>SUMIF($B$20:$B$24,'Utility Modules'!$C$55,R20:R24)+R50</f>
        <v>0</v>
      </c>
      <c r="S51" s="27">
        <f>SUMIF($B$20:$B$24,'Utility Modules'!$C$55,S20:S24)+S50</f>
        <v>0</v>
      </c>
      <c r="T51" s="27">
        <f>SUMIF($B$20:$B$24,'Utility Modules'!$C$55,T20:T24)+T50</f>
        <v>0</v>
      </c>
      <c r="U51" s="27">
        <f>SUMIF($B$20:$B$24,'Utility Modules'!$C$55,U20:U24)+U50</f>
        <v>0</v>
      </c>
      <c r="V51" s="27">
        <f>SUMIF($B$20:$B$24,'Utility Modules'!$C$55,V20:V24)+V50</f>
        <v>0</v>
      </c>
      <c r="W51" s="27">
        <f>SUMIF($B$20:$B$24,'Utility Modules'!$C$55,W20:W24)+W50</f>
        <v>0</v>
      </c>
      <c r="X51" s="27">
        <f>SUMIF($B$20:$B$24,'Utility Modules'!$C$55,X20:X24)+X50</f>
        <v>0</v>
      </c>
      <c r="Y51" s="27">
        <f>SUMIF($B$20:$B$24,'Utility Modules'!$C$55,Y20:Y24)+Y50</f>
        <v>0</v>
      </c>
      <c r="Z51" s="27">
        <f>SUMIF($B$20:$B$24,'Utility Modules'!$C$55,Z20:Z24)+Z50</f>
        <v>0</v>
      </c>
      <c r="AA51" s="27">
        <f>SUMIF($B$20:$B$24,'Utility Modules'!$C$55,AA20:AA24)+AA50</f>
        <v>0</v>
      </c>
      <c r="AB51" s="27">
        <f>SUMIF($B$20:$B$24,'Utility Modules'!$C$55,AB20:AB24)+AB50</f>
        <v>0</v>
      </c>
      <c r="AC51" s="27">
        <f>SUMIF($B$20:$B$24,'Utility Modules'!$C$55,AC20:AC24)+AC50</f>
        <v>0</v>
      </c>
      <c r="AD51" s="27">
        <f>SUMIF($B$20:$B$24,'Utility Modules'!$C$55,AD20:AD24)+AD50</f>
        <v>0</v>
      </c>
      <c r="AE51" s="27">
        <f>SUMIF($B$20:$B$24,'Utility Modules'!$C$55,AE20:AE24)+AE50</f>
        <v>0</v>
      </c>
      <c r="AF51" s="27">
        <f>SUMIF($B$20:$B$24,'Utility Modules'!$C$55,AF20:AF24)+AF50</f>
        <v>0</v>
      </c>
      <c r="AG51" s="27">
        <f>SUMIF($B$20:$B$24,'Utility Modules'!$C$55,AG20:AG24)+AG50</f>
        <v>0</v>
      </c>
      <c r="AH51" s="27">
        <f>SUMIF($B$20:$B$24,'Utility Modules'!$C$55,AH20:AH24)+AH50</f>
        <v>0</v>
      </c>
      <c r="AI51" s="27">
        <f>SUMIF($B$20:$B$24,'Utility Modules'!$C$55,AI20:AI24)+AI50</f>
        <v>0</v>
      </c>
      <c r="AJ51" s="27">
        <f>SUMIF($B$20:$B$24,'Utility Modules'!$C$55,AJ20:AJ24)+AJ50</f>
        <v>0</v>
      </c>
      <c r="AK51" s="27">
        <f>SUMIF($B$20:$B$24,'Utility Modules'!$C$55,AK20:AK24)+AK50</f>
        <v>0</v>
      </c>
      <c r="AL51" s="27">
        <f>SUMIF($B$20:$B$24,'Utility Modules'!$C$55,AL20:AL24)+AL50</f>
        <v>0</v>
      </c>
      <c r="AM51" s="27">
        <f>SUMIF($B$20:$B$24,'Utility Modules'!$C$55,AM20:AM24)+AM50</f>
        <v>0</v>
      </c>
      <c r="AN51" s="27">
        <f>SUMIF($B$20:$B$24,'Utility Modules'!$C$55,AN20:AN24)+AN50</f>
        <v>0</v>
      </c>
      <c r="AO51" s="27">
        <f>SUMIF($B$20:$B$24,'Utility Modules'!$C$55,AO20:AO24)+AO50</f>
        <v>0</v>
      </c>
      <c r="AP51" s="27">
        <f>SUMIF($B$20:$B$24,'Utility Modules'!$C$55,AP20:AP24)+AP50</f>
        <v>0</v>
      </c>
      <c r="AQ51" s="27">
        <f>SUMIF($B$20:$B$24,'Utility Modules'!$C$55,AQ20:AQ24)+AQ50</f>
        <v>0</v>
      </c>
      <c r="AR51" s="27">
        <f>SUMIF($B$20:$B$24,'Utility Modules'!$C$55,AR20:AR24)+AR50</f>
        <v>0</v>
      </c>
      <c r="AS51" s="27">
        <f>SUMIF($B$20:$B$24,'Utility Modules'!$C$55,AS20:AS24)+AS50</f>
        <v>0</v>
      </c>
      <c r="AT51" s="27">
        <f>SUMIF($B$20:$B$24,'Utility Modules'!$C$55,AT20:AT24)+AT50</f>
        <v>0</v>
      </c>
      <c r="AU51" s="27">
        <f>SUMIF($B$20:$B$24,'Utility Modules'!$C$55,AU20:AU24)+AU50</f>
        <v>0</v>
      </c>
      <c r="AV51" s="27">
        <f>SUMIF($B$20:$B$24,'Utility Modules'!$C$55,AV20:AV24)+AV50</f>
        <v>0</v>
      </c>
      <c r="AW51" s="27">
        <f>SUMIF($B$20:$B$24,'Utility Modules'!$C$55,AW20:AW24)+AW50</f>
        <v>0</v>
      </c>
      <c r="AX51" s="27">
        <f>SUMIF($B$20:$B$24,'Utility Modules'!$C$55,AX20:AX24)+AX50</f>
        <v>0</v>
      </c>
      <c r="AY51" s="27">
        <f>SUMIF($B$20:$B$24,'Utility Modules'!$C$55,AY20:AY24)+AY50</f>
        <v>0</v>
      </c>
      <c r="AZ51" s="27">
        <f>SUMIF($B$20:$B$24,'Utility Modules'!$C$55,AZ20:AZ24)+AZ50</f>
        <v>0</v>
      </c>
      <c r="BA51" s="27">
        <f>SUMIF($B$20:$B$24,'Utility Modules'!$C$55,BA20:BA24)+BA50</f>
        <v>0</v>
      </c>
      <c r="BB51" s="27">
        <f>SUMIF($B$20:$B$24,'Utility Modules'!$C$55,BB20:BB24)+BB50</f>
        <v>0</v>
      </c>
      <c r="BC51" s="27">
        <f>SUMIF($B$20:$B$24,'Utility Modules'!$C$55,BC20:BC24)+BC50</f>
        <v>0</v>
      </c>
      <c r="BD51" s="27">
        <f>SUMIF($B$20:$B$24,'Utility Modules'!$C$55,BD20:BD24)+BD50</f>
        <v>0</v>
      </c>
      <c r="BE51" s="27">
        <f>SUMIF($B$20:$B$24,'Utility Modules'!$C$55,BE20:BE24)+BE50</f>
        <v>0</v>
      </c>
      <c r="BF51" s="27">
        <f>SUMIF($B$20:$B$24,'Utility Modules'!$C$55,BF20:BF24)+BF50</f>
        <v>0</v>
      </c>
      <c r="BG51" s="27">
        <f>SUMIF($B$20:$B$24,'Utility Modules'!$C$55,BG20:BG24)+BG50</f>
        <v>0</v>
      </c>
      <c r="BH51" s="27">
        <f>SUMIF($B$20:$B$24,'Utility Modules'!$C$55,BH20:BH24)+BH50</f>
        <v>0</v>
      </c>
      <c r="BI51" s="27">
        <f>SUMIF($B$20:$B$24,'Utility Modules'!$C$55,BI20:BI24)+BI50</f>
        <v>0</v>
      </c>
      <c r="BJ51" s="27">
        <f>SUMIF($B$20:$B$24,'Utility Modules'!$C$55,BJ20:BJ24)+BJ50</f>
        <v>0</v>
      </c>
      <c r="BK51" s="27">
        <f>SUMIF($B$20:$B$24,'Utility Modules'!$C$55,BK20:BK24)+BK50</f>
        <v>0</v>
      </c>
      <c r="BL51" s="27">
        <f>SUMIF($B$20:$B$24,'Utility Modules'!$C$55,BL20:BL24)+BL50</f>
        <v>0</v>
      </c>
      <c r="BM51" s="27">
        <f>SUMIF($B$20:$B$24,'Utility Modules'!$C$55,BM20:BM24)+BM50</f>
        <v>0</v>
      </c>
      <c r="BN51" s="27">
        <f>SUMIF($B$20:$B$24,'Utility Modules'!$C$55,BN20:BN24)+BN50</f>
        <v>0</v>
      </c>
      <c r="BO51" s="27">
        <f>SUMIF($B$20:$B$24,'Utility Modules'!$C$55,BO20:BO24)+BO50</f>
        <v>0</v>
      </c>
      <c r="BP51" s="27">
        <f>SUMIF($B$20:$B$24,'Utility Modules'!$C$55,BP20:BP24)+BP50</f>
        <v>0</v>
      </c>
      <c r="BQ51" s="27">
        <f>SUMIF($B$20:$B$24,'Utility Modules'!$C$55,BQ20:BQ24)+BQ50</f>
        <v>0</v>
      </c>
      <c r="BR51" s="27">
        <f>SUMIF($B$20:$B$24,'Utility Modules'!$C$55,BR20:BR24)+BR50</f>
        <v>0</v>
      </c>
      <c r="BS51" s="27">
        <f>SUMIF($B$20:$B$24,'Utility Modules'!$C$55,BS20:BS24)+BS50</f>
        <v>0</v>
      </c>
      <c r="BT51" s="27">
        <f>SUMIF($B$20:$B$24,'Utility Modules'!$C$55,BT20:BT24)+BT50</f>
        <v>0</v>
      </c>
      <c r="BU51" s="27">
        <f>SUMIF($B$20:$B$24,'Utility Modules'!$C$55,BU20:BU24)+BU50</f>
        <v>0</v>
      </c>
      <c r="BV51" s="27">
        <f>SUMIF($B$20:$B$24,'Utility Modules'!$C$55,BV20:BV24)+BV50</f>
        <v>0</v>
      </c>
      <c r="BW51" s="27">
        <f>SUMIF($B$20:$B$24,'Utility Modules'!$C$55,BW20:BW24)+BW50</f>
        <v>0</v>
      </c>
      <c r="BX51" s="27">
        <f>SUMIF($B$20:$B$24,'Utility Modules'!$C$55,BX20:BX24)+BX50</f>
        <v>0</v>
      </c>
      <c r="BY51" s="27">
        <f>SUMIF($B$20:$B$24,'Utility Modules'!$C$55,BY20:BY24)+BY50</f>
        <v>0</v>
      </c>
      <c r="BZ51" s="27">
        <f>SUMIF($B$20:$B$24,'Utility Modules'!$C$55,BZ20:BZ24)+BZ50</f>
        <v>0</v>
      </c>
      <c r="CA51" s="27">
        <f>SUMIF($B$20:$B$24,'Utility Modules'!$C$55,CA20:CA24)+CA50</f>
        <v>0</v>
      </c>
      <c r="CB51" s="27">
        <f>SUMIF($B$20:$B$24,'Utility Modules'!$C$55,CB20:CB24)+CB50</f>
        <v>0</v>
      </c>
      <c r="CC51" s="27">
        <f>SUMIF($B$20:$B$24,'Utility Modules'!$C$55,CC20:CC24)+CC50</f>
        <v>0</v>
      </c>
      <c r="CD51" s="27">
        <f>SUMIF($B$20:$B$24,'Utility Modules'!$C$55,CD20:CD24)+CD50</f>
        <v>0</v>
      </c>
      <c r="CE51" s="27">
        <f>SUMIF($B$20:$B$24,'Utility Modules'!$C$55,CE20:CE24)+CE50</f>
        <v>0</v>
      </c>
      <c r="CF51" s="27">
        <f>SUMIF($B$20:$B$24,'Utility Modules'!$C$55,CF20:CF24)+CF50</f>
        <v>0</v>
      </c>
      <c r="CG51" s="27">
        <f>SUMIF($B$20:$B$24,'Utility Modules'!$C$55,CG20:CG24)+CG50</f>
        <v>0</v>
      </c>
      <c r="CH51" s="27">
        <f>SUMIF($B$20:$B$24,'Utility Modules'!$C$55,CH20:CH24)+CH50</f>
        <v>0</v>
      </c>
      <c r="CI51" s="27">
        <f>SUMIF($B$20:$B$24,'Utility Modules'!$C$55,CI20:CI24)+CI50</f>
        <v>0</v>
      </c>
      <c r="CJ51" s="27">
        <f>SUMIF($B$20:$B$24,'Utility Modules'!$C$55,CJ20:CJ24)+CJ50</f>
        <v>0</v>
      </c>
      <c r="CK51" s="27">
        <f>SUMIF($B$20:$B$24,'Utility Modules'!$C$55,CK20:CK24)+CK50</f>
        <v>0</v>
      </c>
      <c r="CL51" s="27">
        <f>SUMIF($B$20:$B$24,'Utility Modules'!$C$55,CL20:CL24)+CL50</f>
        <v>0</v>
      </c>
      <c r="CM51" s="27">
        <f>SUMIF($B$20:$B$24,'Utility Modules'!$C$55,CM20:CM24)+CM50</f>
        <v>0</v>
      </c>
      <c r="CN51" s="27">
        <f>SUMIF($B$20:$B$24,'Utility Modules'!$C$55,CN20:CN24)+CN50</f>
        <v>0</v>
      </c>
      <c r="CO51" s="27">
        <f>SUMIF($B$20:$B$24,'Utility Modules'!$C$55,CO20:CO24)+CO50</f>
        <v>0</v>
      </c>
      <c r="CP51" s="27">
        <f>SUMIF($B$20:$B$24,'Utility Modules'!$C$55,CP20:CP24)+CP50</f>
        <v>0</v>
      </c>
      <c r="CQ51" s="27">
        <f>SUMIF($B$20:$B$24,'Utility Modules'!$C$55,CQ20:CQ24)+CQ50</f>
        <v>0</v>
      </c>
      <c r="CR51" s="27">
        <f>SUMIF($B$20:$B$24,'Utility Modules'!$C$55,CR20:CR24)+CR50</f>
        <v>0</v>
      </c>
      <c r="CS51" s="27">
        <f>SUMIF($B$20:$B$24,'Utility Modules'!$C$55,CS20:CS24)+CS50</f>
        <v>0</v>
      </c>
      <c r="CT51" s="27">
        <f>SUMIF($B$20:$B$24,'Utility Modules'!$C$55,CT20:CT24)+CT50</f>
        <v>0</v>
      </c>
      <c r="CU51" s="27">
        <f>SUMIF($B$20:$B$24,'Utility Modules'!$C$55,CU20:CU24)+CU50</f>
        <v>0</v>
      </c>
      <c r="CV51" s="27">
        <f>SUMIF($B$20:$B$24,'Utility Modules'!$C$55,CV20:CV24)+CV50</f>
        <v>0</v>
      </c>
      <c r="CW51" s="27">
        <f>SUMIF($B$20:$B$24,'Utility Modules'!$C$55,CW20:CW24)+CW50</f>
        <v>0</v>
      </c>
      <c r="CX51" s="27">
        <f>SUMIF($B$20:$B$24,'Utility Modules'!$C$55,CX20:CX24)+CX50</f>
        <v>0</v>
      </c>
      <c r="CY51" s="27">
        <f>SUMIF($B$20:$B$24,'Utility Modules'!$C$55,CY20:CY24)+CY50</f>
        <v>0</v>
      </c>
      <c r="CZ51" s="27">
        <f>SUMIF($B$20:$B$24,'Utility Modules'!$C$55,CZ20:CZ24)+CZ50</f>
        <v>0</v>
      </c>
      <c r="DA51" s="27">
        <f>SUMIF($B$20:$B$24,'Utility Modules'!$C$55,DA20:DA24)+DA50</f>
        <v>0</v>
      </c>
      <c r="DB51" s="27">
        <f>SUMIF($B$20:$B$24,'Utility Modules'!$C$55,DB20:DB24)+DB50</f>
        <v>0</v>
      </c>
      <c r="DC51" s="27">
        <f>SUMIF($B$20:$B$24,'Utility Modules'!$C$55,DC20:DC24)+DC50</f>
        <v>0</v>
      </c>
      <c r="DD51" s="27">
        <f>SUMIF($B$20:$B$24,'Utility Modules'!$C$55,DD20:DD24)+DD50</f>
        <v>0</v>
      </c>
      <c r="DE51" s="27">
        <f>SUMIF($B$20:$B$24,'Utility Modules'!$C$55,DE20:DE24)+DE50</f>
        <v>0</v>
      </c>
      <c r="DF51" s="27">
        <f>SUMIF($B$20:$B$24,'Utility Modules'!$C$55,DF20:DF24)+DF50</f>
        <v>0</v>
      </c>
      <c r="DG51" s="27">
        <f>SUMIF($B$20:$B$24,'Utility Modules'!$C$55,DG20:DG24)+DG50</f>
        <v>0</v>
      </c>
      <c r="DH51" s="27">
        <f>SUMIF($B$20:$B$24,'Utility Modules'!$C$55,DH20:DH24)+DH50</f>
        <v>0</v>
      </c>
      <c r="DI51" s="27">
        <f>SUMIF($B$20:$B$24,'Utility Modules'!$C$55,DI20:DI24)+DI50</f>
        <v>0</v>
      </c>
      <c r="DJ51" s="27">
        <f>SUMIF($B$20:$B$24,'Utility Modules'!$C$55,DJ20:DJ24)+DJ50</f>
        <v>0</v>
      </c>
      <c r="DK51" s="27">
        <f>SUMIF($B$20:$B$24,'Utility Modules'!$C$55,DK20:DK24)+DK50</f>
        <v>0</v>
      </c>
      <c r="DL51" s="27">
        <f>SUMIF($B$20:$B$24,'Utility Modules'!$C$55,DL20:DL24)+DL50</f>
        <v>0</v>
      </c>
      <c r="DM51" s="27">
        <f>SUMIF($B$20:$B$24,'Utility Modules'!$C$55,DM20:DM24)+DM50</f>
        <v>0</v>
      </c>
      <c r="DN51" s="27">
        <f>SUMIF($B$20:$B$24,'Utility Modules'!$C$55,DN20:DN24)+DN50</f>
        <v>0</v>
      </c>
      <c r="DO51" s="27">
        <f>SUMIF($B$20:$B$24,'Utility Modules'!$C$55,DO20:DO24)+DO50</f>
        <v>0</v>
      </c>
      <c r="DP51" s="27">
        <f>SUMIF($B$20:$B$24,'Utility Modules'!$C$55,DP20:DP24)+DP50</f>
        <v>0</v>
      </c>
      <c r="DQ51" s="27">
        <f>SUMIF($B$20:$B$24,'Utility Modules'!$C$55,DQ20:DQ24)+DQ50</f>
        <v>0</v>
      </c>
      <c r="DR51" s="27">
        <f>SUMIF($B$20:$B$24,'Utility Modules'!$C$55,DR20:DR24)+DR50</f>
        <v>0</v>
      </c>
    </row>
    <row r="52" ht="14.25" customHeight="1" outlineLevel="2">
      <c r="B52" s="242" t="str">
        <f>B51&amp;" CUM."</f>
        <v>Incentivise CUM.</v>
      </c>
      <c r="C52" s="35">
        <f>C51</f>
        <v>0</v>
      </c>
      <c r="D52" s="35">
        <f t="shared" ref="D52:DR52" si="34">C52+D51</f>
        <v>0</v>
      </c>
      <c r="E52" s="35">
        <f t="shared" si="34"/>
        <v>0</v>
      </c>
      <c r="F52" s="35">
        <f t="shared" si="34"/>
        <v>0</v>
      </c>
      <c r="G52" s="35">
        <f t="shared" si="34"/>
        <v>0</v>
      </c>
      <c r="H52" s="35">
        <f t="shared" si="34"/>
        <v>0</v>
      </c>
      <c r="I52" s="35">
        <f t="shared" si="34"/>
        <v>0</v>
      </c>
      <c r="J52" s="35">
        <f t="shared" si="34"/>
        <v>0</v>
      </c>
      <c r="K52" s="35">
        <f t="shared" si="34"/>
        <v>0</v>
      </c>
      <c r="L52" s="35">
        <f t="shared" si="34"/>
        <v>0</v>
      </c>
      <c r="M52" s="35">
        <f t="shared" si="34"/>
        <v>0</v>
      </c>
      <c r="N52" s="35">
        <f t="shared" si="34"/>
        <v>0</v>
      </c>
      <c r="O52" s="35">
        <f t="shared" si="34"/>
        <v>0</v>
      </c>
      <c r="P52" s="35">
        <f t="shared" si="34"/>
        <v>0</v>
      </c>
      <c r="Q52" s="35">
        <f t="shared" si="34"/>
        <v>0</v>
      </c>
      <c r="R52" s="35">
        <f t="shared" si="34"/>
        <v>0</v>
      </c>
      <c r="S52" s="35">
        <f t="shared" si="34"/>
        <v>0</v>
      </c>
      <c r="T52" s="35">
        <f t="shared" si="34"/>
        <v>0</v>
      </c>
      <c r="U52" s="35">
        <f t="shared" si="34"/>
        <v>0</v>
      </c>
      <c r="V52" s="35">
        <f t="shared" si="34"/>
        <v>0</v>
      </c>
      <c r="W52" s="35">
        <f t="shared" si="34"/>
        <v>0</v>
      </c>
      <c r="X52" s="35">
        <f t="shared" si="34"/>
        <v>0</v>
      </c>
      <c r="Y52" s="35">
        <f t="shared" si="34"/>
        <v>0</v>
      </c>
      <c r="Z52" s="35">
        <f t="shared" si="34"/>
        <v>0</v>
      </c>
      <c r="AA52" s="35">
        <f t="shared" si="34"/>
        <v>0</v>
      </c>
      <c r="AB52" s="35">
        <f t="shared" si="34"/>
        <v>0</v>
      </c>
      <c r="AC52" s="35">
        <f t="shared" si="34"/>
        <v>0</v>
      </c>
      <c r="AD52" s="35">
        <f t="shared" si="34"/>
        <v>0</v>
      </c>
      <c r="AE52" s="35">
        <f t="shared" si="34"/>
        <v>0</v>
      </c>
      <c r="AF52" s="35">
        <f t="shared" si="34"/>
        <v>0</v>
      </c>
      <c r="AG52" s="35">
        <f t="shared" si="34"/>
        <v>0</v>
      </c>
      <c r="AH52" s="35">
        <f t="shared" si="34"/>
        <v>0</v>
      </c>
      <c r="AI52" s="35">
        <f t="shared" si="34"/>
        <v>0</v>
      </c>
      <c r="AJ52" s="35">
        <f t="shared" si="34"/>
        <v>0</v>
      </c>
      <c r="AK52" s="35">
        <f t="shared" si="34"/>
        <v>0</v>
      </c>
      <c r="AL52" s="35">
        <f t="shared" si="34"/>
        <v>0</v>
      </c>
      <c r="AM52" s="35">
        <f t="shared" si="34"/>
        <v>0</v>
      </c>
      <c r="AN52" s="35">
        <f t="shared" si="34"/>
        <v>0</v>
      </c>
      <c r="AO52" s="35">
        <f t="shared" si="34"/>
        <v>0</v>
      </c>
      <c r="AP52" s="35">
        <f t="shared" si="34"/>
        <v>0</v>
      </c>
      <c r="AQ52" s="35">
        <f t="shared" si="34"/>
        <v>0</v>
      </c>
      <c r="AR52" s="35">
        <f t="shared" si="34"/>
        <v>0</v>
      </c>
      <c r="AS52" s="35">
        <f t="shared" si="34"/>
        <v>0</v>
      </c>
      <c r="AT52" s="35">
        <f t="shared" si="34"/>
        <v>0</v>
      </c>
      <c r="AU52" s="35">
        <f t="shared" si="34"/>
        <v>0</v>
      </c>
      <c r="AV52" s="35">
        <f t="shared" si="34"/>
        <v>0</v>
      </c>
      <c r="AW52" s="35">
        <f t="shared" si="34"/>
        <v>0</v>
      </c>
      <c r="AX52" s="35">
        <f t="shared" si="34"/>
        <v>0</v>
      </c>
      <c r="AY52" s="35">
        <f t="shared" si="34"/>
        <v>0</v>
      </c>
      <c r="AZ52" s="35">
        <f t="shared" si="34"/>
        <v>0</v>
      </c>
      <c r="BA52" s="35">
        <f t="shared" si="34"/>
        <v>0</v>
      </c>
      <c r="BB52" s="35">
        <f t="shared" si="34"/>
        <v>0</v>
      </c>
      <c r="BC52" s="35">
        <f t="shared" si="34"/>
        <v>0</v>
      </c>
      <c r="BD52" s="35">
        <f t="shared" si="34"/>
        <v>0</v>
      </c>
      <c r="BE52" s="35">
        <f t="shared" si="34"/>
        <v>0</v>
      </c>
      <c r="BF52" s="35">
        <f t="shared" si="34"/>
        <v>0</v>
      </c>
      <c r="BG52" s="35">
        <f t="shared" si="34"/>
        <v>0</v>
      </c>
      <c r="BH52" s="35">
        <f t="shared" si="34"/>
        <v>0</v>
      </c>
      <c r="BI52" s="35">
        <f t="shared" si="34"/>
        <v>0</v>
      </c>
      <c r="BJ52" s="35">
        <f t="shared" si="34"/>
        <v>0</v>
      </c>
      <c r="BK52" s="35">
        <f t="shared" si="34"/>
        <v>0</v>
      </c>
      <c r="BL52" s="35">
        <f t="shared" si="34"/>
        <v>0</v>
      </c>
      <c r="BM52" s="35">
        <f t="shared" si="34"/>
        <v>0</v>
      </c>
      <c r="BN52" s="35">
        <f t="shared" si="34"/>
        <v>0</v>
      </c>
      <c r="BO52" s="35">
        <f t="shared" si="34"/>
        <v>0</v>
      </c>
      <c r="BP52" s="35">
        <f t="shared" si="34"/>
        <v>0</v>
      </c>
      <c r="BQ52" s="35">
        <f t="shared" si="34"/>
        <v>0</v>
      </c>
      <c r="BR52" s="35">
        <f t="shared" si="34"/>
        <v>0</v>
      </c>
      <c r="BS52" s="35">
        <f t="shared" si="34"/>
        <v>0</v>
      </c>
      <c r="BT52" s="35">
        <f t="shared" si="34"/>
        <v>0</v>
      </c>
      <c r="BU52" s="35">
        <f t="shared" si="34"/>
        <v>0</v>
      </c>
      <c r="BV52" s="35">
        <f t="shared" si="34"/>
        <v>0</v>
      </c>
      <c r="BW52" s="35">
        <f t="shared" si="34"/>
        <v>0</v>
      </c>
      <c r="BX52" s="35">
        <f t="shared" si="34"/>
        <v>0</v>
      </c>
      <c r="BY52" s="35">
        <f t="shared" si="34"/>
        <v>0</v>
      </c>
      <c r="BZ52" s="35">
        <f t="shared" si="34"/>
        <v>0</v>
      </c>
      <c r="CA52" s="35">
        <f t="shared" si="34"/>
        <v>0</v>
      </c>
      <c r="CB52" s="35">
        <f t="shared" si="34"/>
        <v>0</v>
      </c>
      <c r="CC52" s="35">
        <f t="shared" si="34"/>
        <v>0</v>
      </c>
      <c r="CD52" s="35">
        <f t="shared" si="34"/>
        <v>0</v>
      </c>
      <c r="CE52" s="35">
        <f t="shared" si="34"/>
        <v>0</v>
      </c>
      <c r="CF52" s="35">
        <f t="shared" si="34"/>
        <v>0</v>
      </c>
      <c r="CG52" s="35">
        <f t="shared" si="34"/>
        <v>0</v>
      </c>
      <c r="CH52" s="35">
        <f t="shared" si="34"/>
        <v>0</v>
      </c>
      <c r="CI52" s="35">
        <f t="shared" si="34"/>
        <v>0</v>
      </c>
      <c r="CJ52" s="35">
        <f t="shared" si="34"/>
        <v>0</v>
      </c>
      <c r="CK52" s="35">
        <f t="shared" si="34"/>
        <v>0</v>
      </c>
      <c r="CL52" s="35">
        <f t="shared" si="34"/>
        <v>0</v>
      </c>
      <c r="CM52" s="35">
        <f t="shared" si="34"/>
        <v>0</v>
      </c>
      <c r="CN52" s="35">
        <f t="shared" si="34"/>
        <v>0</v>
      </c>
      <c r="CO52" s="35">
        <f t="shared" si="34"/>
        <v>0</v>
      </c>
      <c r="CP52" s="35">
        <f t="shared" si="34"/>
        <v>0</v>
      </c>
      <c r="CQ52" s="35">
        <f t="shared" si="34"/>
        <v>0</v>
      </c>
      <c r="CR52" s="35">
        <f t="shared" si="34"/>
        <v>0</v>
      </c>
      <c r="CS52" s="35">
        <f t="shared" si="34"/>
        <v>0</v>
      </c>
      <c r="CT52" s="35">
        <f t="shared" si="34"/>
        <v>0</v>
      </c>
      <c r="CU52" s="35">
        <f t="shared" si="34"/>
        <v>0</v>
      </c>
      <c r="CV52" s="35">
        <f t="shared" si="34"/>
        <v>0</v>
      </c>
      <c r="CW52" s="35">
        <f t="shared" si="34"/>
        <v>0</v>
      </c>
      <c r="CX52" s="35">
        <f t="shared" si="34"/>
        <v>0</v>
      </c>
      <c r="CY52" s="35">
        <f t="shared" si="34"/>
        <v>0</v>
      </c>
      <c r="CZ52" s="35">
        <f t="shared" si="34"/>
        <v>0</v>
      </c>
      <c r="DA52" s="35">
        <f t="shared" si="34"/>
        <v>0</v>
      </c>
      <c r="DB52" s="35">
        <f t="shared" si="34"/>
        <v>0</v>
      </c>
      <c r="DC52" s="35">
        <f t="shared" si="34"/>
        <v>0</v>
      </c>
      <c r="DD52" s="35">
        <f t="shared" si="34"/>
        <v>0</v>
      </c>
      <c r="DE52" s="35">
        <f t="shared" si="34"/>
        <v>0</v>
      </c>
      <c r="DF52" s="35">
        <f t="shared" si="34"/>
        <v>0</v>
      </c>
      <c r="DG52" s="35">
        <f t="shared" si="34"/>
        <v>0</v>
      </c>
      <c r="DH52" s="35">
        <f t="shared" si="34"/>
        <v>0</v>
      </c>
      <c r="DI52" s="35">
        <f t="shared" si="34"/>
        <v>0</v>
      </c>
      <c r="DJ52" s="35">
        <f t="shared" si="34"/>
        <v>0</v>
      </c>
      <c r="DK52" s="35">
        <f t="shared" si="34"/>
        <v>0</v>
      </c>
      <c r="DL52" s="35">
        <f t="shared" si="34"/>
        <v>0</v>
      </c>
      <c r="DM52" s="35">
        <f t="shared" si="34"/>
        <v>0</v>
      </c>
      <c r="DN52" s="35">
        <f t="shared" si="34"/>
        <v>0</v>
      </c>
      <c r="DO52" s="35">
        <f t="shared" si="34"/>
        <v>0</v>
      </c>
      <c r="DP52" s="35">
        <f t="shared" si="34"/>
        <v>0</v>
      </c>
      <c r="DQ52" s="35">
        <f t="shared" si="34"/>
        <v>0</v>
      </c>
      <c r="DR52" s="35">
        <f t="shared" si="34"/>
        <v>0</v>
      </c>
    </row>
    <row r="53" ht="14.25" customHeight="1" outlineLevel="2">
      <c r="B53" s="252" t="s">
        <v>246</v>
      </c>
      <c r="C53" s="255"/>
      <c r="D53" s="255"/>
      <c r="E53" s="255"/>
      <c r="F53" s="255"/>
      <c r="G53" s="255"/>
      <c r="H53" s="255"/>
      <c r="I53" s="255"/>
      <c r="J53" s="255"/>
      <c r="K53" s="255"/>
      <c r="L53" s="255"/>
      <c r="M53" s="255"/>
      <c r="N53" s="255"/>
      <c r="O53" s="255"/>
      <c r="P53" s="255"/>
      <c r="Q53" s="255"/>
      <c r="R53" s="255"/>
      <c r="S53" s="255"/>
      <c r="T53" s="255"/>
      <c r="U53" s="255"/>
      <c r="V53" s="255"/>
      <c r="W53" s="255"/>
      <c r="X53" s="255"/>
      <c r="Y53" s="255"/>
      <c r="Z53" s="255"/>
      <c r="AA53" s="255"/>
      <c r="AB53" s="255"/>
      <c r="AC53" s="255"/>
      <c r="AD53" s="255"/>
      <c r="AE53" s="255"/>
      <c r="AF53" s="255"/>
      <c r="AG53" s="255"/>
      <c r="AH53" s="255"/>
      <c r="AI53" s="255"/>
      <c r="AJ53" s="255"/>
      <c r="AK53" s="255"/>
      <c r="AL53" s="255"/>
      <c r="AM53" s="255"/>
      <c r="AN53" s="255"/>
      <c r="AO53" s="255"/>
      <c r="AP53" s="255"/>
      <c r="AQ53" s="255"/>
      <c r="AR53" s="255"/>
      <c r="AS53" s="255"/>
      <c r="AT53" s="255"/>
      <c r="AU53" s="255"/>
      <c r="AV53" s="255"/>
      <c r="AW53" s="255"/>
      <c r="AX53" s="255"/>
      <c r="AY53" s="255"/>
      <c r="AZ53" s="255"/>
      <c r="BA53" s="255"/>
      <c r="BB53" s="255"/>
      <c r="BC53" s="255"/>
      <c r="BD53" s="255"/>
      <c r="BE53" s="255"/>
      <c r="BF53" s="255"/>
      <c r="BG53" s="255"/>
      <c r="BH53" s="255"/>
      <c r="BI53" s="255"/>
      <c r="BJ53" s="255"/>
      <c r="BK53" s="255"/>
      <c r="BL53" s="255"/>
      <c r="BM53" s="255"/>
      <c r="BN53" s="255"/>
      <c r="BO53" s="255"/>
      <c r="BP53" s="255"/>
      <c r="BQ53" s="255"/>
      <c r="BR53" s="255"/>
      <c r="BS53" s="255"/>
      <c r="BT53" s="255"/>
      <c r="BU53" s="255"/>
      <c r="BV53" s="255"/>
      <c r="BW53" s="255"/>
      <c r="BX53" s="255"/>
      <c r="BY53" s="255"/>
      <c r="BZ53" s="255"/>
      <c r="CA53" s="255"/>
      <c r="CB53" s="255"/>
      <c r="CC53" s="255"/>
      <c r="CD53" s="255"/>
      <c r="CE53" s="255"/>
      <c r="CF53" s="255"/>
      <c r="CG53" s="255"/>
      <c r="CH53" s="255"/>
      <c r="CI53" s="255"/>
      <c r="CJ53" s="255"/>
      <c r="CK53" s="255"/>
      <c r="CL53" s="255"/>
      <c r="CM53" s="255"/>
      <c r="CN53" s="255"/>
      <c r="CO53" s="255"/>
      <c r="CP53" s="255"/>
      <c r="CQ53" s="255"/>
      <c r="CR53" s="255"/>
      <c r="CS53" s="255"/>
      <c r="CT53" s="255"/>
      <c r="CU53" s="255"/>
      <c r="CV53" s="255"/>
      <c r="CW53" s="255"/>
      <c r="CX53" s="255"/>
      <c r="CY53" s="255"/>
      <c r="CZ53" s="255"/>
      <c r="DA53" s="255"/>
      <c r="DB53" s="255"/>
      <c r="DC53" s="255"/>
      <c r="DD53" s="255"/>
      <c r="DE53" s="255"/>
      <c r="DF53" s="255"/>
      <c r="DG53" s="255"/>
      <c r="DH53" s="255"/>
      <c r="DI53" s="255"/>
      <c r="DJ53" s="255"/>
      <c r="DK53" s="255"/>
      <c r="DL53" s="255"/>
      <c r="DM53" s="255"/>
      <c r="DN53" s="255"/>
      <c r="DO53" s="255"/>
      <c r="DP53" s="255"/>
      <c r="DQ53" s="255"/>
      <c r="DR53" s="255"/>
    </row>
    <row r="54" ht="14.25" customHeight="1" outlineLevel="2">
      <c r="B54" s="242" t="str">
        <f>B51</f>
        <v>Incentivise</v>
      </c>
      <c r="C54" s="27">
        <f t="shared" ref="C54:DR54" si="35">C51*C187</f>
        <v>0</v>
      </c>
      <c r="D54" s="27">
        <f t="shared" si="35"/>
        <v>0</v>
      </c>
      <c r="E54" s="27">
        <f t="shared" si="35"/>
        <v>0</v>
      </c>
      <c r="F54" s="27">
        <f t="shared" si="35"/>
        <v>0</v>
      </c>
      <c r="G54" s="27">
        <f t="shared" si="35"/>
        <v>0</v>
      </c>
      <c r="H54" s="27">
        <f t="shared" si="35"/>
        <v>0</v>
      </c>
      <c r="I54" s="27">
        <f t="shared" si="35"/>
        <v>0</v>
      </c>
      <c r="J54" s="27">
        <f t="shared" si="35"/>
        <v>0</v>
      </c>
      <c r="K54" s="27">
        <f t="shared" si="35"/>
        <v>0</v>
      </c>
      <c r="L54" s="27">
        <f t="shared" si="35"/>
        <v>0</v>
      </c>
      <c r="M54" s="27">
        <f t="shared" si="35"/>
        <v>0</v>
      </c>
      <c r="N54" s="27">
        <f t="shared" si="35"/>
        <v>0</v>
      </c>
      <c r="O54" s="27">
        <f t="shared" si="35"/>
        <v>0</v>
      </c>
      <c r="P54" s="27">
        <f t="shared" si="35"/>
        <v>0</v>
      </c>
      <c r="Q54" s="27">
        <f t="shared" si="35"/>
        <v>0</v>
      </c>
      <c r="R54" s="27">
        <f t="shared" si="35"/>
        <v>0</v>
      </c>
      <c r="S54" s="27">
        <f t="shared" si="35"/>
        <v>0</v>
      </c>
      <c r="T54" s="27">
        <f t="shared" si="35"/>
        <v>0</v>
      </c>
      <c r="U54" s="27">
        <f t="shared" si="35"/>
        <v>0</v>
      </c>
      <c r="V54" s="27">
        <f t="shared" si="35"/>
        <v>0</v>
      </c>
      <c r="W54" s="27">
        <f t="shared" si="35"/>
        <v>0</v>
      </c>
      <c r="X54" s="27">
        <f t="shared" si="35"/>
        <v>0</v>
      </c>
      <c r="Y54" s="27">
        <f t="shared" si="35"/>
        <v>0</v>
      </c>
      <c r="Z54" s="27">
        <f t="shared" si="35"/>
        <v>0</v>
      </c>
      <c r="AA54" s="27">
        <f t="shared" si="35"/>
        <v>0</v>
      </c>
      <c r="AB54" s="27">
        <f t="shared" si="35"/>
        <v>0</v>
      </c>
      <c r="AC54" s="27">
        <f t="shared" si="35"/>
        <v>0</v>
      </c>
      <c r="AD54" s="27">
        <f t="shared" si="35"/>
        <v>0</v>
      </c>
      <c r="AE54" s="27">
        <f t="shared" si="35"/>
        <v>0</v>
      </c>
      <c r="AF54" s="27">
        <f t="shared" si="35"/>
        <v>0</v>
      </c>
      <c r="AG54" s="27">
        <f t="shared" si="35"/>
        <v>0</v>
      </c>
      <c r="AH54" s="27">
        <f t="shared" si="35"/>
        <v>0</v>
      </c>
      <c r="AI54" s="27">
        <f t="shared" si="35"/>
        <v>0</v>
      </c>
      <c r="AJ54" s="27">
        <f t="shared" si="35"/>
        <v>0</v>
      </c>
      <c r="AK54" s="27">
        <f t="shared" si="35"/>
        <v>0</v>
      </c>
      <c r="AL54" s="27">
        <f t="shared" si="35"/>
        <v>0</v>
      </c>
      <c r="AM54" s="27">
        <f t="shared" si="35"/>
        <v>0</v>
      </c>
      <c r="AN54" s="27">
        <f t="shared" si="35"/>
        <v>0</v>
      </c>
      <c r="AO54" s="27">
        <f t="shared" si="35"/>
        <v>0</v>
      </c>
      <c r="AP54" s="27">
        <f t="shared" si="35"/>
        <v>0</v>
      </c>
      <c r="AQ54" s="27">
        <f t="shared" si="35"/>
        <v>0</v>
      </c>
      <c r="AR54" s="27">
        <f t="shared" si="35"/>
        <v>0</v>
      </c>
      <c r="AS54" s="27">
        <f t="shared" si="35"/>
        <v>0</v>
      </c>
      <c r="AT54" s="27">
        <f t="shared" si="35"/>
        <v>0</v>
      </c>
      <c r="AU54" s="27">
        <f t="shared" si="35"/>
        <v>0</v>
      </c>
      <c r="AV54" s="27">
        <f t="shared" si="35"/>
        <v>0</v>
      </c>
      <c r="AW54" s="27">
        <f t="shared" si="35"/>
        <v>0</v>
      </c>
      <c r="AX54" s="27">
        <f t="shared" si="35"/>
        <v>0</v>
      </c>
      <c r="AY54" s="27">
        <f t="shared" si="35"/>
        <v>0</v>
      </c>
      <c r="AZ54" s="27">
        <f t="shared" si="35"/>
        <v>0</v>
      </c>
      <c r="BA54" s="27">
        <f t="shared" si="35"/>
        <v>0</v>
      </c>
      <c r="BB54" s="27">
        <f t="shared" si="35"/>
        <v>0</v>
      </c>
      <c r="BC54" s="27">
        <f t="shared" si="35"/>
        <v>0</v>
      </c>
      <c r="BD54" s="27">
        <f t="shared" si="35"/>
        <v>0</v>
      </c>
      <c r="BE54" s="27">
        <f t="shared" si="35"/>
        <v>0</v>
      </c>
      <c r="BF54" s="27">
        <f t="shared" si="35"/>
        <v>0</v>
      </c>
      <c r="BG54" s="27">
        <f t="shared" si="35"/>
        <v>0</v>
      </c>
      <c r="BH54" s="27">
        <f t="shared" si="35"/>
        <v>0</v>
      </c>
      <c r="BI54" s="27">
        <f t="shared" si="35"/>
        <v>0</v>
      </c>
      <c r="BJ54" s="27">
        <f t="shared" si="35"/>
        <v>0</v>
      </c>
      <c r="BK54" s="27">
        <f t="shared" si="35"/>
        <v>0</v>
      </c>
      <c r="BL54" s="27">
        <f t="shared" si="35"/>
        <v>0</v>
      </c>
      <c r="BM54" s="27">
        <f t="shared" si="35"/>
        <v>0</v>
      </c>
      <c r="BN54" s="27">
        <f t="shared" si="35"/>
        <v>0</v>
      </c>
      <c r="BO54" s="27">
        <f t="shared" si="35"/>
        <v>0</v>
      </c>
      <c r="BP54" s="27">
        <f t="shared" si="35"/>
        <v>0</v>
      </c>
      <c r="BQ54" s="27">
        <f t="shared" si="35"/>
        <v>0</v>
      </c>
      <c r="BR54" s="27">
        <f t="shared" si="35"/>
        <v>0</v>
      </c>
      <c r="BS54" s="27">
        <f t="shared" si="35"/>
        <v>0</v>
      </c>
      <c r="BT54" s="27">
        <f t="shared" si="35"/>
        <v>0</v>
      </c>
      <c r="BU54" s="27">
        <f t="shared" si="35"/>
        <v>0</v>
      </c>
      <c r="BV54" s="27">
        <f t="shared" si="35"/>
        <v>0</v>
      </c>
      <c r="BW54" s="27">
        <f t="shared" si="35"/>
        <v>0</v>
      </c>
      <c r="BX54" s="27">
        <f t="shared" si="35"/>
        <v>0</v>
      </c>
      <c r="BY54" s="27">
        <f t="shared" si="35"/>
        <v>0</v>
      </c>
      <c r="BZ54" s="27">
        <f t="shared" si="35"/>
        <v>0</v>
      </c>
      <c r="CA54" s="27">
        <f t="shared" si="35"/>
        <v>0</v>
      </c>
      <c r="CB54" s="27">
        <f t="shared" si="35"/>
        <v>0</v>
      </c>
      <c r="CC54" s="27">
        <f t="shared" si="35"/>
        <v>0</v>
      </c>
      <c r="CD54" s="27">
        <f t="shared" si="35"/>
        <v>0</v>
      </c>
      <c r="CE54" s="27">
        <f t="shared" si="35"/>
        <v>0</v>
      </c>
      <c r="CF54" s="27">
        <f t="shared" si="35"/>
        <v>0</v>
      </c>
      <c r="CG54" s="27">
        <f t="shared" si="35"/>
        <v>0</v>
      </c>
      <c r="CH54" s="27">
        <f t="shared" si="35"/>
        <v>0</v>
      </c>
      <c r="CI54" s="27">
        <f t="shared" si="35"/>
        <v>0</v>
      </c>
      <c r="CJ54" s="27">
        <f t="shared" si="35"/>
        <v>0</v>
      </c>
      <c r="CK54" s="27">
        <f t="shared" si="35"/>
        <v>0</v>
      </c>
      <c r="CL54" s="27">
        <f t="shared" si="35"/>
        <v>0</v>
      </c>
      <c r="CM54" s="27">
        <f t="shared" si="35"/>
        <v>0</v>
      </c>
      <c r="CN54" s="27">
        <f t="shared" si="35"/>
        <v>0</v>
      </c>
      <c r="CO54" s="27">
        <f t="shared" si="35"/>
        <v>0</v>
      </c>
      <c r="CP54" s="27">
        <f t="shared" si="35"/>
        <v>0</v>
      </c>
      <c r="CQ54" s="27">
        <f t="shared" si="35"/>
        <v>0</v>
      </c>
      <c r="CR54" s="27">
        <f t="shared" si="35"/>
        <v>0</v>
      </c>
      <c r="CS54" s="27">
        <f t="shared" si="35"/>
        <v>0</v>
      </c>
      <c r="CT54" s="27">
        <f t="shared" si="35"/>
        <v>0</v>
      </c>
      <c r="CU54" s="27">
        <f t="shared" si="35"/>
        <v>0</v>
      </c>
      <c r="CV54" s="27">
        <f t="shared" si="35"/>
        <v>0</v>
      </c>
      <c r="CW54" s="27">
        <f t="shared" si="35"/>
        <v>0</v>
      </c>
      <c r="CX54" s="27">
        <f t="shared" si="35"/>
        <v>0</v>
      </c>
      <c r="CY54" s="27">
        <f t="shared" si="35"/>
        <v>0</v>
      </c>
      <c r="CZ54" s="27">
        <f t="shared" si="35"/>
        <v>0</v>
      </c>
      <c r="DA54" s="27">
        <f t="shared" si="35"/>
        <v>0</v>
      </c>
      <c r="DB54" s="27">
        <f t="shared" si="35"/>
        <v>0</v>
      </c>
      <c r="DC54" s="27">
        <f t="shared" si="35"/>
        <v>0</v>
      </c>
      <c r="DD54" s="27">
        <f t="shared" si="35"/>
        <v>0</v>
      </c>
      <c r="DE54" s="27">
        <f t="shared" si="35"/>
        <v>0</v>
      </c>
      <c r="DF54" s="27">
        <f t="shared" si="35"/>
        <v>0</v>
      </c>
      <c r="DG54" s="27">
        <f t="shared" si="35"/>
        <v>0</v>
      </c>
      <c r="DH54" s="27">
        <f t="shared" si="35"/>
        <v>0</v>
      </c>
      <c r="DI54" s="27">
        <f t="shared" si="35"/>
        <v>0</v>
      </c>
      <c r="DJ54" s="27">
        <f t="shared" si="35"/>
        <v>0</v>
      </c>
      <c r="DK54" s="27">
        <f t="shared" si="35"/>
        <v>0</v>
      </c>
      <c r="DL54" s="27">
        <f t="shared" si="35"/>
        <v>0</v>
      </c>
      <c r="DM54" s="27">
        <f t="shared" si="35"/>
        <v>0</v>
      </c>
      <c r="DN54" s="27">
        <f t="shared" si="35"/>
        <v>0</v>
      </c>
      <c r="DO54" s="27">
        <f t="shared" si="35"/>
        <v>0</v>
      </c>
      <c r="DP54" s="27">
        <f t="shared" si="35"/>
        <v>0</v>
      </c>
      <c r="DQ54" s="27">
        <f t="shared" si="35"/>
        <v>0</v>
      </c>
      <c r="DR54" s="27">
        <f t="shared" si="35"/>
        <v>0</v>
      </c>
    </row>
    <row r="55" ht="14.25" customHeight="1" outlineLevel="2">
      <c r="B55" s="254" t="str">
        <f>'Fund Raising'!B43</f>
        <v>Airdrops</v>
      </c>
      <c r="C55" s="250"/>
      <c r="D55" s="250"/>
      <c r="E55" s="250"/>
      <c r="F55" s="250"/>
      <c r="G55" s="250"/>
      <c r="H55" s="250"/>
      <c r="I55" s="250"/>
      <c r="J55" s="250"/>
      <c r="K55" s="250"/>
      <c r="L55" s="250"/>
      <c r="M55" s="250"/>
      <c r="N55" s="250"/>
      <c r="O55" s="250"/>
      <c r="P55" s="250"/>
      <c r="Q55" s="250"/>
      <c r="R55" s="250"/>
      <c r="S55" s="250"/>
      <c r="T55" s="250"/>
      <c r="U55" s="250"/>
      <c r="V55" s="250"/>
      <c r="W55" s="250"/>
      <c r="X55" s="250"/>
      <c r="Y55" s="250"/>
      <c r="Z55" s="250"/>
      <c r="AA55" s="250"/>
      <c r="AB55" s="250"/>
      <c r="AC55" s="250"/>
      <c r="AD55" s="250"/>
      <c r="AE55" s="250"/>
      <c r="AF55" s="250"/>
      <c r="AG55" s="250"/>
      <c r="AH55" s="250"/>
      <c r="AI55" s="250"/>
      <c r="AJ55" s="250"/>
      <c r="AK55" s="250"/>
      <c r="AL55" s="250"/>
      <c r="AM55" s="250"/>
      <c r="AN55" s="250"/>
      <c r="AO55" s="250"/>
      <c r="AP55" s="250"/>
      <c r="AQ55" s="250"/>
      <c r="AR55" s="250"/>
      <c r="AS55" s="250"/>
      <c r="AT55" s="250"/>
      <c r="AU55" s="250"/>
      <c r="AV55" s="250"/>
      <c r="AW55" s="250"/>
      <c r="AX55" s="250"/>
      <c r="AY55" s="250"/>
      <c r="AZ55" s="250"/>
      <c r="BA55" s="250"/>
      <c r="BB55" s="250"/>
      <c r="BC55" s="250"/>
      <c r="BD55" s="250"/>
      <c r="BE55" s="250"/>
      <c r="BF55" s="250"/>
      <c r="BG55" s="250"/>
      <c r="BH55" s="250"/>
      <c r="BI55" s="250"/>
      <c r="BJ55" s="250"/>
      <c r="BK55" s="250"/>
      <c r="BL55" s="250"/>
      <c r="BM55" s="250"/>
      <c r="BN55" s="250"/>
      <c r="BO55" s="250"/>
      <c r="BP55" s="250"/>
      <c r="BQ55" s="250"/>
      <c r="BR55" s="250"/>
      <c r="BS55" s="250"/>
      <c r="BT55" s="250"/>
      <c r="BU55" s="250"/>
      <c r="BV55" s="250"/>
      <c r="BW55" s="250"/>
      <c r="BX55" s="250"/>
      <c r="BY55" s="250"/>
      <c r="BZ55" s="250"/>
      <c r="CA55" s="250"/>
      <c r="CB55" s="250"/>
      <c r="CC55" s="250"/>
      <c r="CD55" s="250"/>
      <c r="CE55" s="250"/>
      <c r="CF55" s="250"/>
      <c r="CG55" s="250"/>
      <c r="CH55" s="250"/>
      <c r="CI55" s="250"/>
      <c r="CJ55" s="250"/>
      <c r="CK55" s="250"/>
      <c r="CL55" s="250"/>
      <c r="CM55" s="250"/>
      <c r="CN55" s="250"/>
      <c r="CO55" s="250"/>
      <c r="CP55" s="250"/>
      <c r="CQ55" s="250"/>
      <c r="CR55" s="250"/>
      <c r="CS55" s="250"/>
      <c r="CT55" s="250"/>
      <c r="CU55" s="250"/>
      <c r="CV55" s="250"/>
      <c r="CW55" s="250"/>
      <c r="CX55" s="250"/>
      <c r="CY55" s="250"/>
      <c r="CZ55" s="250"/>
      <c r="DA55" s="250"/>
      <c r="DB55" s="250"/>
      <c r="DC55" s="250"/>
      <c r="DD55" s="250"/>
      <c r="DE55" s="250"/>
      <c r="DF55" s="250"/>
      <c r="DG55" s="250"/>
      <c r="DH55" s="250"/>
      <c r="DI55" s="250"/>
      <c r="DJ55" s="250"/>
      <c r="DK55" s="250"/>
      <c r="DL55" s="250"/>
      <c r="DM55" s="250"/>
      <c r="DN55" s="250"/>
      <c r="DO55" s="250"/>
      <c r="DP55" s="250"/>
      <c r="DQ55" s="250"/>
      <c r="DR55" s="250"/>
    </row>
    <row r="56" ht="14.25" customHeight="1" outlineLevel="2">
      <c r="B56" s="252" t="str">
        <f>'Fund Raising'!B43&amp;" / Token"</f>
        <v>Airdrops / Token</v>
      </c>
      <c r="C56" s="255"/>
      <c r="D56" s="255"/>
      <c r="E56" s="255"/>
      <c r="F56" s="255"/>
      <c r="G56" s="255"/>
      <c r="H56" s="255"/>
      <c r="I56" s="255"/>
      <c r="J56" s="255"/>
      <c r="K56" s="255"/>
      <c r="L56" s="255"/>
      <c r="M56" s="255"/>
      <c r="N56" s="255"/>
      <c r="O56" s="255"/>
      <c r="P56" s="255"/>
      <c r="Q56" s="255"/>
      <c r="R56" s="255"/>
      <c r="S56" s="255"/>
      <c r="T56" s="255"/>
      <c r="U56" s="255"/>
      <c r="V56" s="255"/>
      <c r="W56" s="255"/>
      <c r="X56" s="255"/>
      <c r="Y56" s="255"/>
      <c r="Z56" s="255"/>
      <c r="AA56" s="255"/>
      <c r="AB56" s="255"/>
      <c r="AC56" s="255"/>
      <c r="AD56" s="255"/>
      <c r="AE56" s="255"/>
      <c r="AF56" s="255"/>
      <c r="AG56" s="255"/>
      <c r="AH56" s="255"/>
      <c r="AI56" s="255"/>
      <c r="AJ56" s="255"/>
      <c r="AK56" s="255"/>
      <c r="AL56" s="255"/>
      <c r="AM56" s="255"/>
      <c r="AN56" s="255"/>
      <c r="AO56" s="255"/>
      <c r="AP56" s="255"/>
      <c r="AQ56" s="255"/>
      <c r="AR56" s="255"/>
      <c r="AS56" s="255"/>
      <c r="AT56" s="255"/>
      <c r="AU56" s="255"/>
      <c r="AV56" s="255"/>
      <c r="AW56" s="255"/>
      <c r="AX56" s="255"/>
      <c r="AY56" s="255"/>
      <c r="AZ56" s="255"/>
      <c r="BA56" s="255"/>
      <c r="BB56" s="255"/>
      <c r="BC56" s="255"/>
      <c r="BD56" s="255"/>
      <c r="BE56" s="255"/>
      <c r="BF56" s="255"/>
      <c r="BG56" s="255"/>
      <c r="BH56" s="255"/>
      <c r="BI56" s="255"/>
      <c r="BJ56" s="255"/>
      <c r="BK56" s="255"/>
      <c r="BL56" s="255"/>
      <c r="BM56" s="255"/>
      <c r="BN56" s="255"/>
      <c r="BO56" s="255"/>
      <c r="BP56" s="255"/>
      <c r="BQ56" s="255"/>
      <c r="BR56" s="255"/>
      <c r="BS56" s="255"/>
      <c r="BT56" s="255"/>
      <c r="BU56" s="255"/>
      <c r="BV56" s="255"/>
      <c r="BW56" s="255"/>
      <c r="BX56" s="255"/>
      <c r="BY56" s="255"/>
      <c r="BZ56" s="255"/>
      <c r="CA56" s="255"/>
      <c r="CB56" s="255"/>
      <c r="CC56" s="255"/>
      <c r="CD56" s="255"/>
      <c r="CE56" s="255"/>
      <c r="CF56" s="255"/>
      <c r="CG56" s="255"/>
      <c r="CH56" s="255"/>
      <c r="CI56" s="255"/>
      <c r="CJ56" s="255"/>
      <c r="CK56" s="255"/>
      <c r="CL56" s="255"/>
      <c r="CM56" s="255"/>
      <c r="CN56" s="255"/>
      <c r="CO56" s="255"/>
      <c r="CP56" s="255"/>
      <c r="CQ56" s="255"/>
      <c r="CR56" s="255"/>
      <c r="CS56" s="255"/>
      <c r="CT56" s="255"/>
      <c r="CU56" s="255"/>
      <c r="CV56" s="255"/>
      <c r="CW56" s="255"/>
      <c r="CX56" s="255"/>
      <c r="CY56" s="255"/>
      <c r="CZ56" s="255"/>
      <c r="DA56" s="255"/>
      <c r="DB56" s="255"/>
      <c r="DC56" s="255"/>
      <c r="DD56" s="255"/>
      <c r="DE56" s="255"/>
      <c r="DF56" s="255"/>
      <c r="DG56" s="255"/>
      <c r="DH56" s="255"/>
      <c r="DI56" s="255"/>
      <c r="DJ56" s="255"/>
      <c r="DK56" s="255"/>
      <c r="DL56" s="255"/>
      <c r="DM56" s="255"/>
      <c r="DN56" s="255"/>
      <c r="DO56" s="255"/>
      <c r="DP56" s="255"/>
      <c r="DQ56" s="255"/>
      <c r="DR56" s="255"/>
    </row>
    <row r="57" ht="14.25" customHeight="1" outlineLevel="2">
      <c r="B57" s="242" t="str">
        <f>'Fund Raising'!B43</f>
        <v>Airdrops</v>
      </c>
      <c r="C57" s="27">
        <f>if(AND(C5&lt;='Fund Raising'!$E$43,D5&gt;'Fund Raising'!$E$43),'Fund Raising'!$F$43*'Fund Raising'!$D$43,0)+if(AND(C5&lt;='Fund Raising'!$G$43,D5&gt;'Fund Raising'!$G$43),'Fund Raising'!$H$43*'Fund Raising'!$D$43,0)+if(AND(C5&lt;='Fund Raising'!$I$43,D5&gt;'Fund Raising'!$I$43),'Fund Raising'!$J$43*'Fund Raising'!$D$43,0)</f>
        <v>0</v>
      </c>
      <c r="D57" s="27">
        <f>if(AND(D5&lt;='Fund Raising'!$E$43,E5&gt;'Fund Raising'!$E$43),'Fund Raising'!$F$43*'Fund Raising'!$D$43,0)+if(AND(D5&lt;='Fund Raising'!$G$43,E5&gt;'Fund Raising'!$G$43),'Fund Raising'!$H$43*'Fund Raising'!$D$43,0)+if(AND(D5&lt;='Fund Raising'!$I$43,E5&gt;'Fund Raising'!$I$43),'Fund Raising'!$J$43*'Fund Raising'!$D$43,0)</f>
        <v>0</v>
      </c>
      <c r="E57" s="27">
        <f>if(AND(E5&lt;='Fund Raising'!$E$43,F5&gt;'Fund Raising'!$E$43),'Fund Raising'!$F$43*'Fund Raising'!$D$43,0)+if(AND(E5&lt;='Fund Raising'!$G$43,F5&gt;'Fund Raising'!$G$43),'Fund Raising'!$H$43*'Fund Raising'!$D$43,0)+if(AND(E5&lt;='Fund Raising'!$I$43,F5&gt;'Fund Raising'!$I$43),'Fund Raising'!$J$43*'Fund Raising'!$D$43,0)</f>
        <v>0</v>
      </c>
      <c r="F57" s="27">
        <f>if(AND(F5&lt;='Fund Raising'!$E$43,G5&gt;'Fund Raising'!$E$43),'Fund Raising'!$F$43*'Fund Raising'!$D$43,0)+if(AND(F5&lt;='Fund Raising'!$G$43,G5&gt;'Fund Raising'!$G$43),'Fund Raising'!$H$43*'Fund Raising'!$D$43,0)+if(AND(F5&lt;='Fund Raising'!$I$43,G5&gt;'Fund Raising'!$I$43),'Fund Raising'!$J$43*'Fund Raising'!$D$43,0)</f>
        <v>0</v>
      </c>
      <c r="G57" s="27">
        <f>if(AND(G5&lt;='Fund Raising'!$E$43,H5&gt;'Fund Raising'!$E$43),'Fund Raising'!$F$43*'Fund Raising'!$D$43,0)+if(AND(G5&lt;='Fund Raising'!$G$43,H5&gt;'Fund Raising'!$G$43),'Fund Raising'!$H$43*'Fund Raising'!$D$43,0)+if(AND(G5&lt;='Fund Raising'!$I$43,H5&gt;'Fund Raising'!$I$43),'Fund Raising'!$J$43*'Fund Raising'!$D$43,0)</f>
        <v>0</v>
      </c>
      <c r="H57" s="27">
        <f>if(AND(H5&lt;='Fund Raising'!$E$43,I5&gt;'Fund Raising'!$E$43),'Fund Raising'!$F$43*'Fund Raising'!$D$43,0)+if(AND(H5&lt;='Fund Raising'!$G$43,I5&gt;'Fund Raising'!$G$43),'Fund Raising'!$H$43*'Fund Raising'!$D$43,0)+if(AND(H5&lt;='Fund Raising'!$I$43,I5&gt;'Fund Raising'!$I$43),'Fund Raising'!$J$43*'Fund Raising'!$D$43,0)</f>
        <v>57000000000</v>
      </c>
      <c r="I57" s="27">
        <f>if(AND(I5&lt;='Fund Raising'!$E$43,J5&gt;'Fund Raising'!$E$43),'Fund Raising'!$F$43*'Fund Raising'!$D$43,0)+if(AND(I5&lt;='Fund Raising'!$G$43,J5&gt;'Fund Raising'!$G$43),'Fund Raising'!$H$43*'Fund Raising'!$D$43,0)+if(AND(I5&lt;='Fund Raising'!$I$43,J5&gt;'Fund Raising'!$I$43),'Fund Raising'!$J$43*'Fund Raising'!$D$43,0)</f>
        <v>0</v>
      </c>
      <c r="J57" s="27">
        <f>if(AND(J5&lt;='Fund Raising'!$E$43,K5&gt;'Fund Raising'!$E$43),'Fund Raising'!$F$43*'Fund Raising'!$D$43,0)+if(AND(J5&lt;='Fund Raising'!$G$43,K5&gt;'Fund Raising'!$G$43),'Fund Raising'!$H$43*'Fund Raising'!$D$43,0)+if(AND(J5&lt;='Fund Raising'!$I$43,K5&gt;'Fund Raising'!$I$43),'Fund Raising'!$J$43*'Fund Raising'!$D$43,0)</f>
        <v>0</v>
      </c>
      <c r="K57" s="27">
        <f>if(AND(K5&lt;='Fund Raising'!$E$43,L5&gt;'Fund Raising'!$E$43),'Fund Raising'!$F$43*'Fund Raising'!$D$43,0)+if(AND(K5&lt;='Fund Raising'!$G$43,L5&gt;'Fund Raising'!$G$43),'Fund Raising'!$H$43*'Fund Raising'!$D$43,0)+if(AND(K5&lt;='Fund Raising'!$I$43,L5&gt;'Fund Raising'!$I$43),'Fund Raising'!$J$43*'Fund Raising'!$D$43,0)</f>
        <v>0</v>
      </c>
      <c r="L57" s="27">
        <f>if(AND(L5&lt;='Fund Raising'!$E$43,M5&gt;'Fund Raising'!$E$43),'Fund Raising'!$F$43*'Fund Raising'!$D$43,0)+if(AND(L5&lt;='Fund Raising'!$G$43,M5&gt;'Fund Raising'!$G$43),'Fund Raising'!$H$43*'Fund Raising'!$D$43,0)+if(AND(L5&lt;='Fund Raising'!$I$43,M5&gt;'Fund Raising'!$I$43),'Fund Raising'!$J$43*'Fund Raising'!$D$43,0)</f>
        <v>0</v>
      </c>
      <c r="M57" s="27">
        <f>if(AND(M5&lt;='Fund Raising'!$E$43,N5&gt;'Fund Raising'!$E$43),'Fund Raising'!$F$43*'Fund Raising'!$D$43,0)+if(AND(M5&lt;='Fund Raising'!$G$43,N5&gt;'Fund Raising'!$G$43),'Fund Raising'!$H$43*'Fund Raising'!$D$43,0)+if(AND(M5&lt;='Fund Raising'!$I$43,N5&gt;'Fund Raising'!$I$43),'Fund Raising'!$J$43*'Fund Raising'!$D$43,0)</f>
        <v>0</v>
      </c>
      <c r="N57" s="27">
        <f>if(AND(N5&lt;='Fund Raising'!$E$43,O5&gt;'Fund Raising'!$E$43),'Fund Raising'!$F$43*'Fund Raising'!$D$43,0)+if(AND(N5&lt;='Fund Raising'!$G$43,O5&gt;'Fund Raising'!$G$43),'Fund Raising'!$H$43*'Fund Raising'!$D$43,0)+if(AND(N5&lt;='Fund Raising'!$I$43,O5&gt;'Fund Raising'!$I$43),'Fund Raising'!$J$43*'Fund Raising'!$D$43,0)</f>
        <v>95000000000</v>
      </c>
      <c r="O57" s="27">
        <f>if(AND(O5&lt;='Fund Raising'!$E$43,P5&gt;'Fund Raising'!$E$43),'Fund Raising'!$F$43*'Fund Raising'!$D$43,0)+if(AND(O5&lt;='Fund Raising'!$G$43,P5&gt;'Fund Raising'!$G$43),'Fund Raising'!$H$43*'Fund Raising'!$D$43,0)+if(AND(O5&lt;='Fund Raising'!$I$43,P5&gt;'Fund Raising'!$I$43),'Fund Raising'!$J$43*'Fund Raising'!$D$43,0)</f>
        <v>0</v>
      </c>
      <c r="P57" s="27">
        <f>if(AND(P5&lt;='Fund Raising'!$E$43,Q5&gt;'Fund Raising'!$E$43),'Fund Raising'!$F$43*'Fund Raising'!$D$43,0)+if(AND(P5&lt;='Fund Raising'!$G$43,Q5&gt;'Fund Raising'!$G$43),'Fund Raising'!$H$43*'Fund Raising'!$D$43,0)+if(AND(P5&lt;='Fund Raising'!$I$43,Q5&gt;'Fund Raising'!$I$43),'Fund Raising'!$J$43*'Fund Raising'!$D$43,0)</f>
        <v>0</v>
      </c>
      <c r="Q57" s="27">
        <f>if(AND(Q5&lt;='Fund Raising'!$E$43,R5&gt;'Fund Raising'!$E$43),'Fund Raising'!$F$43*'Fund Raising'!$D$43,0)+if(AND(Q5&lt;='Fund Raising'!$G$43,R5&gt;'Fund Raising'!$G$43),'Fund Raising'!$H$43*'Fund Raising'!$D$43,0)+if(AND(Q5&lt;='Fund Raising'!$I$43,R5&gt;'Fund Raising'!$I$43),'Fund Raising'!$J$43*'Fund Raising'!$D$43,0)</f>
        <v>0</v>
      </c>
      <c r="R57" s="27">
        <f>if(AND(R5&lt;='Fund Raising'!$E$43,S5&gt;'Fund Raising'!$E$43),'Fund Raising'!$F$43*'Fund Raising'!$D$43,0)+if(AND(R5&lt;='Fund Raising'!$G$43,S5&gt;'Fund Raising'!$G$43),'Fund Raising'!$H$43*'Fund Raising'!$D$43,0)+if(AND(R5&lt;='Fund Raising'!$I$43,S5&gt;'Fund Raising'!$I$43),'Fund Raising'!$J$43*'Fund Raising'!$D$43,0)</f>
        <v>0</v>
      </c>
      <c r="S57" s="27">
        <f>if(AND(S5&lt;='Fund Raising'!$E$43,T5&gt;'Fund Raising'!$E$43),'Fund Raising'!$F$43*'Fund Raising'!$D$43,0)+if(AND(S5&lt;='Fund Raising'!$G$43,T5&gt;'Fund Raising'!$G$43),'Fund Raising'!$H$43*'Fund Raising'!$D$43,0)+if(AND(S5&lt;='Fund Raising'!$I$43,T5&gt;'Fund Raising'!$I$43),'Fund Raising'!$J$43*'Fund Raising'!$D$43,0)</f>
        <v>0</v>
      </c>
      <c r="T57" s="27">
        <f>if(AND(T5&lt;='Fund Raising'!$E$43,U5&gt;'Fund Raising'!$E$43),'Fund Raising'!$F$43*'Fund Raising'!$D$43,0)+if(AND(T5&lt;='Fund Raising'!$G$43,U5&gt;'Fund Raising'!$G$43),'Fund Raising'!$H$43*'Fund Raising'!$D$43,0)+if(AND(T5&lt;='Fund Raising'!$I$43,U5&gt;'Fund Raising'!$I$43),'Fund Raising'!$J$43*'Fund Raising'!$D$43,0)</f>
        <v>0</v>
      </c>
      <c r="U57" s="27">
        <f>if(AND(U5&lt;='Fund Raising'!$E$43,V5&gt;'Fund Raising'!$E$43),'Fund Raising'!$F$43*'Fund Raising'!$D$43,0)+if(AND(U5&lt;='Fund Raising'!$G$43,V5&gt;'Fund Raising'!$G$43),'Fund Raising'!$H$43*'Fund Raising'!$D$43,0)+if(AND(U5&lt;='Fund Raising'!$I$43,V5&gt;'Fund Raising'!$I$43),'Fund Raising'!$J$43*'Fund Raising'!$D$43,0)</f>
        <v>0</v>
      </c>
      <c r="V57" s="27">
        <f>if(AND(V5&lt;='Fund Raising'!$E$43,W5&gt;'Fund Raising'!$E$43),'Fund Raising'!$F$43*'Fund Raising'!$D$43,0)+if(AND(V5&lt;='Fund Raising'!$G$43,W5&gt;'Fund Raising'!$G$43),'Fund Raising'!$H$43*'Fund Raising'!$D$43,0)+if(AND(V5&lt;='Fund Raising'!$I$43,W5&gt;'Fund Raising'!$I$43),'Fund Raising'!$J$43*'Fund Raising'!$D$43,0)</f>
        <v>0</v>
      </c>
      <c r="W57" s="27">
        <f>if(AND(W5&lt;='Fund Raising'!$E$43,X5&gt;'Fund Raising'!$E$43),'Fund Raising'!$F$43*'Fund Raising'!$D$43,0)+if(AND(W5&lt;='Fund Raising'!$G$43,X5&gt;'Fund Raising'!$G$43),'Fund Raising'!$H$43*'Fund Raising'!$D$43,0)+if(AND(W5&lt;='Fund Raising'!$I$43,X5&gt;'Fund Raising'!$I$43),'Fund Raising'!$J$43*'Fund Raising'!$D$43,0)</f>
        <v>0</v>
      </c>
      <c r="X57" s="27">
        <f>if(AND(X5&lt;='Fund Raising'!$E$43,Y5&gt;'Fund Raising'!$E$43),'Fund Raising'!$F$43*'Fund Raising'!$D$43,0)+if(AND(X5&lt;='Fund Raising'!$G$43,Y5&gt;'Fund Raising'!$G$43),'Fund Raising'!$H$43*'Fund Raising'!$D$43,0)+if(AND(X5&lt;='Fund Raising'!$I$43,Y5&gt;'Fund Raising'!$I$43),'Fund Raising'!$J$43*'Fund Raising'!$D$43,0)</f>
        <v>0</v>
      </c>
      <c r="Y57" s="27">
        <f>if(AND(Y5&lt;='Fund Raising'!$E$43,Z5&gt;'Fund Raising'!$E$43),'Fund Raising'!$F$43*'Fund Raising'!$D$43,0)+if(AND(Y5&lt;='Fund Raising'!$G$43,Z5&gt;'Fund Raising'!$G$43),'Fund Raising'!$H$43*'Fund Raising'!$D$43,0)+if(AND(Y5&lt;='Fund Raising'!$I$43,Z5&gt;'Fund Raising'!$I$43),'Fund Raising'!$J$43*'Fund Raising'!$D$43,0)</f>
        <v>0</v>
      </c>
      <c r="Z57" s="27">
        <f>if(AND(Z5&lt;='Fund Raising'!$E$43,AA5&gt;'Fund Raising'!$E$43),'Fund Raising'!$F$43*'Fund Raising'!$D$43,0)+if(AND(Z5&lt;='Fund Raising'!$G$43,AA5&gt;'Fund Raising'!$G$43),'Fund Raising'!$H$43*'Fund Raising'!$D$43,0)+if(AND(Z5&lt;='Fund Raising'!$I$43,AA5&gt;'Fund Raising'!$I$43),'Fund Raising'!$J$43*'Fund Raising'!$D$43,0)</f>
        <v>0</v>
      </c>
      <c r="AA57" s="27">
        <f>if(AND(AA5&lt;='Fund Raising'!$E$43,AB5&gt;'Fund Raising'!$E$43),'Fund Raising'!$F$43*'Fund Raising'!$D$43,0)+if(AND(AA5&lt;='Fund Raising'!$G$43,AB5&gt;'Fund Raising'!$G$43),'Fund Raising'!$H$43*'Fund Raising'!$D$43,0)+if(AND(AA5&lt;='Fund Raising'!$I$43,AB5&gt;'Fund Raising'!$I$43),'Fund Raising'!$J$43*'Fund Raising'!$D$43,0)</f>
        <v>0</v>
      </c>
      <c r="AB57" s="27">
        <f>if(AND(AB5&lt;='Fund Raising'!$E$43,AC5&gt;'Fund Raising'!$E$43),'Fund Raising'!$F$43*'Fund Raising'!$D$43,0)+if(AND(AB5&lt;='Fund Raising'!$G$43,AC5&gt;'Fund Raising'!$G$43),'Fund Raising'!$H$43*'Fund Raising'!$D$43,0)+if(AND(AB5&lt;='Fund Raising'!$I$43,AC5&gt;'Fund Raising'!$I$43),'Fund Raising'!$J$43*'Fund Raising'!$D$43,0)</f>
        <v>0</v>
      </c>
      <c r="AC57" s="27">
        <f>if(AND(AC5&lt;='Fund Raising'!$E$43,AD5&gt;'Fund Raising'!$E$43),'Fund Raising'!$F$43*'Fund Raising'!$D$43,0)+if(AND(AC5&lt;='Fund Raising'!$G$43,AD5&gt;'Fund Raising'!$G$43),'Fund Raising'!$H$43*'Fund Raising'!$D$43,0)+if(AND(AC5&lt;='Fund Raising'!$I$43,AD5&gt;'Fund Raising'!$I$43),'Fund Raising'!$J$43*'Fund Raising'!$D$43,0)</f>
        <v>0</v>
      </c>
      <c r="AD57" s="27">
        <f>if(AND(AD5&lt;='Fund Raising'!$E$43,AE5&gt;'Fund Raising'!$E$43),'Fund Raising'!$F$43*'Fund Raising'!$D$43,0)+if(AND(AD5&lt;='Fund Raising'!$G$43,AE5&gt;'Fund Raising'!$G$43),'Fund Raising'!$H$43*'Fund Raising'!$D$43,0)+if(AND(AD5&lt;='Fund Raising'!$I$43,AE5&gt;'Fund Raising'!$I$43),'Fund Raising'!$J$43*'Fund Raising'!$D$43,0)</f>
        <v>0</v>
      </c>
      <c r="AE57" s="27">
        <f>if(AND(AE5&lt;='Fund Raising'!$E$43,AF5&gt;'Fund Raising'!$E$43),'Fund Raising'!$F$43*'Fund Raising'!$D$43,0)+if(AND(AE5&lt;='Fund Raising'!$G$43,AF5&gt;'Fund Raising'!$G$43),'Fund Raising'!$H$43*'Fund Raising'!$D$43,0)+if(AND(AE5&lt;='Fund Raising'!$I$43,AF5&gt;'Fund Raising'!$I$43),'Fund Raising'!$J$43*'Fund Raising'!$D$43,0)</f>
        <v>0</v>
      </c>
      <c r="AF57" s="27">
        <f>if(AND(AF5&lt;='Fund Raising'!$E$43,AG5&gt;'Fund Raising'!$E$43),'Fund Raising'!$F$43*'Fund Raising'!$D$43,0)+if(AND(AF5&lt;='Fund Raising'!$G$43,AG5&gt;'Fund Raising'!$G$43),'Fund Raising'!$H$43*'Fund Raising'!$D$43,0)+if(AND(AF5&lt;='Fund Raising'!$I$43,AG5&gt;'Fund Raising'!$I$43),'Fund Raising'!$J$43*'Fund Raising'!$D$43,0)</f>
        <v>0</v>
      </c>
      <c r="AG57" s="27">
        <f>if(AND(AG5&lt;='Fund Raising'!$E$43,AH5&gt;'Fund Raising'!$E$43),'Fund Raising'!$F$43*'Fund Raising'!$D$43,0)+if(AND(AG5&lt;='Fund Raising'!$G$43,AH5&gt;'Fund Raising'!$G$43),'Fund Raising'!$H$43*'Fund Raising'!$D$43,0)+if(AND(AG5&lt;='Fund Raising'!$I$43,AH5&gt;'Fund Raising'!$I$43),'Fund Raising'!$J$43*'Fund Raising'!$D$43,0)</f>
        <v>0</v>
      </c>
      <c r="AH57" s="27">
        <f>if(AND(AH5&lt;='Fund Raising'!$E$43,AI5&gt;'Fund Raising'!$E$43),'Fund Raising'!$F$43*'Fund Raising'!$D$43,0)+if(AND(AH5&lt;='Fund Raising'!$G$43,AI5&gt;'Fund Raising'!$G$43),'Fund Raising'!$H$43*'Fund Raising'!$D$43,0)+if(AND(AH5&lt;='Fund Raising'!$I$43,AI5&gt;'Fund Raising'!$I$43),'Fund Raising'!$J$43*'Fund Raising'!$D$43,0)</f>
        <v>0</v>
      </c>
      <c r="AI57" s="27">
        <f>if(AND(AI5&lt;='Fund Raising'!$E$43,AJ5&gt;'Fund Raising'!$E$43),'Fund Raising'!$F$43*'Fund Raising'!$D$43,0)+if(AND(AI5&lt;='Fund Raising'!$G$43,AJ5&gt;'Fund Raising'!$G$43),'Fund Raising'!$H$43*'Fund Raising'!$D$43,0)+if(AND(AI5&lt;='Fund Raising'!$I$43,AJ5&gt;'Fund Raising'!$I$43),'Fund Raising'!$J$43*'Fund Raising'!$D$43,0)</f>
        <v>0</v>
      </c>
      <c r="AJ57" s="27">
        <f>if(AND(AJ5&lt;='Fund Raising'!$E$43,AK5&gt;'Fund Raising'!$E$43),'Fund Raising'!$F$43*'Fund Raising'!$D$43,0)+if(AND(AJ5&lt;='Fund Raising'!$G$43,AK5&gt;'Fund Raising'!$G$43),'Fund Raising'!$H$43*'Fund Raising'!$D$43,0)+if(AND(AJ5&lt;='Fund Raising'!$I$43,AK5&gt;'Fund Raising'!$I$43),'Fund Raising'!$J$43*'Fund Raising'!$D$43,0)</f>
        <v>0</v>
      </c>
      <c r="AK57" s="27">
        <f>if(AND(AK5&lt;='Fund Raising'!$E$43,AL5&gt;'Fund Raising'!$E$43),'Fund Raising'!$F$43*'Fund Raising'!$D$43,0)+if(AND(AK5&lt;='Fund Raising'!$G$43,AL5&gt;'Fund Raising'!$G$43),'Fund Raising'!$H$43*'Fund Raising'!$D$43,0)+if(AND(AK5&lt;='Fund Raising'!$I$43,AL5&gt;'Fund Raising'!$I$43),'Fund Raising'!$J$43*'Fund Raising'!$D$43,0)</f>
        <v>0</v>
      </c>
      <c r="AL57" s="27">
        <f>if(AND(AL5&lt;='Fund Raising'!$E$43,AM5&gt;'Fund Raising'!$E$43),'Fund Raising'!$F$43*'Fund Raising'!$D$43,0)+if(AND(AL5&lt;='Fund Raising'!$G$43,AM5&gt;'Fund Raising'!$G$43),'Fund Raising'!$H$43*'Fund Raising'!$D$43,0)+if(AND(AL5&lt;='Fund Raising'!$I$43,AM5&gt;'Fund Raising'!$I$43),'Fund Raising'!$J$43*'Fund Raising'!$D$43,0)</f>
        <v>0</v>
      </c>
      <c r="AM57" s="27">
        <f>if(AND(AM5&lt;='Fund Raising'!$E$43,AN5&gt;'Fund Raising'!$E$43),'Fund Raising'!$F$43*'Fund Raising'!$D$43,0)+if(AND(AM5&lt;='Fund Raising'!$G$43,AN5&gt;'Fund Raising'!$G$43),'Fund Raising'!$H$43*'Fund Raising'!$D$43,0)+if(AND(AM5&lt;='Fund Raising'!$I$43,AN5&gt;'Fund Raising'!$I$43),'Fund Raising'!$J$43*'Fund Raising'!$D$43,0)</f>
        <v>0</v>
      </c>
      <c r="AN57" s="27">
        <f>if(AND(AN5&lt;='Fund Raising'!$E$43,AO5&gt;'Fund Raising'!$E$43),'Fund Raising'!$F$43*'Fund Raising'!$D$43,0)+if(AND(AN5&lt;='Fund Raising'!$G$43,AO5&gt;'Fund Raising'!$G$43),'Fund Raising'!$H$43*'Fund Raising'!$D$43,0)+if(AND(AN5&lt;='Fund Raising'!$I$43,AO5&gt;'Fund Raising'!$I$43),'Fund Raising'!$J$43*'Fund Raising'!$D$43,0)</f>
        <v>0</v>
      </c>
      <c r="AO57" s="27">
        <f>if(AND(AO5&lt;='Fund Raising'!$E$43,AP5&gt;'Fund Raising'!$E$43),'Fund Raising'!$F$43*'Fund Raising'!$D$43,0)+if(AND(AO5&lt;='Fund Raising'!$G$43,AP5&gt;'Fund Raising'!$G$43),'Fund Raising'!$H$43*'Fund Raising'!$D$43,0)+if(AND(AO5&lt;='Fund Raising'!$I$43,AP5&gt;'Fund Raising'!$I$43),'Fund Raising'!$J$43*'Fund Raising'!$D$43,0)</f>
        <v>0</v>
      </c>
      <c r="AP57" s="27">
        <f>if(AND(AP5&lt;='Fund Raising'!$E$43,AQ5&gt;'Fund Raising'!$E$43),'Fund Raising'!$F$43*'Fund Raising'!$D$43,0)+if(AND(AP5&lt;='Fund Raising'!$G$43,AQ5&gt;'Fund Raising'!$G$43),'Fund Raising'!$H$43*'Fund Raising'!$D$43,0)+if(AND(AP5&lt;='Fund Raising'!$I$43,AQ5&gt;'Fund Raising'!$I$43),'Fund Raising'!$J$43*'Fund Raising'!$D$43,0)</f>
        <v>0</v>
      </c>
      <c r="AQ57" s="27">
        <f>if(AND(AQ5&lt;='Fund Raising'!$E$43,AR5&gt;'Fund Raising'!$E$43),'Fund Raising'!$F$43*'Fund Raising'!$D$43,0)+if(AND(AQ5&lt;='Fund Raising'!$G$43,AR5&gt;'Fund Raising'!$G$43),'Fund Raising'!$H$43*'Fund Raising'!$D$43,0)+if(AND(AQ5&lt;='Fund Raising'!$I$43,AR5&gt;'Fund Raising'!$I$43),'Fund Raising'!$J$43*'Fund Raising'!$D$43,0)</f>
        <v>0</v>
      </c>
      <c r="AR57" s="27">
        <f>if(AND(AR5&lt;='Fund Raising'!$E$43,AS5&gt;'Fund Raising'!$E$43),'Fund Raising'!$F$43*'Fund Raising'!$D$43,0)+if(AND(AR5&lt;='Fund Raising'!$G$43,AS5&gt;'Fund Raising'!$G$43),'Fund Raising'!$H$43*'Fund Raising'!$D$43,0)+if(AND(AR5&lt;='Fund Raising'!$I$43,AS5&gt;'Fund Raising'!$I$43),'Fund Raising'!$J$43*'Fund Raising'!$D$43,0)</f>
        <v>0</v>
      </c>
      <c r="AS57" s="27">
        <f>if(AND(AS5&lt;='Fund Raising'!$E$43,AT5&gt;'Fund Raising'!$E$43),'Fund Raising'!$F$43*'Fund Raising'!$D$43,0)+if(AND(AS5&lt;='Fund Raising'!$G$43,AT5&gt;'Fund Raising'!$G$43),'Fund Raising'!$H$43*'Fund Raising'!$D$43,0)+if(AND(AS5&lt;='Fund Raising'!$I$43,AT5&gt;'Fund Raising'!$I$43),'Fund Raising'!$J$43*'Fund Raising'!$D$43,0)</f>
        <v>0</v>
      </c>
      <c r="AT57" s="27">
        <f>if(AND(AT5&lt;='Fund Raising'!$E$43,AU5&gt;'Fund Raising'!$E$43),'Fund Raising'!$F$43*'Fund Raising'!$D$43,0)+if(AND(AT5&lt;='Fund Raising'!$G$43,AU5&gt;'Fund Raising'!$G$43),'Fund Raising'!$H$43*'Fund Raising'!$D$43,0)+if(AND(AT5&lt;='Fund Raising'!$I$43,AU5&gt;'Fund Raising'!$I$43),'Fund Raising'!$J$43*'Fund Raising'!$D$43,0)</f>
        <v>0</v>
      </c>
      <c r="AU57" s="27">
        <f>if(AND(AU5&lt;='Fund Raising'!$E$43,AV5&gt;'Fund Raising'!$E$43),'Fund Raising'!$F$43*'Fund Raising'!$D$43,0)+if(AND(AU5&lt;='Fund Raising'!$G$43,AV5&gt;'Fund Raising'!$G$43),'Fund Raising'!$H$43*'Fund Raising'!$D$43,0)+if(AND(AU5&lt;='Fund Raising'!$I$43,AV5&gt;'Fund Raising'!$I$43),'Fund Raising'!$J$43*'Fund Raising'!$D$43,0)</f>
        <v>0</v>
      </c>
      <c r="AV57" s="27">
        <f>if(AND(AV5&lt;='Fund Raising'!$E$43,AW5&gt;'Fund Raising'!$E$43),'Fund Raising'!$F$43*'Fund Raising'!$D$43,0)+if(AND(AV5&lt;='Fund Raising'!$G$43,AW5&gt;'Fund Raising'!$G$43),'Fund Raising'!$H$43*'Fund Raising'!$D$43,0)+if(AND(AV5&lt;='Fund Raising'!$I$43,AW5&gt;'Fund Raising'!$I$43),'Fund Raising'!$J$43*'Fund Raising'!$D$43,0)</f>
        <v>0</v>
      </c>
      <c r="AW57" s="27">
        <f>if(AND(AW5&lt;='Fund Raising'!$E$43,AX5&gt;'Fund Raising'!$E$43),'Fund Raising'!$F$43*'Fund Raising'!$D$43,0)+if(AND(AW5&lt;='Fund Raising'!$G$43,AX5&gt;'Fund Raising'!$G$43),'Fund Raising'!$H$43*'Fund Raising'!$D$43,0)+if(AND(AW5&lt;='Fund Raising'!$I$43,AX5&gt;'Fund Raising'!$I$43),'Fund Raising'!$J$43*'Fund Raising'!$D$43,0)</f>
        <v>0</v>
      </c>
      <c r="AX57" s="27">
        <f>if(AND(AX5&lt;='Fund Raising'!$E$43,AY5&gt;'Fund Raising'!$E$43),'Fund Raising'!$F$43*'Fund Raising'!$D$43,0)+if(AND(AX5&lt;='Fund Raising'!$G$43,AY5&gt;'Fund Raising'!$G$43),'Fund Raising'!$H$43*'Fund Raising'!$D$43,0)+if(AND(AX5&lt;='Fund Raising'!$I$43,AY5&gt;'Fund Raising'!$I$43),'Fund Raising'!$J$43*'Fund Raising'!$D$43,0)</f>
        <v>0</v>
      </c>
      <c r="AY57" s="27">
        <f>if(AND(AY5&lt;='Fund Raising'!$E$43,AZ5&gt;'Fund Raising'!$E$43),'Fund Raising'!$F$43*'Fund Raising'!$D$43,0)+if(AND(AY5&lt;='Fund Raising'!$G$43,AZ5&gt;'Fund Raising'!$G$43),'Fund Raising'!$H$43*'Fund Raising'!$D$43,0)+if(AND(AY5&lt;='Fund Raising'!$I$43,AZ5&gt;'Fund Raising'!$I$43),'Fund Raising'!$J$43*'Fund Raising'!$D$43,0)</f>
        <v>0</v>
      </c>
      <c r="AZ57" s="27">
        <f>if(AND(AZ5&lt;='Fund Raising'!$E$43,BA5&gt;'Fund Raising'!$E$43),'Fund Raising'!$F$43*'Fund Raising'!$D$43,0)+if(AND(AZ5&lt;='Fund Raising'!$G$43,BA5&gt;'Fund Raising'!$G$43),'Fund Raising'!$H$43*'Fund Raising'!$D$43,0)+if(AND(AZ5&lt;='Fund Raising'!$I$43,BA5&gt;'Fund Raising'!$I$43),'Fund Raising'!$J$43*'Fund Raising'!$D$43,0)</f>
        <v>0</v>
      </c>
      <c r="BA57" s="27">
        <f>if(AND(BA5&lt;='Fund Raising'!$E$43,BB5&gt;'Fund Raising'!$E$43),'Fund Raising'!$F$43*'Fund Raising'!$D$43,0)+if(AND(BA5&lt;='Fund Raising'!$G$43,BB5&gt;'Fund Raising'!$G$43),'Fund Raising'!$H$43*'Fund Raising'!$D$43,0)+if(AND(BA5&lt;='Fund Raising'!$I$43,BB5&gt;'Fund Raising'!$I$43),'Fund Raising'!$J$43*'Fund Raising'!$D$43,0)</f>
        <v>0</v>
      </c>
      <c r="BB57" s="27">
        <f>if(AND(BB5&lt;='Fund Raising'!$E$43,BC5&gt;'Fund Raising'!$E$43),'Fund Raising'!$F$43*'Fund Raising'!$D$43,0)+if(AND(BB5&lt;='Fund Raising'!$G$43,BC5&gt;'Fund Raising'!$G$43),'Fund Raising'!$H$43*'Fund Raising'!$D$43,0)+if(AND(BB5&lt;='Fund Raising'!$I$43,BC5&gt;'Fund Raising'!$I$43),'Fund Raising'!$J$43*'Fund Raising'!$D$43,0)</f>
        <v>0</v>
      </c>
      <c r="BC57" s="27">
        <f>if(AND(BC5&lt;='Fund Raising'!$E$43,BD5&gt;'Fund Raising'!$E$43),'Fund Raising'!$F$43*'Fund Raising'!$D$43,0)+if(AND(BC5&lt;='Fund Raising'!$G$43,BD5&gt;'Fund Raising'!$G$43),'Fund Raising'!$H$43*'Fund Raising'!$D$43,0)+if(AND(BC5&lt;='Fund Raising'!$I$43,BD5&gt;'Fund Raising'!$I$43),'Fund Raising'!$J$43*'Fund Raising'!$D$43,0)</f>
        <v>0</v>
      </c>
      <c r="BD57" s="27">
        <f>if(AND(BD5&lt;='Fund Raising'!$E$43,BE5&gt;'Fund Raising'!$E$43),'Fund Raising'!$F$43*'Fund Raising'!$D$43,0)+if(AND(BD5&lt;='Fund Raising'!$G$43,BE5&gt;'Fund Raising'!$G$43),'Fund Raising'!$H$43*'Fund Raising'!$D$43,0)+if(AND(BD5&lt;='Fund Raising'!$I$43,BE5&gt;'Fund Raising'!$I$43),'Fund Raising'!$J$43*'Fund Raising'!$D$43,0)</f>
        <v>0</v>
      </c>
      <c r="BE57" s="27">
        <f>if(AND(BE5&lt;='Fund Raising'!$E$43,BF5&gt;'Fund Raising'!$E$43),'Fund Raising'!$F$43*'Fund Raising'!$D$43,0)+if(AND(BE5&lt;='Fund Raising'!$G$43,BF5&gt;'Fund Raising'!$G$43),'Fund Raising'!$H$43*'Fund Raising'!$D$43,0)+if(AND(BE5&lt;='Fund Raising'!$I$43,BF5&gt;'Fund Raising'!$I$43),'Fund Raising'!$J$43*'Fund Raising'!$D$43,0)</f>
        <v>0</v>
      </c>
      <c r="BF57" s="27">
        <f>if(AND(BF5&lt;='Fund Raising'!$E$43,BG5&gt;'Fund Raising'!$E$43),'Fund Raising'!$F$43*'Fund Raising'!$D$43,0)+if(AND(BF5&lt;='Fund Raising'!$G$43,BG5&gt;'Fund Raising'!$G$43),'Fund Raising'!$H$43*'Fund Raising'!$D$43,0)+if(AND(BF5&lt;='Fund Raising'!$I$43,BG5&gt;'Fund Raising'!$I$43),'Fund Raising'!$J$43*'Fund Raising'!$D$43,0)</f>
        <v>0</v>
      </c>
      <c r="BG57" s="27">
        <f>if(AND(BG5&lt;='Fund Raising'!$E$43,BH5&gt;'Fund Raising'!$E$43),'Fund Raising'!$F$43*'Fund Raising'!$D$43,0)+if(AND(BG5&lt;='Fund Raising'!$G$43,BH5&gt;'Fund Raising'!$G$43),'Fund Raising'!$H$43*'Fund Raising'!$D$43,0)+if(AND(BG5&lt;='Fund Raising'!$I$43,BH5&gt;'Fund Raising'!$I$43),'Fund Raising'!$J$43*'Fund Raising'!$D$43,0)</f>
        <v>0</v>
      </c>
      <c r="BH57" s="27">
        <f>if(AND(BH5&lt;='Fund Raising'!$E$43,BI5&gt;'Fund Raising'!$E$43),'Fund Raising'!$F$43*'Fund Raising'!$D$43,0)+if(AND(BH5&lt;='Fund Raising'!$G$43,BI5&gt;'Fund Raising'!$G$43),'Fund Raising'!$H$43*'Fund Raising'!$D$43,0)+if(AND(BH5&lt;='Fund Raising'!$I$43,BI5&gt;'Fund Raising'!$I$43),'Fund Raising'!$J$43*'Fund Raising'!$D$43,0)</f>
        <v>0</v>
      </c>
      <c r="BI57" s="27">
        <f>if(AND(BI5&lt;='Fund Raising'!$E$43,BJ5&gt;'Fund Raising'!$E$43),'Fund Raising'!$F$43*'Fund Raising'!$D$43,0)+if(AND(BI5&lt;='Fund Raising'!$G$43,BJ5&gt;'Fund Raising'!$G$43),'Fund Raising'!$H$43*'Fund Raising'!$D$43,0)+if(AND(BI5&lt;='Fund Raising'!$I$43,BJ5&gt;'Fund Raising'!$I$43),'Fund Raising'!$J$43*'Fund Raising'!$D$43,0)</f>
        <v>0</v>
      </c>
      <c r="BJ57" s="27">
        <f>if(AND(BJ5&lt;='Fund Raising'!$E$43,BK5&gt;'Fund Raising'!$E$43),'Fund Raising'!$F$43*'Fund Raising'!$D$43,0)+if(AND(BJ5&lt;='Fund Raising'!$G$43,BK5&gt;'Fund Raising'!$G$43),'Fund Raising'!$H$43*'Fund Raising'!$D$43,0)+if(AND(BJ5&lt;='Fund Raising'!$I$43,BK5&gt;'Fund Raising'!$I$43),'Fund Raising'!$J$43*'Fund Raising'!$D$43,0)</f>
        <v>0</v>
      </c>
      <c r="BK57" s="27">
        <f>if(AND(BK5&lt;='Fund Raising'!$E$43,BL5&gt;'Fund Raising'!$E$43),'Fund Raising'!$F$43*'Fund Raising'!$D$43,0)+if(AND(BK5&lt;='Fund Raising'!$G$43,BL5&gt;'Fund Raising'!$G$43),'Fund Raising'!$H$43*'Fund Raising'!$D$43,0)+if(AND(BK5&lt;='Fund Raising'!$I$43,BL5&gt;'Fund Raising'!$I$43),'Fund Raising'!$J$43*'Fund Raising'!$D$43,0)</f>
        <v>0</v>
      </c>
      <c r="BL57" s="27">
        <f>if(AND(BL5&lt;='Fund Raising'!$E$43,BM5&gt;'Fund Raising'!$E$43),'Fund Raising'!$F$43*'Fund Raising'!$D$43,0)+if(AND(BL5&lt;='Fund Raising'!$G$43,BM5&gt;'Fund Raising'!$G$43),'Fund Raising'!$H$43*'Fund Raising'!$D$43,0)+if(AND(BL5&lt;='Fund Raising'!$I$43,BM5&gt;'Fund Raising'!$I$43),'Fund Raising'!$J$43*'Fund Raising'!$D$43,0)</f>
        <v>0</v>
      </c>
      <c r="BM57" s="27">
        <f>if(AND(BM5&lt;='Fund Raising'!$E$43,BN5&gt;'Fund Raising'!$E$43),'Fund Raising'!$F$43*'Fund Raising'!$D$43,0)+if(AND(BM5&lt;='Fund Raising'!$G$43,BN5&gt;'Fund Raising'!$G$43),'Fund Raising'!$H$43*'Fund Raising'!$D$43,0)+if(AND(BM5&lt;='Fund Raising'!$I$43,BN5&gt;'Fund Raising'!$I$43),'Fund Raising'!$J$43*'Fund Raising'!$D$43,0)</f>
        <v>0</v>
      </c>
      <c r="BN57" s="27">
        <f>if(AND(BN5&lt;='Fund Raising'!$E$43,BO5&gt;'Fund Raising'!$E$43),'Fund Raising'!$F$43*'Fund Raising'!$D$43,0)+if(AND(BN5&lt;='Fund Raising'!$G$43,BO5&gt;'Fund Raising'!$G$43),'Fund Raising'!$H$43*'Fund Raising'!$D$43,0)+if(AND(BN5&lt;='Fund Raising'!$I$43,BO5&gt;'Fund Raising'!$I$43),'Fund Raising'!$J$43*'Fund Raising'!$D$43,0)</f>
        <v>0</v>
      </c>
      <c r="BO57" s="27">
        <f>if(AND(BO5&lt;='Fund Raising'!$E$43,BP5&gt;'Fund Raising'!$E$43),'Fund Raising'!$F$43*'Fund Raising'!$D$43,0)+if(AND(BO5&lt;='Fund Raising'!$G$43,BP5&gt;'Fund Raising'!$G$43),'Fund Raising'!$H$43*'Fund Raising'!$D$43,0)+if(AND(BO5&lt;='Fund Raising'!$I$43,BP5&gt;'Fund Raising'!$I$43),'Fund Raising'!$J$43*'Fund Raising'!$D$43,0)</f>
        <v>0</v>
      </c>
      <c r="BP57" s="27">
        <f>if(AND(BP5&lt;='Fund Raising'!$E$43,BQ5&gt;'Fund Raising'!$E$43),'Fund Raising'!$F$43*'Fund Raising'!$D$43,0)+if(AND(BP5&lt;='Fund Raising'!$G$43,BQ5&gt;'Fund Raising'!$G$43),'Fund Raising'!$H$43*'Fund Raising'!$D$43,0)+if(AND(BP5&lt;='Fund Raising'!$I$43,BQ5&gt;'Fund Raising'!$I$43),'Fund Raising'!$J$43*'Fund Raising'!$D$43,0)</f>
        <v>0</v>
      </c>
      <c r="BQ57" s="27">
        <f>if(AND(BQ5&lt;='Fund Raising'!$E$43,BR5&gt;'Fund Raising'!$E$43),'Fund Raising'!$F$43*'Fund Raising'!$D$43,0)+if(AND(BQ5&lt;='Fund Raising'!$G$43,BR5&gt;'Fund Raising'!$G$43),'Fund Raising'!$H$43*'Fund Raising'!$D$43,0)+if(AND(BQ5&lt;='Fund Raising'!$I$43,BR5&gt;'Fund Raising'!$I$43),'Fund Raising'!$J$43*'Fund Raising'!$D$43,0)</f>
        <v>0</v>
      </c>
      <c r="BR57" s="27">
        <f>if(AND(BR5&lt;='Fund Raising'!$E$43,BS5&gt;'Fund Raising'!$E$43),'Fund Raising'!$F$43*'Fund Raising'!$D$43,0)+if(AND(BR5&lt;='Fund Raising'!$G$43,BS5&gt;'Fund Raising'!$G$43),'Fund Raising'!$H$43*'Fund Raising'!$D$43,0)+if(AND(BR5&lt;='Fund Raising'!$I$43,BS5&gt;'Fund Raising'!$I$43),'Fund Raising'!$J$43*'Fund Raising'!$D$43,0)</f>
        <v>0</v>
      </c>
      <c r="BS57" s="27">
        <f>if(AND(BS5&lt;='Fund Raising'!$E$43,BT5&gt;'Fund Raising'!$E$43),'Fund Raising'!$F$43*'Fund Raising'!$D$43,0)+if(AND(BS5&lt;='Fund Raising'!$G$43,BT5&gt;'Fund Raising'!$G$43),'Fund Raising'!$H$43*'Fund Raising'!$D$43,0)+if(AND(BS5&lt;='Fund Raising'!$I$43,BT5&gt;'Fund Raising'!$I$43),'Fund Raising'!$J$43*'Fund Raising'!$D$43,0)</f>
        <v>0</v>
      </c>
      <c r="BT57" s="27">
        <f>if(AND(BT5&lt;='Fund Raising'!$E$43,BU5&gt;'Fund Raising'!$E$43),'Fund Raising'!$F$43*'Fund Raising'!$D$43,0)+if(AND(BT5&lt;='Fund Raising'!$G$43,BU5&gt;'Fund Raising'!$G$43),'Fund Raising'!$H$43*'Fund Raising'!$D$43,0)+if(AND(BT5&lt;='Fund Raising'!$I$43,BU5&gt;'Fund Raising'!$I$43),'Fund Raising'!$J$43*'Fund Raising'!$D$43,0)</f>
        <v>0</v>
      </c>
      <c r="BU57" s="27">
        <f>if(AND(BU5&lt;='Fund Raising'!$E$43,BV5&gt;'Fund Raising'!$E$43),'Fund Raising'!$F$43*'Fund Raising'!$D$43,0)+if(AND(BU5&lt;='Fund Raising'!$G$43,BV5&gt;'Fund Raising'!$G$43),'Fund Raising'!$H$43*'Fund Raising'!$D$43,0)+if(AND(BU5&lt;='Fund Raising'!$I$43,BV5&gt;'Fund Raising'!$I$43),'Fund Raising'!$J$43*'Fund Raising'!$D$43,0)</f>
        <v>0</v>
      </c>
      <c r="BV57" s="27">
        <f>if(AND(BV5&lt;='Fund Raising'!$E$43,BW5&gt;'Fund Raising'!$E$43),'Fund Raising'!$F$43*'Fund Raising'!$D$43,0)+if(AND(BV5&lt;='Fund Raising'!$G$43,BW5&gt;'Fund Raising'!$G$43),'Fund Raising'!$H$43*'Fund Raising'!$D$43,0)+if(AND(BV5&lt;='Fund Raising'!$I$43,BW5&gt;'Fund Raising'!$I$43),'Fund Raising'!$J$43*'Fund Raising'!$D$43,0)</f>
        <v>0</v>
      </c>
      <c r="BW57" s="27">
        <f>if(AND(BW5&lt;='Fund Raising'!$E$43,BX5&gt;'Fund Raising'!$E$43),'Fund Raising'!$F$43*'Fund Raising'!$D$43,0)+if(AND(BW5&lt;='Fund Raising'!$G$43,BX5&gt;'Fund Raising'!$G$43),'Fund Raising'!$H$43*'Fund Raising'!$D$43,0)+if(AND(BW5&lt;='Fund Raising'!$I$43,BX5&gt;'Fund Raising'!$I$43),'Fund Raising'!$J$43*'Fund Raising'!$D$43,0)</f>
        <v>0</v>
      </c>
      <c r="BX57" s="27">
        <f>if(AND(BX5&lt;='Fund Raising'!$E$43,BY5&gt;'Fund Raising'!$E$43),'Fund Raising'!$F$43*'Fund Raising'!$D$43,0)+if(AND(BX5&lt;='Fund Raising'!$G$43,BY5&gt;'Fund Raising'!$G$43),'Fund Raising'!$H$43*'Fund Raising'!$D$43,0)+if(AND(BX5&lt;='Fund Raising'!$I$43,BY5&gt;'Fund Raising'!$I$43),'Fund Raising'!$J$43*'Fund Raising'!$D$43,0)</f>
        <v>0</v>
      </c>
      <c r="BY57" s="27">
        <f>if(AND(BY5&lt;='Fund Raising'!$E$43,BZ5&gt;'Fund Raising'!$E$43),'Fund Raising'!$F$43*'Fund Raising'!$D$43,0)+if(AND(BY5&lt;='Fund Raising'!$G$43,BZ5&gt;'Fund Raising'!$G$43),'Fund Raising'!$H$43*'Fund Raising'!$D$43,0)+if(AND(BY5&lt;='Fund Raising'!$I$43,BZ5&gt;'Fund Raising'!$I$43),'Fund Raising'!$J$43*'Fund Raising'!$D$43,0)</f>
        <v>0</v>
      </c>
      <c r="BZ57" s="27">
        <f>if(AND(BZ5&lt;='Fund Raising'!$E$43,CA5&gt;'Fund Raising'!$E$43),'Fund Raising'!$F$43*'Fund Raising'!$D$43,0)+if(AND(BZ5&lt;='Fund Raising'!$G$43,CA5&gt;'Fund Raising'!$G$43),'Fund Raising'!$H$43*'Fund Raising'!$D$43,0)+if(AND(BZ5&lt;='Fund Raising'!$I$43,CA5&gt;'Fund Raising'!$I$43),'Fund Raising'!$J$43*'Fund Raising'!$D$43,0)</f>
        <v>0</v>
      </c>
      <c r="CA57" s="27">
        <f>if(AND(CA5&lt;='Fund Raising'!$E$43,CB5&gt;'Fund Raising'!$E$43),'Fund Raising'!$F$43*'Fund Raising'!$D$43,0)+if(AND(CA5&lt;='Fund Raising'!$G$43,CB5&gt;'Fund Raising'!$G$43),'Fund Raising'!$H$43*'Fund Raising'!$D$43,0)+if(AND(CA5&lt;='Fund Raising'!$I$43,CB5&gt;'Fund Raising'!$I$43),'Fund Raising'!$J$43*'Fund Raising'!$D$43,0)</f>
        <v>0</v>
      </c>
      <c r="CB57" s="27">
        <f>if(AND(CB5&lt;='Fund Raising'!$E$43,CC5&gt;'Fund Raising'!$E$43),'Fund Raising'!$F$43*'Fund Raising'!$D$43,0)+if(AND(CB5&lt;='Fund Raising'!$G$43,CC5&gt;'Fund Raising'!$G$43),'Fund Raising'!$H$43*'Fund Raising'!$D$43,0)+if(AND(CB5&lt;='Fund Raising'!$I$43,CC5&gt;'Fund Raising'!$I$43),'Fund Raising'!$J$43*'Fund Raising'!$D$43,0)</f>
        <v>0</v>
      </c>
      <c r="CC57" s="27">
        <f>if(AND(CC5&lt;='Fund Raising'!$E$43,CD5&gt;'Fund Raising'!$E$43),'Fund Raising'!$F$43*'Fund Raising'!$D$43,0)+if(AND(CC5&lt;='Fund Raising'!$G$43,CD5&gt;'Fund Raising'!$G$43),'Fund Raising'!$H$43*'Fund Raising'!$D$43,0)+if(AND(CC5&lt;='Fund Raising'!$I$43,CD5&gt;'Fund Raising'!$I$43),'Fund Raising'!$J$43*'Fund Raising'!$D$43,0)</f>
        <v>0</v>
      </c>
      <c r="CD57" s="27">
        <f>if(AND(CD5&lt;='Fund Raising'!$E$43,CE5&gt;'Fund Raising'!$E$43),'Fund Raising'!$F$43*'Fund Raising'!$D$43,0)+if(AND(CD5&lt;='Fund Raising'!$G$43,CE5&gt;'Fund Raising'!$G$43),'Fund Raising'!$H$43*'Fund Raising'!$D$43,0)+if(AND(CD5&lt;='Fund Raising'!$I$43,CE5&gt;'Fund Raising'!$I$43),'Fund Raising'!$J$43*'Fund Raising'!$D$43,0)</f>
        <v>0</v>
      </c>
      <c r="CE57" s="27">
        <f>if(AND(CE5&lt;='Fund Raising'!$E$43,CF5&gt;'Fund Raising'!$E$43),'Fund Raising'!$F$43*'Fund Raising'!$D$43,0)+if(AND(CE5&lt;='Fund Raising'!$G$43,CF5&gt;'Fund Raising'!$G$43),'Fund Raising'!$H$43*'Fund Raising'!$D$43,0)+if(AND(CE5&lt;='Fund Raising'!$I$43,CF5&gt;'Fund Raising'!$I$43),'Fund Raising'!$J$43*'Fund Raising'!$D$43,0)</f>
        <v>0</v>
      </c>
      <c r="CF57" s="27">
        <f>if(AND(CF5&lt;='Fund Raising'!$E$43,CG5&gt;'Fund Raising'!$E$43),'Fund Raising'!$F$43*'Fund Raising'!$D$43,0)+if(AND(CF5&lt;='Fund Raising'!$G$43,CG5&gt;'Fund Raising'!$G$43),'Fund Raising'!$H$43*'Fund Raising'!$D$43,0)+if(AND(CF5&lt;='Fund Raising'!$I$43,CG5&gt;'Fund Raising'!$I$43),'Fund Raising'!$J$43*'Fund Raising'!$D$43,0)</f>
        <v>0</v>
      </c>
      <c r="CG57" s="27">
        <f>if(AND(CG5&lt;='Fund Raising'!$E$43,CH5&gt;'Fund Raising'!$E$43),'Fund Raising'!$F$43*'Fund Raising'!$D$43,0)+if(AND(CG5&lt;='Fund Raising'!$G$43,CH5&gt;'Fund Raising'!$G$43),'Fund Raising'!$H$43*'Fund Raising'!$D$43,0)+if(AND(CG5&lt;='Fund Raising'!$I$43,CH5&gt;'Fund Raising'!$I$43),'Fund Raising'!$J$43*'Fund Raising'!$D$43,0)</f>
        <v>0</v>
      </c>
      <c r="CH57" s="27">
        <f>if(AND(CH5&lt;='Fund Raising'!$E$43,CI5&gt;'Fund Raising'!$E$43),'Fund Raising'!$F$43*'Fund Raising'!$D$43,0)+if(AND(CH5&lt;='Fund Raising'!$G$43,CI5&gt;'Fund Raising'!$G$43),'Fund Raising'!$H$43*'Fund Raising'!$D$43,0)+if(AND(CH5&lt;='Fund Raising'!$I$43,CI5&gt;'Fund Raising'!$I$43),'Fund Raising'!$J$43*'Fund Raising'!$D$43,0)</f>
        <v>0</v>
      </c>
      <c r="CI57" s="27">
        <f>if(AND(CI5&lt;='Fund Raising'!$E$43,CJ5&gt;'Fund Raising'!$E$43),'Fund Raising'!$F$43*'Fund Raising'!$D$43,0)+if(AND(CI5&lt;='Fund Raising'!$G$43,CJ5&gt;'Fund Raising'!$G$43),'Fund Raising'!$H$43*'Fund Raising'!$D$43,0)+if(AND(CI5&lt;='Fund Raising'!$I$43,CJ5&gt;'Fund Raising'!$I$43),'Fund Raising'!$J$43*'Fund Raising'!$D$43,0)</f>
        <v>0</v>
      </c>
      <c r="CJ57" s="27">
        <f>if(AND(CJ5&lt;='Fund Raising'!$E$43,CK5&gt;'Fund Raising'!$E$43),'Fund Raising'!$F$43*'Fund Raising'!$D$43,0)+if(AND(CJ5&lt;='Fund Raising'!$G$43,CK5&gt;'Fund Raising'!$G$43),'Fund Raising'!$H$43*'Fund Raising'!$D$43,0)+if(AND(CJ5&lt;='Fund Raising'!$I$43,CK5&gt;'Fund Raising'!$I$43),'Fund Raising'!$J$43*'Fund Raising'!$D$43,0)</f>
        <v>0</v>
      </c>
      <c r="CK57" s="27">
        <f>if(AND(CK5&lt;='Fund Raising'!$E$43,CL5&gt;'Fund Raising'!$E$43),'Fund Raising'!$F$43*'Fund Raising'!$D$43,0)+if(AND(CK5&lt;='Fund Raising'!$G$43,CL5&gt;'Fund Raising'!$G$43),'Fund Raising'!$H$43*'Fund Raising'!$D$43,0)+if(AND(CK5&lt;='Fund Raising'!$I$43,CL5&gt;'Fund Raising'!$I$43),'Fund Raising'!$J$43*'Fund Raising'!$D$43,0)</f>
        <v>0</v>
      </c>
      <c r="CL57" s="27">
        <f>if(AND(CL5&lt;='Fund Raising'!$E$43,CM5&gt;'Fund Raising'!$E$43),'Fund Raising'!$F$43*'Fund Raising'!$D$43,0)+if(AND(CL5&lt;='Fund Raising'!$G$43,CM5&gt;'Fund Raising'!$G$43),'Fund Raising'!$H$43*'Fund Raising'!$D$43,0)+if(AND(CL5&lt;='Fund Raising'!$I$43,CM5&gt;'Fund Raising'!$I$43),'Fund Raising'!$J$43*'Fund Raising'!$D$43,0)</f>
        <v>0</v>
      </c>
      <c r="CM57" s="27">
        <f>if(AND(CM5&lt;='Fund Raising'!$E$43,CN5&gt;'Fund Raising'!$E$43),'Fund Raising'!$F$43*'Fund Raising'!$D$43,0)+if(AND(CM5&lt;='Fund Raising'!$G$43,CN5&gt;'Fund Raising'!$G$43),'Fund Raising'!$H$43*'Fund Raising'!$D$43,0)+if(AND(CM5&lt;='Fund Raising'!$I$43,CN5&gt;'Fund Raising'!$I$43),'Fund Raising'!$J$43*'Fund Raising'!$D$43,0)</f>
        <v>0</v>
      </c>
      <c r="CN57" s="27">
        <f>if(AND(CN5&lt;='Fund Raising'!$E$43,CO5&gt;'Fund Raising'!$E$43),'Fund Raising'!$F$43*'Fund Raising'!$D$43,0)+if(AND(CN5&lt;='Fund Raising'!$G$43,CO5&gt;'Fund Raising'!$G$43),'Fund Raising'!$H$43*'Fund Raising'!$D$43,0)+if(AND(CN5&lt;='Fund Raising'!$I$43,CO5&gt;'Fund Raising'!$I$43),'Fund Raising'!$J$43*'Fund Raising'!$D$43,0)</f>
        <v>0</v>
      </c>
      <c r="CO57" s="27">
        <f>if(AND(CO5&lt;='Fund Raising'!$E$43,CP5&gt;'Fund Raising'!$E$43),'Fund Raising'!$F$43*'Fund Raising'!$D$43,0)+if(AND(CO5&lt;='Fund Raising'!$G$43,CP5&gt;'Fund Raising'!$G$43),'Fund Raising'!$H$43*'Fund Raising'!$D$43,0)+if(AND(CO5&lt;='Fund Raising'!$I$43,CP5&gt;'Fund Raising'!$I$43),'Fund Raising'!$J$43*'Fund Raising'!$D$43,0)</f>
        <v>0</v>
      </c>
      <c r="CP57" s="27">
        <f>if(AND(CP5&lt;='Fund Raising'!$E$43,CQ5&gt;'Fund Raising'!$E$43),'Fund Raising'!$F$43*'Fund Raising'!$D$43,0)+if(AND(CP5&lt;='Fund Raising'!$G$43,CQ5&gt;'Fund Raising'!$G$43),'Fund Raising'!$H$43*'Fund Raising'!$D$43,0)+if(AND(CP5&lt;='Fund Raising'!$I$43,CQ5&gt;'Fund Raising'!$I$43),'Fund Raising'!$J$43*'Fund Raising'!$D$43,0)</f>
        <v>0</v>
      </c>
      <c r="CQ57" s="27">
        <f>if(AND(CQ5&lt;='Fund Raising'!$E$43,CR5&gt;'Fund Raising'!$E$43),'Fund Raising'!$F$43*'Fund Raising'!$D$43,0)+if(AND(CQ5&lt;='Fund Raising'!$G$43,CR5&gt;'Fund Raising'!$G$43),'Fund Raising'!$H$43*'Fund Raising'!$D$43,0)+if(AND(CQ5&lt;='Fund Raising'!$I$43,CR5&gt;'Fund Raising'!$I$43),'Fund Raising'!$J$43*'Fund Raising'!$D$43,0)</f>
        <v>0</v>
      </c>
      <c r="CR57" s="27">
        <f>if(AND(CR5&lt;='Fund Raising'!$E$43,CS5&gt;'Fund Raising'!$E$43),'Fund Raising'!$F$43*'Fund Raising'!$D$43,0)+if(AND(CR5&lt;='Fund Raising'!$G$43,CS5&gt;'Fund Raising'!$G$43),'Fund Raising'!$H$43*'Fund Raising'!$D$43,0)+if(AND(CR5&lt;='Fund Raising'!$I$43,CS5&gt;'Fund Raising'!$I$43),'Fund Raising'!$J$43*'Fund Raising'!$D$43,0)</f>
        <v>0</v>
      </c>
      <c r="CS57" s="27">
        <f>if(AND(CS5&lt;='Fund Raising'!$E$43,CT5&gt;'Fund Raising'!$E$43),'Fund Raising'!$F$43*'Fund Raising'!$D$43,0)+if(AND(CS5&lt;='Fund Raising'!$G$43,CT5&gt;'Fund Raising'!$G$43),'Fund Raising'!$H$43*'Fund Raising'!$D$43,0)+if(AND(CS5&lt;='Fund Raising'!$I$43,CT5&gt;'Fund Raising'!$I$43),'Fund Raising'!$J$43*'Fund Raising'!$D$43,0)</f>
        <v>0</v>
      </c>
      <c r="CT57" s="27">
        <f>if(AND(CT5&lt;='Fund Raising'!$E$43,CU5&gt;'Fund Raising'!$E$43),'Fund Raising'!$F$43*'Fund Raising'!$D$43,0)+if(AND(CT5&lt;='Fund Raising'!$G$43,CU5&gt;'Fund Raising'!$G$43),'Fund Raising'!$H$43*'Fund Raising'!$D$43,0)+if(AND(CT5&lt;='Fund Raising'!$I$43,CU5&gt;'Fund Raising'!$I$43),'Fund Raising'!$J$43*'Fund Raising'!$D$43,0)</f>
        <v>0</v>
      </c>
      <c r="CU57" s="27">
        <f>if(AND(CU5&lt;='Fund Raising'!$E$43,CV5&gt;'Fund Raising'!$E$43),'Fund Raising'!$F$43*'Fund Raising'!$D$43,0)+if(AND(CU5&lt;='Fund Raising'!$G$43,CV5&gt;'Fund Raising'!$G$43),'Fund Raising'!$H$43*'Fund Raising'!$D$43,0)+if(AND(CU5&lt;='Fund Raising'!$I$43,CV5&gt;'Fund Raising'!$I$43),'Fund Raising'!$J$43*'Fund Raising'!$D$43,0)</f>
        <v>0</v>
      </c>
      <c r="CV57" s="27">
        <f>if(AND(CV5&lt;='Fund Raising'!$E$43,CW5&gt;'Fund Raising'!$E$43),'Fund Raising'!$F$43*'Fund Raising'!$D$43,0)+if(AND(CV5&lt;='Fund Raising'!$G$43,CW5&gt;'Fund Raising'!$G$43),'Fund Raising'!$H$43*'Fund Raising'!$D$43,0)+if(AND(CV5&lt;='Fund Raising'!$I$43,CW5&gt;'Fund Raising'!$I$43),'Fund Raising'!$J$43*'Fund Raising'!$D$43,0)</f>
        <v>0</v>
      </c>
      <c r="CW57" s="27">
        <f>if(AND(CW5&lt;='Fund Raising'!$E$43,CX5&gt;'Fund Raising'!$E$43),'Fund Raising'!$F$43*'Fund Raising'!$D$43,0)+if(AND(CW5&lt;='Fund Raising'!$G$43,CX5&gt;'Fund Raising'!$G$43),'Fund Raising'!$H$43*'Fund Raising'!$D$43,0)+if(AND(CW5&lt;='Fund Raising'!$I$43,CX5&gt;'Fund Raising'!$I$43),'Fund Raising'!$J$43*'Fund Raising'!$D$43,0)</f>
        <v>0</v>
      </c>
      <c r="CX57" s="27">
        <f>if(AND(CX5&lt;='Fund Raising'!$E$43,CY5&gt;'Fund Raising'!$E$43),'Fund Raising'!$F$43*'Fund Raising'!$D$43,0)+if(AND(CX5&lt;='Fund Raising'!$G$43,CY5&gt;'Fund Raising'!$G$43),'Fund Raising'!$H$43*'Fund Raising'!$D$43,0)+if(AND(CX5&lt;='Fund Raising'!$I$43,CY5&gt;'Fund Raising'!$I$43),'Fund Raising'!$J$43*'Fund Raising'!$D$43,0)</f>
        <v>0</v>
      </c>
      <c r="CY57" s="27">
        <f>if(AND(CY5&lt;='Fund Raising'!$E$43,CZ5&gt;'Fund Raising'!$E$43),'Fund Raising'!$F$43*'Fund Raising'!$D$43,0)+if(AND(CY5&lt;='Fund Raising'!$G$43,CZ5&gt;'Fund Raising'!$G$43),'Fund Raising'!$H$43*'Fund Raising'!$D$43,0)+if(AND(CY5&lt;='Fund Raising'!$I$43,CZ5&gt;'Fund Raising'!$I$43),'Fund Raising'!$J$43*'Fund Raising'!$D$43,0)</f>
        <v>0</v>
      </c>
      <c r="CZ57" s="27">
        <f>if(AND(CZ5&lt;='Fund Raising'!$E$43,DA5&gt;'Fund Raising'!$E$43),'Fund Raising'!$F$43*'Fund Raising'!$D$43,0)+if(AND(CZ5&lt;='Fund Raising'!$G$43,DA5&gt;'Fund Raising'!$G$43),'Fund Raising'!$H$43*'Fund Raising'!$D$43,0)+if(AND(CZ5&lt;='Fund Raising'!$I$43,DA5&gt;'Fund Raising'!$I$43),'Fund Raising'!$J$43*'Fund Raising'!$D$43,0)</f>
        <v>0</v>
      </c>
      <c r="DA57" s="27">
        <f>if(AND(DA5&lt;='Fund Raising'!$E$43,DB5&gt;'Fund Raising'!$E$43),'Fund Raising'!$F$43*'Fund Raising'!$D$43,0)+if(AND(DA5&lt;='Fund Raising'!$G$43,DB5&gt;'Fund Raising'!$G$43),'Fund Raising'!$H$43*'Fund Raising'!$D$43,0)+if(AND(DA5&lt;='Fund Raising'!$I$43,DB5&gt;'Fund Raising'!$I$43),'Fund Raising'!$J$43*'Fund Raising'!$D$43,0)</f>
        <v>0</v>
      </c>
      <c r="DB57" s="27">
        <f>if(AND(DB5&lt;='Fund Raising'!$E$43,DC5&gt;'Fund Raising'!$E$43),'Fund Raising'!$F$43*'Fund Raising'!$D$43,0)+if(AND(DB5&lt;='Fund Raising'!$G$43,DC5&gt;'Fund Raising'!$G$43),'Fund Raising'!$H$43*'Fund Raising'!$D$43,0)+if(AND(DB5&lt;='Fund Raising'!$I$43,DC5&gt;'Fund Raising'!$I$43),'Fund Raising'!$J$43*'Fund Raising'!$D$43,0)</f>
        <v>0</v>
      </c>
      <c r="DC57" s="27">
        <f>if(AND(DC5&lt;='Fund Raising'!$E$43,DD5&gt;'Fund Raising'!$E$43),'Fund Raising'!$F$43*'Fund Raising'!$D$43,0)+if(AND(DC5&lt;='Fund Raising'!$G$43,DD5&gt;'Fund Raising'!$G$43),'Fund Raising'!$H$43*'Fund Raising'!$D$43,0)+if(AND(DC5&lt;='Fund Raising'!$I$43,DD5&gt;'Fund Raising'!$I$43),'Fund Raising'!$J$43*'Fund Raising'!$D$43,0)</f>
        <v>0</v>
      </c>
      <c r="DD57" s="27">
        <f>if(AND(DD5&lt;='Fund Raising'!$E$43,DE5&gt;'Fund Raising'!$E$43),'Fund Raising'!$F$43*'Fund Raising'!$D$43,0)+if(AND(DD5&lt;='Fund Raising'!$G$43,DE5&gt;'Fund Raising'!$G$43),'Fund Raising'!$H$43*'Fund Raising'!$D$43,0)+if(AND(DD5&lt;='Fund Raising'!$I$43,DE5&gt;'Fund Raising'!$I$43),'Fund Raising'!$J$43*'Fund Raising'!$D$43,0)</f>
        <v>0</v>
      </c>
      <c r="DE57" s="27">
        <f>if(AND(DE5&lt;='Fund Raising'!$E$43,DF5&gt;'Fund Raising'!$E$43),'Fund Raising'!$F$43*'Fund Raising'!$D$43,0)+if(AND(DE5&lt;='Fund Raising'!$G$43,DF5&gt;'Fund Raising'!$G$43),'Fund Raising'!$H$43*'Fund Raising'!$D$43,0)+if(AND(DE5&lt;='Fund Raising'!$I$43,DF5&gt;'Fund Raising'!$I$43),'Fund Raising'!$J$43*'Fund Raising'!$D$43,0)</f>
        <v>0</v>
      </c>
      <c r="DF57" s="27">
        <f>if(AND(DF5&lt;='Fund Raising'!$E$43,DG5&gt;'Fund Raising'!$E$43),'Fund Raising'!$F$43*'Fund Raising'!$D$43,0)+if(AND(DF5&lt;='Fund Raising'!$G$43,DG5&gt;'Fund Raising'!$G$43),'Fund Raising'!$H$43*'Fund Raising'!$D$43,0)+if(AND(DF5&lt;='Fund Raising'!$I$43,DG5&gt;'Fund Raising'!$I$43),'Fund Raising'!$J$43*'Fund Raising'!$D$43,0)</f>
        <v>0</v>
      </c>
      <c r="DG57" s="27">
        <f>if(AND(DG5&lt;='Fund Raising'!$E$43,DH5&gt;'Fund Raising'!$E$43),'Fund Raising'!$F$43*'Fund Raising'!$D$43,0)+if(AND(DG5&lt;='Fund Raising'!$G$43,DH5&gt;'Fund Raising'!$G$43),'Fund Raising'!$H$43*'Fund Raising'!$D$43,0)+if(AND(DG5&lt;='Fund Raising'!$I$43,DH5&gt;'Fund Raising'!$I$43),'Fund Raising'!$J$43*'Fund Raising'!$D$43,0)</f>
        <v>0</v>
      </c>
      <c r="DH57" s="27">
        <f>if(AND(DH5&lt;='Fund Raising'!$E$43,DI5&gt;'Fund Raising'!$E$43),'Fund Raising'!$F$43*'Fund Raising'!$D$43,0)+if(AND(DH5&lt;='Fund Raising'!$G$43,DI5&gt;'Fund Raising'!$G$43),'Fund Raising'!$H$43*'Fund Raising'!$D$43,0)+if(AND(DH5&lt;='Fund Raising'!$I$43,DI5&gt;'Fund Raising'!$I$43),'Fund Raising'!$J$43*'Fund Raising'!$D$43,0)</f>
        <v>0</v>
      </c>
      <c r="DI57" s="27">
        <f>if(AND(DI5&lt;='Fund Raising'!$E$43,DJ5&gt;'Fund Raising'!$E$43),'Fund Raising'!$F$43*'Fund Raising'!$D$43,0)+if(AND(DI5&lt;='Fund Raising'!$G$43,DJ5&gt;'Fund Raising'!$G$43),'Fund Raising'!$H$43*'Fund Raising'!$D$43,0)+if(AND(DI5&lt;='Fund Raising'!$I$43,DJ5&gt;'Fund Raising'!$I$43),'Fund Raising'!$J$43*'Fund Raising'!$D$43,0)</f>
        <v>0</v>
      </c>
      <c r="DJ57" s="27">
        <f>if(AND(DJ5&lt;='Fund Raising'!$E$43,DK5&gt;'Fund Raising'!$E$43),'Fund Raising'!$F$43*'Fund Raising'!$D$43,0)+if(AND(DJ5&lt;='Fund Raising'!$G$43,DK5&gt;'Fund Raising'!$G$43),'Fund Raising'!$H$43*'Fund Raising'!$D$43,0)+if(AND(DJ5&lt;='Fund Raising'!$I$43,DK5&gt;'Fund Raising'!$I$43),'Fund Raising'!$J$43*'Fund Raising'!$D$43,0)</f>
        <v>0</v>
      </c>
      <c r="DK57" s="27">
        <f>if(AND(DK5&lt;='Fund Raising'!$E$43,DL5&gt;'Fund Raising'!$E$43),'Fund Raising'!$F$43*'Fund Raising'!$D$43,0)+if(AND(DK5&lt;='Fund Raising'!$G$43,DL5&gt;'Fund Raising'!$G$43),'Fund Raising'!$H$43*'Fund Raising'!$D$43,0)+if(AND(DK5&lt;='Fund Raising'!$I$43,DL5&gt;'Fund Raising'!$I$43),'Fund Raising'!$J$43*'Fund Raising'!$D$43,0)</f>
        <v>0</v>
      </c>
      <c r="DL57" s="27">
        <f>if(AND(DL5&lt;='Fund Raising'!$E$43,DM5&gt;'Fund Raising'!$E$43),'Fund Raising'!$F$43*'Fund Raising'!$D$43,0)+if(AND(DL5&lt;='Fund Raising'!$G$43,DM5&gt;'Fund Raising'!$G$43),'Fund Raising'!$H$43*'Fund Raising'!$D$43,0)+if(AND(DL5&lt;='Fund Raising'!$I$43,DM5&gt;'Fund Raising'!$I$43),'Fund Raising'!$J$43*'Fund Raising'!$D$43,0)</f>
        <v>0</v>
      </c>
      <c r="DM57" s="27">
        <f>if(AND(DM5&lt;='Fund Raising'!$E$43,DN5&gt;'Fund Raising'!$E$43),'Fund Raising'!$F$43*'Fund Raising'!$D$43,0)+if(AND(DM5&lt;='Fund Raising'!$G$43,DN5&gt;'Fund Raising'!$G$43),'Fund Raising'!$H$43*'Fund Raising'!$D$43,0)+if(AND(DM5&lt;='Fund Raising'!$I$43,DN5&gt;'Fund Raising'!$I$43),'Fund Raising'!$J$43*'Fund Raising'!$D$43,0)</f>
        <v>0</v>
      </c>
      <c r="DN57" s="27">
        <f>if(AND(DN5&lt;='Fund Raising'!$E$43,DO5&gt;'Fund Raising'!$E$43),'Fund Raising'!$F$43*'Fund Raising'!$D$43,0)+if(AND(DN5&lt;='Fund Raising'!$G$43,DO5&gt;'Fund Raising'!$G$43),'Fund Raising'!$H$43*'Fund Raising'!$D$43,0)+if(AND(DN5&lt;='Fund Raising'!$I$43,DO5&gt;'Fund Raising'!$I$43),'Fund Raising'!$J$43*'Fund Raising'!$D$43,0)</f>
        <v>0</v>
      </c>
      <c r="DO57" s="27">
        <f>if(AND(DO5&lt;='Fund Raising'!$E$43,DP5&gt;'Fund Raising'!$E$43),'Fund Raising'!$F$43*'Fund Raising'!$D$43,0)+if(AND(DO5&lt;='Fund Raising'!$G$43,DP5&gt;'Fund Raising'!$G$43),'Fund Raising'!$H$43*'Fund Raising'!$D$43,0)+if(AND(DO5&lt;='Fund Raising'!$I$43,DP5&gt;'Fund Raising'!$I$43),'Fund Raising'!$J$43*'Fund Raising'!$D$43,0)</f>
        <v>0</v>
      </c>
      <c r="DP57" s="27">
        <f>if(AND(DP5&lt;='Fund Raising'!$E$43,DQ5&gt;'Fund Raising'!$E$43),'Fund Raising'!$F$43*'Fund Raising'!$D$43,0)+if(AND(DP5&lt;='Fund Raising'!$G$43,DQ5&gt;'Fund Raising'!$G$43),'Fund Raising'!$H$43*'Fund Raising'!$D$43,0)+if(AND(DP5&lt;='Fund Raising'!$I$43,DQ5&gt;'Fund Raising'!$I$43),'Fund Raising'!$J$43*'Fund Raising'!$D$43,0)</f>
        <v>0</v>
      </c>
      <c r="DQ57" s="27">
        <f>if(AND(DQ5&lt;='Fund Raising'!$E$43,DR5&gt;'Fund Raising'!$E$43),'Fund Raising'!$F$43*'Fund Raising'!$D$43,0)+if(AND(DQ5&lt;='Fund Raising'!$G$43,DR5&gt;'Fund Raising'!$G$43),'Fund Raising'!$H$43*'Fund Raising'!$D$43,0)+if(AND(DQ5&lt;='Fund Raising'!$I$43,DR5&gt;'Fund Raising'!$I$43),'Fund Raising'!$J$43*'Fund Raising'!$D$43,0)</f>
        <v>0</v>
      </c>
      <c r="DR57" s="27">
        <f>if(AND(DR5&lt;='Fund Raising'!$E$43,DS5&gt;'Fund Raising'!$E$43),'Fund Raising'!$F$43*'Fund Raising'!$D$43,0)+if(AND(DR5&lt;='Fund Raising'!$G$43,DS5&gt;'Fund Raising'!$G$43),'Fund Raising'!$H$43*'Fund Raising'!$D$43,0)+if(AND(DR5&lt;='Fund Raising'!$I$43,DS5&gt;'Fund Raising'!$I$43),'Fund Raising'!$J$43*'Fund Raising'!$D$43,0)</f>
        <v>0</v>
      </c>
    </row>
    <row r="58" ht="14.25" customHeight="1" outlineLevel="1">
      <c r="B58" s="252" t="s">
        <v>247</v>
      </c>
      <c r="C58" s="253"/>
      <c r="D58" s="253"/>
      <c r="E58" s="253"/>
      <c r="F58" s="253"/>
      <c r="G58" s="253"/>
      <c r="H58" s="253"/>
      <c r="I58" s="253"/>
      <c r="J58" s="253"/>
      <c r="K58" s="253"/>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Q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253"/>
      <c r="BN58" s="253"/>
      <c r="BO58" s="253"/>
      <c r="BP58" s="253"/>
      <c r="BQ58" s="253"/>
      <c r="BR58" s="253"/>
      <c r="BS58" s="253"/>
      <c r="BT58" s="253"/>
      <c r="BU58" s="253"/>
      <c r="BV58" s="253"/>
      <c r="BW58" s="253"/>
      <c r="BX58" s="253"/>
      <c r="BY58" s="253"/>
      <c r="BZ58" s="253"/>
      <c r="CA58" s="253"/>
      <c r="CB58" s="253"/>
      <c r="CC58" s="253"/>
      <c r="CD58" s="253"/>
      <c r="CE58" s="253"/>
      <c r="CF58" s="253"/>
      <c r="CG58" s="253"/>
      <c r="CH58" s="253"/>
      <c r="CI58" s="253"/>
      <c r="CJ58" s="253"/>
      <c r="CK58" s="253"/>
      <c r="CL58" s="253"/>
      <c r="CM58" s="253"/>
      <c r="CN58" s="253"/>
      <c r="CO58" s="253"/>
      <c r="CP58" s="253"/>
      <c r="CQ58" s="253"/>
      <c r="CR58" s="253"/>
      <c r="CS58" s="253"/>
      <c r="CT58" s="253"/>
      <c r="CU58" s="253"/>
      <c r="CV58" s="253"/>
      <c r="CW58" s="253"/>
      <c r="CX58" s="253"/>
      <c r="CY58" s="253"/>
      <c r="CZ58" s="253"/>
      <c r="DA58" s="253"/>
      <c r="DB58" s="253"/>
      <c r="DC58" s="253"/>
      <c r="DD58" s="253"/>
      <c r="DE58" s="253"/>
      <c r="DF58" s="253"/>
      <c r="DG58" s="253"/>
      <c r="DH58" s="253"/>
      <c r="DI58" s="253"/>
      <c r="DJ58" s="253"/>
      <c r="DK58" s="253"/>
      <c r="DL58" s="253"/>
      <c r="DM58" s="253"/>
      <c r="DN58" s="253"/>
      <c r="DO58" s="253"/>
      <c r="DP58" s="253"/>
      <c r="DQ58" s="253"/>
      <c r="DR58" s="253"/>
    </row>
    <row r="59" ht="14.25" customHeight="1" outlineLevel="2">
      <c r="B59" s="242" t="str">
        <f>'Fund Raising'!B43</f>
        <v>Airdrops</v>
      </c>
      <c r="C59" s="27">
        <f>C57</f>
        <v>0</v>
      </c>
      <c r="D59" s="27">
        <f t="shared" ref="D59:DR59" si="36">C59+D57</f>
        <v>0</v>
      </c>
      <c r="E59" s="27">
        <f t="shared" si="36"/>
        <v>0</v>
      </c>
      <c r="F59" s="27">
        <f t="shared" si="36"/>
        <v>0</v>
      </c>
      <c r="G59" s="27">
        <f t="shared" si="36"/>
        <v>0</v>
      </c>
      <c r="H59" s="27">
        <f t="shared" si="36"/>
        <v>57000000000</v>
      </c>
      <c r="I59" s="27">
        <f t="shared" si="36"/>
        <v>57000000000</v>
      </c>
      <c r="J59" s="27">
        <f t="shared" si="36"/>
        <v>57000000000</v>
      </c>
      <c r="K59" s="27">
        <f t="shared" si="36"/>
        <v>57000000000</v>
      </c>
      <c r="L59" s="27">
        <f t="shared" si="36"/>
        <v>57000000000</v>
      </c>
      <c r="M59" s="27">
        <f t="shared" si="36"/>
        <v>57000000000</v>
      </c>
      <c r="N59" s="27">
        <f t="shared" si="36"/>
        <v>152000000000</v>
      </c>
      <c r="O59" s="27">
        <f t="shared" si="36"/>
        <v>152000000000</v>
      </c>
      <c r="P59" s="27">
        <f t="shared" si="36"/>
        <v>152000000000</v>
      </c>
      <c r="Q59" s="27">
        <f t="shared" si="36"/>
        <v>152000000000</v>
      </c>
      <c r="R59" s="27">
        <f t="shared" si="36"/>
        <v>152000000000</v>
      </c>
      <c r="S59" s="27">
        <f t="shared" si="36"/>
        <v>152000000000</v>
      </c>
      <c r="T59" s="27">
        <f t="shared" si="36"/>
        <v>152000000000</v>
      </c>
      <c r="U59" s="27">
        <f t="shared" si="36"/>
        <v>152000000000</v>
      </c>
      <c r="V59" s="27">
        <f t="shared" si="36"/>
        <v>152000000000</v>
      </c>
      <c r="W59" s="27">
        <f t="shared" si="36"/>
        <v>152000000000</v>
      </c>
      <c r="X59" s="27">
        <f t="shared" si="36"/>
        <v>152000000000</v>
      </c>
      <c r="Y59" s="27">
        <f t="shared" si="36"/>
        <v>152000000000</v>
      </c>
      <c r="Z59" s="27">
        <f t="shared" si="36"/>
        <v>152000000000</v>
      </c>
      <c r="AA59" s="27">
        <f t="shared" si="36"/>
        <v>152000000000</v>
      </c>
      <c r="AB59" s="27">
        <f t="shared" si="36"/>
        <v>152000000000</v>
      </c>
      <c r="AC59" s="27">
        <f t="shared" si="36"/>
        <v>152000000000</v>
      </c>
      <c r="AD59" s="27">
        <f t="shared" si="36"/>
        <v>152000000000</v>
      </c>
      <c r="AE59" s="27">
        <f t="shared" si="36"/>
        <v>152000000000</v>
      </c>
      <c r="AF59" s="27">
        <f t="shared" si="36"/>
        <v>152000000000</v>
      </c>
      <c r="AG59" s="27">
        <f t="shared" si="36"/>
        <v>152000000000</v>
      </c>
      <c r="AH59" s="27">
        <f t="shared" si="36"/>
        <v>152000000000</v>
      </c>
      <c r="AI59" s="27">
        <f t="shared" si="36"/>
        <v>152000000000</v>
      </c>
      <c r="AJ59" s="27">
        <f t="shared" si="36"/>
        <v>152000000000</v>
      </c>
      <c r="AK59" s="27">
        <f t="shared" si="36"/>
        <v>152000000000</v>
      </c>
      <c r="AL59" s="27">
        <f t="shared" si="36"/>
        <v>152000000000</v>
      </c>
      <c r="AM59" s="27">
        <f t="shared" si="36"/>
        <v>152000000000</v>
      </c>
      <c r="AN59" s="27">
        <f t="shared" si="36"/>
        <v>152000000000</v>
      </c>
      <c r="AO59" s="27">
        <f t="shared" si="36"/>
        <v>152000000000</v>
      </c>
      <c r="AP59" s="27">
        <f t="shared" si="36"/>
        <v>152000000000</v>
      </c>
      <c r="AQ59" s="27">
        <f t="shared" si="36"/>
        <v>152000000000</v>
      </c>
      <c r="AR59" s="27">
        <f t="shared" si="36"/>
        <v>152000000000</v>
      </c>
      <c r="AS59" s="27">
        <f t="shared" si="36"/>
        <v>152000000000</v>
      </c>
      <c r="AT59" s="27">
        <f t="shared" si="36"/>
        <v>152000000000</v>
      </c>
      <c r="AU59" s="27">
        <f t="shared" si="36"/>
        <v>152000000000</v>
      </c>
      <c r="AV59" s="27">
        <f t="shared" si="36"/>
        <v>152000000000</v>
      </c>
      <c r="AW59" s="27">
        <f t="shared" si="36"/>
        <v>152000000000</v>
      </c>
      <c r="AX59" s="27">
        <f t="shared" si="36"/>
        <v>152000000000</v>
      </c>
      <c r="AY59" s="27">
        <f t="shared" si="36"/>
        <v>152000000000</v>
      </c>
      <c r="AZ59" s="27">
        <f t="shared" si="36"/>
        <v>152000000000</v>
      </c>
      <c r="BA59" s="27">
        <f t="shared" si="36"/>
        <v>152000000000</v>
      </c>
      <c r="BB59" s="27">
        <f t="shared" si="36"/>
        <v>152000000000</v>
      </c>
      <c r="BC59" s="27">
        <f t="shared" si="36"/>
        <v>152000000000</v>
      </c>
      <c r="BD59" s="27">
        <f t="shared" si="36"/>
        <v>152000000000</v>
      </c>
      <c r="BE59" s="27">
        <f t="shared" si="36"/>
        <v>152000000000</v>
      </c>
      <c r="BF59" s="27">
        <f t="shared" si="36"/>
        <v>152000000000</v>
      </c>
      <c r="BG59" s="27">
        <f t="shared" si="36"/>
        <v>152000000000</v>
      </c>
      <c r="BH59" s="27">
        <f t="shared" si="36"/>
        <v>152000000000</v>
      </c>
      <c r="BI59" s="27">
        <f t="shared" si="36"/>
        <v>152000000000</v>
      </c>
      <c r="BJ59" s="27">
        <f t="shared" si="36"/>
        <v>152000000000</v>
      </c>
      <c r="BK59" s="27">
        <f t="shared" si="36"/>
        <v>152000000000</v>
      </c>
      <c r="BL59" s="27">
        <f t="shared" si="36"/>
        <v>152000000000</v>
      </c>
      <c r="BM59" s="27">
        <f t="shared" si="36"/>
        <v>152000000000</v>
      </c>
      <c r="BN59" s="27">
        <f t="shared" si="36"/>
        <v>152000000000</v>
      </c>
      <c r="BO59" s="27">
        <f t="shared" si="36"/>
        <v>152000000000</v>
      </c>
      <c r="BP59" s="27">
        <f t="shared" si="36"/>
        <v>152000000000</v>
      </c>
      <c r="BQ59" s="27">
        <f t="shared" si="36"/>
        <v>152000000000</v>
      </c>
      <c r="BR59" s="27">
        <f t="shared" si="36"/>
        <v>152000000000</v>
      </c>
      <c r="BS59" s="27">
        <f t="shared" si="36"/>
        <v>152000000000</v>
      </c>
      <c r="BT59" s="27">
        <f t="shared" si="36"/>
        <v>152000000000</v>
      </c>
      <c r="BU59" s="27">
        <f t="shared" si="36"/>
        <v>152000000000</v>
      </c>
      <c r="BV59" s="27">
        <f t="shared" si="36"/>
        <v>152000000000</v>
      </c>
      <c r="BW59" s="27">
        <f t="shared" si="36"/>
        <v>152000000000</v>
      </c>
      <c r="BX59" s="27">
        <f t="shared" si="36"/>
        <v>152000000000</v>
      </c>
      <c r="BY59" s="27">
        <f t="shared" si="36"/>
        <v>152000000000</v>
      </c>
      <c r="BZ59" s="27">
        <f t="shared" si="36"/>
        <v>152000000000</v>
      </c>
      <c r="CA59" s="27">
        <f t="shared" si="36"/>
        <v>152000000000</v>
      </c>
      <c r="CB59" s="27">
        <f t="shared" si="36"/>
        <v>152000000000</v>
      </c>
      <c r="CC59" s="27">
        <f t="shared" si="36"/>
        <v>152000000000</v>
      </c>
      <c r="CD59" s="27">
        <f t="shared" si="36"/>
        <v>152000000000</v>
      </c>
      <c r="CE59" s="27">
        <f t="shared" si="36"/>
        <v>152000000000</v>
      </c>
      <c r="CF59" s="27">
        <f t="shared" si="36"/>
        <v>152000000000</v>
      </c>
      <c r="CG59" s="27">
        <f t="shared" si="36"/>
        <v>152000000000</v>
      </c>
      <c r="CH59" s="27">
        <f t="shared" si="36"/>
        <v>152000000000</v>
      </c>
      <c r="CI59" s="27">
        <f t="shared" si="36"/>
        <v>152000000000</v>
      </c>
      <c r="CJ59" s="27">
        <f t="shared" si="36"/>
        <v>152000000000</v>
      </c>
      <c r="CK59" s="27">
        <f t="shared" si="36"/>
        <v>152000000000</v>
      </c>
      <c r="CL59" s="27">
        <f t="shared" si="36"/>
        <v>152000000000</v>
      </c>
      <c r="CM59" s="27">
        <f t="shared" si="36"/>
        <v>152000000000</v>
      </c>
      <c r="CN59" s="27">
        <f t="shared" si="36"/>
        <v>152000000000</v>
      </c>
      <c r="CO59" s="27">
        <f t="shared" si="36"/>
        <v>152000000000</v>
      </c>
      <c r="CP59" s="27">
        <f t="shared" si="36"/>
        <v>152000000000</v>
      </c>
      <c r="CQ59" s="27">
        <f t="shared" si="36"/>
        <v>152000000000</v>
      </c>
      <c r="CR59" s="27">
        <f t="shared" si="36"/>
        <v>152000000000</v>
      </c>
      <c r="CS59" s="27">
        <f t="shared" si="36"/>
        <v>152000000000</v>
      </c>
      <c r="CT59" s="27">
        <f t="shared" si="36"/>
        <v>152000000000</v>
      </c>
      <c r="CU59" s="27">
        <f t="shared" si="36"/>
        <v>152000000000</v>
      </c>
      <c r="CV59" s="27">
        <f t="shared" si="36"/>
        <v>152000000000</v>
      </c>
      <c r="CW59" s="27">
        <f t="shared" si="36"/>
        <v>152000000000</v>
      </c>
      <c r="CX59" s="27">
        <f t="shared" si="36"/>
        <v>152000000000</v>
      </c>
      <c r="CY59" s="27">
        <f t="shared" si="36"/>
        <v>152000000000</v>
      </c>
      <c r="CZ59" s="27">
        <f t="shared" si="36"/>
        <v>152000000000</v>
      </c>
      <c r="DA59" s="27">
        <f t="shared" si="36"/>
        <v>152000000000</v>
      </c>
      <c r="DB59" s="27">
        <f t="shared" si="36"/>
        <v>152000000000</v>
      </c>
      <c r="DC59" s="27">
        <f t="shared" si="36"/>
        <v>152000000000</v>
      </c>
      <c r="DD59" s="27">
        <f t="shared" si="36"/>
        <v>152000000000</v>
      </c>
      <c r="DE59" s="27">
        <f t="shared" si="36"/>
        <v>152000000000</v>
      </c>
      <c r="DF59" s="27">
        <f t="shared" si="36"/>
        <v>152000000000</v>
      </c>
      <c r="DG59" s="27">
        <f t="shared" si="36"/>
        <v>152000000000</v>
      </c>
      <c r="DH59" s="27">
        <f t="shared" si="36"/>
        <v>152000000000</v>
      </c>
      <c r="DI59" s="27">
        <f t="shared" si="36"/>
        <v>152000000000</v>
      </c>
      <c r="DJ59" s="27">
        <f t="shared" si="36"/>
        <v>152000000000</v>
      </c>
      <c r="DK59" s="27">
        <f t="shared" si="36"/>
        <v>152000000000</v>
      </c>
      <c r="DL59" s="27">
        <f t="shared" si="36"/>
        <v>152000000000</v>
      </c>
      <c r="DM59" s="27">
        <f t="shared" si="36"/>
        <v>152000000000</v>
      </c>
      <c r="DN59" s="27">
        <f t="shared" si="36"/>
        <v>152000000000</v>
      </c>
      <c r="DO59" s="27">
        <f t="shared" si="36"/>
        <v>152000000000</v>
      </c>
      <c r="DP59" s="27">
        <f t="shared" si="36"/>
        <v>152000000000</v>
      </c>
      <c r="DQ59" s="27">
        <f t="shared" si="36"/>
        <v>152000000000</v>
      </c>
      <c r="DR59" s="27">
        <f t="shared" si="36"/>
        <v>152000000000</v>
      </c>
    </row>
    <row r="60" ht="14.25" customHeight="1" outlineLevel="1">
      <c r="B60" s="252" t="str">
        <f>'Fund Raising'!B43&amp;" / $"</f>
        <v>Airdrops / $</v>
      </c>
      <c r="C60" s="255"/>
      <c r="D60" s="255"/>
      <c r="E60" s="255"/>
      <c r="F60" s="255"/>
      <c r="G60" s="255"/>
      <c r="H60" s="255"/>
      <c r="I60" s="255"/>
      <c r="J60" s="255"/>
      <c r="K60" s="255"/>
      <c r="L60" s="255"/>
      <c r="M60" s="255"/>
      <c r="N60" s="255"/>
      <c r="O60" s="255"/>
      <c r="P60" s="255"/>
      <c r="Q60" s="255"/>
      <c r="R60" s="255"/>
      <c r="S60" s="255"/>
      <c r="T60" s="255"/>
      <c r="U60" s="255"/>
      <c r="V60" s="255"/>
      <c r="W60" s="255"/>
      <c r="X60" s="255"/>
      <c r="Y60" s="255"/>
      <c r="Z60" s="255"/>
      <c r="AA60" s="255"/>
      <c r="AB60" s="255"/>
      <c r="AC60" s="255"/>
      <c r="AD60" s="255"/>
      <c r="AE60" s="255"/>
      <c r="AF60" s="255"/>
      <c r="AG60" s="255"/>
      <c r="AH60" s="255"/>
      <c r="AI60" s="255"/>
      <c r="AJ60" s="255"/>
      <c r="AK60" s="255"/>
      <c r="AL60" s="255"/>
      <c r="AM60" s="255"/>
      <c r="AN60" s="255"/>
      <c r="AO60" s="255"/>
      <c r="AP60" s="255"/>
      <c r="AQ60" s="255"/>
      <c r="AR60" s="255"/>
      <c r="AS60" s="255"/>
      <c r="AT60" s="255"/>
      <c r="AU60" s="255"/>
      <c r="AV60" s="255"/>
      <c r="AW60" s="255"/>
      <c r="AX60" s="255"/>
      <c r="AY60" s="255"/>
      <c r="AZ60" s="255"/>
      <c r="BA60" s="255"/>
      <c r="BB60" s="255"/>
      <c r="BC60" s="255"/>
      <c r="BD60" s="255"/>
      <c r="BE60" s="255"/>
      <c r="BF60" s="255"/>
      <c r="BG60" s="255"/>
      <c r="BH60" s="255"/>
      <c r="BI60" s="255"/>
      <c r="BJ60" s="255"/>
      <c r="BK60" s="255"/>
      <c r="BL60" s="255"/>
      <c r="BM60" s="255"/>
      <c r="BN60" s="255"/>
      <c r="BO60" s="255"/>
      <c r="BP60" s="255"/>
      <c r="BQ60" s="255"/>
      <c r="BR60" s="255"/>
      <c r="BS60" s="255"/>
      <c r="BT60" s="255"/>
      <c r="BU60" s="255"/>
      <c r="BV60" s="255"/>
      <c r="BW60" s="255"/>
      <c r="BX60" s="255"/>
      <c r="BY60" s="255"/>
      <c r="BZ60" s="255"/>
      <c r="CA60" s="255"/>
      <c r="CB60" s="255"/>
      <c r="CC60" s="255"/>
      <c r="CD60" s="255"/>
      <c r="CE60" s="255"/>
      <c r="CF60" s="255"/>
      <c r="CG60" s="255"/>
      <c r="CH60" s="255"/>
      <c r="CI60" s="255"/>
      <c r="CJ60" s="255"/>
      <c r="CK60" s="255"/>
      <c r="CL60" s="255"/>
      <c r="CM60" s="255"/>
      <c r="CN60" s="255"/>
      <c r="CO60" s="255"/>
      <c r="CP60" s="255"/>
      <c r="CQ60" s="255"/>
      <c r="CR60" s="255"/>
      <c r="CS60" s="255"/>
      <c r="CT60" s="255"/>
      <c r="CU60" s="255"/>
      <c r="CV60" s="255"/>
      <c r="CW60" s="255"/>
      <c r="CX60" s="255"/>
      <c r="CY60" s="255"/>
      <c r="CZ60" s="255"/>
      <c r="DA60" s="255"/>
      <c r="DB60" s="255"/>
      <c r="DC60" s="255"/>
      <c r="DD60" s="255"/>
      <c r="DE60" s="255"/>
      <c r="DF60" s="255"/>
      <c r="DG60" s="255"/>
      <c r="DH60" s="255"/>
      <c r="DI60" s="255"/>
      <c r="DJ60" s="255"/>
      <c r="DK60" s="255"/>
      <c r="DL60" s="255"/>
      <c r="DM60" s="255"/>
      <c r="DN60" s="255"/>
      <c r="DO60" s="255"/>
      <c r="DP60" s="255"/>
      <c r="DQ60" s="255"/>
      <c r="DR60" s="255"/>
    </row>
    <row r="61" ht="14.25" customHeight="1" outlineLevel="1">
      <c r="B61" s="242" t="str">
        <f>'Fund Raising'!B43</f>
        <v>Airdrops</v>
      </c>
      <c r="C61" s="27">
        <f t="shared" ref="C61:DR61" si="37">C57*C187</f>
        <v>0</v>
      </c>
      <c r="D61" s="27">
        <f t="shared" si="37"/>
        <v>0</v>
      </c>
      <c r="E61" s="27">
        <f t="shared" si="37"/>
        <v>0</v>
      </c>
      <c r="F61" s="27">
        <f t="shared" si="37"/>
        <v>0</v>
      </c>
      <c r="G61" s="27">
        <f t="shared" si="37"/>
        <v>0</v>
      </c>
      <c r="H61" s="27">
        <f t="shared" si="37"/>
        <v>6737825326</v>
      </c>
      <c r="I61" s="27">
        <f t="shared" si="37"/>
        <v>0</v>
      </c>
      <c r="J61" s="27">
        <f t="shared" si="37"/>
        <v>0</v>
      </c>
      <c r="K61" s="27">
        <f t="shared" si="37"/>
        <v>0</v>
      </c>
      <c r="L61" s="27">
        <f t="shared" si="37"/>
        <v>0</v>
      </c>
      <c r="M61" s="27">
        <f t="shared" si="37"/>
        <v>0</v>
      </c>
      <c r="N61" s="27">
        <f t="shared" si="37"/>
        <v>13024517879</v>
      </c>
      <c r="O61" s="27">
        <f t="shared" si="37"/>
        <v>0</v>
      </c>
      <c r="P61" s="27">
        <f t="shared" si="37"/>
        <v>0</v>
      </c>
      <c r="Q61" s="27">
        <f t="shared" si="37"/>
        <v>0</v>
      </c>
      <c r="R61" s="27">
        <f t="shared" si="37"/>
        <v>0</v>
      </c>
      <c r="S61" s="27">
        <f t="shared" si="37"/>
        <v>0</v>
      </c>
      <c r="T61" s="27">
        <f t="shared" si="37"/>
        <v>0</v>
      </c>
      <c r="U61" s="27">
        <f t="shared" si="37"/>
        <v>0</v>
      </c>
      <c r="V61" s="27">
        <f t="shared" si="37"/>
        <v>0</v>
      </c>
      <c r="W61" s="27">
        <f t="shared" si="37"/>
        <v>0</v>
      </c>
      <c r="X61" s="27">
        <f t="shared" si="37"/>
        <v>0</v>
      </c>
      <c r="Y61" s="27">
        <f t="shared" si="37"/>
        <v>0</v>
      </c>
      <c r="Z61" s="27">
        <f t="shared" si="37"/>
        <v>0</v>
      </c>
      <c r="AA61" s="27">
        <f t="shared" si="37"/>
        <v>0</v>
      </c>
      <c r="AB61" s="27">
        <f t="shared" si="37"/>
        <v>0</v>
      </c>
      <c r="AC61" s="27">
        <f t="shared" si="37"/>
        <v>0</v>
      </c>
      <c r="AD61" s="27">
        <f t="shared" si="37"/>
        <v>0</v>
      </c>
      <c r="AE61" s="27">
        <f t="shared" si="37"/>
        <v>0</v>
      </c>
      <c r="AF61" s="27">
        <f t="shared" si="37"/>
        <v>0</v>
      </c>
      <c r="AG61" s="27">
        <f t="shared" si="37"/>
        <v>0</v>
      </c>
      <c r="AH61" s="27">
        <f t="shared" si="37"/>
        <v>0</v>
      </c>
      <c r="AI61" s="27">
        <f t="shared" si="37"/>
        <v>0</v>
      </c>
      <c r="AJ61" s="27">
        <f t="shared" si="37"/>
        <v>0</v>
      </c>
      <c r="AK61" s="27">
        <f t="shared" si="37"/>
        <v>0</v>
      </c>
      <c r="AL61" s="27">
        <f t="shared" si="37"/>
        <v>0</v>
      </c>
      <c r="AM61" s="27">
        <f t="shared" si="37"/>
        <v>0</v>
      </c>
      <c r="AN61" s="27">
        <f t="shared" si="37"/>
        <v>0</v>
      </c>
      <c r="AO61" s="27">
        <f t="shared" si="37"/>
        <v>0</v>
      </c>
      <c r="AP61" s="27">
        <f t="shared" si="37"/>
        <v>0</v>
      </c>
      <c r="AQ61" s="27">
        <f t="shared" si="37"/>
        <v>0</v>
      </c>
      <c r="AR61" s="27">
        <f t="shared" si="37"/>
        <v>0</v>
      </c>
      <c r="AS61" s="27">
        <f t="shared" si="37"/>
        <v>0</v>
      </c>
      <c r="AT61" s="27">
        <f t="shared" si="37"/>
        <v>0</v>
      </c>
      <c r="AU61" s="27">
        <f t="shared" si="37"/>
        <v>0</v>
      </c>
      <c r="AV61" s="27">
        <f t="shared" si="37"/>
        <v>0</v>
      </c>
      <c r="AW61" s="27">
        <f t="shared" si="37"/>
        <v>0</v>
      </c>
      <c r="AX61" s="27">
        <f t="shared" si="37"/>
        <v>0</v>
      </c>
      <c r="AY61" s="27">
        <f t="shared" si="37"/>
        <v>0</v>
      </c>
      <c r="AZ61" s="27">
        <f t="shared" si="37"/>
        <v>0</v>
      </c>
      <c r="BA61" s="27">
        <f t="shared" si="37"/>
        <v>0</v>
      </c>
      <c r="BB61" s="27">
        <f t="shared" si="37"/>
        <v>0</v>
      </c>
      <c r="BC61" s="27">
        <f t="shared" si="37"/>
        <v>0</v>
      </c>
      <c r="BD61" s="27">
        <f t="shared" si="37"/>
        <v>0</v>
      </c>
      <c r="BE61" s="27">
        <f t="shared" si="37"/>
        <v>0</v>
      </c>
      <c r="BF61" s="27">
        <f t="shared" si="37"/>
        <v>0</v>
      </c>
      <c r="BG61" s="27">
        <f t="shared" si="37"/>
        <v>0</v>
      </c>
      <c r="BH61" s="27">
        <f t="shared" si="37"/>
        <v>0</v>
      </c>
      <c r="BI61" s="27">
        <f t="shared" si="37"/>
        <v>0</v>
      </c>
      <c r="BJ61" s="27">
        <f t="shared" si="37"/>
        <v>0</v>
      </c>
      <c r="BK61" s="27">
        <f t="shared" si="37"/>
        <v>0</v>
      </c>
      <c r="BL61" s="27">
        <f t="shared" si="37"/>
        <v>0</v>
      </c>
      <c r="BM61" s="27">
        <f t="shared" si="37"/>
        <v>0</v>
      </c>
      <c r="BN61" s="27">
        <f t="shared" si="37"/>
        <v>0</v>
      </c>
      <c r="BO61" s="27">
        <f t="shared" si="37"/>
        <v>0</v>
      </c>
      <c r="BP61" s="27">
        <f t="shared" si="37"/>
        <v>0</v>
      </c>
      <c r="BQ61" s="27">
        <f t="shared" si="37"/>
        <v>0</v>
      </c>
      <c r="BR61" s="27">
        <f t="shared" si="37"/>
        <v>0</v>
      </c>
      <c r="BS61" s="27">
        <f t="shared" si="37"/>
        <v>0</v>
      </c>
      <c r="BT61" s="27">
        <f t="shared" si="37"/>
        <v>0</v>
      </c>
      <c r="BU61" s="27">
        <f t="shared" si="37"/>
        <v>0</v>
      </c>
      <c r="BV61" s="27">
        <f t="shared" si="37"/>
        <v>0</v>
      </c>
      <c r="BW61" s="27">
        <f t="shared" si="37"/>
        <v>0</v>
      </c>
      <c r="BX61" s="27">
        <f t="shared" si="37"/>
        <v>0</v>
      </c>
      <c r="BY61" s="27">
        <f t="shared" si="37"/>
        <v>0</v>
      </c>
      <c r="BZ61" s="27">
        <f t="shared" si="37"/>
        <v>0</v>
      </c>
      <c r="CA61" s="27">
        <f t="shared" si="37"/>
        <v>0</v>
      </c>
      <c r="CB61" s="27">
        <f t="shared" si="37"/>
        <v>0</v>
      </c>
      <c r="CC61" s="27">
        <f t="shared" si="37"/>
        <v>0</v>
      </c>
      <c r="CD61" s="27">
        <f t="shared" si="37"/>
        <v>0</v>
      </c>
      <c r="CE61" s="27">
        <f t="shared" si="37"/>
        <v>0</v>
      </c>
      <c r="CF61" s="27">
        <f t="shared" si="37"/>
        <v>0</v>
      </c>
      <c r="CG61" s="27">
        <f t="shared" si="37"/>
        <v>0</v>
      </c>
      <c r="CH61" s="27">
        <f t="shared" si="37"/>
        <v>0</v>
      </c>
      <c r="CI61" s="27">
        <f t="shared" si="37"/>
        <v>0</v>
      </c>
      <c r="CJ61" s="27">
        <f t="shared" si="37"/>
        <v>0</v>
      </c>
      <c r="CK61" s="27">
        <f t="shared" si="37"/>
        <v>0</v>
      </c>
      <c r="CL61" s="27">
        <f t="shared" si="37"/>
        <v>0</v>
      </c>
      <c r="CM61" s="27">
        <f t="shared" si="37"/>
        <v>0</v>
      </c>
      <c r="CN61" s="27">
        <f t="shared" si="37"/>
        <v>0</v>
      </c>
      <c r="CO61" s="27">
        <f t="shared" si="37"/>
        <v>0</v>
      </c>
      <c r="CP61" s="27">
        <f t="shared" si="37"/>
        <v>0</v>
      </c>
      <c r="CQ61" s="27">
        <f t="shared" si="37"/>
        <v>0</v>
      </c>
      <c r="CR61" s="27">
        <f t="shared" si="37"/>
        <v>0</v>
      </c>
      <c r="CS61" s="27">
        <f t="shared" si="37"/>
        <v>0</v>
      </c>
      <c r="CT61" s="27">
        <f t="shared" si="37"/>
        <v>0</v>
      </c>
      <c r="CU61" s="27">
        <f t="shared" si="37"/>
        <v>0</v>
      </c>
      <c r="CV61" s="27">
        <f t="shared" si="37"/>
        <v>0</v>
      </c>
      <c r="CW61" s="27">
        <f t="shared" si="37"/>
        <v>0</v>
      </c>
      <c r="CX61" s="27">
        <f t="shared" si="37"/>
        <v>0</v>
      </c>
      <c r="CY61" s="27">
        <f t="shared" si="37"/>
        <v>0</v>
      </c>
      <c r="CZ61" s="27">
        <f t="shared" si="37"/>
        <v>0</v>
      </c>
      <c r="DA61" s="27">
        <f t="shared" si="37"/>
        <v>0</v>
      </c>
      <c r="DB61" s="27">
        <f t="shared" si="37"/>
        <v>0</v>
      </c>
      <c r="DC61" s="27">
        <f t="shared" si="37"/>
        <v>0</v>
      </c>
      <c r="DD61" s="27">
        <f t="shared" si="37"/>
        <v>0</v>
      </c>
      <c r="DE61" s="27">
        <f t="shared" si="37"/>
        <v>0</v>
      </c>
      <c r="DF61" s="27">
        <f t="shared" si="37"/>
        <v>0</v>
      </c>
      <c r="DG61" s="27">
        <f t="shared" si="37"/>
        <v>0</v>
      </c>
      <c r="DH61" s="27">
        <f t="shared" si="37"/>
        <v>0</v>
      </c>
      <c r="DI61" s="27">
        <f t="shared" si="37"/>
        <v>0</v>
      </c>
      <c r="DJ61" s="27">
        <f t="shared" si="37"/>
        <v>0</v>
      </c>
      <c r="DK61" s="27">
        <f t="shared" si="37"/>
        <v>0</v>
      </c>
      <c r="DL61" s="27">
        <f t="shared" si="37"/>
        <v>0</v>
      </c>
      <c r="DM61" s="27">
        <f t="shared" si="37"/>
        <v>0</v>
      </c>
      <c r="DN61" s="27">
        <f t="shared" si="37"/>
        <v>0</v>
      </c>
      <c r="DO61" s="27">
        <f t="shared" si="37"/>
        <v>0</v>
      </c>
      <c r="DP61" s="27">
        <f t="shared" si="37"/>
        <v>0</v>
      </c>
      <c r="DQ61" s="27">
        <f t="shared" si="37"/>
        <v>0</v>
      </c>
      <c r="DR61" s="27">
        <f t="shared" si="37"/>
        <v>0</v>
      </c>
    </row>
    <row r="62" ht="14.25" customHeight="1" outlineLevel="2">
      <c r="B62" s="249" t="s">
        <v>248</v>
      </c>
      <c r="C62" s="250"/>
      <c r="D62" s="250"/>
      <c r="E62" s="250"/>
      <c r="F62" s="250"/>
      <c r="G62" s="250"/>
      <c r="H62" s="250"/>
      <c r="I62" s="250"/>
      <c r="J62" s="250"/>
      <c r="K62" s="250"/>
      <c r="L62" s="250"/>
      <c r="M62" s="250"/>
      <c r="N62" s="250"/>
      <c r="O62" s="250"/>
      <c r="P62" s="250"/>
      <c r="Q62" s="250"/>
      <c r="R62" s="250"/>
      <c r="S62" s="250"/>
      <c r="T62" s="250"/>
      <c r="U62" s="250"/>
      <c r="V62" s="250"/>
      <c r="W62" s="250"/>
      <c r="X62" s="250"/>
      <c r="Y62" s="250"/>
      <c r="Z62" s="250"/>
      <c r="AA62" s="250"/>
      <c r="AB62" s="250"/>
      <c r="AC62" s="250"/>
      <c r="AD62" s="250"/>
      <c r="AE62" s="250"/>
      <c r="AF62" s="250"/>
      <c r="AG62" s="250"/>
      <c r="AH62" s="250"/>
      <c r="AI62" s="250"/>
      <c r="AJ62" s="250"/>
      <c r="AK62" s="250"/>
      <c r="AL62" s="250"/>
      <c r="AM62" s="250"/>
      <c r="AN62" s="250"/>
      <c r="AO62" s="250"/>
      <c r="AP62" s="250"/>
      <c r="AQ62" s="250"/>
      <c r="AR62" s="250"/>
      <c r="AS62" s="250"/>
      <c r="AT62" s="250"/>
      <c r="AU62" s="250"/>
      <c r="AV62" s="250"/>
      <c r="AW62" s="250"/>
      <c r="AX62" s="250"/>
      <c r="AY62" s="250"/>
      <c r="AZ62" s="250"/>
      <c r="BA62" s="250"/>
      <c r="BB62" s="250"/>
      <c r="BC62" s="250"/>
      <c r="BD62" s="250"/>
      <c r="BE62" s="250"/>
      <c r="BF62" s="250"/>
      <c r="BG62" s="250"/>
      <c r="BH62" s="250"/>
      <c r="BI62" s="250"/>
      <c r="BJ62" s="250"/>
      <c r="BK62" s="250"/>
      <c r="BL62" s="250"/>
      <c r="BM62" s="250"/>
      <c r="BN62" s="250"/>
      <c r="BO62" s="250"/>
      <c r="BP62" s="250"/>
      <c r="BQ62" s="250"/>
      <c r="BR62" s="250"/>
      <c r="BS62" s="250"/>
      <c r="BT62" s="250"/>
      <c r="BU62" s="250"/>
      <c r="BV62" s="250"/>
      <c r="BW62" s="250"/>
      <c r="BX62" s="250"/>
      <c r="BY62" s="250"/>
      <c r="BZ62" s="250"/>
      <c r="CA62" s="250"/>
      <c r="CB62" s="250"/>
      <c r="CC62" s="250"/>
      <c r="CD62" s="250"/>
      <c r="CE62" s="250"/>
      <c r="CF62" s="250"/>
      <c r="CG62" s="250"/>
      <c r="CH62" s="250"/>
      <c r="CI62" s="250"/>
      <c r="CJ62" s="250"/>
      <c r="CK62" s="250"/>
      <c r="CL62" s="250"/>
      <c r="CM62" s="250"/>
      <c r="CN62" s="250"/>
      <c r="CO62" s="250"/>
      <c r="CP62" s="250"/>
      <c r="CQ62" s="250"/>
      <c r="CR62" s="250"/>
      <c r="CS62" s="250"/>
      <c r="CT62" s="250"/>
      <c r="CU62" s="250"/>
      <c r="CV62" s="250"/>
      <c r="CW62" s="250"/>
      <c r="CX62" s="250"/>
      <c r="CY62" s="250"/>
      <c r="CZ62" s="250"/>
      <c r="DA62" s="250"/>
      <c r="DB62" s="250"/>
      <c r="DC62" s="250"/>
      <c r="DD62" s="250"/>
      <c r="DE62" s="250"/>
      <c r="DF62" s="250"/>
      <c r="DG62" s="250"/>
      <c r="DH62" s="250"/>
      <c r="DI62" s="250"/>
      <c r="DJ62" s="250"/>
      <c r="DK62" s="250"/>
      <c r="DL62" s="250"/>
      <c r="DM62" s="250"/>
      <c r="DN62" s="250"/>
      <c r="DO62" s="250"/>
      <c r="DP62" s="250"/>
      <c r="DQ62" s="250"/>
      <c r="DR62" s="250"/>
    </row>
    <row r="63" ht="14.25" customHeight="1" outlineLevel="2">
      <c r="A63" s="27"/>
      <c r="B63" s="252" t="s">
        <v>249</v>
      </c>
      <c r="C63" s="255"/>
      <c r="D63" s="255"/>
      <c r="E63" s="255"/>
      <c r="F63" s="255"/>
      <c r="G63" s="255"/>
      <c r="H63" s="255"/>
      <c r="I63" s="255"/>
      <c r="J63" s="255"/>
      <c r="K63" s="255"/>
      <c r="L63" s="255"/>
      <c r="M63" s="255"/>
      <c r="N63" s="255"/>
      <c r="O63" s="255"/>
      <c r="P63" s="255"/>
      <c r="Q63" s="255"/>
      <c r="R63" s="255"/>
      <c r="S63" s="255"/>
      <c r="T63" s="255"/>
      <c r="U63" s="255"/>
      <c r="V63" s="255"/>
      <c r="W63" s="255"/>
      <c r="X63" s="255"/>
      <c r="Y63" s="255"/>
      <c r="Z63" s="255"/>
      <c r="AA63" s="255"/>
      <c r="AB63" s="255"/>
      <c r="AC63" s="255"/>
      <c r="AD63" s="255"/>
      <c r="AE63" s="255"/>
      <c r="AF63" s="255"/>
      <c r="AG63" s="255"/>
      <c r="AH63" s="255"/>
      <c r="AI63" s="255"/>
      <c r="AJ63" s="255"/>
      <c r="AK63" s="255"/>
      <c r="AL63" s="255"/>
      <c r="AM63" s="255"/>
      <c r="AN63" s="255"/>
      <c r="AO63" s="255"/>
      <c r="AP63" s="255"/>
      <c r="AQ63" s="255"/>
      <c r="AR63" s="255"/>
      <c r="AS63" s="255"/>
      <c r="AT63" s="255"/>
      <c r="AU63" s="255"/>
      <c r="AV63" s="255"/>
      <c r="AW63" s="255"/>
      <c r="AX63" s="255"/>
      <c r="AY63" s="255"/>
      <c r="AZ63" s="255"/>
      <c r="BA63" s="255"/>
      <c r="BB63" s="255"/>
      <c r="BC63" s="255"/>
      <c r="BD63" s="255"/>
      <c r="BE63" s="255"/>
      <c r="BF63" s="255"/>
      <c r="BG63" s="255"/>
      <c r="BH63" s="255"/>
      <c r="BI63" s="255"/>
      <c r="BJ63" s="255"/>
      <c r="BK63" s="255"/>
      <c r="BL63" s="255"/>
      <c r="BM63" s="255"/>
      <c r="BN63" s="255"/>
      <c r="BO63" s="255"/>
      <c r="BP63" s="255"/>
      <c r="BQ63" s="255"/>
      <c r="BR63" s="255"/>
      <c r="BS63" s="255"/>
      <c r="BT63" s="255"/>
      <c r="BU63" s="255"/>
      <c r="BV63" s="255"/>
      <c r="BW63" s="255"/>
      <c r="BX63" s="255"/>
      <c r="BY63" s="255"/>
      <c r="BZ63" s="255"/>
      <c r="CA63" s="255"/>
      <c r="CB63" s="255"/>
      <c r="CC63" s="255"/>
      <c r="CD63" s="255"/>
      <c r="CE63" s="255"/>
      <c r="CF63" s="255"/>
      <c r="CG63" s="255"/>
      <c r="CH63" s="255"/>
      <c r="CI63" s="255"/>
      <c r="CJ63" s="255"/>
      <c r="CK63" s="255"/>
      <c r="CL63" s="255"/>
      <c r="CM63" s="255"/>
      <c r="CN63" s="255"/>
      <c r="CO63" s="255"/>
      <c r="CP63" s="255"/>
      <c r="CQ63" s="255"/>
      <c r="CR63" s="255"/>
      <c r="CS63" s="255"/>
      <c r="CT63" s="255"/>
      <c r="CU63" s="255"/>
      <c r="CV63" s="255"/>
      <c r="CW63" s="255"/>
      <c r="CX63" s="255"/>
      <c r="CY63" s="255"/>
      <c r="CZ63" s="255"/>
      <c r="DA63" s="255"/>
      <c r="DB63" s="255"/>
      <c r="DC63" s="255"/>
      <c r="DD63" s="255"/>
      <c r="DE63" s="255"/>
      <c r="DF63" s="255"/>
      <c r="DG63" s="255"/>
      <c r="DH63" s="255"/>
      <c r="DI63" s="255"/>
      <c r="DJ63" s="255"/>
      <c r="DK63" s="255"/>
      <c r="DL63" s="255"/>
      <c r="DM63" s="255"/>
      <c r="DN63" s="255"/>
      <c r="DO63" s="255"/>
      <c r="DP63" s="255"/>
      <c r="DQ63" s="255"/>
      <c r="DR63" s="255"/>
    </row>
    <row r="64" ht="14.25" customHeight="1" outlineLevel="2">
      <c r="B64" s="242" t="str">
        <f>'Fund Raising'!B27</f>
        <v>Early Backers / Angels</v>
      </c>
      <c r="C64" s="27">
        <f t="shared" ref="C64:DR64" si="38">C11*C$45/100</f>
        <v>0</v>
      </c>
      <c r="D64" s="27">
        <f t="shared" si="38"/>
        <v>0</v>
      </c>
      <c r="E64" s="27">
        <f t="shared" si="38"/>
        <v>0</v>
      </c>
      <c r="F64" s="27">
        <f t="shared" si="38"/>
        <v>0</v>
      </c>
      <c r="G64" s="27">
        <f t="shared" si="38"/>
        <v>0</v>
      </c>
      <c r="H64" s="27">
        <f t="shared" si="38"/>
        <v>0</v>
      </c>
      <c r="I64" s="27">
        <f t="shared" si="38"/>
        <v>0</v>
      </c>
      <c r="J64" s="27">
        <f t="shared" si="38"/>
        <v>0</v>
      </c>
      <c r="K64" s="27">
        <f t="shared" si="38"/>
        <v>0</v>
      </c>
      <c r="L64" s="27">
        <f t="shared" si="38"/>
        <v>0</v>
      </c>
      <c r="M64" s="27">
        <f t="shared" si="38"/>
        <v>0</v>
      </c>
      <c r="N64" s="27">
        <f t="shared" si="38"/>
        <v>0</v>
      </c>
      <c r="O64" s="27">
        <f t="shared" si="38"/>
        <v>0</v>
      </c>
      <c r="P64" s="27">
        <f t="shared" si="38"/>
        <v>0</v>
      </c>
      <c r="Q64" s="27">
        <f t="shared" si="38"/>
        <v>0</v>
      </c>
      <c r="R64" s="27">
        <f t="shared" si="38"/>
        <v>0</v>
      </c>
      <c r="S64" s="27">
        <f t="shared" si="38"/>
        <v>0</v>
      </c>
      <c r="T64" s="27">
        <f t="shared" si="38"/>
        <v>0</v>
      </c>
      <c r="U64" s="27">
        <f t="shared" si="38"/>
        <v>0</v>
      </c>
      <c r="V64" s="27">
        <f t="shared" si="38"/>
        <v>0</v>
      </c>
      <c r="W64" s="27">
        <f t="shared" si="38"/>
        <v>0</v>
      </c>
      <c r="X64" s="27">
        <f t="shared" si="38"/>
        <v>0</v>
      </c>
      <c r="Y64" s="27">
        <f t="shared" si="38"/>
        <v>0</v>
      </c>
      <c r="Z64" s="27">
        <f t="shared" si="38"/>
        <v>0</v>
      </c>
      <c r="AA64" s="27">
        <f t="shared" si="38"/>
        <v>0</v>
      </c>
      <c r="AB64" s="27">
        <f t="shared" si="38"/>
        <v>0</v>
      </c>
      <c r="AC64" s="27">
        <f t="shared" si="38"/>
        <v>0</v>
      </c>
      <c r="AD64" s="27">
        <f t="shared" si="38"/>
        <v>0</v>
      </c>
      <c r="AE64" s="27">
        <f t="shared" si="38"/>
        <v>0</v>
      </c>
      <c r="AF64" s="27">
        <f t="shared" si="38"/>
        <v>0</v>
      </c>
      <c r="AG64" s="27">
        <f t="shared" si="38"/>
        <v>0</v>
      </c>
      <c r="AH64" s="27">
        <f t="shared" si="38"/>
        <v>0</v>
      </c>
      <c r="AI64" s="27">
        <f t="shared" si="38"/>
        <v>0</v>
      </c>
      <c r="AJ64" s="27">
        <f t="shared" si="38"/>
        <v>0</v>
      </c>
      <c r="AK64" s="27">
        <f t="shared" si="38"/>
        <v>0</v>
      </c>
      <c r="AL64" s="27">
        <f t="shared" si="38"/>
        <v>0</v>
      </c>
      <c r="AM64" s="27">
        <f t="shared" si="38"/>
        <v>0</v>
      </c>
      <c r="AN64" s="27">
        <f t="shared" si="38"/>
        <v>0</v>
      </c>
      <c r="AO64" s="27">
        <f t="shared" si="38"/>
        <v>0</v>
      </c>
      <c r="AP64" s="27">
        <f t="shared" si="38"/>
        <v>0</v>
      </c>
      <c r="AQ64" s="27">
        <f t="shared" si="38"/>
        <v>0</v>
      </c>
      <c r="AR64" s="27">
        <f t="shared" si="38"/>
        <v>0</v>
      </c>
      <c r="AS64" s="27">
        <f t="shared" si="38"/>
        <v>0</v>
      </c>
      <c r="AT64" s="27">
        <f t="shared" si="38"/>
        <v>0</v>
      </c>
      <c r="AU64" s="27">
        <f t="shared" si="38"/>
        <v>0</v>
      </c>
      <c r="AV64" s="27">
        <f t="shared" si="38"/>
        <v>0</v>
      </c>
      <c r="AW64" s="27">
        <f t="shared" si="38"/>
        <v>0</v>
      </c>
      <c r="AX64" s="27">
        <f t="shared" si="38"/>
        <v>0</v>
      </c>
      <c r="AY64" s="27">
        <f t="shared" si="38"/>
        <v>0</v>
      </c>
      <c r="AZ64" s="27">
        <f t="shared" si="38"/>
        <v>0</v>
      </c>
      <c r="BA64" s="27">
        <f t="shared" si="38"/>
        <v>0</v>
      </c>
      <c r="BB64" s="27">
        <f t="shared" si="38"/>
        <v>0</v>
      </c>
      <c r="BC64" s="27">
        <f t="shared" si="38"/>
        <v>0</v>
      </c>
      <c r="BD64" s="27">
        <f t="shared" si="38"/>
        <v>0</v>
      </c>
      <c r="BE64" s="27">
        <f t="shared" si="38"/>
        <v>0</v>
      </c>
      <c r="BF64" s="27">
        <f t="shared" si="38"/>
        <v>0</v>
      </c>
      <c r="BG64" s="27">
        <f t="shared" si="38"/>
        <v>0</v>
      </c>
      <c r="BH64" s="27">
        <f t="shared" si="38"/>
        <v>0</v>
      </c>
      <c r="BI64" s="27">
        <f t="shared" si="38"/>
        <v>0</v>
      </c>
      <c r="BJ64" s="27">
        <f t="shared" si="38"/>
        <v>0</v>
      </c>
      <c r="BK64" s="27">
        <f t="shared" si="38"/>
        <v>0</v>
      </c>
      <c r="BL64" s="27">
        <f t="shared" si="38"/>
        <v>0</v>
      </c>
      <c r="BM64" s="27">
        <f t="shared" si="38"/>
        <v>0</v>
      </c>
      <c r="BN64" s="27">
        <f t="shared" si="38"/>
        <v>0</v>
      </c>
      <c r="BO64" s="27">
        <f t="shared" si="38"/>
        <v>0</v>
      </c>
      <c r="BP64" s="27">
        <f t="shared" si="38"/>
        <v>0</v>
      </c>
      <c r="BQ64" s="27">
        <f t="shared" si="38"/>
        <v>0</v>
      </c>
      <c r="BR64" s="27">
        <f t="shared" si="38"/>
        <v>0</v>
      </c>
      <c r="BS64" s="27">
        <f t="shared" si="38"/>
        <v>0</v>
      </c>
      <c r="BT64" s="27">
        <f t="shared" si="38"/>
        <v>0</v>
      </c>
      <c r="BU64" s="27">
        <f t="shared" si="38"/>
        <v>0</v>
      </c>
      <c r="BV64" s="27">
        <f t="shared" si="38"/>
        <v>0</v>
      </c>
      <c r="BW64" s="27">
        <f t="shared" si="38"/>
        <v>0</v>
      </c>
      <c r="BX64" s="27">
        <f t="shared" si="38"/>
        <v>0</v>
      </c>
      <c r="BY64" s="27">
        <f t="shared" si="38"/>
        <v>0</v>
      </c>
      <c r="BZ64" s="27">
        <f t="shared" si="38"/>
        <v>0</v>
      </c>
      <c r="CA64" s="27">
        <f t="shared" si="38"/>
        <v>0</v>
      </c>
      <c r="CB64" s="27">
        <f t="shared" si="38"/>
        <v>0</v>
      </c>
      <c r="CC64" s="27">
        <f t="shared" si="38"/>
        <v>0</v>
      </c>
      <c r="CD64" s="27">
        <f t="shared" si="38"/>
        <v>0</v>
      </c>
      <c r="CE64" s="27">
        <f t="shared" si="38"/>
        <v>0</v>
      </c>
      <c r="CF64" s="27">
        <f t="shared" si="38"/>
        <v>0</v>
      </c>
      <c r="CG64" s="27">
        <f t="shared" si="38"/>
        <v>0</v>
      </c>
      <c r="CH64" s="27">
        <f t="shared" si="38"/>
        <v>0</v>
      </c>
      <c r="CI64" s="27">
        <f t="shared" si="38"/>
        <v>0</v>
      </c>
      <c r="CJ64" s="27">
        <f t="shared" si="38"/>
        <v>0</v>
      </c>
      <c r="CK64" s="27">
        <f t="shared" si="38"/>
        <v>0</v>
      </c>
      <c r="CL64" s="27">
        <f t="shared" si="38"/>
        <v>0</v>
      </c>
      <c r="CM64" s="27">
        <f t="shared" si="38"/>
        <v>0</v>
      </c>
      <c r="CN64" s="27">
        <f t="shared" si="38"/>
        <v>0</v>
      </c>
      <c r="CO64" s="27">
        <f t="shared" si="38"/>
        <v>0</v>
      </c>
      <c r="CP64" s="27">
        <f t="shared" si="38"/>
        <v>0</v>
      </c>
      <c r="CQ64" s="27">
        <f t="shared" si="38"/>
        <v>0</v>
      </c>
      <c r="CR64" s="27">
        <f t="shared" si="38"/>
        <v>0</v>
      </c>
      <c r="CS64" s="27">
        <f t="shared" si="38"/>
        <v>0</v>
      </c>
      <c r="CT64" s="27">
        <f t="shared" si="38"/>
        <v>0</v>
      </c>
      <c r="CU64" s="27">
        <f t="shared" si="38"/>
        <v>0</v>
      </c>
      <c r="CV64" s="27">
        <f t="shared" si="38"/>
        <v>0</v>
      </c>
      <c r="CW64" s="27">
        <f t="shared" si="38"/>
        <v>0</v>
      </c>
      <c r="CX64" s="27">
        <f t="shared" si="38"/>
        <v>0</v>
      </c>
      <c r="CY64" s="27">
        <f t="shared" si="38"/>
        <v>0</v>
      </c>
      <c r="CZ64" s="27">
        <f t="shared" si="38"/>
        <v>0</v>
      </c>
      <c r="DA64" s="27">
        <f t="shared" si="38"/>
        <v>0</v>
      </c>
      <c r="DB64" s="27">
        <f t="shared" si="38"/>
        <v>0</v>
      </c>
      <c r="DC64" s="27">
        <f t="shared" si="38"/>
        <v>0</v>
      </c>
      <c r="DD64" s="27">
        <f t="shared" si="38"/>
        <v>0</v>
      </c>
      <c r="DE64" s="27">
        <f t="shared" si="38"/>
        <v>0</v>
      </c>
      <c r="DF64" s="27">
        <f t="shared" si="38"/>
        <v>0</v>
      </c>
      <c r="DG64" s="27">
        <f t="shared" si="38"/>
        <v>0</v>
      </c>
      <c r="DH64" s="27">
        <f t="shared" si="38"/>
        <v>0</v>
      </c>
      <c r="DI64" s="27">
        <f t="shared" si="38"/>
        <v>0</v>
      </c>
      <c r="DJ64" s="27">
        <f t="shared" si="38"/>
        <v>0</v>
      </c>
      <c r="DK64" s="27">
        <f t="shared" si="38"/>
        <v>0</v>
      </c>
      <c r="DL64" s="27">
        <f t="shared" si="38"/>
        <v>0</v>
      </c>
      <c r="DM64" s="27">
        <f t="shared" si="38"/>
        <v>0</v>
      </c>
      <c r="DN64" s="27">
        <f t="shared" si="38"/>
        <v>0</v>
      </c>
      <c r="DO64" s="27">
        <f t="shared" si="38"/>
        <v>0</v>
      </c>
      <c r="DP64" s="27">
        <f t="shared" si="38"/>
        <v>0</v>
      </c>
      <c r="DQ64" s="27">
        <f t="shared" si="38"/>
        <v>0</v>
      </c>
      <c r="DR64" s="27">
        <f t="shared" si="38"/>
        <v>0</v>
      </c>
    </row>
    <row r="65" ht="14.25" customHeight="1" outlineLevel="2">
      <c r="B65" s="242" t="str">
        <f>'Fund Raising'!B28</f>
        <v>Seed</v>
      </c>
      <c r="C65" s="27">
        <f t="shared" ref="C65:DR65" si="39">C12*C$45/100</f>
        <v>0</v>
      </c>
      <c r="D65" s="27">
        <f t="shared" si="39"/>
        <v>0</v>
      </c>
      <c r="E65" s="27">
        <f t="shared" si="39"/>
        <v>0</v>
      </c>
      <c r="F65" s="27">
        <f t="shared" si="39"/>
        <v>0</v>
      </c>
      <c r="G65" s="27">
        <f t="shared" si="39"/>
        <v>0</v>
      </c>
      <c r="H65" s="27">
        <f t="shared" si="39"/>
        <v>0</v>
      </c>
      <c r="I65" s="27">
        <f t="shared" si="39"/>
        <v>0</v>
      </c>
      <c r="J65" s="27">
        <f t="shared" si="39"/>
        <v>0</v>
      </c>
      <c r="K65" s="27">
        <f t="shared" si="39"/>
        <v>0</v>
      </c>
      <c r="L65" s="27">
        <f t="shared" si="39"/>
        <v>0</v>
      </c>
      <c r="M65" s="27">
        <f t="shared" si="39"/>
        <v>0</v>
      </c>
      <c r="N65" s="27">
        <f t="shared" si="39"/>
        <v>0</v>
      </c>
      <c r="O65" s="27">
        <f t="shared" si="39"/>
        <v>0</v>
      </c>
      <c r="P65" s="27">
        <f t="shared" si="39"/>
        <v>0</v>
      </c>
      <c r="Q65" s="27">
        <f t="shared" si="39"/>
        <v>0</v>
      </c>
      <c r="R65" s="27">
        <f t="shared" si="39"/>
        <v>0</v>
      </c>
      <c r="S65" s="27">
        <f t="shared" si="39"/>
        <v>0</v>
      </c>
      <c r="T65" s="27">
        <f t="shared" si="39"/>
        <v>0</v>
      </c>
      <c r="U65" s="27">
        <f t="shared" si="39"/>
        <v>0</v>
      </c>
      <c r="V65" s="27">
        <f t="shared" si="39"/>
        <v>0</v>
      </c>
      <c r="W65" s="27">
        <f t="shared" si="39"/>
        <v>0</v>
      </c>
      <c r="X65" s="27">
        <f t="shared" si="39"/>
        <v>0</v>
      </c>
      <c r="Y65" s="27">
        <f t="shared" si="39"/>
        <v>0</v>
      </c>
      <c r="Z65" s="27">
        <f t="shared" si="39"/>
        <v>0</v>
      </c>
      <c r="AA65" s="27">
        <f t="shared" si="39"/>
        <v>0</v>
      </c>
      <c r="AB65" s="27">
        <f t="shared" si="39"/>
        <v>0</v>
      </c>
      <c r="AC65" s="27">
        <f t="shared" si="39"/>
        <v>0</v>
      </c>
      <c r="AD65" s="27">
        <f t="shared" si="39"/>
        <v>0</v>
      </c>
      <c r="AE65" s="27">
        <f t="shared" si="39"/>
        <v>0</v>
      </c>
      <c r="AF65" s="27">
        <f t="shared" si="39"/>
        <v>0</v>
      </c>
      <c r="AG65" s="27">
        <f t="shared" si="39"/>
        <v>0</v>
      </c>
      <c r="AH65" s="27">
        <f t="shared" si="39"/>
        <v>0</v>
      </c>
      <c r="AI65" s="27">
        <f t="shared" si="39"/>
        <v>0</v>
      </c>
      <c r="AJ65" s="27">
        <f t="shared" si="39"/>
        <v>0</v>
      </c>
      <c r="AK65" s="27">
        <f t="shared" si="39"/>
        <v>0</v>
      </c>
      <c r="AL65" s="27">
        <f t="shared" si="39"/>
        <v>0</v>
      </c>
      <c r="AM65" s="27">
        <f t="shared" si="39"/>
        <v>0</v>
      </c>
      <c r="AN65" s="27">
        <f t="shared" si="39"/>
        <v>0</v>
      </c>
      <c r="AO65" s="27">
        <f t="shared" si="39"/>
        <v>0</v>
      </c>
      <c r="AP65" s="27">
        <f t="shared" si="39"/>
        <v>0</v>
      </c>
      <c r="AQ65" s="27">
        <f t="shared" si="39"/>
        <v>0</v>
      </c>
      <c r="AR65" s="27">
        <f t="shared" si="39"/>
        <v>0</v>
      </c>
      <c r="AS65" s="27">
        <f t="shared" si="39"/>
        <v>0</v>
      </c>
      <c r="AT65" s="27">
        <f t="shared" si="39"/>
        <v>0</v>
      </c>
      <c r="AU65" s="27">
        <f t="shared" si="39"/>
        <v>0</v>
      </c>
      <c r="AV65" s="27">
        <f t="shared" si="39"/>
        <v>0</v>
      </c>
      <c r="AW65" s="27">
        <f t="shared" si="39"/>
        <v>0</v>
      </c>
      <c r="AX65" s="27">
        <f t="shared" si="39"/>
        <v>0</v>
      </c>
      <c r="AY65" s="27">
        <f t="shared" si="39"/>
        <v>0</v>
      </c>
      <c r="AZ65" s="27">
        <f t="shared" si="39"/>
        <v>0</v>
      </c>
      <c r="BA65" s="27">
        <f t="shared" si="39"/>
        <v>0</v>
      </c>
      <c r="BB65" s="27">
        <f t="shared" si="39"/>
        <v>0</v>
      </c>
      <c r="BC65" s="27">
        <f t="shared" si="39"/>
        <v>0</v>
      </c>
      <c r="BD65" s="27">
        <f t="shared" si="39"/>
        <v>0</v>
      </c>
      <c r="BE65" s="27">
        <f t="shared" si="39"/>
        <v>0</v>
      </c>
      <c r="BF65" s="27">
        <f t="shared" si="39"/>
        <v>0</v>
      </c>
      <c r="BG65" s="27">
        <f t="shared" si="39"/>
        <v>0</v>
      </c>
      <c r="BH65" s="27">
        <f t="shared" si="39"/>
        <v>0</v>
      </c>
      <c r="BI65" s="27">
        <f t="shared" si="39"/>
        <v>0</v>
      </c>
      <c r="BJ65" s="27">
        <f t="shared" si="39"/>
        <v>0</v>
      </c>
      <c r="BK65" s="27">
        <f t="shared" si="39"/>
        <v>0</v>
      </c>
      <c r="BL65" s="27">
        <f t="shared" si="39"/>
        <v>0</v>
      </c>
      <c r="BM65" s="27">
        <f t="shared" si="39"/>
        <v>0</v>
      </c>
      <c r="BN65" s="27">
        <f t="shared" si="39"/>
        <v>0</v>
      </c>
      <c r="BO65" s="27">
        <f t="shared" si="39"/>
        <v>0</v>
      </c>
      <c r="BP65" s="27">
        <f t="shared" si="39"/>
        <v>0</v>
      </c>
      <c r="BQ65" s="27">
        <f t="shared" si="39"/>
        <v>0</v>
      </c>
      <c r="BR65" s="27">
        <f t="shared" si="39"/>
        <v>0</v>
      </c>
      <c r="BS65" s="27">
        <f t="shared" si="39"/>
        <v>0</v>
      </c>
      <c r="BT65" s="27">
        <f t="shared" si="39"/>
        <v>0</v>
      </c>
      <c r="BU65" s="27">
        <f t="shared" si="39"/>
        <v>0</v>
      </c>
      <c r="BV65" s="27">
        <f t="shared" si="39"/>
        <v>0</v>
      </c>
      <c r="BW65" s="27">
        <f t="shared" si="39"/>
        <v>0</v>
      </c>
      <c r="BX65" s="27">
        <f t="shared" si="39"/>
        <v>0</v>
      </c>
      <c r="BY65" s="27">
        <f t="shared" si="39"/>
        <v>0</v>
      </c>
      <c r="BZ65" s="27">
        <f t="shared" si="39"/>
        <v>0</v>
      </c>
      <c r="CA65" s="27">
        <f t="shared" si="39"/>
        <v>0</v>
      </c>
      <c r="CB65" s="27">
        <f t="shared" si="39"/>
        <v>0</v>
      </c>
      <c r="CC65" s="27">
        <f t="shared" si="39"/>
        <v>0</v>
      </c>
      <c r="CD65" s="27">
        <f t="shared" si="39"/>
        <v>0</v>
      </c>
      <c r="CE65" s="27">
        <f t="shared" si="39"/>
        <v>0</v>
      </c>
      <c r="CF65" s="27">
        <f t="shared" si="39"/>
        <v>0</v>
      </c>
      <c r="CG65" s="27">
        <f t="shared" si="39"/>
        <v>0</v>
      </c>
      <c r="CH65" s="27">
        <f t="shared" si="39"/>
        <v>0</v>
      </c>
      <c r="CI65" s="27">
        <f t="shared" si="39"/>
        <v>0</v>
      </c>
      <c r="CJ65" s="27">
        <f t="shared" si="39"/>
        <v>0</v>
      </c>
      <c r="CK65" s="27">
        <f t="shared" si="39"/>
        <v>0</v>
      </c>
      <c r="CL65" s="27">
        <f t="shared" si="39"/>
        <v>0</v>
      </c>
      <c r="CM65" s="27">
        <f t="shared" si="39"/>
        <v>0</v>
      </c>
      <c r="CN65" s="27">
        <f t="shared" si="39"/>
        <v>0</v>
      </c>
      <c r="CO65" s="27">
        <f t="shared" si="39"/>
        <v>0</v>
      </c>
      <c r="CP65" s="27">
        <f t="shared" si="39"/>
        <v>0</v>
      </c>
      <c r="CQ65" s="27">
        <f t="shared" si="39"/>
        <v>0</v>
      </c>
      <c r="CR65" s="27">
        <f t="shared" si="39"/>
        <v>0</v>
      </c>
      <c r="CS65" s="27">
        <f t="shared" si="39"/>
        <v>0</v>
      </c>
      <c r="CT65" s="27">
        <f t="shared" si="39"/>
        <v>0</v>
      </c>
      <c r="CU65" s="27">
        <f t="shared" si="39"/>
        <v>0</v>
      </c>
      <c r="CV65" s="27">
        <f t="shared" si="39"/>
        <v>0</v>
      </c>
      <c r="CW65" s="27">
        <f t="shared" si="39"/>
        <v>0</v>
      </c>
      <c r="CX65" s="27">
        <f t="shared" si="39"/>
        <v>0</v>
      </c>
      <c r="CY65" s="27">
        <f t="shared" si="39"/>
        <v>0</v>
      </c>
      <c r="CZ65" s="27">
        <f t="shared" si="39"/>
        <v>0</v>
      </c>
      <c r="DA65" s="27">
        <f t="shared" si="39"/>
        <v>0</v>
      </c>
      <c r="DB65" s="27">
        <f t="shared" si="39"/>
        <v>0</v>
      </c>
      <c r="DC65" s="27">
        <f t="shared" si="39"/>
        <v>0</v>
      </c>
      <c r="DD65" s="27">
        <f t="shared" si="39"/>
        <v>0</v>
      </c>
      <c r="DE65" s="27">
        <f t="shared" si="39"/>
        <v>0</v>
      </c>
      <c r="DF65" s="27">
        <f t="shared" si="39"/>
        <v>0</v>
      </c>
      <c r="DG65" s="27">
        <f t="shared" si="39"/>
        <v>0</v>
      </c>
      <c r="DH65" s="27">
        <f t="shared" si="39"/>
        <v>0</v>
      </c>
      <c r="DI65" s="27">
        <f t="shared" si="39"/>
        <v>0</v>
      </c>
      <c r="DJ65" s="27">
        <f t="shared" si="39"/>
        <v>0</v>
      </c>
      <c r="DK65" s="27">
        <f t="shared" si="39"/>
        <v>0</v>
      </c>
      <c r="DL65" s="27">
        <f t="shared" si="39"/>
        <v>0</v>
      </c>
      <c r="DM65" s="27">
        <f t="shared" si="39"/>
        <v>0</v>
      </c>
      <c r="DN65" s="27">
        <f t="shared" si="39"/>
        <v>0</v>
      </c>
      <c r="DO65" s="27">
        <f t="shared" si="39"/>
        <v>0</v>
      </c>
      <c r="DP65" s="27">
        <f t="shared" si="39"/>
        <v>0</v>
      </c>
      <c r="DQ65" s="27">
        <f t="shared" si="39"/>
        <v>0</v>
      </c>
      <c r="DR65" s="27">
        <f t="shared" si="39"/>
        <v>0</v>
      </c>
    </row>
    <row r="66" ht="14.25" customHeight="1" outlineLevel="2">
      <c r="B66" s="242" t="str">
        <f>'Fund Raising'!B29</f>
        <v>Pre-Sale 1</v>
      </c>
      <c r="C66" s="27">
        <f t="shared" ref="C66:DR66" si="40">C13*C$45/100</f>
        <v>0</v>
      </c>
      <c r="D66" s="27">
        <f t="shared" si="40"/>
        <v>0</v>
      </c>
      <c r="E66" s="27">
        <f t="shared" si="40"/>
        <v>0</v>
      </c>
      <c r="F66" s="27">
        <f t="shared" si="40"/>
        <v>0</v>
      </c>
      <c r="G66" s="27">
        <f t="shared" si="40"/>
        <v>0</v>
      </c>
      <c r="H66" s="27">
        <f t="shared" si="40"/>
        <v>0</v>
      </c>
      <c r="I66" s="27">
        <f t="shared" si="40"/>
        <v>0</v>
      </c>
      <c r="J66" s="27">
        <f t="shared" si="40"/>
        <v>0</v>
      </c>
      <c r="K66" s="27">
        <f t="shared" si="40"/>
        <v>0</v>
      </c>
      <c r="L66" s="27">
        <f t="shared" si="40"/>
        <v>0</v>
      </c>
      <c r="M66" s="27">
        <f t="shared" si="40"/>
        <v>0</v>
      </c>
      <c r="N66" s="27">
        <f t="shared" si="40"/>
        <v>0</v>
      </c>
      <c r="O66" s="27">
        <f t="shared" si="40"/>
        <v>0</v>
      </c>
      <c r="P66" s="27">
        <f t="shared" si="40"/>
        <v>0</v>
      </c>
      <c r="Q66" s="27">
        <f t="shared" si="40"/>
        <v>0</v>
      </c>
      <c r="R66" s="27">
        <f t="shared" si="40"/>
        <v>0</v>
      </c>
      <c r="S66" s="27">
        <f t="shared" si="40"/>
        <v>0</v>
      </c>
      <c r="T66" s="27">
        <f t="shared" si="40"/>
        <v>0</v>
      </c>
      <c r="U66" s="27">
        <f t="shared" si="40"/>
        <v>0</v>
      </c>
      <c r="V66" s="27">
        <f t="shared" si="40"/>
        <v>0</v>
      </c>
      <c r="W66" s="27">
        <f t="shared" si="40"/>
        <v>0</v>
      </c>
      <c r="X66" s="27">
        <f t="shared" si="40"/>
        <v>0</v>
      </c>
      <c r="Y66" s="27">
        <f t="shared" si="40"/>
        <v>0</v>
      </c>
      <c r="Z66" s="27">
        <f t="shared" si="40"/>
        <v>0</v>
      </c>
      <c r="AA66" s="27">
        <f t="shared" si="40"/>
        <v>0</v>
      </c>
      <c r="AB66" s="27">
        <f t="shared" si="40"/>
        <v>0</v>
      </c>
      <c r="AC66" s="27">
        <f t="shared" si="40"/>
        <v>0</v>
      </c>
      <c r="AD66" s="27">
        <f t="shared" si="40"/>
        <v>0</v>
      </c>
      <c r="AE66" s="27">
        <f t="shared" si="40"/>
        <v>0</v>
      </c>
      <c r="AF66" s="27">
        <f t="shared" si="40"/>
        <v>0</v>
      </c>
      <c r="AG66" s="27">
        <f t="shared" si="40"/>
        <v>0</v>
      </c>
      <c r="AH66" s="27">
        <f t="shared" si="40"/>
        <v>0</v>
      </c>
      <c r="AI66" s="27">
        <f t="shared" si="40"/>
        <v>0</v>
      </c>
      <c r="AJ66" s="27">
        <f t="shared" si="40"/>
        <v>0</v>
      </c>
      <c r="AK66" s="27">
        <f t="shared" si="40"/>
        <v>0</v>
      </c>
      <c r="AL66" s="27">
        <f t="shared" si="40"/>
        <v>0</v>
      </c>
      <c r="AM66" s="27">
        <f t="shared" si="40"/>
        <v>0</v>
      </c>
      <c r="AN66" s="27">
        <f t="shared" si="40"/>
        <v>0</v>
      </c>
      <c r="AO66" s="27">
        <f t="shared" si="40"/>
        <v>0</v>
      </c>
      <c r="AP66" s="27">
        <f t="shared" si="40"/>
        <v>0</v>
      </c>
      <c r="AQ66" s="27">
        <f t="shared" si="40"/>
        <v>0</v>
      </c>
      <c r="AR66" s="27">
        <f t="shared" si="40"/>
        <v>0</v>
      </c>
      <c r="AS66" s="27">
        <f t="shared" si="40"/>
        <v>0</v>
      </c>
      <c r="AT66" s="27">
        <f t="shared" si="40"/>
        <v>0</v>
      </c>
      <c r="AU66" s="27">
        <f t="shared" si="40"/>
        <v>0</v>
      </c>
      <c r="AV66" s="27">
        <f t="shared" si="40"/>
        <v>0</v>
      </c>
      <c r="AW66" s="27">
        <f t="shared" si="40"/>
        <v>0</v>
      </c>
      <c r="AX66" s="27">
        <f t="shared" si="40"/>
        <v>0</v>
      </c>
      <c r="AY66" s="27">
        <f t="shared" si="40"/>
        <v>0</v>
      </c>
      <c r="AZ66" s="27">
        <f t="shared" si="40"/>
        <v>0</v>
      </c>
      <c r="BA66" s="27">
        <f t="shared" si="40"/>
        <v>0</v>
      </c>
      <c r="BB66" s="27">
        <f t="shared" si="40"/>
        <v>0</v>
      </c>
      <c r="BC66" s="27">
        <f t="shared" si="40"/>
        <v>0</v>
      </c>
      <c r="BD66" s="27">
        <f t="shared" si="40"/>
        <v>0</v>
      </c>
      <c r="BE66" s="27">
        <f t="shared" si="40"/>
        <v>0</v>
      </c>
      <c r="BF66" s="27">
        <f t="shared" si="40"/>
        <v>0</v>
      </c>
      <c r="BG66" s="27">
        <f t="shared" si="40"/>
        <v>0</v>
      </c>
      <c r="BH66" s="27">
        <f t="shared" si="40"/>
        <v>0</v>
      </c>
      <c r="BI66" s="27">
        <f t="shared" si="40"/>
        <v>0</v>
      </c>
      <c r="BJ66" s="27">
        <f t="shared" si="40"/>
        <v>0</v>
      </c>
      <c r="BK66" s="27">
        <f t="shared" si="40"/>
        <v>0</v>
      </c>
      <c r="BL66" s="27">
        <f t="shared" si="40"/>
        <v>0</v>
      </c>
      <c r="BM66" s="27">
        <f t="shared" si="40"/>
        <v>0</v>
      </c>
      <c r="BN66" s="27">
        <f t="shared" si="40"/>
        <v>0</v>
      </c>
      <c r="BO66" s="27">
        <f t="shared" si="40"/>
        <v>0</v>
      </c>
      <c r="BP66" s="27">
        <f t="shared" si="40"/>
        <v>0</v>
      </c>
      <c r="BQ66" s="27">
        <f t="shared" si="40"/>
        <v>0</v>
      </c>
      <c r="BR66" s="27">
        <f t="shared" si="40"/>
        <v>0</v>
      </c>
      <c r="BS66" s="27">
        <f t="shared" si="40"/>
        <v>0</v>
      </c>
      <c r="BT66" s="27">
        <f t="shared" si="40"/>
        <v>0</v>
      </c>
      <c r="BU66" s="27">
        <f t="shared" si="40"/>
        <v>0</v>
      </c>
      <c r="BV66" s="27">
        <f t="shared" si="40"/>
        <v>0</v>
      </c>
      <c r="BW66" s="27">
        <f t="shared" si="40"/>
        <v>0</v>
      </c>
      <c r="BX66" s="27">
        <f t="shared" si="40"/>
        <v>0</v>
      </c>
      <c r="BY66" s="27">
        <f t="shared" si="40"/>
        <v>0</v>
      </c>
      <c r="BZ66" s="27">
        <f t="shared" si="40"/>
        <v>0</v>
      </c>
      <c r="CA66" s="27">
        <f t="shared" si="40"/>
        <v>0</v>
      </c>
      <c r="CB66" s="27">
        <f t="shared" si="40"/>
        <v>0</v>
      </c>
      <c r="CC66" s="27">
        <f t="shared" si="40"/>
        <v>0</v>
      </c>
      <c r="CD66" s="27">
        <f t="shared" si="40"/>
        <v>0</v>
      </c>
      <c r="CE66" s="27">
        <f t="shared" si="40"/>
        <v>0</v>
      </c>
      <c r="CF66" s="27">
        <f t="shared" si="40"/>
        <v>0</v>
      </c>
      <c r="CG66" s="27">
        <f t="shared" si="40"/>
        <v>0</v>
      </c>
      <c r="CH66" s="27">
        <f t="shared" si="40"/>
        <v>0</v>
      </c>
      <c r="CI66" s="27">
        <f t="shared" si="40"/>
        <v>0</v>
      </c>
      <c r="CJ66" s="27">
        <f t="shared" si="40"/>
        <v>0</v>
      </c>
      <c r="CK66" s="27">
        <f t="shared" si="40"/>
        <v>0</v>
      </c>
      <c r="CL66" s="27">
        <f t="shared" si="40"/>
        <v>0</v>
      </c>
      <c r="CM66" s="27">
        <f t="shared" si="40"/>
        <v>0</v>
      </c>
      <c r="CN66" s="27">
        <f t="shared" si="40"/>
        <v>0</v>
      </c>
      <c r="CO66" s="27">
        <f t="shared" si="40"/>
        <v>0</v>
      </c>
      <c r="CP66" s="27">
        <f t="shared" si="40"/>
        <v>0</v>
      </c>
      <c r="CQ66" s="27">
        <f t="shared" si="40"/>
        <v>0</v>
      </c>
      <c r="CR66" s="27">
        <f t="shared" si="40"/>
        <v>0</v>
      </c>
      <c r="CS66" s="27">
        <f t="shared" si="40"/>
        <v>0</v>
      </c>
      <c r="CT66" s="27">
        <f t="shared" si="40"/>
        <v>0</v>
      </c>
      <c r="CU66" s="27">
        <f t="shared" si="40"/>
        <v>0</v>
      </c>
      <c r="CV66" s="27">
        <f t="shared" si="40"/>
        <v>0</v>
      </c>
      <c r="CW66" s="27">
        <f t="shared" si="40"/>
        <v>0</v>
      </c>
      <c r="CX66" s="27">
        <f t="shared" si="40"/>
        <v>0</v>
      </c>
      <c r="CY66" s="27">
        <f t="shared" si="40"/>
        <v>0</v>
      </c>
      <c r="CZ66" s="27">
        <f t="shared" si="40"/>
        <v>0</v>
      </c>
      <c r="DA66" s="27">
        <f t="shared" si="40"/>
        <v>0</v>
      </c>
      <c r="DB66" s="27">
        <f t="shared" si="40"/>
        <v>0</v>
      </c>
      <c r="DC66" s="27">
        <f t="shared" si="40"/>
        <v>0</v>
      </c>
      <c r="DD66" s="27">
        <f t="shared" si="40"/>
        <v>0</v>
      </c>
      <c r="DE66" s="27">
        <f t="shared" si="40"/>
        <v>0</v>
      </c>
      <c r="DF66" s="27">
        <f t="shared" si="40"/>
        <v>0</v>
      </c>
      <c r="DG66" s="27">
        <f t="shared" si="40"/>
        <v>0</v>
      </c>
      <c r="DH66" s="27">
        <f t="shared" si="40"/>
        <v>0</v>
      </c>
      <c r="DI66" s="27">
        <f t="shared" si="40"/>
        <v>0</v>
      </c>
      <c r="DJ66" s="27">
        <f t="shared" si="40"/>
        <v>0</v>
      </c>
      <c r="DK66" s="27">
        <f t="shared" si="40"/>
        <v>0</v>
      </c>
      <c r="DL66" s="27">
        <f t="shared" si="40"/>
        <v>0</v>
      </c>
      <c r="DM66" s="27">
        <f t="shared" si="40"/>
        <v>0</v>
      </c>
      <c r="DN66" s="27">
        <f t="shared" si="40"/>
        <v>0</v>
      </c>
      <c r="DO66" s="27">
        <f t="shared" si="40"/>
        <v>0</v>
      </c>
      <c r="DP66" s="27">
        <f t="shared" si="40"/>
        <v>0</v>
      </c>
      <c r="DQ66" s="27">
        <f t="shared" si="40"/>
        <v>0</v>
      </c>
      <c r="DR66" s="27">
        <f t="shared" si="40"/>
        <v>0</v>
      </c>
    </row>
    <row r="67" ht="14.25" customHeight="1" outlineLevel="2">
      <c r="B67" s="242" t="str">
        <f>'Fund Raising'!B30</f>
        <v>Pre-Sale 2</v>
      </c>
      <c r="C67" s="27">
        <f t="shared" ref="C67:DR67" si="41">C14*C$45/100</f>
        <v>0</v>
      </c>
      <c r="D67" s="27">
        <f t="shared" si="41"/>
        <v>0</v>
      </c>
      <c r="E67" s="27">
        <f t="shared" si="41"/>
        <v>0</v>
      </c>
      <c r="F67" s="27">
        <f t="shared" si="41"/>
        <v>0</v>
      </c>
      <c r="G67" s="27">
        <f t="shared" si="41"/>
        <v>0</v>
      </c>
      <c r="H67" s="27">
        <f t="shared" si="41"/>
        <v>0</v>
      </c>
      <c r="I67" s="27">
        <f t="shared" si="41"/>
        <v>0</v>
      </c>
      <c r="J67" s="27">
        <f t="shared" si="41"/>
        <v>0</v>
      </c>
      <c r="K67" s="27">
        <f t="shared" si="41"/>
        <v>0</v>
      </c>
      <c r="L67" s="27">
        <f t="shared" si="41"/>
        <v>0</v>
      </c>
      <c r="M67" s="27">
        <f t="shared" si="41"/>
        <v>0</v>
      </c>
      <c r="N67" s="27">
        <f t="shared" si="41"/>
        <v>0</v>
      </c>
      <c r="O67" s="27">
        <f t="shared" si="41"/>
        <v>0</v>
      </c>
      <c r="P67" s="27">
        <f t="shared" si="41"/>
        <v>0</v>
      </c>
      <c r="Q67" s="27">
        <f t="shared" si="41"/>
        <v>0</v>
      </c>
      <c r="R67" s="27">
        <f t="shared" si="41"/>
        <v>0</v>
      </c>
      <c r="S67" s="27">
        <f t="shared" si="41"/>
        <v>0</v>
      </c>
      <c r="T67" s="27">
        <f t="shared" si="41"/>
        <v>0</v>
      </c>
      <c r="U67" s="27">
        <f t="shared" si="41"/>
        <v>0</v>
      </c>
      <c r="V67" s="27">
        <f t="shared" si="41"/>
        <v>0</v>
      </c>
      <c r="W67" s="27">
        <f t="shared" si="41"/>
        <v>0</v>
      </c>
      <c r="X67" s="27">
        <f t="shared" si="41"/>
        <v>0</v>
      </c>
      <c r="Y67" s="27">
        <f t="shared" si="41"/>
        <v>0</v>
      </c>
      <c r="Z67" s="27">
        <f t="shared" si="41"/>
        <v>0</v>
      </c>
      <c r="AA67" s="27">
        <f t="shared" si="41"/>
        <v>0</v>
      </c>
      <c r="AB67" s="27">
        <f t="shared" si="41"/>
        <v>0</v>
      </c>
      <c r="AC67" s="27">
        <f t="shared" si="41"/>
        <v>0</v>
      </c>
      <c r="AD67" s="27">
        <f t="shared" si="41"/>
        <v>0</v>
      </c>
      <c r="AE67" s="27">
        <f t="shared" si="41"/>
        <v>0</v>
      </c>
      <c r="AF67" s="27">
        <f t="shared" si="41"/>
        <v>0</v>
      </c>
      <c r="AG67" s="27">
        <f t="shared" si="41"/>
        <v>0</v>
      </c>
      <c r="AH67" s="27">
        <f t="shared" si="41"/>
        <v>0</v>
      </c>
      <c r="AI67" s="27">
        <f t="shared" si="41"/>
        <v>0</v>
      </c>
      <c r="AJ67" s="27">
        <f t="shared" si="41"/>
        <v>0</v>
      </c>
      <c r="AK67" s="27">
        <f t="shared" si="41"/>
        <v>0</v>
      </c>
      <c r="AL67" s="27">
        <f t="shared" si="41"/>
        <v>0</v>
      </c>
      <c r="AM67" s="27">
        <f t="shared" si="41"/>
        <v>0</v>
      </c>
      <c r="AN67" s="27">
        <f t="shared" si="41"/>
        <v>0</v>
      </c>
      <c r="AO67" s="27">
        <f t="shared" si="41"/>
        <v>0</v>
      </c>
      <c r="AP67" s="27">
        <f t="shared" si="41"/>
        <v>0</v>
      </c>
      <c r="AQ67" s="27">
        <f t="shared" si="41"/>
        <v>0</v>
      </c>
      <c r="AR67" s="27">
        <f t="shared" si="41"/>
        <v>0</v>
      </c>
      <c r="AS67" s="27">
        <f t="shared" si="41"/>
        <v>0</v>
      </c>
      <c r="AT67" s="27">
        <f t="shared" si="41"/>
        <v>0</v>
      </c>
      <c r="AU67" s="27">
        <f t="shared" si="41"/>
        <v>0</v>
      </c>
      <c r="AV67" s="27">
        <f t="shared" si="41"/>
        <v>0</v>
      </c>
      <c r="AW67" s="27">
        <f t="shared" si="41"/>
        <v>0</v>
      </c>
      <c r="AX67" s="27">
        <f t="shared" si="41"/>
        <v>0</v>
      </c>
      <c r="AY67" s="27">
        <f t="shared" si="41"/>
        <v>0</v>
      </c>
      <c r="AZ67" s="27">
        <f t="shared" si="41"/>
        <v>0</v>
      </c>
      <c r="BA67" s="27">
        <f t="shared" si="41"/>
        <v>0</v>
      </c>
      <c r="BB67" s="27">
        <f t="shared" si="41"/>
        <v>0</v>
      </c>
      <c r="BC67" s="27">
        <f t="shared" si="41"/>
        <v>0</v>
      </c>
      <c r="BD67" s="27">
        <f t="shared" si="41"/>
        <v>0</v>
      </c>
      <c r="BE67" s="27">
        <f t="shared" si="41"/>
        <v>0</v>
      </c>
      <c r="BF67" s="27">
        <f t="shared" si="41"/>
        <v>0</v>
      </c>
      <c r="BG67" s="27">
        <f t="shared" si="41"/>
        <v>0</v>
      </c>
      <c r="BH67" s="27">
        <f t="shared" si="41"/>
        <v>0</v>
      </c>
      <c r="BI67" s="27">
        <f t="shared" si="41"/>
        <v>0</v>
      </c>
      <c r="BJ67" s="27">
        <f t="shared" si="41"/>
        <v>0</v>
      </c>
      <c r="BK67" s="27">
        <f t="shared" si="41"/>
        <v>0</v>
      </c>
      <c r="BL67" s="27">
        <f t="shared" si="41"/>
        <v>0</v>
      </c>
      <c r="BM67" s="27">
        <f t="shared" si="41"/>
        <v>0</v>
      </c>
      <c r="BN67" s="27">
        <f t="shared" si="41"/>
        <v>0</v>
      </c>
      <c r="BO67" s="27">
        <f t="shared" si="41"/>
        <v>0</v>
      </c>
      <c r="BP67" s="27">
        <f t="shared" si="41"/>
        <v>0</v>
      </c>
      <c r="BQ67" s="27">
        <f t="shared" si="41"/>
        <v>0</v>
      </c>
      <c r="BR67" s="27">
        <f t="shared" si="41"/>
        <v>0</v>
      </c>
      <c r="BS67" s="27">
        <f t="shared" si="41"/>
        <v>0</v>
      </c>
      <c r="BT67" s="27">
        <f t="shared" si="41"/>
        <v>0</v>
      </c>
      <c r="BU67" s="27">
        <f t="shared" si="41"/>
        <v>0</v>
      </c>
      <c r="BV67" s="27">
        <f t="shared" si="41"/>
        <v>0</v>
      </c>
      <c r="BW67" s="27">
        <f t="shared" si="41"/>
        <v>0</v>
      </c>
      <c r="BX67" s="27">
        <f t="shared" si="41"/>
        <v>0</v>
      </c>
      <c r="BY67" s="27">
        <f t="shared" si="41"/>
        <v>0</v>
      </c>
      <c r="BZ67" s="27">
        <f t="shared" si="41"/>
        <v>0</v>
      </c>
      <c r="CA67" s="27">
        <f t="shared" si="41"/>
        <v>0</v>
      </c>
      <c r="CB67" s="27">
        <f t="shared" si="41"/>
        <v>0</v>
      </c>
      <c r="CC67" s="27">
        <f t="shared" si="41"/>
        <v>0</v>
      </c>
      <c r="CD67" s="27">
        <f t="shared" si="41"/>
        <v>0</v>
      </c>
      <c r="CE67" s="27">
        <f t="shared" si="41"/>
        <v>0</v>
      </c>
      <c r="CF67" s="27">
        <f t="shared" si="41"/>
        <v>0</v>
      </c>
      <c r="CG67" s="27">
        <f t="shared" si="41"/>
        <v>0</v>
      </c>
      <c r="CH67" s="27">
        <f t="shared" si="41"/>
        <v>0</v>
      </c>
      <c r="CI67" s="27">
        <f t="shared" si="41"/>
        <v>0</v>
      </c>
      <c r="CJ67" s="27">
        <f t="shared" si="41"/>
        <v>0</v>
      </c>
      <c r="CK67" s="27">
        <f t="shared" si="41"/>
        <v>0</v>
      </c>
      <c r="CL67" s="27">
        <f t="shared" si="41"/>
        <v>0</v>
      </c>
      <c r="CM67" s="27">
        <f t="shared" si="41"/>
        <v>0</v>
      </c>
      <c r="CN67" s="27">
        <f t="shared" si="41"/>
        <v>0</v>
      </c>
      <c r="CO67" s="27">
        <f t="shared" si="41"/>
        <v>0</v>
      </c>
      <c r="CP67" s="27">
        <f t="shared" si="41"/>
        <v>0</v>
      </c>
      <c r="CQ67" s="27">
        <f t="shared" si="41"/>
        <v>0</v>
      </c>
      <c r="CR67" s="27">
        <f t="shared" si="41"/>
        <v>0</v>
      </c>
      <c r="CS67" s="27">
        <f t="shared" si="41"/>
        <v>0</v>
      </c>
      <c r="CT67" s="27">
        <f t="shared" si="41"/>
        <v>0</v>
      </c>
      <c r="CU67" s="27">
        <f t="shared" si="41"/>
        <v>0</v>
      </c>
      <c r="CV67" s="27">
        <f t="shared" si="41"/>
        <v>0</v>
      </c>
      <c r="CW67" s="27">
        <f t="shared" si="41"/>
        <v>0</v>
      </c>
      <c r="CX67" s="27">
        <f t="shared" si="41"/>
        <v>0</v>
      </c>
      <c r="CY67" s="27">
        <f t="shared" si="41"/>
        <v>0</v>
      </c>
      <c r="CZ67" s="27">
        <f t="shared" si="41"/>
        <v>0</v>
      </c>
      <c r="DA67" s="27">
        <f t="shared" si="41"/>
        <v>0</v>
      </c>
      <c r="DB67" s="27">
        <f t="shared" si="41"/>
        <v>0</v>
      </c>
      <c r="DC67" s="27">
        <f t="shared" si="41"/>
        <v>0</v>
      </c>
      <c r="DD67" s="27">
        <f t="shared" si="41"/>
        <v>0</v>
      </c>
      <c r="DE67" s="27">
        <f t="shared" si="41"/>
        <v>0</v>
      </c>
      <c r="DF67" s="27">
        <f t="shared" si="41"/>
        <v>0</v>
      </c>
      <c r="DG67" s="27">
        <f t="shared" si="41"/>
        <v>0</v>
      </c>
      <c r="DH67" s="27">
        <f t="shared" si="41"/>
        <v>0</v>
      </c>
      <c r="DI67" s="27">
        <f t="shared" si="41"/>
        <v>0</v>
      </c>
      <c r="DJ67" s="27">
        <f t="shared" si="41"/>
        <v>0</v>
      </c>
      <c r="DK67" s="27">
        <f t="shared" si="41"/>
        <v>0</v>
      </c>
      <c r="DL67" s="27">
        <f t="shared" si="41"/>
        <v>0</v>
      </c>
      <c r="DM67" s="27">
        <f t="shared" si="41"/>
        <v>0</v>
      </c>
      <c r="DN67" s="27">
        <f t="shared" si="41"/>
        <v>0</v>
      </c>
      <c r="DO67" s="27">
        <f t="shared" si="41"/>
        <v>0</v>
      </c>
      <c r="DP67" s="27">
        <f t="shared" si="41"/>
        <v>0</v>
      </c>
      <c r="DQ67" s="27">
        <f t="shared" si="41"/>
        <v>0</v>
      </c>
      <c r="DR67" s="27">
        <f t="shared" si="41"/>
        <v>0</v>
      </c>
    </row>
    <row r="68" ht="14.25" customHeight="1" outlineLevel="2">
      <c r="B68" s="242" t="str">
        <f>'Fund Raising'!B31</f>
        <v>Public Sale</v>
      </c>
      <c r="C68" s="27">
        <f t="shared" ref="C68:DR68" si="42">C15*C$45/100</f>
        <v>0</v>
      </c>
      <c r="D68" s="27">
        <f t="shared" si="42"/>
        <v>0</v>
      </c>
      <c r="E68" s="27">
        <f t="shared" si="42"/>
        <v>0</v>
      </c>
      <c r="F68" s="27">
        <f t="shared" si="42"/>
        <v>0</v>
      </c>
      <c r="G68" s="27">
        <f t="shared" si="42"/>
        <v>0</v>
      </c>
      <c r="H68" s="27">
        <f t="shared" si="42"/>
        <v>0</v>
      </c>
      <c r="I68" s="27">
        <f t="shared" si="42"/>
        <v>0</v>
      </c>
      <c r="J68" s="27">
        <f t="shared" si="42"/>
        <v>0</v>
      </c>
      <c r="K68" s="27">
        <f t="shared" si="42"/>
        <v>0</v>
      </c>
      <c r="L68" s="27">
        <f t="shared" si="42"/>
        <v>0</v>
      </c>
      <c r="M68" s="27">
        <f t="shared" si="42"/>
        <v>0</v>
      </c>
      <c r="N68" s="27">
        <f t="shared" si="42"/>
        <v>0</v>
      </c>
      <c r="O68" s="27">
        <f t="shared" si="42"/>
        <v>0</v>
      </c>
      <c r="P68" s="27">
        <f t="shared" si="42"/>
        <v>0</v>
      </c>
      <c r="Q68" s="27">
        <f t="shared" si="42"/>
        <v>0</v>
      </c>
      <c r="R68" s="27">
        <f t="shared" si="42"/>
        <v>0</v>
      </c>
      <c r="S68" s="27">
        <f t="shared" si="42"/>
        <v>0</v>
      </c>
      <c r="T68" s="27">
        <f t="shared" si="42"/>
        <v>0</v>
      </c>
      <c r="U68" s="27">
        <f t="shared" si="42"/>
        <v>0</v>
      </c>
      <c r="V68" s="27">
        <f t="shared" si="42"/>
        <v>0</v>
      </c>
      <c r="W68" s="27">
        <f t="shared" si="42"/>
        <v>0</v>
      </c>
      <c r="X68" s="27">
        <f t="shared" si="42"/>
        <v>0</v>
      </c>
      <c r="Y68" s="27">
        <f t="shared" si="42"/>
        <v>0</v>
      </c>
      <c r="Z68" s="27">
        <f t="shared" si="42"/>
        <v>0</v>
      </c>
      <c r="AA68" s="27">
        <f t="shared" si="42"/>
        <v>0</v>
      </c>
      <c r="AB68" s="27">
        <f t="shared" si="42"/>
        <v>0</v>
      </c>
      <c r="AC68" s="27">
        <f t="shared" si="42"/>
        <v>0</v>
      </c>
      <c r="AD68" s="27">
        <f t="shared" si="42"/>
        <v>0</v>
      </c>
      <c r="AE68" s="27">
        <f t="shared" si="42"/>
        <v>0</v>
      </c>
      <c r="AF68" s="27">
        <f t="shared" si="42"/>
        <v>0</v>
      </c>
      <c r="AG68" s="27">
        <f t="shared" si="42"/>
        <v>0</v>
      </c>
      <c r="AH68" s="27">
        <f t="shared" si="42"/>
        <v>0</v>
      </c>
      <c r="AI68" s="27">
        <f t="shared" si="42"/>
        <v>0</v>
      </c>
      <c r="AJ68" s="27">
        <f t="shared" si="42"/>
        <v>0</v>
      </c>
      <c r="AK68" s="27">
        <f t="shared" si="42"/>
        <v>0</v>
      </c>
      <c r="AL68" s="27">
        <f t="shared" si="42"/>
        <v>0</v>
      </c>
      <c r="AM68" s="27">
        <f t="shared" si="42"/>
        <v>0</v>
      </c>
      <c r="AN68" s="27">
        <f t="shared" si="42"/>
        <v>0</v>
      </c>
      <c r="AO68" s="27">
        <f t="shared" si="42"/>
        <v>0</v>
      </c>
      <c r="AP68" s="27">
        <f t="shared" si="42"/>
        <v>0</v>
      </c>
      <c r="AQ68" s="27">
        <f t="shared" si="42"/>
        <v>0</v>
      </c>
      <c r="AR68" s="27">
        <f t="shared" si="42"/>
        <v>0</v>
      </c>
      <c r="AS68" s="27">
        <f t="shared" si="42"/>
        <v>0</v>
      </c>
      <c r="AT68" s="27">
        <f t="shared" si="42"/>
        <v>0</v>
      </c>
      <c r="AU68" s="27">
        <f t="shared" si="42"/>
        <v>0</v>
      </c>
      <c r="AV68" s="27">
        <f t="shared" si="42"/>
        <v>0</v>
      </c>
      <c r="AW68" s="27">
        <f t="shared" si="42"/>
        <v>0</v>
      </c>
      <c r="AX68" s="27">
        <f t="shared" si="42"/>
        <v>0</v>
      </c>
      <c r="AY68" s="27">
        <f t="shared" si="42"/>
        <v>0</v>
      </c>
      <c r="AZ68" s="27">
        <f t="shared" si="42"/>
        <v>0</v>
      </c>
      <c r="BA68" s="27">
        <f t="shared" si="42"/>
        <v>0</v>
      </c>
      <c r="BB68" s="27">
        <f t="shared" si="42"/>
        <v>0</v>
      </c>
      <c r="BC68" s="27">
        <f t="shared" si="42"/>
        <v>0</v>
      </c>
      <c r="BD68" s="27">
        <f t="shared" si="42"/>
        <v>0</v>
      </c>
      <c r="BE68" s="27">
        <f t="shared" si="42"/>
        <v>0</v>
      </c>
      <c r="BF68" s="27">
        <f t="shared" si="42"/>
        <v>0</v>
      </c>
      <c r="BG68" s="27">
        <f t="shared" si="42"/>
        <v>0</v>
      </c>
      <c r="BH68" s="27">
        <f t="shared" si="42"/>
        <v>0</v>
      </c>
      <c r="BI68" s="27">
        <f t="shared" si="42"/>
        <v>0</v>
      </c>
      <c r="BJ68" s="27">
        <f t="shared" si="42"/>
        <v>0</v>
      </c>
      <c r="BK68" s="27">
        <f t="shared" si="42"/>
        <v>0</v>
      </c>
      <c r="BL68" s="27">
        <f t="shared" si="42"/>
        <v>0</v>
      </c>
      <c r="BM68" s="27">
        <f t="shared" si="42"/>
        <v>0</v>
      </c>
      <c r="BN68" s="27">
        <f t="shared" si="42"/>
        <v>0</v>
      </c>
      <c r="BO68" s="27">
        <f t="shared" si="42"/>
        <v>0</v>
      </c>
      <c r="BP68" s="27">
        <f t="shared" si="42"/>
        <v>0</v>
      </c>
      <c r="BQ68" s="27">
        <f t="shared" si="42"/>
        <v>0</v>
      </c>
      <c r="BR68" s="27">
        <f t="shared" si="42"/>
        <v>0</v>
      </c>
      <c r="BS68" s="27">
        <f t="shared" si="42"/>
        <v>0</v>
      </c>
      <c r="BT68" s="27">
        <f t="shared" si="42"/>
        <v>0</v>
      </c>
      <c r="BU68" s="27">
        <f t="shared" si="42"/>
        <v>0</v>
      </c>
      <c r="BV68" s="27">
        <f t="shared" si="42"/>
        <v>0</v>
      </c>
      <c r="BW68" s="27">
        <f t="shared" si="42"/>
        <v>0</v>
      </c>
      <c r="BX68" s="27">
        <f t="shared" si="42"/>
        <v>0</v>
      </c>
      <c r="BY68" s="27">
        <f t="shared" si="42"/>
        <v>0</v>
      </c>
      <c r="BZ68" s="27">
        <f t="shared" si="42"/>
        <v>0</v>
      </c>
      <c r="CA68" s="27">
        <f t="shared" si="42"/>
        <v>0</v>
      </c>
      <c r="CB68" s="27">
        <f t="shared" si="42"/>
        <v>0</v>
      </c>
      <c r="CC68" s="27">
        <f t="shared" si="42"/>
        <v>0</v>
      </c>
      <c r="CD68" s="27">
        <f t="shared" si="42"/>
        <v>0</v>
      </c>
      <c r="CE68" s="27">
        <f t="shared" si="42"/>
        <v>0</v>
      </c>
      <c r="CF68" s="27">
        <f t="shared" si="42"/>
        <v>0</v>
      </c>
      <c r="CG68" s="27">
        <f t="shared" si="42"/>
        <v>0</v>
      </c>
      <c r="CH68" s="27">
        <f t="shared" si="42"/>
        <v>0</v>
      </c>
      <c r="CI68" s="27">
        <f t="shared" si="42"/>
        <v>0</v>
      </c>
      <c r="CJ68" s="27">
        <f t="shared" si="42"/>
        <v>0</v>
      </c>
      <c r="CK68" s="27">
        <f t="shared" si="42"/>
        <v>0</v>
      </c>
      <c r="CL68" s="27">
        <f t="shared" si="42"/>
        <v>0</v>
      </c>
      <c r="CM68" s="27">
        <f t="shared" si="42"/>
        <v>0</v>
      </c>
      <c r="CN68" s="27">
        <f t="shared" si="42"/>
        <v>0</v>
      </c>
      <c r="CO68" s="27">
        <f t="shared" si="42"/>
        <v>0</v>
      </c>
      <c r="CP68" s="27">
        <f t="shared" si="42"/>
        <v>0</v>
      </c>
      <c r="CQ68" s="27">
        <f t="shared" si="42"/>
        <v>0</v>
      </c>
      <c r="CR68" s="27">
        <f t="shared" si="42"/>
        <v>0</v>
      </c>
      <c r="CS68" s="27">
        <f t="shared" si="42"/>
        <v>0</v>
      </c>
      <c r="CT68" s="27">
        <f t="shared" si="42"/>
        <v>0</v>
      </c>
      <c r="CU68" s="27">
        <f t="shared" si="42"/>
        <v>0</v>
      </c>
      <c r="CV68" s="27">
        <f t="shared" si="42"/>
        <v>0</v>
      </c>
      <c r="CW68" s="27">
        <f t="shared" si="42"/>
        <v>0</v>
      </c>
      <c r="CX68" s="27">
        <f t="shared" si="42"/>
        <v>0</v>
      </c>
      <c r="CY68" s="27">
        <f t="shared" si="42"/>
        <v>0</v>
      </c>
      <c r="CZ68" s="27">
        <f t="shared" si="42"/>
        <v>0</v>
      </c>
      <c r="DA68" s="27">
        <f t="shared" si="42"/>
        <v>0</v>
      </c>
      <c r="DB68" s="27">
        <f t="shared" si="42"/>
        <v>0</v>
      </c>
      <c r="DC68" s="27">
        <f t="shared" si="42"/>
        <v>0</v>
      </c>
      <c r="DD68" s="27">
        <f t="shared" si="42"/>
        <v>0</v>
      </c>
      <c r="DE68" s="27">
        <f t="shared" si="42"/>
        <v>0</v>
      </c>
      <c r="DF68" s="27">
        <f t="shared" si="42"/>
        <v>0</v>
      </c>
      <c r="DG68" s="27">
        <f t="shared" si="42"/>
        <v>0</v>
      </c>
      <c r="DH68" s="27">
        <f t="shared" si="42"/>
        <v>0</v>
      </c>
      <c r="DI68" s="27">
        <f t="shared" si="42"/>
        <v>0</v>
      </c>
      <c r="DJ68" s="27">
        <f t="shared" si="42"/>
        <v>0</v>
      </c>
      <c r="DK68" s="27">
        <f t="shared" si="42"/>
        <v>0</v>
      </c>
      <c r="DL68" s="27">
        <f t="shared" si="42"/>
        <v>0</v>
      </c>
      <c r="DM68" s="27">
        <f t="shared" si="42"/>
        <v>0</v>
      </c>
      <c r="DN68" s="27">
        <f t="shared" si="42"/>
        <v>0</v>
      </c>
      <c r="DO68" s="27">
        <f t="shared" si="42"/>
        <v>0</v>
      </c>
      <c r="DP68" s="27">
        <f t="shared" si="42"/>
        <v>0</v>
      </c>
      <c r="DQ68" s="27">
        <f t="shared" si="42"/>
        <v>0</v>
      </c>
      <c r="DR68" s="27">
        <f t="shared" si="42"/>
        <v>0</v>
      </c>
    </row>
    <row r="69" ht="14.25" customHeight="1" outlineLevel="2">
      <c r="B69" s="242" t="str">
        <f>'Fund Raising'!B32</f>
        <v>Founders / Team</v>
      </c>
      <c r="C69" s="27">
        <f t="shared" ref="C69:DR69" si="43">C16*C$45/100</f>
        <v>478833333.3</v>
      </c>
      <c r="D69" s="27">
        <f t="shared" si="43"/>
        <v>138833333.3</v>
      </c>
      <c r="E69" s="27">
        <f t="shared" si="43"/>
        <v>138833333.3</v>
      </c>
      <c r="F69" s="27">
        <f t="shared" si="43"/>
        <v>138833333.3</v>
      </c>
      <c r="G69" s="27">
        <f t="shared" si="43"/>
        <v>138833333.3</v>
      </c>
      <c r="H69" s="27">
        <f t="shared" si="43"/>
        <v>138833333.3</v>
      </c>
      <c r="I69" s="27">
        <f t="shared" si="43"/>
        <v>138833333.3</v>
      </c>
      <c r="J69" s="27">
        <f t="shared" si="43"/>
        <v>138833333.3</v>
      </c>
      <c r="K69" s="27">
        <f t="shared" si="43"/>
        <v>138833333.3</v>
      </c>
      <c r="L69" s="27">
        <f t="shared" si="43"/>
        <v>138833333.3</v>
      </c>
      <c r="M69" s="27">
        <f t="shared" si="43"/>
        <v>138833333.3</v>
      </c>
      <c r="N69" s="27">
        <f t="shared" si="43"/>
        <v>138833333.3</v>
      </c>
      <c r="O69" s="27">
        <f t="shared" si="43"/>
        <v>138833333.3</v>
      </c>
      <c r="P69" s="27">
        <f t="shared" si="43"/>
        <v>138833333.3</v>
      </c>
      <c r="Q69" s="27">
        <f t="shared" si="43"/>
        <v>138833333.3</v>
      </c>
      <c r="R69" s="27">
        <f t="shared" si="43"/>
        <v>138833333.3</v>
      </c>
      <c r="S69" s="27">
        <f t="shared" si="43"/>
        <v>138833333.3</v>
      </c>
      <c r="T69" s="27">
        <f t="shared" si="43"/>
        <v>138833333.3</v>
      </c>
      <c r="U69" s="27">
        <f t="shared" si="43"/>
        <v>138833333.3</v>
      </c>
      <c r="V69" s="27">
        <f t="shared" si="43"/>
        <v>138833333.3</v>
      </c>
      <c r="W69" s="27">
        <f t="shared" si="43"/>
        <v>138833333.3</v>
      </c>
      <c r="X69" s="27">
        <f t="shared" si="43"/>
        <v>138833333.3</v>
      </c>
      <c r="Y69" s="27">
        <f t="shared" si="43"/>
        <v>138833333.3</v>
      </c>
      <c r="Z69" s="27">
        <f t="shared" si="43"/>
        <v>138833333.3</v>
      </c>
      <c r="AA69" s="27">
        <f t="shared" si="43"/>
        <v>138833333.3</v>
      </c>
      <c r="AB69" s="27">
        <f t="shared" si="43"/>
        <v>138833333.3</v>
      </c>
      <c r="AC69" s="27">
        <f t="shared" si="43"/>
        <v>138833333.3</v>
      </c>
      <c r="AD69" s="27">
        <f t="shared" si="43"/>
        <v>138833333.3</v>
      </c>
      <c r="AE69" s="27">
        <f t="shared" si="43"/>
        <v>138833333.3</v>
      </c>
      <c r="AF69" s="27">
        <f t="shared" si="43"/>
        <v>138833333.3</v>
      </c>
      <c r="AG69" s="27">
        <f t="shared" si="43"/>
        <v>138833333.3</v>
      </c>
      <c r="AH69" s="27">
        <f t="shared" si="43"/>
        <v>138833333.3</v>
      </c>
      <c r="AI69" s="27">
        <f t="shared" si="43"/>
        <v>138833333.3</v>
      </c>
      <c r="AJ69" s="27">
        <f t="shared" si="43"/>
        <v>138833333.3</v>
      </c>
      <c r="AK69" s="27">
        <f t="shared" si="43"/>
        <v>138833333.3</v>
      </c>
      <c r="AL69" s="27">
        <f t="shared" si="43"/>
        <v>138833333.3</v>
      </c>
      <c r="AM69" s="27">
        <f t="shared" si="43"/>
        <v>138833333.3</v>
      </c>
      <c r="AN69" s="27">
        <f t="shared" si="43"/>
        <v>138833333.3</v>
      </c>
      <c r="AO69" s="27">
        <f t="shared" si="43"/>
        <v>138833333.3</v>
      </c>
      <c r="AP69" s="27">
        <f t="shared" si="43"/>
        <v>138833333.3</v>
      </c>
      <c r="AQ69" s="27">
        <f t="shared" si="43"/>
        <v>138833333.3</v>
      </c>
      <c r="AR69" s="27">
        <f t="shared" si="43"/>
        <v>138833333.3</v>
      </c>
      <c r="AS69" s="27">
        <f t="shared" si="43"/>
        <v>138833333.3</v>
      </c>
      <c r="AT69" s="27">
        <f t="shared" si="43"/>
        <v>138833333.3</v>
      </c>
      <c r="AU69" s="27">
        <f t="shared" si="43"/>
        <v>138833333.3</v>
      </c>
      <c r="AV69" s="27">
        <f t="shared" si="43"/>
        <v>138833333.3</v>
      </c>
      <c r="AW69" s="27">
        <f t="shared" si="43"/>
        <v>138833333.3</v>
      </c>
      <c r="AX69" s="27">
        <f t="shared" si="43"/>
        <v>138833333.3</v>
      </c>
      <c r="AY69" s="27">
        <f t="shared" si="43"/>
        <v>138833333.3</v>
      </c>
      <c r="AZ69" s="27">
        <f t="shared" si="43"/>
        <v>138833333.3</v>
      </c>
      <c r="BA69" s="27">
        <f t="shared" si="43"/>
        <v>138833333.3</v>
      </c>
      <c r="BB69" s="27">
        <f t="shared" si="43"/>
        <v>138833333.3</v>
      </c>
      <c r="BC69" s="27">
        <f t="shared" si="43"/>
        <v>138833333.3</v>
      </c>
      <c r="BD69" s="27">
        <f t="shared" si="43"/>
        <v>138833333.3</v>
      </c>
      <c r="BE69" s="27">
        <f t="shared" si="43"/>
        <v>138833333.3</v>
      </c>
      <c r="BF69" s="27">
        <f t="shared" si="43"/>
        <v>138833333.3</v>
      </c>
      <c r="BG69" s="27">
        <f t="shared" si="43"/>
        <v>138833333.3</v>
      </c>
      <c r="BH69" s="27">
        <f t="shared" si="43"/>
        <v>138833333.3</v>
      </c>
      <c r="BI69" s="27">
        <f t="shared" si="43"/>
        <v>138833333.3</v>
      </c>
      <c r="BJ69" s="27">
        <f t="shared" si="43"/>
        <v>138833333.3</v>
      </c>
      <c r="BK69" s="27">
        <f t="shared" si="43"/>
        <v>138833333.3</v>
      </c>
      <c r="BL69" s="27">
        <f t="shared" si="43"/>
        <v>138833333.3</v>
      </c>
      <c r="BM69" s="27">
        <f t="shared" si="43"/>
        <v>138833333.3</v>
      </c>
      <c r="BN69" s="27">
        <f t="shared" si="43"/>
        <v>138833333.3</v>
      </c>
      <c r="BO69" s="27">
        <f t="shared" si="43"/>
        <v>138833333.3</v>
      </c>
      <c r="BP69" s="27">
        <f t="shared" si="43"/>
        <v>138833333.3</v>
      </c>
      <c r="BQ69" s="27">
        <f t="shared" si="43"/>
        <v>138833333.3</v>
      </c>
      <c r="BR69" s="27">
        <f t="shared" si="43"/>
        <v>138833333.3</v>
      </c>
      <c r="BS69" s="27">
        <f t="shared" si="43"/>
        <v>138833333.3</v>
      </c>
      <c r="BT69" s="27">
        <f t="shared" si="43"/>
        <v>138833333.3</v>
      </c>
      <c r="BU69" s="27">
        <f t="shared" si="43"/>
        <v>138833333.3</v>
      </c>
      <c r="BV69" s="27">
        <f t="shared" si="43"/>
        <v>138833333.3</v>
      </c>
      <c r="BW69" s="27">
        <f t="shared" si="43"/>
        <v>138833333.3</v>
      </c>
      <c r="BX69" s="27">
        <f t="shared" si="43"/>
        <v>138833333.3</v>
      </c>
      <c r="BY69" s="27">
        <f t="shared" si="43"/>
        <v>138833333.3</v>
      </c>
      <c r="BZ69" s="27">
        <f t="shared" si="43"/>
        <v>138833333.3</v>
      </c>
      <c r="CA69" s="27">
        <f t="shared" si="43"/>
        <v>138833333.3</v>
      </c>
      <c r="CB69" s="27">
        <f t="shared" si="43"/>
        <v>138833333.3</v>
      </c>
      <c r="CC69" s="27">
        <f t="shared" si="43"/>
        <v>138833333.3</v>
      </c>
      <c r="CD69" s="27">
        <f t="shared" si="43"/>
        <v>138833333.3</v>
      </c>
      <c r="CE69" s="27">
        <f t="shared" si="43"/>
        <v>138833333.3</v>
      </c>
      <c r="CF69" s="27">
        <f t="shared" si="43"/>
        <v>138833333.3</v>
      </c>
      <c r="CG69" s="27">
        <f t="shared" si="43"/>
        <v>138833333.3</v>
      </c>
      <c r="CH69" s="27">
        <f t="shared" si="43"/>
        <v>138833333.3</v>
      </c>
      <c r="CI69" s="27">
        <f t="shared" si="43"/>
        <v>138833333.3</v>
      </c>
      <c r="CJ69" s="27">
        <f t="shared" si="43"/>
        <v>138833333.3</v>
      </c>
      <c r="CK69" s="27">
        <f t="shared" si="43"/>
        <v>138833333.3</v>
      </c>
      <c r="CL69" s="27">
        <f t="shared" si="43"/>
        <v>138833333.3</v>
      </c>
      <c r="CM69" s="27">
        <f t="shared" si="43"/>
        <v>138833333.3</v>
      </c>
      <c r="CN69" s="27">
        <f t="shared" si="43"/>
        <v>138833333.3</v>
      </c>
      <c r="CO69" s="27">
        <f t="shared" si="43"/>
        <v>138833333.3</v>
      </c>
      <c r="CP69" s="27">
        <f t="shared" si="43"/>
        <v>138833333.3</v>
      </c>
      <c r="CQ69" s="27">
        <f t="shared" si="43"/>
        <v>138833333.3</v>
      </c>
      <c r="CR69" s="27">
        <f t="shared" si="43"/>
        <v>138833333.3</v>
      </c>
      <c r="CS69" s="27">
        <f t="shared" si="43"/>
        <v>138833333.3</v>
      </c>
      <c r="CT69" s="27">
        <f t="shared" si="43"/>
        <v>138833333.3</v>
      </c>
      <c r="CU69" s="27">
        <f t="shared" si="43"/>
        <v>138833333.3</v>
      </c>
      <c r="CV69" s="27">
        <f t="shared" si="43"/>
        <v>138833333.3</v>
      </c>
      <c r="CW69" s="27">
        <f t="shared" si="43"/>
        <v>138833333.3</v>
      </c>
      <c r="CX69" s="27">
        <f t="shared" si="43"/>
        <v>138833333.3</v>
      </c>
      <c r="CY69" s="27">
        <f t="shared" si="43"/>
        <v>138833333.3</v>
      </c>
      <c r="CZ69" s="27">
        <f t="shared" si="43"/>
        <v>138833333.3</v>
      </c>
      <c r="DA69" s="27">
        <f t="shared" si="43"/>
        <v>138833333.3</v>
      </c>
      <c r="DB69" s="27">
        <f t="shared" si="43"/>
        <v>138833333.3</v>
      </c>
      <c r="DC69" s="27">
        <f t="shared" si="43"/>
        <v>138833333.3</v>
      </c>
      <c r="DD69" s="27">
        <f t="shared" si="43"/>
        <v>138833333.3</v>
      </c>
      <c r="DE69" s="27">
        <f t="shared" si="43"/>
        <v>138833333.3</v>
      </c>
      <c r="DF69" s="27">
        <f t="shared" si="43"/>
        <v>138833333.3</v>
      </c>
      <c r="DG69" s="27">
        <f t="shared" si="43"/>
        <v>138833333.3</v>
      </c>
      <c r="DH69" s="27">
        <f t="shared" si="43"/>
        <v>138833333.3</v>
      </c>
      <c r="DI69" s="27">
        <f t="shared" si="43"/>
        <v>138833333.3</v>
      </c>
      <c r="DJ69" s="27">
        <f t="shared" si="43"/>
        <v>138833333.3</v>
      </c>
      <c r="DK69" s="27">
        <f t="shared" si="43"/>
        <v>138833333.3</v>
      </c>
      <c r="DL69" s="27">
        <f t="shared" si="43"/>
        <v>138833333.3</v>
      </c>
      <c r="DM69" s="27">
        <f t="shared" si="43"/>
        <v>138833333.3</v>
      </c>
      <c r="DN69" s="27">
        <f t="shared" si="43"/>
        <v>138833333.3</v>
      </c>
      <c r="DO69" s="27">
        <f t="shared" si="43"/>
        <v>138833333.3</v>
      </c>
      <c r="DP69" s="27">
        <f t="shared" si="43"/>
        <v>0</v>
      </c>
      <c r="DQ69" s="27">
        <f t="shared" si="43"/>
        <v>0</v>
      </c>
      <c r="DR69" s="27">
        <f t="shared" si="43"/>
        <v>0</v>
      </c>
    </row>
    <row r="70" ht="14.25" customHeight="1" outlineLevel="2">
      <c r="B70" s="242" t="str">
        <f>'Fund Raising'!B33</f>
        <v>Ecosystem Incentives (GPU, Storage Contributors)</v>
      </c>
      <c r="C70" s="27">
        <f t="shared" ref="C70:DR70" si="44">C17*C$45/100</f>
        <v>816833333.3</v>
      </c>
      <c r="D70" s="27">
        <f t="shared" si="44"/>
        <v>236833333.3</v>
      </c>
      <c r="E70" s="27">
        <f t="shared" si="44"/>
        <v>236833333.3</v>
      </c>
      <c r="F70" s="27">
        <f t="shared" si="44"/>
        <v>236833333.3</v>
      </c>
      <c r="G70" s="27">
        <f t="shared" si="44"/>
        <v>236833333.3</v>
      </c>
      <c r="H70" s="27">
        <f t="shared" si="44"/>
        <v>236833333.3</v>
      </c>
      <c r="I70" s="27">
        <f t="shared" si="44"/>
        <v>236833333.3</v>
      </c>
      <c r="J70" s="27">
        <f t="shared" si="44"/>
        <v>236833333.3</v>
      </c>
      <c r="K70" s="27">
        <f t="shared" si="44"/>
        <v>236833333.3</v>
      </c>
      <c r="L70" s="27">
        <f t="shared" si="44"/>
        <v>236833333.3</v>
      </c>
      <c r="M70" s="27">
        <f t="shared" si="44"/>
        <v>236833333.3</v>
      </c>
      <c r="N70" s="27">
        <f t="shared" si="44"/>
        <v>236833333.3</v>
      </c>
      <c r="O70" s="27">
        <f t="shared" si="44"/>
        <v>236833333.3</v>
      </c>
      <c r="P70" s="27">
        <f t="shared" si="44"/>
        <v>236833333.3</v>
      </c>
      <c r="Q70" s="27">
        <f t="shared" si="44"/>
        <v>236833333.3</v>
      </c>
      <c r="R70" s="27">
        <f t="shared" si="44"/>
        <v>236833333.3</v>
      </c>
      <c r="S70" s="27">
        <f t="shared" si="44"/>
        <v>236833333.3</v>
      </c>
      <c r="T70" s="27">
        <f t="shared" si="44"/>
        <v>236833333.3</v>
      </c>
      <c r="U70" s="27">
        <f t="shared" si="44"/>
        <v>236833333.3</v>
      </c>
      <c r="V70" s="27">
        <f t="shared" si="44"/>
        <v>236833333.3</v>
      </c>
      <c r="W70" s="27">
        <f t="shared" si="44"/>
        <v>236833333.3</v>
      </c>
      <c r="X70" s="27">
        <f t="shared" si="44"/>
        <v>236833333.3</v>
      </c>
      <c r="Y70" s="27">
        <f t="shared" si="44"/>
        <v>236833333.3</v>
      </c>
      <c r="Z70" s="27">
        <f t="shared" si="44"/>
        <v>236833333.3</v>
      </c>
      <c r="AA70" s="27">
        <f t="shared" si="44"/>
        <v>236833333.3</v>
      </c>
      <c r="AB70" s="27">
        <f t="shared" si="44"/>
        <v>236833333.3</v>
      </c>
      <c r="AC70" s="27">
        <f t="shared" si="44"/>
        <v>236833333.3</v>
      </c>
      <c r="AD70" s="27">
        <f t="shared" si="44"/>
        <v>236833333.3</v>
      </c>
      <c r="AE70" s="27">
        <f t="shared" si="44"/>
        <v>236833333.3</v>
      </c>
      <c r="AF70" s="27">
        <f t="shared" si="44"/>
        <v>236833333.3</v>
      </c>
      <c r="AG70" s="27">
        <f t="shared" si="44"/>
        <v>236833333.3</v>
      </c>
      <c r="AH70" s="27">
        <f t="shared" si="44"/>
        <v>236833333.3</v>
      </c>
      <c r="AI70" s="27">
        <f t="shared" si="44"/>
        <v>236833333.3</v>
      </c>
      <c r="AJ70" s="27">
        <f t="shared" si="44"/>
        <v>236833333.3</v>
      </c>
      <c r="AK70" s="27">
        <f t="shared" si="44"/>
        <v>236833333.3</v>
      </c>
      <c r="AL70" s="27">
        <f t="shared" si="44"/>
        <v>236833333.3</v>
      </c>
      <c r="AM70" s="27">
        <f t="shared" si="44"/>
        <v>236833333.3</v>
      </c>
      <c r="AN70" s="27">
        <f t="shared" si="44"/>
        <v>236833333.3</v>
      </c>
      <c r="AO70" s="27">
        <f t="shared" si="44"/>
        <v>236833333.3</v>
      </c>
      <c r="AP70" s="27">
        <f t="shared" si="44"/>
        <v>236833333.3</v>
      </c>
      <c r="AQ70" s="27">
        <f t="shared" si="44"/>
        <v>236833333.3</v>
      </c>
      <c r="AR70" s="27">
        <f t="shared" si="44"/>
        <v>236833333.3</v>
      </c>
      <c r="AS70" s="27">
        <f t="shared" si="44"/>
        <v>236833333.3</v>
      </c>
      <c r="AT70" s="27">
        <f t="shared" si="44"/>
        <v>236833333.3</v>
      </c>
      <c r="AU70" s="27">
        <f t="shared" si="44"/>
        <v>236833333.3</v>
      </c>
      <c r="AV70" s="27">
        <f t="shared" si="44"/>
        <v>236833333.3</v>
      </c>
      <c r="AW70" s="27">
        <f t="shared" si="44"/>
        <v>236833333.3</v>
      </c>
      <c r="AX70" s="27">
        <f t="shared" si="44"/>
        <v>236833333.3</v>
      </c>
      <c r="AY70" s="27">
        <f t="shared" si="44"/>
        <v>236833333.3</v>
      </c>
      <c r="AZ70" s="27">
        <f t="shared" si="44"/>
        <v>236833333.3</v>
      </c>
      <c r="BA70" s="27">
        <f t="shared" si="44"/>
        <v>236833333.3</v>
      </c>
      <c r="BB70" s="27">
        <f t="shared" si="44"/>
        <v>236833333.3</v>
      </c>
      <c r="BC70" s="27">
        <f t="shared" si="44"/>
        <v>236833333.3</v>
      </c>
      <c r="BD70" s="27">
        <f t="shared" si="44"/>
        <v>236833333.3</v>
      </c>
      <c r="BE70" s="27">
        <f t="shared" si="44"/>
        <v>236833333.3</v>
      </c>
      <c r="BF70" s="27">
        <f t="shared" si="44"/>
        <v>236833333.3</v>
      </c>
      <c r="BG70" s="27">
        <f t="shared" si="44"/>
        <v>236833333.3</v>
      </c>
      <c r="BH70" s="27">
        <f t="shared" si="44"/>
        <v>236833333.3</v>
      </c>
      <c r="BI70" s="27">
        <f t="shared" si="44"/>
        <v>236833333.3</v>
      </c>
      <c r="BJ70" s="27">
        <f t="shared" si="44"/>
        <v>236833333.3</v>
      </c>
      <c r="BK70" s="27">
        <f t="shared" si="44"/>
        <v>236833333.3</v>
      </c>
      <c r="BL70" s="27">
        <f t="shared" si="44"/>
        <v>236833333.3</v>
      </c>
      <c r="BM70" s="27">
        <f t="shared" si="44"/>
        <v>236833333.3</v>
      </c>
      <c r="BN70" s="27">
        <f t="shared" si="44"/>
        <v>236833333.3</v>
      </c>
      <c r="BO70" s="27">
        <f t="shared" si="44"/>
        <v>236833333.3</v>
      </c>
      <c r="BP70" s="27">
        <f t="shared" si="44"/>
        <v>236833333.3</v>
      </c>
      <c r="BQ70" s="27">
        <f t="shared" si="44"/>
        <v>236833333.3</v>
      </c>
      <c r="BR70" s="27">
        <f t="shared" si="44"/>
        <v>236833333.3</v>
      </c>
      <c r="BS70" s="27">
        <f t="shared" si="44"/>
        <v>236833333.3</v>
      </c>
      <c r="BT70" s="27">
        <f t="shared" si="44"/>
        <v>236833333.3</v>
      </c>
      <c r="BU70" s="27">
        <f t="shared" si="44"/>
        <v>236833333.3</v>
      </c>
      <c r="BV70" s="27">
        <f t="shared" si="44"/>
        <v>236833333.3</v>
      </c>
      <c r="BW70" s="27">
        <f t="shared" si="44"/>
        <v>236833333.3</v>
      </c>
      <c r="BX70" s="27">
        <f t="shared" si="44"/>
        <v>236833333.3</v>
      </c>
      <c r="BY70" s="27">
        <f t="shared" si="44"/>
        <v>236833333.3</v>
      </c>
      <c r="BZ70" s="27">
        <f t="shared" si="44"/>
        <v>236833333.3</v>
      </c>
      <c r="CA70" s="27">
        <f t="shared" si="44"/>
        <v>236833333.3</v>
      </c>
      <c r="CB70" s="27">
        <f t="shared" si="44"/>
        <v>236833333.3</v>
      </c>
      <c r="CC70" s="27">
        <f t="shared" si="44"/>
        <v>236833333.3</v>
      </c>
      <c r="CD70" s="27">
        <f t="shared" si="44"/>
        <v>236833333.3</v>
      </c>
      <c r="CE70" s="27">
        <f t="shared" si="44"/>
        <v>236833333.3</v>
      </c>
      <c r="CF70" s="27">
        <f t="shared" si="44"/>
        <v>236833333.3</v>
      </c>
      <c r="CG70" s="27">
        <f t="shared" si="44"/>
        <v>236833333.3</v>
      </c>
      <c r="CH70" s="27">
        <f t="shared" si="44"/>
        <v>236833333.3</v>
      </c>
      <c r="CI70" s="27">
        <f t="shared" si="44"/>
        <v>236833333.3</v>
      </c>
      <c r="CJ70" s="27">
        <f t="shared" si="44"/>
        <v>236833333.3</v>
      </c>
      <c r="CK70" s="27">
        <f t="shared" si="44"/>
        <v>236833333.3</v>
      </c>
      <c r="CL70" s="27">
        <f t="shared" si="44"/>
        <v>236833333.3</v>
      </c>
      <c r="CM70" s="27">
        <f t="shared" si="44"/>
        <v>236833333.3</v>
      </c>
      <c r="CN70" s="27">
        <f t="shared" si="44"/>
        <v>236833333.3</v>
      </c>
      <c r="CO70" s="27">
        <f t="shared" si="44"/>
        <v>236833333.3</v>
      </c>
      <c r="CP70" s="27">
        <f t="shared" si="44"/>
        <v>236833333.3</v>
      </c>
      <c r="CQ70" s="27">
        <f t="shared" si="44"/>
        <v>236833333.3</v>
      </c>
      <c r="CR70" s="27">
        <f t="shared" si="44"/>
        <v>236833333.3</v>
      </c>
      <c r="CS70" s="27">
        <f t="shared" si="44"/>
        <v>236833333.3</v>
      </c>
      <c r="CT70" s="27">
        <f t="shared" si="44"/>
        <v>236833333.3</v>
      </c>
      <c r="CU70" s="27">
        <f t="shared" si="44"/>
        <v>236833333.3</v>
      </c>
      <c r="CV70" s="27">
        <f t="shared" si="44"/>
        <v>236833333.3</v>
      </c>
      <c r="CW70" s="27">
        <f t="shared" si="44"/>
        <v>236833333.3</v>
      </c>
      <c r="CX70" s="27">
        <f t="shared" si="44"/>
        <v>236833333.3</v>
      </c>
      <c r="CY70" s="27">
        <f t="shared" si="44"/>
        <v>236833333.3</v>
      </c>
      <c r="CZ70" s="27">
        <f t="shared" si="44"/>
        <v>236833333.3</v>
      </c>
      <c r="DA70" s="27">
        <f t="shared" si="44"/>
        <v>236833333.3</v>
      </c>
      <c r="DB70" s="27">
        <f t="shared" si="44"/>
        <v>236833333.3</v>
      </c>
      <c r="DC70" s="27">
        <f t="shared" si="44"/>
        <v>236833333.3</v>
      </c>
      <c r="DD70" s="27">
        <f t="shared" si="44"/>
        <v>236833333.3</v>
      </c>
      <c r="DE70" s="27">
        <f t="shared" si="44"/>
        <v>236833333.3</v>
      </c>
      <c r="DF70" s="27">
        <f t="shared" si="44"/>
        <v>236833333.3</v>
      </c>
      <c r="DG70" s="27">
        <f t="shared" si="44"/>
        <v>236833333.3</v>
      </c>
      <c r="DH70" s="27">
        <f t="shared" si="44"/>
        <v>236833333.3</v>
      </c>
      <c r="DI70" s="27">
        <f t="shared" si="44"/>
        <v>236833333.3</v>
      </c>
      <c r="DJ70" s="27">
        <f t="shared" si="44"/>
        <v>236833333.3</v>
      </c>
      <c r="DK70" s="27">
        <f t="shared" si="44"/>
        <v>236833333.3</v>
      </c>
      <c r="DL70" s="27">
        <f t="shared" si="44"/>
        <v>236833333.3</v>
      </c>
      <c r="DM70" s="27">
        <f t="shared" si="44"/>
        <v>236833333.3</v>
      </c>
      <c r="DN70" s="27">
        <f t="shared" si="44"/>
        <v>236833333.3</v>
      </c>
      <c r="DO70" s="27">
        <f t="shared" si="44"/>
        <v>236833333.3</v>
      </c>
      <c r="DP70" s="27">
        <f t="shared" si="44"/>
        <v>0</v>
      </c>
      <c r="DQ70" s="27">
        <f t="shared" si="44"/>
        <v>0</v>
      </c>
      <c r="DR70" s="27">
        <f t="shared" si="44"/>
        <v>0</v>
      </c>
    </row>
    <row r="71" ht="14.25" customHeight="1" outlineLevel="2">
      <c r="B71" s="242" t="str">
        <f>'Fund Raising'!B34</f>
        <v>Community Treasury</v>
      </c>
      <c r="C71" s="27">
        <f t="shared" ref="C71:DR71" si="45">C18*C$45/100</f>
        <v>359125000</v>
      </c>
      <c r="D71" s="27">
        <f t="shared" si="45"/>
        <v>104125000</v>
      </c>
      <c r="E71" s="27">
        <f t="shared" si="45"/>
        <v>104125000</v>
      </c>
      <c r="F71" s="27">
        <f t="shared" si="45"/>
        <v>104125000</v>
      </c>
      <c r="G71" s="27">
        <f t="shared" si="45"/>
        <v>104125000</v>
      </c>
      <c r="H71" s="27">
        <f t="shared" si="45"/>
        <v>104125000</v>
      </c>
      <c r="I71" s="27">
        <f t="shared" si="45"/>
        <v>104125000</v>
      </c>
      <c r="J71" s="27">
        <f t="shared" si="45"/>
        <v>104125000</v>
      </c>
      <c r="K71" s="27">
        <f t="shared" si="45"/>
        <v>104125000</v>
      </c>
      <c r="L71" s="27">
        <f t="shared" si="45"/>
        <v>104125000</v>
      </c>
      <c r="M71" s="27">
        <f t="shared" si="45"/>
        <v>104125000</v>
      </c>
      <c r="N71" s="27">
        <f t="shared" si="45"/>
        <v>104125000</v>
      </c>
      <c r="O71" s="27">
        <f t="shared" si="45"/>
        <v>104125000</v>
      </c>
      <c r="P71" s="27">
        <f t="shared" si="45"/>
        <v>104125000</v>
      </c>
      <c r="Q71" s="27">
        <f t="shared" si="45"/>
        <v>104125000</v>
      </c>
      <c r="R71" s="27">
        <f t="shared" si="45"/>
        <v>104125000</v>
      </c>
      <c r="S71" s="27">
        <f t="shared" si="45"/>
        <v>104125000</v>
      </c>
      <c r="T71" s="27">
        <f t="shared" si="45"/>
        <v>104125000</v>
      </c>
      <c r="U71" s="27">
        <f t="shared" si="45"/>
        <v>104125000</v>
      </c>
      <c r="V71" s="27">
        <f t="shared" si="45"/>
        <v>104125000</v>
      </c>
      <c r="W71" s="27">
        <f t="shared" si="45"/>
        <v>104125000</v>
      </c>
      <c r="X71" s="27">
        <f t="shared" si="45"/>
        <v>104125000</v>
      </c>
      <c r="Y71" s="27">
        <f t="shared" si="45"/>
        <v>104125000</v>
      </c>
      <c r="Z71" s="27">
        <f t="shared" si="45"/>
        <v>104125000</v>
      </c>
      <c r="AA71" s="27">
        <f t="shared" si="45"/>
        <v>104125000</v>
      </c>
      <c r="AB71" s="27">
        <f t="shared" si="45"/>
        <v>104125000</v>
      </c>
      <c r="AC71" s="27">
        <f t="shared" si="45"/>
        <v>104125000</v>
      </c>
      <c r="AD71" s="27">
        <f t="shared" si="45"/>
        <v>104125000</v>
      </c>
      <c r="AE71" s="27">
        <f t="shared" si="45"/>
        <v>104125000</v>
      </c>
      <c r="AF71" s="27">
        <f t="shared" si="45"/>
        <v>104125000</v>
      </c>
      <c r="AG71" s="27">
        <f t="shared" si="45"/>
        <v>104125000</v>
      </c>
      <c r="AH71" s="27">
        <f t="shared" si="45"/>
        <v>104125000</v>
      </c>
      <c r="AI71" s="27">
        <f t="shared" si="45"/>
        <v>104125000</v>
      </c>
      <c r="AJ71" s="27">
        <f t="shared" si="45"/>
        <v>104125000</v>
      </c>
      <c r="AK71" s="27">
        <f t="shared" si="45"/>
        <v>104125000</v>
      </c>
      <c r="AL71" s="27">
        <f t="shared" si="45"/>
        <v>104125000</v>
      </c>
      <c r="AM71" s="27">
        <f t="shared" si="45"/>
        <v>104125000</v>
      </c>
      <c r="AN71" s="27">
        <f t="shared" si="45"/>
        <v>104125000</v>
      </c>
      <c r="AO71" s="27">
        <f t="shared" si="45"/>
        <v>104125000</v>
      </c>
      <c r="AP71" s="27">
        <f t="shared" si="45"/>
        <v>104125000</v>
      </c>
      <c r="AQ71" s="27">
        <f t="shared" si="45"/>
        <v>104125000</v>
      </c>
      <c r="AR71" s="27">
        <f t="shared" si="45"/>
        <v>104125000</v>
      </c>
      <c r="AS71" s="27">
        <f t="shared" si="45"/>
        <v>104125000</v>
      </c>
      <c r="AT71" s="27">
        <f t="shared" si="45"/>
        <v>104125000</v>
      </c>
      <c r="AU71" s="27">
        <f t="shared" si="45"/>
        <v>104125000</v>
      </c>
      <c r="AV71" s="27">
        <f t="shared" si="45"/>
        <v>104125000</v>
      </c>
      <c r="AW71" s="27">
        <f t="shared" si="45"/>
        <v>104125000</v>
      </c>
      <c r="AX71" s="27">
        <f t="shared" si="45"/>
        <v>104125000</v>
      </c>
      <c r="AY71" s="27">
        <f t="shared" si="45"/>
        <v>104125000</v>
      </c>
      <c r="AZ71" s="27">
        <f t="shared" si="45"/>
        <v>104125000</v>
      </c>
      <c r="BA71" s="27">
        <f t="shared" si="45"/>
        <v>104125000</v>
      </c>
      <c r="BB71" s="27">
        <f t="shared" si="45"/>
        <v>104125000</v>
      </c>
      <c r="BC71" s="27">
        <f t="shared" si="45"/>
        <v>104125000</v>
      </c>
      <c r="BD71" s="27">
        <f t="shared" si="45"/>
        <v>104125000</v>
      </c>
      <c r="BE71" s="27">
        <f t="shared" si="45"/>
        <v>104125000</v>
      </c>
      <c r="BF71" s="27">
        <f t="shared" si="45"/>
        <v>104125000</v>
      </c>
      <c r="BG71" s="27">
        <f t="shared" si="45"/>
        <v>104125000</v>
      </c>
      <c r="BH71" s="27">
        <f t="shared" si="45"/>
        <v>104125000</v>
      </c>
      <c r="BI71" s="27">
        <f t="shared" si="45"/>
        <v>104125000</v>
      </c>
      <c r="BJ71" s="27">
        <f t="shared" si="45"/>
        <v>104125000</v>
      </c>
      <c r="BK71" s="27">
        <f t="shared" si="45"/>
        <v>104125000</v>
      </c>
      <c r="BL71" s="27">
        <f t="shared" si="45"/>
        <v>104125000</v>
      </c>
      <c r="BM71" s="27">
        <f t="shared" si="45"/>
        <v>104125000</v>
      </c>
      <c r="BN71" s="27">
        <f t="shared" si="45"/>
        <v>104125000</v>
      </c>
      <c r="BO71" s="27">
        <f t="shared" si="45"/>
        <v>104125000</v>
      </c>
      <c r="BP71" s="27">
        <f t="shared" si="45"/>
        <v>104125000</v>
      </c>
      <c r="BQ71" s="27">
        <f t="shared" si="45"/>
        <v>104125000</v>
      </c>
      <c r="BR71" s="27">
        <f t="shared" si="45"/>
        <v>104125000</v>
      </c>
      <c r="BS71" s="27">
        <f t="shared" si="45"/>
        <v>104125000</v>
      </c>
      <c r="BT71" s="27">
        <f t="shared" si="45"/>
        <v>104125000</v>
      </c>
      <c r="BU71" s="27">
        <f t="shared" si="45"/>
        <v>104125000</v>
      </c>
      <c r="BV71" s="27">
        <f t="shared" si="45"/>
        <v>104125000</v>
      </c>
      <c r="BW71" s="27">
        <f t="shared" si="45"/>
        <v>104125000</v>
      </c>
      <c r="BX71" s="27">
        <f t="shared" si="45"/>
        <v>104125000</v>
      </c>
      <c r="BY71" s="27">
        <f t="shared" si="45"/>
        <v>104125000</v>
      </c>
      <c r="BZ71" s="27">
        <f t="shared" si="45"/>
        <v>104125000</v>
      </c>
      <c r="CA71" s="27">
        <f t="shared" si="45"/>
        <v>104125000</v>
      </c>
      <c r="CB71" s="27">
        <f t="shared" si="45"/>
        <v>104125000</v>
      </c>
      <c r="CC71" s="27">
        <f t="shared" si="45"/>
        <v>104125000</v>
      </c>
      <c r="CD71" s="27">
        <f t="shared" si="45"/>
        <v>104125000</v>
      </c>
      <c r="CE71" s="27">
        <f t="shared" si="45"/>
        <v>104125000</v>
      </c>
      <c r="CF71" s="27">
        <f t="shared" si="45"/>
        <v>104125000</v>
      </c>
      <c r="CG71" s="27">
        <f t="shared" si="45"/>
        <v>104125000</v>
      </c>
      <c r="CH71" s="27">
        <f t="shared" si="45"/>
        <v>104125000</v>
      </c>
      <c r="CI71" s="27">
        <f t="shared" si="45"/>
        <v>104125000</v>
      </c>
      <c r="CJ71" s="27">
        <f t="shared" si="45"/>
        <v>104125000</v>
      </c>
      <c r="CK71" s="27">
        <f t="shared" si="45"/>
        <v>104125000</v>
      </c>
      <c r="CL71" s="27">
        <f t="shared" si="45"/>
        <v>104125000</v>
      </c>
      <c r="CM71" s="27">
        <f t="shared" si="45"/>
        <v>104125000</v>
      </c>
      <c r="CN71" s="27">
        <f t="shared" si="45"/>
        <v>104125000</v>
      </c>
      <c r="CO71" s="27">
        <f t="shared" si="45"/>
        <v>104125000</v>
      </c>
      <c r="CP71" s="27">
        <f t="shared" si="45"/>
        <v>104125000</v>
      </c>
      <c r="CQ71" s="27">
        <f t="shared" si="45"/>
        <v>104125000</v>
      </c>
      <c r="CR71" s="27">
        <f t="shared" si="45"/>
        <v>104125000</v>
      </c>
      <c r="CS71" s="27">
        <f t="shared" si="45"/>
        <v>104125000</v>
      </c>
      <c r="CT71" s="27">
        <f t="shared" si="45"/>
        <v>104125000</v>
      </c>
      <c r="CU71" s="27">
        <f t="shared" si="45"/>
        <v>104125000</v>
      </c>
      <c r="CV71" s="27">
        <f t="shared" si="45"/>
        <v>104125000</v>
      </c>
      <c r="CW71" s="27">
        <f t="shared" si="45"/>
        <v>104125000</v>
      </c>
      <c r="CX71" s="27">
        <f t="shared" si="45"/>
        <v>104125000</v>
      </c>
      <c r="CY71" s="27">
        <f t="shared" si="45"/>
        <v>104125000</v>
      </c>
      <c r="CZ71" s="27">
        <f t="shared" si="45"/>
        <v>104125000</v>
      </c>
      <c r="DA71" s="27">
        <f t="shared" si="45"/>
        <v>104125000</v>
      </c>
      <c r="DB71" s="27">
        <f t="shared" si="45"/>
        <v>104125000</v>
      </c>
      <c r="DC71" s="27">
        <f t="shared" si="45"/>
        <v>104125000</v>
      </c>
      <c r="DD71" s="27">
        <f t="shared" si="45"/>
        <v>104125000</v>
      </c>
      <c r="DE71" s="27">
        <f t="shared" si="45"/>
        <v>104125000</v>
      </c>
      <c r="DF71" s="27">
        <f t="shared" si="45"/>
        <v>104125000</v>
      </c>
      <c r="DG71" s="27">
        <f t="shared" si="45"/>
        <v>104125000</v>
      </c>
      <c r="DH71" s="27">
        <f t="shared" si="45"/>
        <v>104125000</v>
      </c>
      <c r="DI71" s="27">
        <f t="shared" si="45"/>
        <v>104125000</v>
      </c>
      <c r="DJ71" s="27">
        <f t="shared" si="45"/>
        <v>104125000</v>
      </c>
      <c r="DK71" s="27">
        <f t="shared" si="45"/>
        <v>104125000</v>
      </c>
      <c r="DL71" s="27">
        <f t="shared" si="45"/>
        <v>104125000</v>
      </c>
      <c r="DM71" s="27">
        <f t="shared" si="45"/>
        <v>104125000</v>
      </c>
      <c r="DN71" s="27">
        <f t="shared" si="45"/>
        <v>104125000</v>
      </c>
      <c r="DO71" s="27">
        <f t="shared" si="45"/>
        <v>104125000</v>
      </c>
      <c r="DP71" s="27">
        <f t="shared" si="45"/>
        <v>0</v>
      </c>
      <c r="DQ71" s="27">
        <f t="shared" si="45"/>
        <v>0</v>
      </c>
      <c r="DR71" s="27">
        <f t="shared" si="45"/>
        <v>0</v>
      </c>
    </row>
    <row r="72" ht="14.25" customHeight="1" outlineLevel="1">
      <c r="B72" s="242" t="str">
        <f>'Fund Raising'!B35</f>
        <v>Foundation</v>
      </c>
      <c r="C72" s="27">
        <f t="shared" ref="C72:DR72" si="46">C19*C$45/100</f>
        <v>0</v>
      </c>
      <c r="D72" s="27">
        <f t="shared" si="46"/>
        <v>0</v>
      </c>
      <c r="E72" s="27">
        <f t="shared" si="46"/>
        <v>0</v>
      </c>
      <c r="F72" s="27">
        <f t="shared" si="46"/>
        <v>0</v>
      </c>
      <c r="G72" s="27">
        <f t="shared" si="46"/>
        <v>0</v>
      </c>
      <c r="H72" s="27">
        <f t="shared" si="46"/>
        <v>0</v>
      </c>
      <c r="I72" s="27">
        <f t="shared" si="46"/>
        <v>0</v>
      </c>
      <c r="J72" s="27">
        <f t="shared" si="46"/>
        <v>0</v>
      </c>
      <c r="K72" s="27">
        <f t="shared" si="46"/>
        <v>0</v>
      </c>
      <c r="L72" s="27">
        <f t="shared" si="46"/>
        <v>0</v>
      </c>
      <c r="M72" s="27">
        <f t="shared" si="46"/>
        <v>0</v>
      </c>
      <c r="N72" s="27">
        <f t="shared" si="46"/>
        <v>0</v>
      </c>
      <c r="O72" s="27">
        <f t="shared" si="46"/>
        <v>0</v>
      </c>
      <c r="P72" s="27">
        <f t="shared" si="46"/>
        <v>0</v>
      </c>
      <c r="Q72" s="27">
        <f t="shared" si="46"/>
        <v>0</v>
      </c>
      <c r="R72" s="27">
        <f t="shared" si="46"/>
        <v>0</v>
      </c>
      <c r="S72" s="27">
        <f t="shared" si="46"/>
        <v>0</v>
      </c>
      <c r="T72" s="27">
        <f t="shared" si="46"/>
        <v>0</v>
      </c>
      <c r="U72" s="27">
        <f t="shared" si="46"/>
        <v>0</v>
      </c>
      <c r="V72" s="27">
        <f t="shared" si="46"/>
        <v>0</v>
      </c>
      <c r="W72" s="27">
        <f t="shared" si="46"/>
        <v>0</v>
      </c>
      <c r="X72" s="27">
        <f t="shared" si="46"/>
        <v>0</v>
      </c>
      <c r="Y72" s="27">
        <f t="shared" si="46"/>
        <v>0</v>
      </c>
      <c r="Z72" s="27">
        <f t="shared" si="46"/>
        <v>0</v>
      </c>
      <c r="AA72" s="27">
        <f t="shared" si="46"/>
        <v>0</v>
      </c>
      <c r="AB72" s="27">
        <f t="shared" si="46"/>
        <v>0</v>
      </c>
      <c r="AC72" s="27">
        <f t="shared" si="46"/>
        <v>0</v>
      </c>
      <c r="AD72" s="27">
        <f t="shared" si="46"/>
        <v>0</v>
      </c>
      <c r="AE72" s="27">
        <f t="shared" si="46"/>
        <v>0</v>
      </c>
      <c r="AF72" s="27">
        <f t="shared" si="46"/>
        <v>0</v>
      </c>
      <c r="AG72" s="27">
        <f t="shared" si="46"/>
        <v>0</v>
      </c>
      <c r="AH72" s="27">
        <f t="shared" si="46"/>
        <v>0</v>
      </c>
      <c r="AI72" s="27">
        <f t="shared" si="46"/>
        <v>0</v>
      </c>
      <c r="AJ72" s="27">
        <f t="shared" si="46"/>
        <v>0</v>
      </c>
      <c r="AK72" s="27">
        <f t="shared" si="46"/>
        <v>0</v>
      </c>
      <c r="AL72" s="27">
        <f t="shared" si="46"/>
        <v>0</v>
      </c>
      <c r="AM72" s="27">
        <f t="shared" si="46"/>
        <v>0</v>
      </c>
      <c r="AN72" s="27">
        <f t="shared" si="46"/>
        <v>0</v>
      </c>
      <c r="AO72" s="27">
        <f t="shared" si="46"/>
        <v>0</v>
      </c>
      <c r="AP72" s="27">
        <f t="shared" si="46"/>
        <v>0</v>
      </c>
      <c r="AQ72" s="27">
        <f t="shared" si="46"/>
        <v>0</v>
      </c>
      <c r="AR72" s="27">
        <f t="shared" si="46"/>
        <v>0</v>
      </c>
      <c r="AS72" s="27">
        <f t="shared" si="46"/>
        <v>0</v>
      </c>
      <c r="AT72" s="27">
        <f t="shared" si="46"/>
        <v>0</v>
      </c>
      <c r="AU72" s="27">
        <f t="shared" si="46"/>
        <v>0</v>
      </c>
      <c r="AV72" s="27">
        <f t="shared" si="46"/>
        <v>0</v>
      </c>
      <c r="AW72" s="27">
        <f t="shared" si="46"/>
        <v>0</v>
      </c>
      <c r="AX72" s="27">
        <f t="shared" si="46"/>
        <v>0</v>
      </c>
      <c r="AY72" s="27">
        <f t="shared" si="46"/>
        <v>0</v>
      </c>
      <c r="AZ72" s="27">
        <f t="shared" si="46"/>
        <v>0</v>
      </c>
      <c r="BA72" s="27">
        <f t="shared" si="46"/>
        <v>0</v>
      </c>
      <c r="BB72" s="27">
        <f t="shared" si="46"/>
        <v>0</v>
      </c>
      <c r="BC72" s="27">
        <f t="shared" si="46"/>
        <v>0</v>
      </c>
      <c r="BD72" s="27">
        <f t="shared" si="46"/>
        <v>0</v>
      </c>
      <c r="BE72" s="27">
        <f t="shared" si="46"/>
        <v>0</v>
      </c>
      <c r="BF72" s="27">
        <f t="shared" si="46"/>
        <v>0</v>
      </c>
      <c r="BG72" s="27">
        <f t="shared" si="46"/>
        <v>0</v>
      </c>
      <c r="BH72" s="27">
        <f t="shared" si="46"/>
        <v>0</v>
      </c>
      <c r="BI72" s="27">
        <f t="shared" si="46"/>
        <v>0</v>
      </c>
      <c r="BJ72" s="27">
        <f t="shared" si="46"/>
        <v>0</v>
      </c>
      <c r="BK72" s="27">
        <f t="shared" si="46"/>
        <v>0</v>
      </c>
      <c r="BL72" s="27">
        <f t="shared" si="46"/>
        <v>0</v>
      </c>
      <c r="BM72" s="27">
        <f t="shared" si="46"/>
        <v>0</v>
      </c>
      <c r="BN72" s="27">
        <f t="shared" si="46"/>
        <v>0</v>
      </c>
      <c r="BO72" s="27">
        <f t="shared" si="46"/>
        <v>0</v>
      </c>
      <c r="BP72" s="27">
        <f t="shared" si="46"/>
        <v>0</v>
      </c>
      <c r="BQ72" s="27">
        <f t="shared" si="46"/>
        <v>0</v>
      </c>
      <c r="BR72" s="27">
        <f t="shared" si="46"/>
        <v>0</v>
      </c>
      <c r="BS72" s="27">
        <f t="shared" si="46"/>
        <v>0</v>
      </c>
      <c r="BT72" s="27">
        <f t="shared" si="46"/>
        <v>0</v>
      </c>
      <c r="BU72" s="27">
        <f t="shared" si="46"/>
        <v>0</v>
      </c>
      <c r="BV72" s="27">
        <f t="shared" si="46"/>
        <v>0</v>
      </c>
      <c r="BW72" s="27">
        <f t="shared" si="46"/>
        <v>0</v>
      </c>
      <c r="BX72" s="27">
        <f t="shared" si="46"/>
        <v>0</v>
      </c>
      <c r="BY72" s="27">
        <f t="shared" si="46"/>
        <v>0</v>
      </c>
      <c r="BZ72" s="27">
        <f t="shared" si="46"/>
        <v>0</v>
      </c>
      <c r="CA72" s="27">
        <f t="shared" si="46"/>
        <v>0</v>
      </c>
      <c r="CB72" s="27">
        <f t="shared" si="46"/>
        <v>0</v>
      </c>
      <c r="CC72" s="27">
        <f t="shared" si="46"/>
        <v>0</v>
      </c>
      <c r="CD72" s="27">
        <f t="shared" si="46"/>
        <v>0</v>
      </c>
      <c r="CE72" s="27">
        <f t="shared" si="46"/>
        <v>0</v>
      </c>
      <c r="CF72" s="27">
        <f t="shared" si="46"/>
        <v>0</v>
      </c>
      <c r="CG72" s="27">
        <f t="shared" si="46"/>
        <v>0</v>
      </c>
      <c r="CH72" s="27">
        <f t="shared" si="46"/>
        <v>0</v>
      </c>
      <c r="CI72" s="27">
        <f t="shared" si="46"/>
        <v>0</v>
      </c>
      <c r="CJ72" s="27">
        <f t="shared" si="46"/>
        <v>0</v>
      </c>
      <c r="CK72" s="27">
        <f t="shared" si="46"/>
        <v>0</v>
      </c>
      <c r="CL72" s="27">
        <f t="shared" si="46"/>
        <v>0</v>
      </c>
      <c r="CM72" s="27">
        <f t="shared" si="46"/>
        <v>0</v>
      </c>
      <c r="CN72" s="27">
        <f t="shared" si="46"/>
        <v>0</v>
      </c>
      <c r="CO72" s="27">
        <f t="shared" si="46"/>
        <v>0</v>
      </c>
      <c r="CP72" s="27">
        <f t="shared" si="46"/>
        <v>0</v>
      </c>
      <c r="CQ72" s="27">
        <f t="shared" si="46"/>
        <v>0</v>
      </c>
      <c r="CR72" s="27">
        <f t="shared" si="46"/>
        <v>0</v>
      </c>
      <c r="CS72" s="27">
        <f t="shared" si="46"/>
        <v>0</v>
      </c>
      <c r="CT72" s="27">
        <f t="shared" si="46"/>
        <v>0</v>
      </c>
      <c r="CU72" s="27">
        <f t="shared" si="46"/>
        <v>0</v>
      </c>
      <c r="CV72" s="27">
        <f t="shared" si="46"/>
        <v>0</v>
      </c>
      <c r="CW72" s="27">
        <f t="shared" si="46"/>
        <v>0</v>
      </c>
      <c r="CX72" s="27">
        <f t="shared" si="46"/>
        <v>0</v>
      </c>
      <c r="CY72" s="27">
        <f t="shared" si="46"/>
        <v>0</v>
      </c>
      <c r="CZ72" s="27">
        <f t="shared" si="46"/>
        <v>0</v>
      </c>
      <c r="DA72" s="27">
        <f t="shared" si="46"/>
        <v>0</v>
      </c>
      <c r="DB72" s="27">
        <f t="shared" si="46"/>
        <v>0</v>
      </c>
      <c r="DC72" s="27">
        <f t="shared" si="46"/>
        <v>0</v>
      </c>
      <c r="DD72" s="27">
        <f t="shared" si="46"/>
        <v>0</v>
      </c>
      <c r="DE72" s="27">
        <f t="shared" si="46"/>
        <v>0</v>
      </c>
      <c r="DF72" s="27">
        <f t="shared" si="46"/>
        <v>0</v>
      </c>
      <c r="DG72" s="27">
        <f t="shared" si="46"/>
        <v>0</v>
      </c>
      <c r="DH72" s="27">
        <f t="shared" si="46"/>
        <v>0</v>
      </c>
      <c r="DI72" s="27">
        <f t="shared" si="46"/>
        <v>0</v>
      </c>
      <c r="DJ72" s="27">
        <f t="shared" si="46"/>
        <v>0</v>
      </c>
      <c r="DK72" s="27">
        <f t="shared" si="46"/>
        <v>0</v>
      </c>
      <c r="DL72" s="27">
        <f t="shared" si="46"/>
        <v>0</v>
      </c>
      <c r="DM72" s="27">
        <f t="shared" si="46"/>
        <v>0</v>
      </c>
      <c r="DN72" s="27">
        <f t="shared" si="46"/>
        <v>0</v>
      </c>
      <c r="DO72" s="27">
        <f t="shared" si="46"/>
        <v>0</v>
      </c>
      <c r="DP72" s="27">
        <f t="shared" si="46"/>
        <v>0</v>
      </c>
      <c r="DQ72" s="27">
        <f t="shared" si="46"/>
        <v>0</v>
      </c>
      <c r="DR72" s="27">
        <f t="shared" si="46"/>
        <v>0</v>
      </c>
    </row>
    <row r="73" ht="14.25" customHeight="1" outlineLevel="1">
      <c r="B73" s="242" t="s">
        <v>250</v>
      </c>
      <c r="C73" s="27">
        <f>0+(C51+C57)*C45/100</f>
        <v>0</v>
      </c>
      <c r="D73" s="27">
        <f t="shared" ref="D73:DR73" si="47">C180*D45/100+(D51+D57)*D45/100</f>
        <v>843847017.3</v>
      </c>
      <c r="E73" s="27">
        <f t="shared" si="47"/>
        <v>764604532.6</v>
      </c>
      <c r="F73" s="27">
        <f t="shared" si="47"/>
        <v>665437224.2</v>
      </c>
      <c r="G73" s="27">
        <f t="shared" si="47"/>
        <v>590375315.1</v>
      </c>
      <c r="H73" s="27">
        <f t="shared" si="47"/>
        <v>6227245141</v>
      </c>
      <c r="I73" s="27">
        <f t="shared" si="47"/>
        <v>2460875016</v>
      </c>
      <c r="J73" s="27">
        <f t="shared" si="47"/>
        <v>1419151114</v>
      </c>
      <c r="K73" s="27">
        <f t="shared" si="47"/>
        <v>1052028153</v>
      </c>
      <c r="L73" s="27">
        <f t="shared" si="47"/>
        <v>890735401.4</v>
      </c>
      <c r="M73" s="27">
        <f t="shared" si="47"/>
        <v>805303917.9</v>
      </c>
      <c r="N73" s="27">
        <f t="shared" si="47"/>
        <v>10253902455</v>
      </c>
      <c r="O73" s="27">
        <f t="shared" si="47"/>
        <v>3567606365</v>
      </c>
      <c r="P73" s="27">
        <f t="shared" si="47"/>
        <v>1806565420</v>
      </c>
      <c r="Q73" s="27">
        <f t="shared" si="47"/>
        <v>1313741201</v>
      </c>
      <c r="R73" s="27">
        <f t="shared" si="47"/>
        <v>1156635004</v>
      </c>
      <c r="S73" s="27">
        <f t="shared" si="47"/>
        <v>1092824092</v>
      </c>
      <c r="T73" s="27">
        <f t="shared" si="47"/>
        <v>1058074491</v>
      </c>
      <c r="U73" s="27">
        <f t="shared" si="47"/>
        <v>1034671482</v>
      </c>
      <c r="V73" s="27">
        <f t="shared" si="47"/>
        <v>1017251966</v>
      </c>
      <c r="W73" s="27">
        <f t="shared" si="47"/>
        <v>1003844197</v>
      </c>
      <c r="X73" s="27">
        <f t="shared" si="47"/>
        <v>993499618.4</v>
      </c>
      <c r="Y73" s="27">
        <f t="shared" si="47"/>
        <v>985626837.5</v>
      </c>
      <c r="Z73" s="27">
        <f t="shared" si="47"/>
        <v>979796963.8</v>
      </c>
      <c r="AA73" s="27">
        <f t="shared" si="47"/>
        <v>975691076.5</v>
      </c>
      <c r="AB73" s="27">
        <f t="shared" si="47"/>
        <v>973044026.8</v>
      </c>
      <c r="AC73" s="27">
        <f t="shared" si="47"/>
        <v>971647044.5</v>
      </c>
      <c r="AD73" s="27">
        <f t="shared" si="47"/>
        <v>971324930.4</v>
      </c>
      <c r="AE73" s="27">
        <f t="shared" si="47"/>
        <v>971937202.1</v>
      </c>
      <c r="AF73" s="27">
        <f t="shared" si="47"/>
        <v>973363886.3</v>
      </c>
      <c r="AG73" s="27">
        <f t="shared" si="47"/>
        <v>975503790.1</v>
      </c>
      <c r="AH73" s="27">
        <f t="shared" si="47"/>
        <v>978274921.4</v>
      </c>
      <c r="AI73" s="27">
        <f t="shared" si="47"/>
        <v>981603534.4</v>
      </c>
      <c r="AJ73" s="27">
        <f t="shared" si="47"/>
        <v>985430561.1</v>
      </c>
      <c r="AK73" s="27">
        <f t="shared" si="47"/>
        <v>989702523</v>
      </c>
      <c r="AL73" s="27">
        <f t="shared" si="47"/>
        <v>994370417.1</v>
      </c>
      <c r="AM73" s="27">
        <f t="shared" si="47"/>
        <v>999401403.6</v>
      </c>
      <c r="AN73" s="27">
        <f t="shared" si="47"/>
        <v>1004757523</v>
      </c>
      <c r="AO73" s="27">
        <f t="shared" si="47"/>
        <v>1010410574</v>
      </c>
      <c r="AP73" s="27">
        <f t="shared" si="47"/>
        <v>1016332205</v>
      </c>
      <c r="AQ73" s="27">
        <f t="shared" si="47"/>
        <v>1022501203</v>
      </c>
      <c r="AR73" s="27">
        <f t="shared" si="47"/>
        <v>1028896240</v>
      </c>
      <c r="AS73" s="27">
        <f t="shared" si="47"/>
        <v>1035497908</v>
      </c>
      <c r="AT73" s="27">
        <f t="shared" si="47"/>
        <v>1042292084</v>
      </c>
      <c r="AU73" s="27">
        <f t="shared" si="47"/>
        <v>1049262443</v>
      </c>
      <c r="AV73" s="27">
        <f t="shared" si="47"/>
        <v>1056398016</v>
      </c>
      <c r="AW73" s="27">
        <f t="shared" si="47"/>
        <v>1063686415</v>
      </c>
      <c r="AX73" s="27">
        <f t="shared" si="47"/>
        <v>1071114913</v>
      </c>
      <c r="AY73" s="27">
        <f t="shared" si="47"/>
        <v>1078678158</v>
      </c>
      <c r="AZ73" s="27">
        <f t="shared" si="47"/>
        <v>1086365018</v>
      </c>
      <c r="BA73" s="27">
        <f t="shared" si="47"/>
        <v>1094169606</v>
      </c>
      <c r="BB73" s="27">
        <f t="shared" si="47"/>
        <v>1102083030</v>
      </c>
      <c r="BC73" s="27">
        <f t="shared" si="47"/>
        <v>1110100838</v>
      </c>
      <c r="BD73" s="27">
        <f t="shared" si="47"/>
        <v>1118216454</v>
      </c>
      <c r="BE73" s="27">
        <f t="shared" si="47"/>
        <v>1126423396</v>
      </c>
      <c r="BF73" s="27">
        <f t="shared" si="47"/>
        <v>1134718839</v>
      </c>
      <c r="BG73" s="27">
        <f t="shared" si="47"/>
        <v>1143096503</v>
      </c>
      <c r="BH73" s="27">
        <f t="shared" si="47"/>
        <v>1151554243</v>
      </c>
      <c r="BI73" s="27">
        <f t="shared" si="47"/>
        <v>1160087548</v>
      </c>
      <c r="BJ73" s="27">
        <f t="shared" si="47"/>
        <v>1168689563</v>
      </c>
      <c r="BK73" s="27">
        <f t="shared" si="47"/>
        <v>1177363181</v>
      </c>
      <c r="BL73" s="27">
        <f t="shared" si="47"/>
        <v>1186102081</v>
      </c>
      <c r="BM73" s="27">
        <f t="shared" si="47"/>
        <v>1194905254</v>
      </c>
      <c r="BN73" s="27">
        <f t="shared" si="47"/>
        <v>1203768243</v>
      </c>
      <c r="BO73" s="27">
        <f t="shared" si="47"/>
        <v>1212690642</v>
      </c>
      <c r="BP73" s="27">
        <f t="shared" si="47"/>
        <v>1221669510</v>
      </c>
      <c r="BQ73" s="27">
        <f t="shared" si="47"/>
        <v>1230701614</v>
      </c>
      <c r="BR73" s="27">
        <f t="shared" si="47"/>
        <v>1239787128</v>
      </c>
      <c r="BS73" s="27">
        <f t="shared" si="47"/>
        <v>1248922430</v>
      </c>
      <c r="BT73" s="27">
        <f t="shared" si="47"/>
        <v>1258107862</v>
      </c>
      <c r="BU73" s="27">
        <f t="shared" si="47"/>
        <v>1267341127</v>
      </c>
      <c r="BV73" s="27">
        <f t="shared" si="47"/>
        <v>1276617289</v>
      </c>
      <c r="BW73" s="27">
        <f t="shared" si="47"/>
        <v>1285941260</v>
      </c>
      <c r="BX73" s="27">
        <f t="shared" si="47"/>
        <v>1295308330</v>
      </c>
      <c r="BY73" s="27">
        <f t="shared" si="47"/>
        <v>1304719090</v>
      </c>
      <c r="BZ73" s="27">
        <f t="shared" si="47"/>
        <v>1314170440</v>
      </c>
      <c r="CA73" s="27">
        <f t="shared" si="47"/>
        <v>1323663345</v>
      </c>
      <c r="CB73" s="27">
        <f t="shared" si="47"/>
        <v>1333196039</v>
      </c>
      <c r="CC73" s="27">
        <f t="shared" si="47"/>
        <v>1342766340</v>
      </c>
      <c r="CD73" s="27">
        <f t="shared" si="47"/>
        <v>1352375521</v>
      </c>
      <c r="CE73" s="27">
        <f t="shared" si="47"/>
        <v>1362020820</v>
      </c>
      <c r="CF73" s="27">
        <f t="shared" si="47"/>
        <v>1371703529</v>
      </c>
      <c r="CG73" s="27">
        <f t="shared" si="47"/>
        <v>1381422128</v>
      </c>
      <c r="CH73" s="27">
        <f t="shared" si="47"/>
        <v>1391172245</v>
      </c>
      <c r="CI73" s="27">
        <f t="shared" si="47"/>
        <v>1400959770</v>
      </c>
      <c r="CJ73" s="27">
        <f t="shared" si="47"/>
        <v>1410780481</v>
      </c>
      <c r="CK73" s="27">
        <f t="shared" si="47"/>
        <v>1420635645</v>
      </c>
      <c r="CL73" s="27">
        <f t="shared" si="47"/>
        <v>1430522614</v>
      </c>
      <c r="CM73" s="27">
        <f t="shared" si="47"/>
        <v>1440442965</v>
      </c>
      <c r="CN73" s="27">
        <f t="shared" si="47"/>
        <v>1450395376</v>
      </c>
      <c r="CO73" s="27">
        <f t="shared" si="47"/>
        <v>1460378039</v>
      </c>
      <c r="CP73" s="27">
        <f t="shared" si="47"/>
        <v>1470392754</v>
      </c>
      <c r="CQ73" s="27">
        <f t="shared" si="47"/>
        <v>1480437045</v>
      </c>
      <c r="CR73" s="27">
        <f t="shared" si="47"/>
        <v>1490512677</v>
      </c>
      <c r="CS73" s="27">
        <f t="shared" si="47"/>
        <v>1500618429</v>
      </c>
      <c r="CT73" s="27">
        <f t="shared" si="47"/>
        <v>1510751298</v>
      </c>
      <c r="CU73" s="27">
        <f t="shared" si="47"/>
        <v>1520915536</v>
      </c>
      <c r="CV73" s="27">
        <f t="shared" si="47"/>
        <v>1531107859</v>
      </c>
      <c r="CW73" s="27">
        <f t="shared" si="47"/>
        <v>1541330033</v>
      </c>
      <c r="CX73" s="27">
        <f t="shared" si="47"/>
        <v>1551579574</v>
      </c>
      <c r="CY73" s="27">
        <f t="shared" si="47"/>
        <v>1561858417</v>
      </c>
      <c r="CZ73" s="27">
        <f t="shared" si="47"/>
        <v>1572165419</v>
      </c>
      <c r="DA73" s="27">
        <f t="shared" si="47"/>
        <v>1582498891</v>
      </c>
      <c r="DB73" s="27">
        <f t="shared" si="47"/>
        <v>1592860960</v>
      </c>
      <c r="DC73" s="27">
        <f t="shared" si="47"/>
        <v>1603249210</v>
      </c>
      <c r="DD73" s="27">
        <f t="shared" si="47"/>
        <v>1613665707</v>
      </c>
      <c r="DE73" s="27">
        <f t="shared" si="47"/>
        <v>1624109344</v>
      </c>
      <c r="DF73" s="27">
        <f t="shared" si="47"/>
        <v>1634575758</v>
      </c>
      <c r="DG73" s="27">
        <f t="shared" si="47"/>
        <v>1645072065</v>
      </c>
      <c r="DH73" s="27">
        <f t="shared" si="47"/>
        <v>1655594043</v>
      </c>
      <c r="DI73" s="27">
        <f t="shared" si="47"/>
        <v>1666143570</v>
      </c>
      <c r="DJ73" s="27">
        <f t="shared" si="47"/>
        <v>1676718108</v>
      </c>
      <c r="DK73" s="27">
        <f t="shared" si="47"/>
        <v>1687319836</v>
      </c>
      <c r="DL73" s="27">
        <f t="shared" si="47"/>
        <v>1697947666</v>
      </c>
      <c r="DM73" s="27">
        <f t="shared" si="47"/>
        <v>1708599918</v>
      </c>
      <c r="DN73" s="27">
        <f t="shared" si="47"/>
        <v>1719278967</v>
      </c>
      <c r="DO73" s="27">
        <f t="shared" si="47"/>
        <v>1729982351</v>
      </c>
      <c r="DP73" s="27">
        <f t="shared" si="47"/>
        <v>0</v>
      </c>
      <c r="DQ73" s="27">
        <f t="shared" si="47"/>
        <v>0</v>
      </c>
      <c r="DR73" s="27">
        <f t="shared" si="47"/>
        <v>0</v>
      </c>
    </row>
    <row r="74" ht="14.25" customHeight="1" outlineLevel="1">
      <c r="B74" s="23" t="s">
        <v>239</v>
      </c>
      <c r="C74" s="112">
        <f t="shared" ref="C74:DR74" si="48">SUM(C64:C73)</f>
        <v>1654791667</v>
      </c>
      <c r="D74" s="112">
        <f t="shared" si="48"/>
        <v>1323638684</v>
      </c>
      <c r="E74" s="112">
        <f t="shared" si="48"/>
        <v>1244396199</v>
      </c>
      <c r="F74" s="112">
        <f t="shared" si="48"/>
        <v>1145228891</v>
      </c>
      <c r="G74" s="112">
        <f t="shared" si="48"/>
        <v>1070166982</v>
      </c>
      <c r="H74" s="112">
        <f t="shared" si="48"/>
        <v>6707036808</v>
      </c>
      <c r="I74" s="112">
        <f t="shared" si="48"/>
        <v>2940666683</v>
      </c>
      <c r="J74" s="112">
        <f t="shared" si="48"/>
        <v>1898942781</v>
      </c>
      <c r="K74" s="112">
        <f t="shared" si="48"/>
        <v>1531819820</v>
      </c>
      <c r="L74" s="112">
        <f t="shared" si="48"/>
        <v>1370527068</v>
      </c>
      <c r="M74" s="112">
        <f t="shared" si="48"/>
        <v>1285095585</v>
      </c>
      <c r="N74" s="112">
        <f t="shared" si="48"/>
        <v>10733694121</v>
      </c>
      <c r="O74" s="112">
        <f t="shared" si="48"/>
        <v>4047398031</v>
      </c>
      <c r="P74" s="112">
        <f t="shared" si="48"/>
        <v>2286357087</v>
      </c>
      <c r="Q74" s="112">
        <f t="shared" si="48"/>
        <v>1793532868</v>
      </c>
      <c r="R74" s="112">
        <f t="shared" si="48"/>
        <v>1636426670</v>
      </c>
      <c r="S74" s="112">
        <f t="shared" si="48"/>
        <v>1572615758</v>
      </c>
      <c r="T74" s="112">
        <f t="shared" si="48"/>
        <v>1537866158</v>
      </c>
      <c r="U74" s="112">
        <f t="shared" si="48"/>
        <v>1514463149</v>
      </c>
      <c r="V74" s="112">
        <f t="shared" si="48"/>
        <v>1497043632</v>
      </c>
      <c r="W74" s="112">
        <f t="shared" si="48"/>
        <v>1483635863</v>
      </c>
      <c r="X74" s="112">
        <f t="shared" si="48"/>
        <v>1473291285</v>
      </c>
      <c r="Y74" s="112">
        <f t="shared" si="48"/>
        <v>1465418504</v>
      </c>
      <c r="Z74" s="112">
        <f t="shared" si="48"/>
        <v>1459588630</v>
      </c>
      <c r="AA74" s="112">
        <f t="shared" si="48"/>
        <v>1455482743</v>
      </c>
      <c r="AB74" s="112">
        <f t="shared" si="48"/>
        <v>1452835693</v>
      </c>
      <c r="AC74" s="112">
        <f t="shared" si="48"/>
        <v>1451438711</v>
      </c>
      <c r="AD74" s="112">
        <f t="shared" si="48"/>
        <v>1451116597</v>
      </c>
      <c r="AE74" s="112">
        <f t="shared" si="48"/>
        <v>1451728869</v>
      </c>
      <c r="AF74" s="112">
        <f t="shared" si="48"/>
        <v>1453155553</v>
      </c>
      <c r="AG74" s="112">
        <f t="shared" si="48"/>
        <v>1455295457</v>
      </c>
      <c r="AH74" s="112">
        <f t="shared" si="48"/>
        <v>1458066588</v>
      </c>
      <c r="AI74" s="112">
        <f t="shared" si="48"/>
        <v>1461395201</v>
      </c>
      <c r="AJ74" s="112">
        <f t="shared" si="48"/>
        <v>1465222228</v>
      </c>
      <c r="AK74" s="112">
        <f t="shared" si="48"/>
        <v>1469494190</v>
      </c>
      <c r="AL74" s="112">
        <f t="shared" si="48"/>
        <v>1474162084</v>
      </c>
      <c r="AM74" s="112">
        <f t="shared" si="48"/>
        <v>1479193070</v>
      </c>
      <c r="AN74" s="112">
        <f t="shared" si="48"/>
        <v>1484549190</v>
      </c>
      <c r="AO74" s="112">
        <f t="shared" si="48"/>
        <v>1490202241</v>
      </c>
      <c r="AP74" s="112">
        <f t="shared" si="48"/>
        <v>1496123871</v>
      </c>
      <c r="AQ74" s="112">
        <f t="shared" si="48"/>
        <v>1502292870</v>
      </c>
      <c r="AR74" s="112">
        <f t="shared" si="48"/>
        <v>1508687906</v>
      </c>
      <c r="AS74" s="112">
        <f t="shared" si="48"/>
        <v>1515289575</v>
      </c>
      <c r="AT74" s="112">
        <f t="shared" si="48"/>
        <v>1522083751</v>
      </c>
      <c r="AU74" s="112">
        <f t="shared" si="48"/>
        <v>1529054110</v>
      </c>
      <c r="AV74" s="112">
        <f t="shared" si="48"/>
        <v>1536189682</v>
      </c>
      <c r="AW74" s="112">
        <f t="shared" si="48"/>
        <v>1543478082</v>
      </c>
      <c r="AX74" s="112">
        <f t="shared" si="48"/>
        <v>1550906579</v>
      </c>
      <c r="AY74" s="112">
        <f t="shared" si="48"/>
        <v>1558469824</v>
      </c>
      <c r="AZ74" s="112">
        <f t="shared" si="48"/>
        <v>1566156685</v>
      </c>
      <c r="BA74" s="112">
        <f t="shared" si="48"/>
        <v>1573961273</v>
      </c>
      <c r="BB74" s="112">
        <f t="shared" si="48"/>
        <v>1581874697</v>
      </c>
      <c r="BC74" s="112">
        <f t="shared" si="48"/>
        <v>1589892504</v>
      </c>
      <c r="BD74" s="112">
        <f t="shared" si="48"/>
        <v>1598008121</v>
      </c>
      <c r="BE74" s="112">
        <f t="shared" si="48"/>
        <v>1606215063</v>
      </c>
      <c r="BF74" s="112">
        <f t="shared" si="48"/>
        <v>1614510506</v>
      </c>
      <c r="BG74" s="112">
        <f t="shared" si="48"/>
        <v>1622888170</v>
      </c>
      <c r="BH74" s="112">
        <f t="shared" si="48"/>
        <v>1631345910</v>
      </c>
      <c r="BI74" s="112">
        <f t="shared" si="48"/>
        <v>1639879214</v>
      </c>
      <c r="BJ74" s="112">
        <f t="shared" si="48"/>
        <v>1648481230</v>
      </c>
      <c r="BK74" s="112">
        <f t="shared" si="48"/>
        <v>1657154847</v>
      </c>
      <c r="BL74" s="112">
        <f t="shared" si="48"/>
        <v>1665893748</v>
      </c>
      <c r="BM74" s="112">
        <f t="shared" si="48"/>
        <v>1674696921</v>
      </c>
      <c r="BN74" s="112">
        <f t="shared" si="48"/>
        <v>1683559910</v>
      </c>
      <c r="BO74" s="112">
        <f t="shared" si="48"/>
        <v>1692482309</v>
      </c>
      <c r="BP74" s="112">
        <f t="shared" si="48"/>
        <v>1701461177</v>
      </c>
      <c r="BQ74" s="112">
        <f t="shared" si="48"/>
        <v>1710493280</v>
      </c>
      <c r="BR74" s="112">
        <f t="shared" si="48"/>
        <v>1719578795</v>
      </c>
      <c r="BS74" s="112">
        <f t="shared" si="48"/>
        <v>1728714097</v>
      </c>
      <c r="BT74" s="112">
        <f t="shared" si="48"/>
        <v>1737899528</v>
      </c>
      <c r="BU74" s="112">
        <f t="shared" si="48"/>
        <v>1747132794</v>
      </c>
      <c r="BV74" s="112">
        <f t="shared" si="48"/>
        <v>1756408955</v>
      </c>
      <c r="BW74" s="112">
        <f t="shared" si="48"/>
        <v>1765732927</v>
      </c>
      <c r="BX74" s="112">
        <f t="shared" si="48"/>
        <v>1775099997</v>
      </c>
      <c r="BY74" s="112">
        <f t="shared" si="48"/>
        <v>1784510757</v>
      </c>
      <c r="BZ74" s="112">
        <f t="shared" si="48"/>
        <v>1793962107</v>
      </c>
      <c r="CA74" s="112">
        <f t="shared" si="48"/>
        <v>1803455011</v>
      </c>
      <c r="CB74" s="112">
        <f t="shared" si="48"/>
        <v>1812987706</v>
      </c>
      <c r="CC74" s="112">
        <f t="shared" si="48"/>
        <v>1822558006</v>
      </c>
      <c r="CD74" s="112">
        <f t="shared" si="48"/>
        <v>1832167187</v>
      </c>
      <c r="CE74" s="112">
        <f t="shared" si="48"/>
        <v>1841812486</v>
      </c>
      <c r="CF74" s="112">
        <f t="shared" si="48"/>
        <v>1851495196</v>
      </c>
      <c r="CG74" s="112">
        <f t="shared" si="48"/>
        <v>1861213794</v>
      </c>
      <c r="CH74" s="112">
        <f t="shared" si="48"/>
        <v>1870963912</v>
      </c>
      <c r="CI74" s="112">
        <f t="shared" si="48"/>
        <v>1880751437</v>
      </c>
      <c r="CJ74" s="112">
        <f t="shared" si="48"/>
        <v>1890572148</v>
      </c>
      <c r="CK74" s="112">
        <f t="shared" si="48"/>
        <v>1900427311</v>
      </c>
      <c r="CL74" s="112">
        <f t="shared" si="48"/>
        <v>1910314281</v>
      </c>
      <c r="CM74" s="112">
        <f t="shared" si="48"/>
        <v>1920234632</v>
      </c>
      <c r="CN74" s="112">
        <f t="shared" si="48"/>
        <v>1930187043</v>
      </c>
      <c r="CO74" s="112">
        <f t="shared" si="48"/>
        <v>1940169706</v>
      </c>
      <c r="CP74" s="112">
        <f t="shared" si="48"/>
        <v>1950184421</v>
      </c>
      <c r="CQ74" s="112">
        <f t="shared" si="48"/>
        <v>1960228711</v>
      </c>
      <c r="CR74" s="112">
        <f t="shared" si="48"/>
        <v>1970304343</v>
      </c>
      <c r="CS74" s="112">
        <f t="shared" si="48"/>
        <v>1980410095</v>
      </c>
      <c r="CT74" s="112">
        <f t="shared" si="48"/>
        <v>1990542965</v>
      </c>
      <c r="CU74" s="112">
        <f t="shared" si="48"/>
        <v>2000707203</v>
      </c>
      <c r="CV74" s="112">
        <f t="shared" si="48"/>
        <v>2010899525</v>
      </c>
      <c r="CW74" s="112">
        <f t="shared" si="48"/>
        <v>2021121699</v>
      </c>
      <c r="CX74" s="112">
        <f t="shared" si="48"/>
        <v>2031371240</v>
      </c>
      <c r="CY74" s="112">
        <f t="shared" si="48"/>
        <v>2041650084</v>
      </c>
      <c r="CZ74" s="112">
        <f t="shared" si="48"/>
        <v>2051957086</v>
      </c>
      <c r="DA74" s="112">
        <f t="shared" si="48"/>
        <v>2062290558</v>
      </c>
      <c r="DB74" s="112">
        <f t="shared" si="48"/>
        <v>2072652627</v>
      </c>
      <c r="DC74" s="112">
        <f t="shared" si="48"/>
        <v>2083040877</v>
      </c>
      <c r="DD74" s="112">
        <f t="shared" si="48"/>
        <v>2093457374</v>
      </c>
      <c r="DE74" s="112">
        <f t="shared" si="48"/>
        <v>2103901011</v>
      </c>
      <c r="DF74" s="112">
        <f t="shared" si="48"/>
        <v>2114367425</v>
      </c>
      <c r="DG74" s="112">
        <f t="shared" si="48"/>
        <v>2124863731</v>
      </c>
      <c r="DH74" s="112">
        <f t="shared" si="48"/>
        <v>2135385710</v>
      </c>
      <c r="DI74" s="112">
        <f t="shared" si="48"/>
        <v>2145935236</v>
      </c>
      <c r="DJ74" s="112">
        <f t="shared" si="48"/>
        <v>2156509774</v>
      </c>
      <c r="DK74" s="112">
        <f t="shared" si="48"/>
        <v>2167111503</v>
      </c>
      <c r="DL74" s="112">
        <f t="shared" si="48"/>
        <v>2177739333</v>
      </c>
      <c r="DM74" s="112">
        <f t="shared" si="48"/>
        <v>2188391585</v>
      </c>
      <c r="DN74" s="112">
        <f t="shared" si="48"/>
        <v>2199070633</v>
      </c>
      <c r="DO74" s="112">
        <f t="shared" si="48"/>
        <v>2209774018</v>
      </c>
      <c r="DP74" s="112">
        <f t="shared" si="48"/>
        <v>0</v>
      </c>
      <c r="DQ74" s="112">
        <f t="shared" si="48"/>
        <v>0</v>
      </c>
      <c r="DR74" s="112">
        <f t="shared" si="48"/>
        <v>0</v>
      </c>
    </row>
    <row r="75" ht="14.25" customHeight="1" outlineLevel="2">
      <c r="B75" s="23" t="s">
        <v>241</v>
      </c>
      <c r="C75" s="112">
        <f>C74</f>
        <v>1654791667</v>
      </c>
      <c r="D75" s="112">
        <f t="shared" ref="D75:DR75" si="49">C75+D74</f>
        <v>2978430351</v>
      </c>
      <c r="E75" s="112">
        <f t="shared" si="49"/>
        <v>4222826550</v>
      </c>
      <c r="F75" s="112">
        <f t="shared" si="49"/>
        <v>5368055441</v>
      </c>
      <c r="G75" s="112">
        <f t="shared" si="49"/>
        <v>6438222423</v>
      </c>
      <c r="H75" s="112">
        <f t="shared" si="49"/>
        <v>13145259231</v>
      </c>
      <c r="I75" s="112">
        <f t="shared" si="49"/>
        <v>16085925913</v>
      </c>
      <c r="J75" s="112">
        <f t="shared" si="49"/>
        <v>17984868694</v>
      </c>
      <c r="K75" s="112">
        <f t="shared" si="49"/>
        <v>19516688514</v>
      </c>
      <c r="L75" s="112">
        <f t="shared" si="49"/>
        <v>20887215582</v>
      </c>
      <c r="M75" s="112">
        <f t="shared" si="49"/>
        <v>22172311167</v>
      </c>
      <c r="N75" s="112">
        <f t="shared" si="49"/>
        <v>32906005288</v>
      </c>
      <c r="O75" s="112">
        <f t="shared" si="49"/>
        <v>36953403320</v>
      </c>
      <c r="P75" s="112">
        <f t="shared" si="49"/>
        <v>39239760406</v>
      </c>
      <c r="Q75" s="112">
        <f t="shared" si="49"/>
        <v>41033293274</v>
      </c>
      <c r="R75" s="112">
        <f t="shared" si="49"/>
        <v>42669719944</v>
      </c>
      <c r="S75" s="112">
        <f t="shared" si="49"/>
        <v>44242335703</v>
      </c>
      <c r="T75" s="112">
        <f t="shared" si="49"/>
        <v>45780201860</v>
      </c>
      <c r="U75" s="112">
        <f t="shared" si="49"/>
        <v>47294665009</v>
      </c>
      <c r="V75" s="112">
        <f t="shared" si="49"/>
        <v>48791708641</v>
      </c>
      <c r="W75" s="112">
        <f t="shared" si="49"/>
        <v>50275344505</v>
      </c>
      <c r="X75" s="112">
        <f t="shared" si="49"/>
        <v>51748635790</v>
      </c>
      <c r="Y75" s="112">
        <f t="shared" si="49"/>
        <v>53214054294</v>
      </c>
      <c r="Z75" s="112">
        <f t="shared" si="49"/>
        <v>54673642925</v>
      </c>
      <c r="AA75" s="112">
        <f t="shared" si="49"/>
        <v>56129125668</v>
      </c>
      <c r="AB75" s="112">
        <f t="shared" si="49"/>
        <v>57581961361</v>
      </c>
      <c r="AC75" s="112">
        <f t="shared" si="49"/>
        <v>59033400072</v>
      </c>
      <c r="AD75" s="112">
        <f t="shared" si="49"/>
        <v>60484516669</v>
      </c>
      <c r="AE75" s="112">
        <f t="shared" si="49"/>
        <v>61936245538</v>
      </c>
      <c r="AF75" s="112">
        <f t="shared" si="49"/>
        <v>63389401091</v>
      </c>
      <c r="AG75" s="112">
        <f t="shared" si="49"/>
        <v>64844696548</v>
      </c>
      <c r="AH75" s="112">
        <f t="shared" si="49"/>
        <v>66302763136</v>
      </c>
      <c r="AI75" s="112">
        <f t="shared" si="49"/>
        <v>67764158337</v>
      </c>
      <c r="AJ75" s="112">
        <f t="shared" si="49"/>
        <v>69229380565</v>
      </c>
      <c r="AK75" s="112">
        <f t="shared" si="49"/>
        <v>70698874754</v>
      </c>
      <c r="AL75" s="112">
        <f t="shared" si="49"/>
        <v>72173036838</v>
      </c>
      <c r="AM75" s="112">
        <f t="shared" si="49"/>
        <v>73652229908</v>
      </c>
      <c r="AN75" s="112">
        <f t="shared" si="49"/>
        <v>75136779098</v>
      </c>
      <c r="AO75" s="112">
        <f t="shared" si="49"/>
        <v>76626981339</v>
      </c>
      <c r="AP75" s="112">
        <f t="shared" si="49"/>
        <v>78123105210</v>
      </c>
      <c r="AQ75" s="112">
        <f t="shared" si="49"/>
        <v>79625398080</v>
      </c>
      <c r="AR75" s="112">
        <f t="shared" si="49"/>
        <v>81134085986</v>
      </c>
      <c r="AS75" s="112">
        <f t="shared" si="49"/>
        <v>82649375561</v>
      </c>
      <c r="AT75" s="112">
        <f t="shared" si="49"/>
        <v>84171459312</v>
      </c>
      <c r="AU75" s="112">
        <f t="shared" si="49"/>
        <v>85700513422</v>
      </c>
      <c r="AV75" s="112">
        <f t="shared" si="49"/>
        <v>87236703104</v>
      </c>
      <c r="AW75" s="112">
        <f t="shared" si="49"/>
        <v>88780181186</v>
      </c>
      <c r="AX75" s="112">
        <f t="shared" si="49"/>
        <v>90331087765</v>
      </c>
      <c r="AY75" s="112">
        <f t="shared" si="49"/>
        <v>91889557590</v>
      </c>
      <c r="AZ75" s="112">
        <f t="shared" si="49"/>
        <v>93455714275</v>
      </c>
      <c r="BA75" s="112">
        <f t="shared" si="49"/>
        <v>95029675547</v>
      </c>
      <c r="BB75" s="112">
        <f t="shared" si="49"/>
        <v>96611550244</v>
      </c>
      <c r="BC75" s="112">
        <f t="shared" si="49"/>
        <v>98201442748</v>
      </c>
      <c r="BD75" s="112">
        <f t="shared" si="49"/>
        <v>99799450869</v>
      </c>
      <c r="BE75" s="112">
        <f t="shared" si="49"/>
        <v>101405665932</v>
      </c>
      <c r="BF75" s="112">
        <f t="shared" si="49"/>
        <v>103020176438</v>
      </c>
      <c r="BG75" s="112">
        <f t="shared" si="49"/>
        <v>104643064608</v>
      </c>
      <c r="BH75" s="112">
        <f t="shared" si="49"/>
        <v>106274410517</v>
      </c>
      <c r="BI75" s="112">
        <f t="shared" si="49"/>
        <v>107914289732</v>
      </c>
      <c r="BJ75" s="112">
        <f t="shared" si="49"/>
        <v>109562770962</v>
      </c>
      <c r="BK75" s="112">
        <f t="shared" si="49"/>
        <v>111219925809</v>
      </c>
      <c r="BL75" s="112">
        <f t="shared" si="49"/>
        <v>112885819557</v>
      </c>
      <c r="BM75" s="112">
        <f t="shared" si="49"/>
        <v>114560516477</v>
      </c>
      <c r="BN75" s="112">
        <f t="shared" si="49"/>
        <v>116244076388</v>
      </c>
      <c r="BO75" s="112">
        <f t="shared" si="49"/>
        <v>117936558697</v>
      </c>
      <c r="BP75" s="112">
        <f t="shared" si="49"/>
        <v>119638019874</v>
      </c>
      <c r="BQ75" s="112">
        <f t="shared" si="49"/>
        <v>121348513154</v>
      </c>
      <c r="BR75" s="112">
        <f t="shared" si="49"/>
        <v>123068091949</v>
      </c>
      <c r="BS75" s="112">
        <f t="shared" si="49"/>
        <v>124796806046</v>
      </c>
      <c r="BT75" s="112">
        <f t="shared" si="49"/>
        <v>126534705574</v>
      </c>
      <c r="BU75" s="112">
        <f t="shared" si="49"/>
        <v>128281838368</v>
      </c>
      <c r="BV75" s="112">
        <f t="shared" si="49"/>
        <v>130038247323</v>
      </c>
      <c r="BW75" s="112">
        <f t="shared" si="49"/>
        <v>131803980250</v>
      </c>
      <c r="BX75" s="112">
        <f t="shared" si="49"/>
        <v>133579080247</v>
      </c>
      <c r="BY75" s="112">
        <f t="shared" si="49"/>
        <v>135363591004</v>
      </c>
      <c r="BZ75" s="112">
        <f t="shared" si="49"/>
        <v>137157553111</v>
      </c>
      <c r="CA75" s="112">
        <f t="shared" si="49"/>
        <v>138961008122</v>
      </c>
      <c r="CB75" s="112">
        <f t="shared" si="49"/>
        <v>140773995828</v>
      </c>
      <c r="CC75" s="112">
        <f t="shared" si="49"/>
        <v>142596553834</v>
      </c>
      <c r="CD75" s="112">
        <f t="shared" si="49"/>
        <v>144428721021</v>
      </c>
      <c r="CE75" s="112">
        <f t="shared" si="49"/>
        <v>146270533508</v>
      </c>
      <c r="CF75" s="112">
        <f t="shared" si="49"/>
        <v>148122028704</v>
      </c>
      <c r="CG75" s="112">
        <f t="shared" si="49"/>
        <v>149983242498</v>
      </c>
      <c r="CH75" s="112">
        <f t="shared" si="49"/>
        <v>151854206410</v>
      </c>
      <c r="CI75" s="112">
        <f t="shared" si="49"/>
        <v>153734957846</v>
      </c>
      <c r="CJ75" s="112">
        <f t="shared" si="49"/>
        <v>155625529994</v>
      </c>
      <c r="CK75" s="112">
        <f t="shared" si="49"/>
        <v>157525957306</v>
      </c>
      <c r="CL75" s="112">
        <f t="shared" si="49"/>
        <v>159436271586</v>
      </c>
      <c r="CM75" s="112">
        <f t="shared" si="49"/>
        <v>161356506218</v>
      </c>
      <c r="CN75" s="112">
        <f t="shared" si="49"/>
        <v>163286693261</v>
      </c>
      <c r="CO75" s="112">
        <f t="shared" si="49"/>
        <v>165226862967</v>
      </c>
      <c r="CP75" s="112">
        <f t="shared" si="49"/>
        <v>167177047387</v>
      </c>
      <c r="CQ75" s="112">
        <f t="shared" si="49"/>
        <v>169137276099</v>
      </c>
      <c r="CR75" s="112">
        <f t="shared" si="49"/>
        <v>171107580442</v>
      </c>
      <c r="CS75" s="112">
        <f t="shared" si="49"/>
        <v>173087990537</v>
      </c>
      <c r="CT75" s="112">
        <f t="shared" si="49"/>
        <v>175078533502</v>
      </c>
      <c r="CU75" s="112">
        <f t="shared" si="49"/>
        <v>177079240705</v>
      </c>
      <c r="CV75" s="112">
        <f t="shared" si="49"/>
        <v>179090140230</v>
      </c>
      <c r="CW75" s="112">
        <f t="shared" si="49"/>
        <v>181111261930</v>
      </c>
      <c r="CX75" s="112">
        <f t="shared" si="49"/>
        <v>183142633170</v>
      </c>
      <c r="CY75" s="112">
        <f t="shared" si="49"/>
        <v>185184283254</v>
      </c>
      <c r="CZ75" s="112">
        <f t="shared" si="49"/>
        <v>187236240339</v>
      </c>
      <c r="DA75" s="112">
        <f t="shared" si="49"/>
        <v>189298530897</v>
      </c>
      <c r="DB75" s="112">
        <f t="shared" si="49"/>
        <v>191371183524</v>
      </c>
      <c r="DC75" s="112">
        <f t="shared" si="49"/>
        <v>193454224402</v>
      </c>
      <c r="DD75" s="112">
        <f t="shared" si="49"/>
        <v>195547681775</v>
      </c>
      <c r="DE75" s="112">
        <f t="shared" si="49"/>
        <v>197651582786</v>
      </c>
      <c r="DF75" s="112">
        <f t="shared" si="49"/>
        <v>199765950211</v>
      </c>
      <c r="DG75" s="112">
        <f t="shared" si="49"/>
        <v>201890813942</v>
      </c>
      <c r="DH75" s="112">
        <f t="shared" si="49"/>
        <v>204026199652</v>
      </c>
      <c r="DI75" s="112">
        <f t="shared" si="49"/>
        <v>206172134888</v>
      </c>
      <c r="DJ75" s="112">
        <f t="shared" si="49"/>
        <v>208328644663</v>
      </c>
      <c r="DK75" s="112">
        <f t="shared" si="49"/>
        <v>210495756166</v>
      </c>
      <c r="DL75" s="112">
        <f t="shared" si="49"/>
        <v>212673495498</v>
      </c>
      <c r="DM75" s="112">
        <f t="shared" si="49"/>
        <v>214861887083</v>
      </c>
      <c r="DN75" s="112">
        <f t="shared" si="49"/>
        <v>217060957717</v>
      </c>
      <c r="DO75" s="112">
        <f t="shared" si="49"/>
        <v>219270731735</v>
      </c>
      <c r="DP75" s="112">
        <f t="shared" si="49"/>
        <v>219270731735</v>
      </c>
      <c r="DQ75" s="112">
        <f t="shared" si="49"/>
        <v>219270731735</v>
      </c>
      <c r="DR75" s="112">
        <f t="shared" si="49"/>
        <v>219270731735</v>
      </c>
    </row>
    <row r="76" ht="14.25" customHeight="1" outlineLevel="2">
      <c r="B76" s="252" t="s">
        <v>251</v>
      </c>
      <c r="C76" s="255"/>
      <c r="D76" s="255"/>
      <c r="E76" s="255"/>
      <c r="F76" s="255"/>
      <c r="G76" s="255"/>
      <c r="H76" s="255"/>
      <c r="I76" s="255"/>
      <c r="J76" s="255"/>
      <c r="K76" s="255"/>
      <c r="L76" s="255"/>
      <c r="M76" s="255"/>
      <c r="N76" s="255"/>
      <c r="O76" s="255"/>
      <c r="P76" s="255"/>
      <c r="Q76" s="255"/>
      <c r="R76" s="255"/>
      <c r="S76" s="255"/>
      <c r="T76" s="255"/>
      <c r="U76" s="255"/>
      <c r="V76" s="255"/>
      <c r="W76" s="255"/>
      <c r="X76" s="255"/>
      <c r="Y76" s="255"/>
      <c r="Z76" s="255"/>
      <c r="AA76" s="255"/>
      <c r="AB76" s="255"/>
      <c r="AC76" s="255"/>
      <c r="AD76" s="255"/>
      <c r="AE76" s="255"/>
      <c r="AF76" s="255"/>
      <c r="AG76" s="255"/>
      <c r="AH76" s="255"/>
      <c r="AI76" s="255"/>
      <c r="AJ76" s="255"/>
      <c r="AK76" s="255"/>
      <c r="AL76" s="255"/>
      <c r="AM76" s="255"/>
      <c r="AN76" s="255"/>
      <c r="AO76" s="255"/>
      <c r="AP76" s="255"/>
      <c r="AQ76" s="255"/>
      <c r="AR76" s="255"/>
      <c r="AS76" s="255"/>
      <c r="AT76" s="255"/>
      <c r="AU76" s="255"/>
      <c r="AV76" s="255"/>
      <c r="AW76" s="255"/>
      <c r="AX76" s="255"/>
      <c r="AY76" s="255"/>
      <c r="AZ76" s="255"/>
      <c r="BA76" s="255"/>
      <c r="BB76" s="255"/>
      <c r="BC76" s="255"/>
      <c r="BD76" s="255"/>
      <c r="BE76" s="255"/>
      <c r="BF76" s="255"/>
      <c r="BG76" s="255"/>
      <c r="BH76" s="255"/>
      <c r="BI76" s="255"/>
      <c r="BJ76" s="255"/>
      <c r="BK76" s="255"/>
      <c r="BL76" s="255"/>
      <c r="BM76" s="255"/>
      <c r="BN76" s="255"/>
      <c r="BO76" s="255"/>
      <c r="BP76" s="255"/>
      <c r="BQ76" s="255"/>
      <c r="BR76" s="255"/>
      <c r="BS76" s="255"/>
      <c r="BT76" s="255"/>
      <c r="BU76" s="255"/>
      <c r="BV76" s="255"/>
      <c r="BW76" s="255"/>
      <c r="BX76" s="255"/>
      <c r="BY76" s="255"/>
      <c r="BZ76" s="255"/>
      <c r="CA76" s="255"/>
      <c r="CB76" s="255"/>
      <c r="CC76" s="255"/>
      <c r="CD76" s="255"/>
      <c r="CE76" s="255"/>
      <c r="CF76" s="255"/>
      <c r="CG76" s="255"/>
      <c r="CH76" s="255"/>
      <c r="CI76" s="255"/>
      <c r="CJ76" s="255"/>
      <c r="CK76" s="255"/>
      <c r="CL76" s="255"/>
      <c r="CM76" s="255"/>
      <c r="CN76" s="255"/>
      <c r="CO76" s="255"/>
      <c r="CP76" s="255"/>
      <c r="CQ76" s="255"/>
      <c r="CR76" s="255"/>
      <c r="CS76" s="255"/>
      <c r="CT76" s="255"/>
      <c r="CU76" s="255"/>
      <c r="CV76" s="255"/>
      <c r="CW76" s="255"/>
      <c r="CX76" s="255"/>
      <c r="CY76" s="255"/>
      <c r="CZ76" s="255"/>
      <c r="DA76" s="255"/>
      <c r="DB76" s="255"/>
      <c r="DC76" s="255"/>
      <c r="DD76" s="255"/>
      <c r="DE76" s="255"/>
      <c r="DF76" s="255"/>
      <c r="DG76" s="255"/>
      <c r="DH76" s="255"/>
      <c r="DI76" s="255"/>
      <c r="DJ76" s="255"/>
      <c r="DK76" s="255"/>
      <c r="DL76" s="255"/>
      <c r="DM76" s="255"/>
      <c r="DN76" s="255"/>
      <c r="DO76" s="255"/>
      <c r="DP76" s="255"/>
      <c r="DQ76" s="255"/>
      <c r="DR76" s="255"/>
    </row>
    <row r="77" ht="14.25" customHeight="1" outlineLevel="2">
      <c r="B77" s="242" t="str">
        <f>'Fund Raising'!B27</f>
        <v>Early Backers / Angels</v>
      </c>
      <c r="C77" s="27">
        <f t="shared" ref="C77:DR77" si="50">C11*C$46/100</f>
        <v>0</v>
      </c>
      <c r="D77" s="27">
        <f t="shared" si="50"/>
        <v>0</v>
      </c>
      <c r="E77" s="27">
        <f t="shared" si="50"/>
        <v>0</v>
      </c>
      <c r="F77" s="27">
        <f t="shared" si="50"/>
        <v>0</v>
      </c>
      <c r="G77" s="27">
        <f t="shared" si="50"/>
        <v>0</v>
      </c>
      <c r="H77" s="27">
        <f t="shared" si="50"/>
        <v>0</v>
      </c>
      <c r="I77" s="27">
        <f t="shared" si="50"/>
        <v>0</v>
      </c>
      <c r="J77" s="27">
        <f t="shared" si="50"/>
        <v>0</v>
      </c>
      <c r="K77" s="27">
        <f t="shared" si="50"/>
        <v>0</v>
      </c>
      <c r="L77" s="27">
        <f t="shared" si="50"/>
        <v>0</v>
      </c>
      <c r="M77" s="27">
        <f t="shared" si="50"/>
        <v>0</v>
      </c>
      <c r="N77" s="27">
        <f t="shared" si="50"/>
        <v>0</v>
      </c>
      <c r="O77" s="27">
        <f t="shared" si="50"/>
        <v>0</v>
      </c>
      <c r="P77" s="27">
        <f t="shared" si="50"/>
        <v>0</v>
      </c>
      <c r="Q77" s="27">
        <f t="shared" si="50"/>
        <v>0</v>
      </c>
      <c r="R77" s="27">
        <f t="shared" si="50"/>
        <v>0</v>
      </c>
      <c r="S77" s="27">
        <f t="shared" si="50"/>
        <v>0</v>
      </c>
      <c r="T77" s="27">
        <f t="shared" si="50"/>
        <v>0</v>
      </c>
      <c r="U77" s="27">
        <f t="shared" si="50"/>
        <v>0</v>
      </c>
      <c r="V77" s="27">
        <f t="shared" si="50"/>
        <v>0</v>
      </c>
      <c r="W77" s="27">
        <f t="shared" si="50"/>
        <v>0</v>
      </c>
      <c r="X77" s="27">
        <f t="shared" si="50"/>
        <v>0</v>
      </c>
      <c r="Y77" s="27">
        <f t="shared" si="50"/>
        <v>0</v>
      </c>
      <c r="Z77" s="27">
        <f t="shared" si="50"/>
        <v>0</v>
      </c>
      <c r="AA77" s="27">
        <f t="shared" si="50"/>
        <v>0</v>
      </c>
      <c r="AB77" s="27">
        <f t="shared" si="50"/>
        <v>0</v>
      </c>
      <c r="AC77" s="27">
        <f t="shared" si="50"/>
        <v>0</v>
      </c>
      <c r="AD77" s="27">
        <f t="shared" si="50"/>
        <v>0</v>
      </c>
      <c r="AE77" s="27">
        <f t="shared" si="50"/>
        <v>0</v>
      </c>
      <c r="AF77" s="27">
        <f t="shared" si="50"/>
        <v>0</v>
      </c>
      <c r="AG77" s="27">
        <f t="shared" si="50"/>
        <v>0</v>
      </c>
      <c r="AH77" s="27">
        <f t="shared" si="50"/>
        <v>0</v>
      </c>
      <c r="AI77" s="27">
        <f t="shared" si="50"/>
        <v>0</v>
      </c>
      <c r="AJ77" s="27">
        <f t="shared" si="50"/>
        <v>0</v>
      </c>
      <c r="AK77" s="27">
        <f t="shared" si="50"/>
        <v>0</v>
      </c>
      <c r="AL77" s="27">
        <f t="shared" si="50"/>
        <v>0</v>
      </c>
      <c r="AM77" s="27">
        <f t="shared" si="50"/>
        <v>0</v>
      </c>
      <c r="AN77" s="27">
        <f t="shared" si="50"/>
        <v>0</v>
      </c>
      <c r="AO77" s="27">
        <f t="shared" si="50"/>
        <v>0</v>
      </c>
      <c r="AP77" s="27">
        <f t="shared" si="50"/>
        <v>0</v>
      </c>
      <c r="AQ77" s="27">
        <f t="shared" si="50"/>
        <v>0</v>
      </c>
      <c r="AR77" s="27">
        <f t="shared" si="50"/>
        <v>0</v>
      </c>
      <c r="AS77" s="27">
        <f t="shared" si="50"/>
        <v>0</v>
      </c>
      <c r="AT77" s="27">
        <f t="shared" si="50"/>
        <v>0</v>
      </c>
      <c r="AU77" s="27">
        <f t="shared" si="50"/>
        <v>0</v>
      </c>
      <c r="AV77" s="27">
        <f t="shared" si="50"/>
        <v>0</v>
      </c>
      <c r="AW77" s="27">
        <f t="shared" si="50"/>
        <v>0</v>
      </c>
      <c r="AX77" s="27">
        <f t="shared" si="50"/>
        <v>0</v>
      </c>
      <c r="AY77" s="27">
        <f t="shared" si="50"/>
        <v>0</v>
      </c>
      <c r="AZ77" s="27">
        <f t="shared" si="50"/>
        <v>0</v>
      </c>
      <c r="BA77" s="27">
        <f t="shared" si="50"/>
        <v>0</v>
      </c>
      <c r="BB77" s="27">
        <f t="shared" si="50"/>
        <v>0</v>
      </c>
      <c r="BC77" s="27">
        <f t="shared" si="50"/>
        <v>0</v>
      </c>
      <c r="BD77" s="27">
        <f t="shared" si="50"/>
        <v>0</v>
      </c>
      <c r="BE77" s="27">
        <f t="shared" si="50"/>
        <v>0</v>
      </c>
      <c r="BF77" s="27">
        <f t="shared" si="50"/>
        <v>0</v>
      </c>
      <c r="BG77" s="27">
        <f t="shared" si="50"/>
        <v>0</v>
      </c>
      <c r="BH77" s="27">
        <f t="shared" si="50"/>
        <v>0</v>
      </c>
      <c r="BI77" s="27">
        <f t="shared" si="50"/>
        <v>0</v>
      </c>
      <c r="BJ77" s="27">
        <f t="shared" si="50"/>
        <v>0</v>
      </c>
      <c r="BK77" s="27">
        <f t="shared" si="50"/>
        <v>0</v>
      </c>
      <c r="BL77" s="27">
        <f t="shared" si="50"/>
        <v>0</v>
      </c>
      <c r="BM77" s="27">
        <f t="shared" si="50"/>
        <v>0</v>
      </c>
      <c r="BN77" s="27">
        <f t="shared" si="50"/>
        <v>0</v>
      </c>
      <c r="BO77" s="27">
        <f t="shared" si="50"/>
        <v>0</v>
      </c>
      <c r="BP77" s="27">
        <f t="shared" si="50"/>
        <v>0</v>
      </c>
      <c r="BQ77" s="27">
        <f t="shared" si="50"/>
        <v>0</v>
      </c>
      <c r="BR77" s="27">
        <f t="shared" si="50"/>
        <v>0</v>
      </c>
      <c r="BS77" s="27">
        <f t="shared" si="50"/>
        <v>0</v>
      </c>
      <c r="BT77" s="27">
        <f t="shared" si="50"/>
        <v>0</v>
      </c>
      <c r="BU77" s="27">
        <f t="shared" si="50"/>
        <v>0</v>
      </c>
      <c r="BV77" s="27">
        <f t="shared" si="50"/>
        <v>0</v>
      </c>
      <c r="BW77" s="27">
        <f t="shared" si="50"/>
        <v>0</v>
      </c>
      <c r="BX77" s="27">
        <f t="shared" si="50"/>
        <v>0</v>
      </c>
      <c r="BY77" s="27">
        <f t="shared" si="50"/>
        <v>0</v>
      </c>
      <c r="BZ77" s="27">
        <f t="shared" si="50"/>
        <v>0</v>
      </c>
      <c r="CA77" s="27">
        <f t="shared" si="50"/>
        <v>0</v>
      </c>
      <c r="CB77" s="27">
        <f t="shared" si="50"/>
        <v>0</v>
      </c>
      <c r="CC77" s="27">
        <f t="shared" si="50"/>
        <v>0</v>
      </c>
      <c r="CD77" s="27">
        <f t="shared" si="50"/>
        <v>0</v>
      </c>
      <c r="CE77" s="27">
        <f t="shared" si="50"/>
        <v>0</v>
      </c>
      <c r="CF77" s="27">
        <f t="shared" si="50"/>
        <v>0</v>
      </c>
      <c r="CG77" s="27">
        <f t="shared" si="50"/>
        <v>0</v>
      </c>
      <c r="CH77" s="27">
        <f t="shared" si="50"/>
        <v>0</v>
      </c>
      <c r="CI77" s="27">
        <f t="shared" si="50"/>
        <v>0</v>
      </c>
      <c r="CJ77" s="27">
        <f t="shared" si="50"/>
        <v>0</v>
      </c>
      <c r="CK77" s="27">
        <f t="shared" si="50"/>
        <v>0</v>
      </c>
      <c r="CL77" s="27">
        <f t="shared" si="50"/>
        <v>0</v>
      </c>
      <c r="CM77" s="27">
        <f t="shared" si="50"/>
        <v>0</v>
      </c>
      <c r="CN77" s="27">
        <f t="shared" si="50"/>
        <v>0</v>
      </c>
      <c r="CO77" s="27">
        <f t="shared" si="50"/>
        <v>0</v>
      </c>
      <c r="CP77" s="27">
        <f t="shared" si="50"/>
        <v>0</v>
      </c>
      <c r="CQ77" s="27">
        <f t="shared" si="50"/>
        <v>0</v>
      </c>
      <c r="CR77" s="27">
        <f t="shared" si="50"/>
        <v>0</v>
      </c>
      <c r="CS77" s="27">
        <f t="shared" si="50"/>
        <v>0</v>
      </c>
      <c r="CT77" s="27">
        <f t="shared" si="50"/>
        <v>0</v>
      </c>
      <c r="CU77" s="27">
        <f t="shared" si="50"/>
        <v>0</v>
      </c>
      <c r="CV77" s="27">
        <f t="shared" si="50"/>
        <v>0</v>
      </c>
      <c r="CW77" s="27">
        <f t="shared" si="50"/>
        <v>0</v>
      </c>
      <c r="CX77" s="27">
        <f t="shared" si="50"/>
        <v>0</v>
      </c>
      <c r="CY77" s="27">
        <f t="shared" si="50"/>
        <v>0</v>
      </c>
      <c r="CZ77" s="27">
        <f t="shared" si="50"/>
        <v>0</v>
      </c>
      <c r="DA77" s="27">
        <f t="shared" si="50"/>
        <v>0</v>
      </c>
      <c r="DB77" s="27">
        <f t="shared" si="50"/>
        <v>0</v>
      </c>
      <c r="DC77" s="27">
        <f t="shared" si="50"/>
        <v>0</v>
      </c>
      <c r="DD77" s="27">
        <f t="shared" si="50"/>
        <v>0</v>
      </c>
      <c r="DE77" s="27">
        <f t="shared" si="50"/>
        <v>0</v>
      </c>
      <c r="DF77" s="27">
        <f t="shared" si="50"/>
        <v>0</v>
      </c>
      <c r="DG77" s="27">
        <f t="shared" si="50"/>
        <v>0</v>
      </c>
      <c r="DH77" s="27">
        <f t="shared" si="50"/>
        <v>0</v>
      </c>
      <c r="DI77" s="27">
        <f t="shared" si="50"/>
        <v>0</v>
      </c>
      <c r="DJ77" s="27">
        <f t="shared" si="50"/>
        <v>0</v>
      </c>
      <c r="DK77" s="27">
        <f t="shared" si="50"/>
        <v>0</v>
      </c>
      <c r="DL77" s="27">
        <f t="shared" si="50"/>
        <v>0</v>
      </c>
      <c r="DM77" s="27">
        <f t="shared" si="50"/>
        <v>0</v>
      </c>
      <c r="DN77" s="27">
        <f t="shared" si="50"/>
        <v>0</v>
      </c>
      <c r="DO77" s="27">
        <f t="shared" si="50"/>
        <v>0</v>
      </c>
      <c r="DP77" s="27">
        <f t="shared" si="50"/>
        <v>0</v>
      </c>
      <c r="DQ77" s="27">
        <f t="shared" si="50"/>
        <v>0</v>
      </c>
      <c r="DR77" s="27">
        <f t="shared" si="50"/>
        <v>0</v>
      </c>
    </row>
    <row r="78" ht="14.25" customHeight="1" outlineLevel="2">
      <c r="B78" s="242" t="str">
        <f>'Fund Raising'!B28</f>
        <v>Seed</v>
      </c>
      <c r="C78" s="27">
        <f t="shared" ref="C78:DR78" si="51">C12*C$46/100</f>
        <v>0</v>
      </c>
      <c r="D78" s="27">
        <f t="shared" si="51"/>
        <v>0</v>
      </c>
      <c r="E78" s="27">
        <f t="shared" si="51"/>
        <v>0</v>
      </c>
      <c r="F78" s="27">
        <f t="shared" si="51"/>
        <v>0</v>
      </c>
      <c r="G78" s="27">
        <f t="shared" si="51"/>
        <v>0</v>
      </c>
      <c r="H78" s="27">
        <f t="shared" si="51"/>
        <v>0</v>
      </c>
      <c r="I78" s="27">
        <f t="shared" si="51"/>
        <v>0</v>
      </c>
      <c r="J78" s="27">
        <f t="shared" si="51"/>
        <v>0</v>
      </c>
      <c r="K78" s="27">
        <f t="shared" si="51"/>
        <v>0</v>
      </c>
      <c r="L78" s="27">
        <f t="shared" si="51"/>
        <v>0</v>
      </c>
      <c r="M78" s="27">
        <f t="shared" si="51"/>
        <v>0</v>
      </c>
      <c r="N78" s="27">
        <f t="shared" si="51"/>
        <v>0</v>
      </c>
      <c r="O78" s="27">
        <f t="shared" si="51"/>
        <v>0</v>
      </c>
      <c r="P78" s="27">
        <f t="shared" si="51"/>
        <v>0</v>
      </c>
      <c r="Q78" s="27">
        <f t="shared" si="51"/>
        <v>0</v>
      </c>
      <c r="R78" s="27">
        <f t="shared" si="51"/>
        <v>0</v>
      </c>
      <c r="S78" s="27">
        <f t="shared" si="51"/>
        <v>0</v>
      </c>
      <c r="T78" s="27">
        <f t="shared" si="51"/>
        <v>0</v>
      </c>
      <c r="U78" s="27">
        <f t="shared" si="51"/>
        <v>0</v>
      </c>
      <c r="V78" s="27">
        <f t="shared" si="51"/>
        <v>0</v>
      </c>
      <c r="W78" s="27">
        <f t="shared" si="51"/>
        <v>0</v>
      </c>
      <c r="X78" s="27">
        <f t="shared" si="51"/>
        <v>0</v>
      </c>
      <c r="Y78" s="27">
        <f t="shared" si="51"/>
        <v>0</v>
      </c>
      <c r="Z78" s="27">
        <f t="shared" si="51"/>
        <v>0</v>
      </c>
      <c r="AA78" s="27">
        <f t="shared" si="51"/>
        <v>0</v>
      </c>
      <c r="AB78" s="27">
        <f t="shared" si="51"/>
        <v>0</v>
      </c>
      <c r="AC78" s="27">
        <f t="shared" si="51"/>
        <v>0</v>
      </c>
      <c r="AD78" s="27">
        <f t="shared" si="51"/>
        <v>0</v>
      </c>
      <c r="AE78" s="27">
        <f t="shared" si="51"/>
        <v>0</v>
      </c>
      <c r="AF78" s="27">
        <f t="shared" si="51"/>
        <v>0</v>
      </c>
      <c r="AG78" s="27">
        <f t="shared" si="51"/>
        <v>0</v>
      </c>
      <c r="AH78" s="27">
        <f t="shared" si="51"/>
        <v>0</v>
      </c>
      <c r="AI78" s="27">
        <f t="shared" si="51"/>
        <v>0</v>
      </c>
      <c r="AJ78" s="27">
        <f t="shared" si="51"/>
        <v>0</v>
      </c>
      <c r="AK78" s="27">
        <f t="shared" si="51"/>
        <v>0</v>
      </c>
      <c r="AL78" s="27">
        <f t="shared" si="51"/>
        <v>0</v>
      </c>
      <c r="AM78" s="27">
        <f t="shared" si="51"/>
        <v>0</v>
      </c>
      <c r="AN78" s="27">
        <f t="shared" si="51"/>
        <v>0</v>
      </c>
      <c r="AO78" s="27">
        <f t="shared" si="51"/>
        <v>0</v>
      </c>
      <c r="AP78" s="27">
        <f t="shared" si="51"/>
        <v>0</v>
      </c>
      <c r="AQ78" s="27">
        <f t="shared" si="51"/>
        <v>0</v>
      </c>
      <c r="AR78" s="27">
        <f t="shared" si="51"/>
        <v>0</v>
      </c>
      <c r="AS78" s="27">
        <f t="shared" si="51"/>
        <v>0</v>
      </c>
      <c r="AT78" s="27">
        <f t="shared" si="51"/>
        <v>0</v>
      </c>
      <c r="AU78" s="27">
        <f t="shared" si="51"/>
        <v>0</v>
      </c>
      <c r="AV78" s="27">
        <f t="shared" si="51"/>
        <v>0</v>
      </c>
      <c r="AW78" s="27">
        <f t="shared" si="51"/>
        <v>0</v>
      </c>
      <c r="AX78" s="27">
        <f t="shared" si="51"/>
        <v>0</v>
      </c>
      <c r="AY78" s="27">
        <f t="shared" si="51"/>
        <v>0</v>
      </c>
      <c r="AZ78" s="27">
        <f t="shared" si="51"/>
        <v>0</v>
      </c>
      <c r="BA78" s="27">
        <f t="shared" si="51"/>
        <v>0</v>
      </c>
      <c r="BB78" s="27">
        <f t="shared" si="51"/>
        <v>0</v>
      </c>
      <c r="BC78" s="27">
        <f t="shared" si="51"/>
        <v>0</v>
      </c>
      <c r="BD78" s="27">
        <f t="shared" si="51"/>
        <v>0</v>
      </c>
      <c r="BE78" s="27">
        <f t="shared" si="51"/>
        <v>0</v>
      </c>
      <c r="BF78" s="27">
        <f t="shared" si="51"/>
        <v>0</v>
      </c>
      <c r="BG78" s="27">
        <f t="shared" si="51"/>
        <v>0</v>
      </c>
      <c r="BH78" s="27">
        <f t="shared" si="51"/>
        <v>0</v>
      </c>
      <c r="BI78" s="27">
        <f t="shared" si="51"/>
        <v>0</v>
      </c>
      <c r="BJ78" s="27">
        <f t="shared" si="51"/>
        <v>0</v>
      </c>
      <c r="BK78" s="27">
        <f t="shared" si="51"/>
        <v>0</v>
      </c>
      <c r="BL78" s="27">
        <f t="shared" si="51"/>
        <v>0</v>
      </c>
      <c r="BM78" s="27">
        <f t="shared" si="51"/>
        <v>0</v>
      </c>
      <c r="BN78" s="27">
        <f t="shared" si="51"/>
        <v>0</v>
      </c>
      <c r="BO78" s="27">
        <f t="shared" si="51"/>
        <v>0</v>
      </c>
      <c r="BP78" s="27">
        <f t="shared" si="51"/>
        <v>0</v>
      </c>
      <c r="BQ78" s="27">
        <f t="shared" si="51"/>
        <v>0</v>
      </c>
      <c r="BR78" s="27">
        <f t="shared" si="51"/>
        <v>0</v>
      </c>
      <c r="BS78" s="27">
        <f t="shared" si="51"/>
        <v>0</v>
      </c>
      <c r="BT78" s="27">
        <f t="shared" si="51"/>
        <v>0</v>
      </c>
      <c r="BU78" s="27">
        <f t="shared" si="51"/>
        <v>0</v>
      </c>
      <c r="BV78" s="27">
        <f t="shared" si="51"/>
        <v>0</v>
      </c>
      <c r="BW78" s="27">
        <f t="shared" si="51"/>
        <v>0</v>
      </c>
      <c r="BX78" s="27">
        <f t="shared" si="51"/>
        <v>0</v>
      </c>
      <c r="BY78" s="27">
        <f t="shared" si="51"/>
        <v>0</v>
      </c>
      <c r="BZ78" s="27">
        <f t="shared" si="51"/>
        <v>0</v>
      </c>
      <c r="CA78" s="27">
        <f t="shared" si="51"/>
        <v>0</v>
      </c>
      <c r="CB78" s="27">
        <f t="shared" si="51"/>
        <v>0</v>
      </c>
      <c r="CC78" s="27">
        <f t="shared" si="51"/>
        <v>0</v>
      </c>
      <c r="CD78" s="27">
        <f t="shared" si="51"/>
        <v>0</v>
      </c>
      <c r="CE78" s="27">
        <f t="shared" si="51"/>
        <v>0</v>
      </c>
      <c r="CF78" s="27">
        <f t="shared" si="51"/>
        <v>0</v>
      </c>
      <c r="CG78" s="27">
        <f t="shared" si="51"/>
        <v>0</v>
      </c>
      <c r="CH78" s="27">
        <f t="shared" si="51"/>
        <v>0</v>
      </c>
      <c r="CI78" s="27">
        <f t="shared" si="51"/>
        <v>0</v>
      </c>
      <c r="CJ78" s="27">
        <f t="shared" si="51"/>
        <v>0</v>
      </c>
      <c r="CK78" s="27">
        <f t="shared" si="51"/>
        <v>0</v>
      </c>
      <c r="CL78" s="27">
        <f t="shared" si="51"/>
        <v>0</v>
      </c>
      <c r="CM78" s="27">
        <f t="shared" si="51"/>
        <v>0</v>
      </c>
      <c r="CN78" s="27">
        <f t="shared" si="51"/>
        <v>0</v>
      </c>
      <c r="CO78" s="27">
        <f t="shared" si="51"/>
        <v>0</v>
      </c>
      <c r="CP78" s="27">
        <f t="shared" si="51"/>
        <v>0</v>
      </c>
      <c r="CQ78" s="27">
        <f t="shared" si="51"/>
        <v>0</v>
      </c>
      <c r="CR78" s="27">
        <f t="shared" si="51"/>
        <v>0</v>
      </c>
      <c r="CS78" s="27">
        <f t="shared" si="51"/>
        <v>0</v>
      </c>
      <c r="CT78" s="27">
        <f t="shared" si="51"/>
        <v>0</v>
      </c>
      <c r="CU78" s="27">
        <f t="shared" si="51"/>
        <v>0</v>
      </c>
      <c r="CV78" s="27">
        <f t="shared" si="51"/>
        <v>0</v>
      </c>
      <c r="CW78" s="27">
        <f t="shared" si="51"/>
        <v>0</v>
      </c>
      <c r="CX78" s="27">
        <f t="shared" si="51"/>
        <v>0</v>
      </c>
      <c r="CY78" s="27">
        <f t="shared" si="51"/>
        <v>0</v>
      </c>
      <c r="CZ78" s="27">
        <f t="shared" si="51"/>
        <v>0</v>
      </c>
      <c r="DA78" s="27">
        <f t="shared" si="51"/>
        <v>0</v>
      </c>
      <c r="DB78" s="27">
        <f t="shared" si="51"/>
        <v>0</v>
      </c>
      <c r="DC78" s="27">
        <f t="shared" si="51"/>
        <v>0</v>
      </c>
      <c r="DD78" s="27">
        <f t="shared" si="51"/>
        <v>0</v>
      </c>
      <c r="DE78" s="27">
        <f t="shared" si="51"/>
        <v>0</v>
      </c>
      <c r="DF78" s="27">
        <f t="shared" si="51"/>
        <v>0</v>
      </c>
      <c r="DG78" s="27">
        <f t="shared" si="51"/>
        <v>0</v>
      </c>
      <c r="DH78" s="27">
        <f t="shared" si="51"/>
        <v>0</v>
      </c>
      <c r="DI78" s="27">
        <f t="shared" si="51"/>
        <v>0</v>
      </c>
      <c r="DJ78" s="27">
        <f t="shared" si="51"/>
        <v>0</v>
      </c>
      <c r="DK78" s="27">
        <f t="shared" si="51"/>
        <v>0</v>
      </c>
      <c r="DL78" s="27">
        <f t="shared" si="51"/>
        <v>0</v>
      </c>
      <c r="DM78" s="27">
        <f t="shared" si="51"/>
        <v>0</v>
      </c>
      <c r="DN78" s="27">
        <f t="shared" si="51"/>
        <v>0</v>
      </c>
      <c r="DO78" s="27">
        <f t="shared" si="51"/>
        <v>0</v>
      </c>
      <c r="DP78" s="27">
        <f t="shared" si="51"/>
        <v>0</v>
      </c>
      <c r="DQ78" s="27">
        <f t="shared" si="51"/>
        <v>0</v>
      </c>
      <c r="DR78" s="27">
        <f t="shared" si="51"/>
        <v>0</v>
      </c>
    </row>
    <row r="79" ht="14.25" customHeight="1" outlineLevel="2">
      <c r="B79" s="242" t="str">
        <f>'Fund Raising'!B29</f>
        <v>Pre-Sale 1</v>
      </c>
      <c r="C79" s="27">
        <f t="shared" ref="C79:DR79" si="52">C13*C$46/100</f>
        <v>0</v>
      </c>
      <c r="D79" s="27">
        <f t="shared" si="52"/>
        <v>0</v>
      </c>
      <c r="E79" s="27">
        <f t="shared" si="52"/>
        <v>0</v>
      </c>
      <c r="F79" s="27">
        <f t="shared" si="52"/>
        <v>0</v>
      </c>
      <c r="G79" s="27">
        <f t="shared" si="52"/>
        <v>0</v>
      </c>
      <c r="H79" s="27">
        <f t="shared" si="52"/>
        <v>0</v>
      </c>
      <c r="I79" s="27">
        <f t="shared" si="52"/>
        <v>0</v>
      </c>
      <c r="J79" s="27">
        <f t="shared" si="52"/>
        <v>0</v>
      </c>
      <c r="K79" s="27">
        <f t="shared" si="52"/>
        <v>0</v>
      </c>
      <c r="L79" s="27">
        <f t="shared" si="52"/>
        <v>0</v>
      </c>
      <c r="M79" s="27">
        <f t="shared" si="52"/>
        <v>0</v>
      </c>
      <c r="N79" s="27">
        <f t="shared" si="52"/>
        <v>0</v>
      </c>
      <c r="O79" s="27">
        <f t="shared" si="52"/>
        <v>0</v>
      </c>
      <c r="P79" s="27">
        <f t="shared" si="52"/>
        <v>0</v>
      </c>
      <c r="Q79" s="27">
        <f t="shared" si="52"/>
        <v>0</v>
      </c>
      <c r="R79" s="27">
        <f t="shared" si="52"/>
        <v>0</v>
      </c>
      <c r="S79" s="27">
        <f t="shared" si="52"/>
        <v>0</v>
      </c>
      <c r="T79" s="27">
        <f t="shared" si="52"/>
        <v>0</v>
      </c>
      <c r="U79" s="27">
        <f t="shared" si="52"/>
        <v>0</v>
      </c>
      <c r="V79" s="27">
        <f t="shared" si="52"/>
        <v>0</v>
      </c>
      <c r="W79" s="27">
        <f t="shared" si="52"/>
        <v>0</v>
      </c>
      <c r="X79" s="27">
        <f t="shared" si="52"/>
        <v>0</v>
      </c>
      <c r="Y79" s="27">
        <f t="shared" si="52"/>
        <v>0</v>
      </c>
      <c r="Z79" s="27">
        <f t="shared" si="52"/>
        <v>0</v>
      </c>
      <c r="AA79" s="27">
        <f t="shared" si="52"/>
        <v>0</v>
      </c>
      <c r="AB79" s="27">
        <f t="shared" si="52"/>
        <v>0</v>
      </c>
      <c r="AC79" s="27">
        <f t="shared" si="52"/>
        <v>0</v>
      </c>
      <c r="AD79" s="27">
        <f t="shared" si="52"/>
        <v>0</v>
      </c>
      <c r="AE79" s="27">
        <f t="shared" si="52"/>
        <v>0</v>
      </c>
      <c r="AF79" s="27">
        <f t="shared" si="52"/>
        <v>0</v>
      </c>
      <c r="AG79" s="27">
        <f t="shared" si="52"/>
        <v>0</v>
      </c>
      <c r="AH79" s="27">
        <f t="shared" si="52"/>
        <v>0</v>
      </c>
      <c r="AI79" s="27">
        <f t="shared" si="52"/>
        <v>0</v>
      </c>
      <c r="AJ79" s="27">
        <f t="shared" si="52"/>
        <v>0</v>
      </c>
      <c r="AK79" s="27">
        <f t="shared" si="52"/>
        <v>0</v>
      </c>
      <c r="AL79" s="27">
        <f t="shared" si="52"/>
        <v>0</v>
      </c>
      <c r="AM79" s="27">
        <f t="shared" si="52"/>
        <v>0</v>
      </c>
      <c r="AN79" s="27">
        <f t="shared" si="52"/>
        <v>0</v>
      </c>
      <c r="AO79" s="27">
        <f t="shared" si="52"/>
        <v>0</v>
      </c>
      <c r="AP79" s="27">
        <f t="shared" si="52"/>
        <v>0</v>
      </c>
      <c r="AQ79" s="27">
        <f t="shared" si="52"/>
        <v>0</v>
      </c>
      <c r="AR79" s="27">
        <f t="shared" si="52"/>
        <v>0</v>
      </c>
      <c r="AS79" s="27">
        <f t="shared" si="52"/>
        <v>0</v>
      </c>
      <c r="AT79" s="27">
        <f t="shared" si="52"/>
        <v>0</v>
      </c>
      <c r="AU79" s="27">
        <f t="shared" si="52"/>
        <v>0</v>
      </c>
      <c r="AV79" s="27">
        <f t="shared" si="52"/>
        <v>0</v>
      </c>
      <c r="AW79" s="27">
        <f t="shared" si="52"/>
        <v>0</v>
      </c>
      <c r="AX79" s="27">
        <f t="shared" si="52"/>
        <v>0</v>
      </c>
      <c r="AY79" s="27">
        <f t="shared" si="52"/>
        <v>0</v>
      </c>
      <c r="AZ79" s="27">
        <f t="shared" si="52"/>
        <v>0</v>
      </c>
      <c r="BA79" s="27">
        <f t="shared" si="52"/>
        <v>0</v>
      </c>
      <c r="BB79" s="27">
        <f t="shared" si="52"/>
        <v>0</v>
      </c>
      <c r="BC79" s="27">
        <f t="shared" si="52"/>
        <v>0</v>
      </c>
      <c r="BD79" s="27">
        <f t="shared" si="52"/>
        <v>0</v>
      </c>
      <c r="BE79" s="27">
        <f t="shared" si="52"/>
        <v>0</v>
      </c>
      <c r="BF79" s="27">
        <f t="shared" si="52"/>
        <v>0</v>
      </c>
      <c r="BG79" s="27">
        <f t="shared" si="52"/>
        <v>0</v>
      </c>
      <c r="BH79" s="27">
        <f t="shared" si="52"/>
        <v>0</v>
      </c>
      <c r="BI79" s="27">
        <f t="shared" si="52"/>
        <v>0</v>
      </c>
      <c r="BJ79" s="27">
        <f t="shared" si="52"/>
        <v>0</v>
      </c>
      <c r="BK79" s="27">
        <f t="shared" si="52"/>
        <v>0</v>
      </c>
      <c r="BL79" s="27">
        <f t="shared" si="52"/>
        <v>0</v>
      </c>
      <c r="BM79" s="27">
        <f t="shared" si="52"/>
        <v>0</v>
      </c>
      <c r="BN79" s="27">
        <f t="shared" si="52"/>
        <v>0</v>
      </c>
      <c r="BO79" s="27">
        <f t="shared" si="52"/>
        <v>0</v>
      </c>
      <c r="BP79" s="27">
        <f t="shared" si="52"/>
        <v>0</v>
      </c>
      <c r="BQ79" s="27">
        <f t="shared" si="52"/>
        <v>0</v>
      </c>
      <c r="BR79" s="27">
        <f t="shared" si="52"/>
        <v>0</v>
      </c>
      <c r="BS79" s="27">
        <f t="shared" si="52"/>
        <v>0</v>
      </c>
      <c r="BT79" s="27">
        <f t="shared" si="52"/>
        <v>0</v>
      </c>
      <c r="BU79" s="27">
        <f t="shared" si="52"/>
        <v>0</v>
      </c>
      <c r="BV79" s="27">
        <f t="shared" si="52"/>
        <v>0</v>
      </c>
      <c r="BW79" s="27">
        <f t="shared" si="52"/>
        <v>0</v>
      </c>
      <c r="BX79" s="27">
        <f t="shared" si="52"/>
        <v>0</v>
      </c>
      <c r="BY79" s="27">
        <f t="shared" si="52"/>
        <v>0</v>
      </c>
      <c r="BZ79" s="27">
        <f t="shared" si="52"/>
        <v>0</v>
      </c>
      <c r="CA79" s="27">
        <f t="shared" si="52"/>
        <v>0</v>
      </c>
      <c r="CB79" s="27">
        <f t="shared" si="52"/>
        <v>0</v>
      </c>
      <c r="CC79" s="27">
        <f t="shared" si="52"/>
        <v>0</v>
      </c>
      <c r="CD79" s="27">
        <f t="shared" si="52"/>
        <v>0</v>
      </c>
      <c r="CE79" s="27">
        <f t="shared" si="52"/>
        <v>0</v>
      </c>
      <c r="CF79" s="27">
        <f t="shared" si="52"/>
        <v>0</v>
      </c>
      <c r="CG79" s="27">
        <f t="shared" si="52"/>
        <v>0</v>
      </c>
      <c r="CH79" s="27">
        <f t="shared" si="52"/>
        <v>0</v>
      </c>
      <c r="CI79" s="27">
        <f t="shared" si="52"/>
        <v>0</v>
      </c>
      <c r="CJ79" s="27">
        <f t="shared" si="52"/>
        <v>0</v>
      </c>
      <c r="CK79" s="27">
        <f t="shared" si="52"/>
        <v>0</v>
      </c>
      <c r="CL79" s="27">
        <f t="shared" si="52"/>
        <v>0</v>
      </c>
      <c r="CM79" s="27">
        <f t="shared" si="52"/>
        <v>0</v>
      </c>
      <c r="CN79" s="27">
        <f t="shared" si="52"/>
        <v>0</v>
      </c>
      <c r="CO79" s="27">
        <f t="shared" si="52"/>
        <v>0</v>
      </c>
      <c r="CP79" s="27">
        <f t="shared" si="52"/>
        <v>0</v>
      </c>
      <c r="CQ79" s="27">
        <f t="shared" si="52"/>
        <v>0</v>
      </c>
      <c r="CR79" s="27">
        <f t="shared" si="52"/>
        <v>0</v>
      </c>
      <c r="CS79" s="27">
        <f t="shared" si="52"/>
        <v>0</v>
      </c>
      <c r="CT79" s="27">
        <f t="shared" si="52"/>
        <v>0</v>
      </c>
      <c r="CU79" s="27">
        <f t="shared" si="52"/>
        <v>0</v>
      </c>
      <c r="CV79" s="27">
        <f t="shared" si="52"/>
        <v>0</v>
      </c>
      <c r="CW79" s="27">
        <f t="shared" si="52"/>
        <v>0</v>
      </c>
      <c r="CX79" s="27">
        <f t="shared" si="52"/>
        <v>0</v>
      </c>
      <c r="CY79" s="27">
        <f t="shared" si="52"/>
        <v>0</v>
      </c>
      <c r="CZ79" s="27">
        <f t="shared" si="52"/>
        <v>0</v>
      </c>
      <c r="DA79" s="27">
        <f t="shared" si="52"/>
        <v>0</v>
      </c>
      <c r="DB79" s="27">
        <f t="shared" si="52"/>
        <v>0</v>
      </c>
      <c r="DC79" s="27">
        <f t="shared" si="52"/>
        <v>0</v>
      </c>
      <c r="DD79" s="27">
        <f t="shared" si="52"/>
        <v>0</v>
      </c>
      <c r="DE79" s="27">
        <f t="shared" si="52"/>
        <v>0</v>
      </c>
      <c r="DF79" s="27">
        <f t="shared" si="52"/>
        <v>0</v>
      </c>
      <c r="DG79" s="27">
        <f t="shared" si="52"/>
        <v>0</v>
      </c>
      <c r="DH79" s="27">
        <f t="shared" si="52"/>
        <v>0</v>
      </c>
      <c r="DI79" s="27">
        <f t="shared" si="52"/>
        <v>0</v>
      </c>
      <c r="DJ79" s="27">
        <f t="shared" si="52"/>
        <v>0</v>
      </c>
      <c r="DK79" s="27">
        <f t="shared" si="52"/>
        <v>0</v>
      </c>
      <c r="DL79" s="27">
        <f t="shared" si="52"/>
        <v>0</v>
      </c>
      <c r="DM79" s="27">
        <f t="shared" si="52"/>
        <v>0</v>
      </c>
      <c r="DN79" s="27">
        <f t="shared" si="52"/>
        <v>0</v>
      </c>
      <c r="DO79" s="27">
        <f t="shared" si="52"/>
        <v>0</v>
      </c>
      <c r="DP79" s="27">
        <f t="shared" si="52"/>
        <v>0</v>
      </c>
      <c r="DQ79" s="27">
        <f t="shared" si="52"/>
        <v>0</v>
      </c>
      <c r="DR79" s="27">
        <f t="shared" si="52"/>
        <v>0</v>
      </c>
    </row>
    <row r="80" ht="14.25" customHeight="1" outlineLevel="2">
      <c r="B80" s="242" t="str">
        <f>'Fund Raising'!B30</f>
        <v>Pre-Sale 2</v>
      </c>
      <c r="C80" s="27">
        <f t="shared" ref="C80:DR80" si="53">C14*C$46/100</f>
        <v>0</v>
      </c>
      <c r="D80" s="27">
        <f t="shared" si="53"/>
        <v>0</v>
      </c>
      <c r="E80" s="27">
        <f t="shared" si="53"/>
        <v>0</v>
      </c>
      <c r="F80" s="27">
        <f t="shared" si="53"/>
        <v>0</v>
      </c>
      <c r="G80" s="27">
        <f t="shared" si="53"/>
        <v>0</v>
      </c>
      <c r="H80" s="27">
        <f t="shared" si="53"/>
        <v>0</v>
      </c>
      <c r="I80" s="27">
        <f t="shared" si="53"/>
        <v>0</v>
      </c>
      <c r="J80" s="27">
        <f t="shared" si="53"/>
        <v>0</v>
      </c>
      <c r="K80" s="27">
        <f t="shared" si="53"/>
        <v>0</v>
      </c>
      <c r="L80" s="27">
        <f t="shared" si="53"/>
        <v>0</v>
      </c>
      <c r="M80" s="27">
        <f t="shared" si="53"/>
        <v>0</v>
      </c>
      <c r="N80" s="27">
        <f t="shared" si="53"/>
        <v>0</v>
      </c>
      <c r="O80" s="27">
        <f t="shared" si="53"/>
        <v>0</v>
      </c>
      <c r="P80" s="27">
        <f t="shared" si="53"/>
        <v>0</v>
      </c>
      <c r="Q80" s="27">
        <f t="shared" si="53"/>
        <v>0</v>
      </c>
      <c r="R80" s="27">
        <f t="shared" si="53"/>
        <v>0</v>
      </c>
      <c r="S80" s="27">
        <f t="shared" si="53"/>
        <v>0</v>
      </c>
      <c r="T80" s="27">
        <f t="shared" si="53"/>
        <v>0</v>
      </c>
      <c r="U80" s="27">
        <f t="shared" si="53"/>
        <v>0</v>
      </c>
      <c r="V80" s="27">
        <f t="shared" si="53"/>
        <v>0</v>
      </c>
      <c r="W80" s="27">
        <f t="shared" si="53"/>
        <v>0</v>
      </c>
      <c r="X80" s="27">
        <f t="shared" si="53"/>
        <v>0</v>
      </c>
      <c r="Y80" s="27">
        <f t="shared" si="53"/>
        <v>0</v>
      </c>
      <c r="Z80" s="27">
        <f t="shared" si="53"/>
        <v>0</v>
      </c>
      <c r="AA80" s="27">
        <f t="shared" si="53"/>
        <v>0</v>
      </c>
      <c r="AB80" s="27">
        <f t="shared" si="53"/>
        <v>0</v>
      </c>
      <c r="AC80" s="27">
        <f t="shared" si="53"/>
        <v>0</v>
      </c>
      <c r="AD80" s="27">
        <f t="shared" si="53"/>
        <v>0</v>
      </c>
      <c r="AE80" s="27">
        <f t="shared" si="53"/>
        <v>0</v>
      </c>
      <c r="AF80" s="27">
        <f t="shared" si="53"/>
        <v>0</v>
      </c>
      <c r="AG80" s="27">
        <f t="shared" si="53"/>
        <v>0</v>
      </c>
      <c r="AH80" s="27">
        <f t="shared" si="53"/>
        <v>0</v>
      </c>
      <c r="AI80" s="27">
        <f t="shared" si="53"/>
        <v>0</v>
      </c>
      <c r="AJ80" s="27">
        <f t="shared" si="53"/>
        <v>0</v>
      </c>
      <c r="AK80" s="27">
        <f t="shared" si="53"/>
        <v>0</v>
      </c>
      <c r="AL80" s="27">
        <f t="shared" si="53"/>
        <v>0</v>
      </c>
      <c r="AM80" s="27">
        <f t="shared" si="53"/>
        <v>0</v>
      </c>
      <c r="AN80" s="27">
        <f t="shared" si="53"/>
        <v>0</v>
      </c>
      <c r="AO80" s="27">
        <f t="shared" si="53"/>
        <v>0</v>
      </c>
      <c r="AP80" s="27">
        <f t="shared" si="53"/>
        <v>0</v>
      </c>
      <c r="AQ80" s="27">
        <f t="shared" si="53"/>
        <v>0</v>
      </c>
      <c r="AR80" s="27">
        <f t="shared" si="53"/>
        <v>0</v>
      </c>
      <c r="AS80" s="27">
        <f t="shared" si="53"/>
        <v>0</v>
      </c>
      <c r="AT80" s="27">
        <f t="shared" si="53"/>
        <v>0</v>
      </c>
      <c r="AU80" s="27">
        <f t="shared" si="53"/>
        <v>0</v>
      </c>
      <c r="AV80" s="27">
        <f t="shared" si="53"/>
        <v>0</v>
      </c>
      <c r="AW80" s="27">
        <f t="shared" si="53"/>
        <v>0</v>
      </c>
      <c r="AX80" s="27">
        <f t="shared" si="53"/>
        <v>0</v>
      </c>
      <c r="AY80" s="27">
        <f t="shared" si="53"/>
        <v>0</v>
      </c>
      <c r="AZ80" s="27">
        <f t="shared" si="53"/>
        <v>0</v>
      </c>
      <c r="BA80" s="27">
        <f t="shared" si="53"/>
        <v>0</v>
      </c>
      <c r="BB80" s="27">
        <f t="shared" si="53"/>
        <v>0</v>
      </c>
      <c r="BC80" s="27">
        <f t="shared" si="53"/>
        <v>0</v>
      </c>
      <c r="BD80" s="27">
        <f t="shared" si="53"/>
        <v>0</v>
      </c>
      <c r="BE80" s="27">
        <f t="shared" si="53"/>
        <v>0</v>
      </c>
      <c r="BF80" s="27">
        <f t="shared" si="53"/>
        <v>0</v>
      </c>
      <c r="BG80" s="27">
        <f t="shared" si="53"/>
        <v>0</v>
      </c>
      <c r="BH80" s="27">
        <f t="shared" si="53"/>
        <v>0</v>
      </c>
      <c r="BI80" s="27">
        <f t="shared" si="53"/>
        <v>0</v>
      </c>
      <c r="BJ80" s="27">
        <f t="shared" si="53"/>
        <v>0</v>
      </c>
      <c r="BK80" s="27">
        <f t="shared" si="53"/>
        <v>0</v>
      </c>
      <c r="BL80" s="27">
        <f t="shared" si="53"/>
        <v>0</v>
      </c>
      <c r="BM80" s="27">
        <f t="shared" si="53"/>
        <v>0</v>
      </c>
      <c r="BN80" s="27">
        <f t="shared" si="53"/>
        <v>0</v>
      </c>
      <c r="BO80" s="27">
        <f t="shared" si="53"/>
        <v>0</v>
      </c>
      <c r="BP80" s="27">
        <f t="shared" si="53"/>
        <v>0</v>
      </c>
      <c r="BQ80" s="27">
        <f t="shared" si="53"/>
        <v>0</v>
      </c>
      <c r="BR80" s="27">
        <f t="shared" si="53"/>
        <v>0</v>
      </c>
      <c r="BS80" s="27">
        <f t="shared" si="53"/>
        <v>0</v>
      </c>
      <c r="BT80" s="27">
        <f t="shared" si="53"/>
        <v>0</v>
      </c>
      <c r="BU80" s="27">
        <f t="shared" si="53"/>
        <v>0</v>
      </c>
      <c r="BV80" s="27">
        <f t="shared" si="53"/>
        <v>0</v>
      </c>
      <c r="BW80" s="27">
        <f t="shared" si="53"/>
        <v>0</v>
      </c>
      <c r="BX80" s="27">
        <f t="shared" si="53"/>
        <v>0</v>
      </c>
      <c r="BY80" s="27">
        <f t="shared" si="53"/>
        <v>0</v>
      </c>
      <c r="BZ80" s="27">
        <f t="shared" si="53"/>
        <v>0</v>
      </c>
      <c r="CA80" s="27">
        <f t="shared" si="53"/>
        <v>0</v>
      </c>
      <c r="CB80" s="27">
        <f t="shared" si="53"/>
        <v>0</v>
      </c>
      <c r="CC80" s="27">
        <f t="shared" si="53"/>
        <v>0</v>
      </c>
      <c r="CD80" s="27">
        <f t="shared" si="53"/>
        <v>0</v>
      </c>
      <c r="CE80" s="27">
        <f t="shared" si="53"/>
        <v>0</v>
      </c>
      <c r="CF80" s="27">
        <f t="shared" si="53"/>
        <v>0</v>
      </c>
      <c r="CG80" s="27">
        <f t="shared" si="53"/>
        <v>0</v>
      </c>
      <c r="CH80" s="27">
        <f t="shared" si="53"/>
        <v>0</v>
      </c>
      <c r="CI80" s="27">
        <f t="shared" si="53"/>
        <v>0</v>
      </c>
      <c r="CJ80" s="27">
        <f t="shared" si="53"/>
        <v>0</v>
      </c>
      <c r="CK80" s="27">
        <f t="shared" si="53"/>
        <v>0</v>
      </c>
      <c r="CL80" s="27">
        <f t="shared" si="53"/>
        <v>0</v>
      </c>
      <c r="CM80" s="27">
        <f t="shared" si="53"/>
        <v>0</v>
      </c>
      <c r="CN80" s="27">
        <f t="shared" si="53"/>
        <v>0</v>
      </c>
      <c r="CO80" s="27">
        <f t="shared" si="53"/>
        <v>0</v>
      </c>
      <c r="CP80" s="27">
        <f t="shared" si="53"/>
        <v>0</v>
      </c>
      <c r="CQ80" s="27">
        <f t="shared" si="53"/>
        <v>0</v>
      </c>
      <c r="CR80" s="27">
        <f t="shared" si="53"/>
        <v>0</v>
      </c>
      <c r="CS80" s="27">
        <f t="shared" si="53"/>
        <v>0</v>
      </c>
      <c r="CT80" s="27">
        <f t="shared" si="53"/>
        <v>0</v>
      </c>
      <c r="CU80" s="27">
        <f t="shared" si="53"/>
        <v>0</v>
      </c>
      <c r="CV80" s="27">
        <f t="shared" si="53"/>
        <v>0</v>
      </c>
      <c r="CW80" s="27">
        <f t="shared" si="53"/>
        <v>0</v>
      </c>
      <c r="CX80" s="27">
        <f t="shared" si="53"/>
        <v>0</v>
      </c>
      <c r="CY80" s="27">
        <f t="shared" si="53"/>
        <v>0</v>
      </c>
      <c r="CZ80" s="27">
        <f t="shared" si="53"/>
        <v>0</v>
      </c>
      <c r="DA80" s="27">
        <f t="shared" si="53"/>
        <v>0</v>
      </c>
      <c r="DB80" s="27">
        <f t="shared" si="53"/>
        <v>0</v>
      </c>
      <c r="DC80" s="27">
        <f t="shared" si="53"/>
        <v>0</v>
      </c>
      <c r="DD80" s="27">
        <f t="shared" si="53"/>
        <v>0</v>
      </c>
      <c r="DE80" s="27">
        <f t="shared" si="53"/>
        <v>0</v>
      </c>
      <c r="DF80" s="27">
        <f t="shared" si="53"/>
        <v>0</v>
      </c>
      <c r="DG80" s="27">
        <f t="shared" si="53"/>
        <v>0</v>
      </c>
      <c r="DH80" s="27">
        <f t="shared" si="53"/>
        <v>0</v>
      </c>
      <c r="DI80" s="27">
        <f t="shared" si="53"/>
        <v>0</v>
      </c>
      <c r="DJ80" s="27">
        <f t="shared" si="53"/>
        <v>0</v>
      </c>
      <c r="DK80" s="27">
        <f t="shared" si="53"/>
        <v>0</v>
      </c>
      <c r="DL80" s="27">
        <f t="shared" si="53"/>
        <v>0</v>
      </c>
      <c r="DM80" s="27">
        <f t="shared" si="53"/>
        <v>0</v>
      </c>
      <c r="DN80" s="27">
        <f t="shared" si="53"/>
        <v>0</v>
      </c>
      <c r="DO80" s="27">
        <f t="shared" si="53"/>
        <v>0</v>
      </c>
      <c r="DP80" s="27">
        <f t="shared" si="53"/>
        <v>0</v>
      </c>
      <c r="DQ80" s="27">
        <f t="shared" si="53"/>
        <v>0</v>
      </c>
      <c r="DR80" s="27">
        <f t="shared" si="53"/>
        <v>0</v>
      </c>
    </row>
    <row r="81" ht="14.25" customHeight="1" outlineLevel="2">
      <c r="B81" s="242" t="str">
        <f>'Fund Raising'!B31</f>
        <v>Public Sale</v>
      </c>
      <c r="C81" s="27">
        <f t="shared" ref="C81:DR81" si="54">C15*C$46/100</f>
        <v>0</v>
      </c>
      <c r="D81" s="27">
        <f t="shared" si="54"/>
        <v>0</v>
      </c>
      <c r="E81" s="27">
        <f t="shared" si="54"/>
        <v>0</v>
      </c>
      <c r="F81" s="27">
        <f t="shared" si="54"/>
        <v>0</v>
      </c>
      <c r="G81" s="27">
        <f t="shared" si="54"/>
        <v>0</v>
      </c>
      <c r="H81" s="27">
        <f t="shared" si="54"/>
        <v>0</v>
      </c>
      <c r="I81" s="27">
        <f t="shared" si="54"/>
        <v>0</v>
      </c>
      <c r="J81" s="27">
        <f t="shared" si="54"/>
        <v>0</v>
      </c>
      <c r="K81" s="27">
        <f t="shared" si="54"/>
        <v>0</v>
      </c>
      <c r="L81" s="27">
        <f t="shared" si="54"/>
        <v>0</v>
      </c>
      <c r="M81" s="27">
        <f t="shared" si="54"/>
        <v>0</v>
      </c>
      <c r="N81" s="27">
        <f t="shared" si="54"/>
        <v>0</v>
      </c>
      <c r="O81" s="27">
        <f t="shared" si="54"/>
        <v>0</v>
      </c>
      <c r="P81" s="27">
        <f t="shared" si="54"/>
        <v>0</v>
      </c>
      <c r="Q81" s="27">
        <f t="shared" si="54"/>
        <v>0</v>
      </c>
      <c r="R81" s="27">
        <f t="shared" si="54"/>
        <v>0</v>
      </c>
      <c r="S81" s="27">
        <f t="shared" si="54"/>
        <v>0</v>
      </c>
      <c r="T81" s="27">
        <f t="shared" si="54"/>
        <v>0</v>
      </c>
      <c r="U81" s="27">
        <f t="shared" si="54"/>
        <v>0</v>
      </c>
      <c r="V81" s="27">
        <f t="shared" si="54"/>
        <v>0</v>
      </c>
      <c r="W81" s="27">
        <f t="shared" si="54"/>
        <v>0</v>
      </c>
      <c r="X81" s="27">
        <f t="shared" si="54"/>
        <v>0</v>
      </c>
      <c r="Y81" s="27">
        <f t="shared" si="54"/>
        <v>0</v>
      </c>
      <c r="Z81" s="27">
        <f t="shared" si="54"/>
        <v>0</v>
      </c>
      <c r="AA81" s="27">
        <f t="shared" si="54"/>
        <v>0</v>
      </c>
      <c r="AB81" s="27">
        <f t="shared" si="54"/>
        <v>0</v>
      </c>
      <c r="AC81" s="27">
        <f t="shared" si="54"/>
        <v>0</v>
      </c>
      <c r="AD81" s="27">
        <f t="shared" si="54"/>
        <v>0</v>
      </c>
      <c r="AE81" s="27">
        <f t="shared" si="54"/>
        <v>0</v>
      </c>
      <c r="AF81" s="27">
        <f t="shared" si="54"/>
        <v>0</v>
      </c>
      <c r="AG81" s="27">
        <f t="shared" si="54"/>
        <v>0</v>
      </c>
      <c r="AH81" s="27">
        <f t="shared" si="54"/>
        <v>0</v>
      </c>
      <c r="AI81" s="27">
        <f t="shared" si="54"/>
        <v>0</v>
      </c>
      <c r="AJ81" s="27">
        <f t="shared" si="54"/>
        <v>0</v>
      </c>
      <c r="AK81" s="27">
        <f t="shared" si="54"/>
        <v>0</v>
      </c>
      <c r="AL81" s="27">
        <f t="shared" si="54"/>
        <v>0</v>
      </c>
      <c r="AM81" s="27">
        <f t="shared" si="54"/>
        <v>0</v>
      </c>
      <c r="AN81" s="27">
        <f t="shared" si="54"/>
        <v>0</v>
      </c>
      <c r="AO81" s="27">
        <f t="shared" si="54"/>
        <v>0</v>
      </c>
      <c r="AP81" s="27">
        <f t="shared" si="54"/>
        <v>0</v>
      </c>
      <c r="AQ81" s="27">
        <f t="shared" si="54"/>
        <v>0</v>
      </c>
      <c r="AR81" s="27">
        <f t="shared" si="54"/>
        <v>0</v>
      </c>
      <c r="AS81" s="27">
        <f t="shared" si="54"/>
        <v>0</v>
      </c>
      <c r="AT81" s="27">
        <f t="shared" si="54"/>
        <v>0</v>
      </c>
      <c r="AU81" s="27">
        <f t="shared" si="54"/>
        <v>0</v>
      </c>
      <c r="AV81" s="27">
        <f t="shared" si="54"/>
        <v>0</v>
      </c>
      <c r="AW81" s="27">
        <f t="shared" si="54"/>
        <v>0</v>
      </c>
      <c r="AX81" s="27">
        <f t="shared" si="54"/>
        <v>0</v>
      </c>
      <c r="AY81" s="27">
        <f t="shared" si="54"/>
        <v>0</v>
      </c>
      <c r="AZ81" s="27">
        <f t="shared" si="54"/>
        <v>0</v>
      </c>
      <c r="BA81" s="27">
        <f t="shared" si="54"/>
        <v>0</v>
      </c>
      <c r="BB81" s="27">
        <f t="shared" si="54"/>
        <v>0</v>
      </c>
      <c r="BC81" s="27">
        <f t="shared" si="54"/>
        <v>0</v>
      </c>
      <c r="BD81" s="27">
        <f t="shared" si="54"/>
        <v>0</v>
      </c>
      <c r="BE81" s="27">
        <f t="shared" si="54"/>
        <v>0</v>
      </c>
      <c r="BF81" s="27">
        <f t="shared" si="54"/>
        <v>0</v>
      </c>
      <c r="BG81" s="27">
        <f t="shared" si="54"/>
        <v>0</v>
      </c>
      <c r="BH81" s="27">
        <f t="shared" si="54"/>
        <v>0</v>
      </c>
      <c r="BI81" s="27">
        <f t="shared" si="54"/>
        <v>0</v>
      </c>
      <c r="BJ81" s="27">
        <f t="shared" si="54"/>
        <v>0</v>
      </c>
      <c r="BK81" s="27">
        <f t="shared" si="54"/>
        <v>0</v>
      </c>
      <c r="BL81" s="27">
        <f t="shared" si="54"/>
        <v>0</v>
      </c>
      <c r="BM81" s="27">
        <f t="shared" si="54"/>
        <v>0</v>
      </c>
      <c r="BN81" s="27">
        <f t="shared" si="54"/>
        <v>0</v>
      </c>
      <c r="BO81" s="27">
        <f t="shared" si="54"/>
        <v>0</v>
      </c>
      <c r="BP81" s="27">
        <f t="shared" si="54"/>
        <v>0</v>
      </c>
      <c r="BQ81" s="27">
        <f t="shared" si="54"/>
        <v>0</v>
      </c>
      <c r="BR81" s="27">
        <f t="shared" si="54"/>
        <v>0</v>
      </c>
      <c r="BS81" s="27">
        <f t="shared" si="54"/>
        <v>0</v>
      </c>
      <c r="BT81" s="27">
        <f t="shared" si="54"/>
        <v>0</v>
      </c>
      <c r="BU81" s="27">
        <f t="shared" si="54"/>
        <v>0</v>
      </c>
      <c r="BV81" s="27">
        <f t="shared" si="54"/>
        <v>0</v>
      </c>
      <c r="BW81" s="27">
        <f t="shared" si="54"/>
        <v>0</v>
      </c>
      <c r="BX81" s="27">
        <f t="shared" si="54"/>
        <v>0</v>
      </c>
      <c r="BY81" s="27">
        <f t="shared" si="54"/>
        <v>0</v>
      </c>
      <c r="BZ81" s="27">
        <f t="shared" si="54"/>
        <v>0</v>
      </c>
      <c r="CA81" s="27">
        <f t="shared" si="54"/>
        <v>0</v>
      </c>
      <c r="CB81" s="27">
        <f t="shared" si="54"/>
        <v>0</v>
      </c>
      <c r="CC81" s="27">
        <f t="shared" si="54"/>
        <v>0</v>
      </c>
      <c r="CD81" s="27">
        <f t="shared" si="54"/>
        <v>0</v>
      </c>
      <c r="CE81" s="27">
        <f t="shared" si="54"/>
        <v>0</v>
      </c>
      <c r="CF81" s="27">
        <f t="shared" si="54"/>
        <v>0</v>
      </c>
      <c r="CG81" s="27">
        <f t="shared" si="54"/>
        <v>0</v>
      </c>
      <c r="CH81" s="27">
        <f t="shared" si="54"/>
        <v>0</v>
      </c>
      <c r="CI81" s="27">
        <f t="shared" si="54"/>
        <v>0</v>
      </c>
      <c r="CJ81" s="27">
        <f t="shared" si="54"/>
        <v>0</v>
      </c>
      <c r="CK81" s="27">
        <f t="shared" si="54"/>
        <v>0</v>
      </c>
      <c r="CL81" s="27">
        <f t="shared" si="54"/>
        <v>0</v>
      </c>
      <c r="CM81" s="27">
        <f t="shared" si="54"/>
        <v>0</v>
      </c>
      <c r="CN81" s="27">
        <f t="shared" si="54"/>
        <v>0</v>
      </c>
      <c r="CO81" s="27">
        <f t="shared" si="54"/>
        <v>0</v>
      </c>
      <c r="CP81" s="27">
        <f t="shared" si="54"/>
        <v>0</v>
      </c>
      <c r="CQ81" s="27">
        <f t="shared" si="54"/>
        <v>0</v>
      </c>
      <c r="CR81" s="27">
        <f t="shared" si="54"/>
        <v>0</v>
      </c>
      <c r="CS81" s="27">
        <f t="shared" si="54"/>
        <v>0</v>
      </c>
      <c r="CT81" s="27">
        <f t="shared" si="54"/>
        <v>0</v>
      </c>
      <c r="CU81" s="27">
        <f t="shared" si="54"/>
        <v>0</v>
      </c>
      <c r="CV81" s="27">
        <f t="shared" si="54"/>
        <v>0</v>
      </c>
      <c r="CW81" s="27">
        <f t="shared" si="54"/>
        <v>0</v>
      </c>
      <c r="CX81" s="27">
        <f t="shared" si="54"/>
        <v>0</v>
      </c>
      <c r="CY81" s="27">
        <f t="shared" si="54"/>
        <v>0</v>
      </c>
      <c r="CZ81" s="27">
        <f t="shared" si="54"/>
        <v>0</v>
      </c>
      <c r="DA81" s="27">
        <f t="shared" si="54"/>
        <v>0</v>
      </c>
      <c r="DB81" s="27">
        <f t="shared" si="54"/>
        <v>0</v>
      </c>
      <c r="DC81" s="27">
        <f t="shared" si="54"/>
        <v>0</v>
      </c>
      <c r="DD81" s="27">
        <f t="shared" si="54"/>
        <v>0</v>
      </c>
      <c r="DE81" s="27">
        <f t="shared" si="54"/>
        <v>0</v>
      </c>
      <c r="DF81" s="27">
        <f t="shared" si="54"/>
        <v>0</v>
      </c>
      <c r="DG81" s="27">
        <f t="shared" si="54"/>
        <v>0</v>
      </c>
      <c r="DH81" s="27">
        <f t="shared" si="54"/>
        <v>0</v>
      </c>
      <c r="DI81" s="27">
        <f t="shared" si="54"/>
        <v>0</v>
      </c>
      <c r="DJ81" s="27">
        <f t="shared" si="54"/>
        <v>0</v>
      </c>
      <c r="DK81" s="27">
        <f t="shared" si="54"/>
        <v>0</v>
      </c>
      <c r="DL81" s="27">
        <f t="shared" si="54"/>
        <v>0</v>
      </c>
      <c r="DM81" s="27">
        <f t="shared" si="54"/>
        <v>0</v>
      </c>
      <c r="DN81" s="27">
        <f t="shared" si="54"/>
        <v>0</v>
      </c>
      <c r="DO81" s="27">
        <f t="shared" si="54"/>
        <v>0</v>
      </c>
      <c r="DP81" s="27">
        <f t="shared" si="54"/>
        <v>0</v>
      </c>
      <c r="DQ81" s="27">
        <f t="shared" si="54"/>
        <v>0</v>
      </c>
      <c r="DR81" s="27">
        <f t="shared" si="54"/>
        <v>0</v>
      </c>
    </row>
    <row r="82" ht="14.25" customHeight="1" outlineLevel="2">
      <c r="B82" s="242" t="str">
        <f>'Fund Raising'!B32</f>
        <v>Founders / Team</v>
      </c>
      <c r="C82" s="27">
        <f t="shared" ref="C82:DR82" si="55">C16*C$46/100</f>
        <v>3303950000</v>
      </c>
      <c r="D82" s="27">
        <f t="shared" si="55"/>
        <v>957950000</v>
      </c>
      <c r="E82" s="27">
        <f t="shared" si="55"/>
        <v>957950000</v>
      </c>
      <c r="F82" s="27">
        <f t="shared" si="55"/>
        <v>957950000</v>
      </c>
      <c r="G82" s="27">
        <f t="shared" si="55"/>
        <v>957950000</v>
      </c>
      <c r="H82" s="27">
        <f t="shared" si="55"/>
        <v>957950000</v>
      </c>
      <c r="I82" s="27">
        <f t="shared" si="55"/>
        <v>957950000</v>
      </c>
      <c r="J82" s="27">
        <f t="shared" si="55"/>
        <v>957950000</v>
      </c>
      <c r="K82" s="27">
        <f t="shared" si="55"/>
        <v>957950000</v>
      </c>
      <c r="L82" s="27">
        <f t="shared" si="55"/>
        <v>957950000</v>
      </c>
      <c r="M82" s="27">
        <f t="shared" si="55"/>
        <v>957950000</v>
      </c>
      <c r="N82" s="27">
        <f t="shared" si="55"/>
        <v>957950000</v>
      </c>
      <c r="O82" s="27">
        <f t="shared" si="55"/>
        <v>957950000</v>
      </c>
      <c r="P82" s="27">
        <f t="shared" si="55"/>
        <v>957950000</v>
      </c>
      <c r="Q82" s="27">
        <f t="shared" si="55"/>
        <v>957950000</v>
      </c>
      <c r="R82" s="27">
        <f t="shared" si="55"/>
        <v>957950000</v>
      </c>
      <c r="S82" s="27">
        <f t="shared" si="55"/>
        <v>957950000</v>
      </c>
      <c r="T82" s="27">
        <f t="shared" si="55"/>
        <v>957950000</v>
      </c>
      <c r="U82" s="27">
        <f t="shared" si="55"/>
        <v>957950000</v>
      </c>
      <c r="V82" s="27">
        <f t="shared" si="55"/>
        <v>957950000</v>
      </c>
      <c r="W82" s="27">
        <f t="shared" si="55"/>
        <v>957950000</v>
      </c>
      <c r="X82" s="27">
        <f t="shared" si="55"/>
        <v>957950000</v>
      </c>
      <c r="Y82" s="27">
        <f t="shared" si="55"/>
        <v>957950000</v>
      </c>
      <c r="Z82" s="27">
        <f t="shared" si="55"/>
        <v>957950000</v>
      </c>
      <c r="AA82" s="27">
        <f t="shared" si="55"/>
        <v>957950000</v>
      </c>
      <c r="AB82" s="27">
        <f t="shared" si="55"/>
        <v>957950000</v>
      </c>
      <c r="AC82" s="27">
        <f t="shared" si="55"/>
        <v>957950000</v>
      </c>
      <c r="AD82" s="27">
        <f t="shared" si="55"/>
        <v>957950000</v>
      </c>
      <c r="AE82" s="27">
        <f t="shared" si="55"/>
        <v>957950000</v>
      </c>
      <c r="AF82" s="27">
        <f t="shared" si="55"/>
        <v>957950000</v>
      </c>
      <c r="AG82" s="27">
        <f t="shared" si="55"/>
        <v>957950000</v>
      </c>
      <c r="AH82" s="27">
        <f t="shared" si="55"/>
        <v>957950000</v>
      </c>
      <c r="AI82" s="27">
        <f t="shared" si="55"/>
        <v>957950000</v>
      </c>
      <c r="AJ82" s="27">
        <f t="shared" si="55"/>
        <v>957950000</v>
      </c>
      <c r="AK82" s="27">
        <f t="shared" si="55"/>
        <v>957950000</v>
      </c>
      <c r="AL82" s="27">
        <f t="shared" si="55"/>
        <v>957950000</v>
      </c>
      <c r="AM82" s="27">
        <f t="shared" si="55"/>
        <v>957950000</v>
      </c>
      <c r="AN82" s="27">
        <f t="shared" si="55"/>
        <v>957950000</v>
      </c>
      <c r="AO82" s="27">
        <f t="shared" si="55"/>
        <v>957950000</v>
      </c>
      <c r="AP82" s="27">
        <f t="shared" si="55"/>
        <v>957950000</v>
      </c>
      <c r="AQ82" s="27">
        <f t="shared" si="55"/>
        <v>957950000</v>
      </c>
      <c r="AR82" s="27">
        <f t="shared" si="55"/>
        <v>957950000</v>
      </c>
      <c r="AS82" s="27">
        <f t="shared" si="55"/>
        <v>957950000</v>
      </c>
      <c r="AT82" s="27">
        <f t="shared" si="55"/>
        <v>957950000</v>
      </c>
      <c r="AU82" s="27">
        <f t="shared" si="55"/>
        <v>957950000</v>
      </c>
      <c r="AV82" s="27">
        <f t="shared" si="55"/>
        <v>957950000</v>
      </c>
      <c r="AW82" s="27">
        <f t="shared" si="55"/>
        <v>957950000</v>
      </c>
      <c r="AX82" s="27">
        <f t="shared" si="55"/>
        <v>957950000</v>
      </c>
      <c r="AY82" s="27">
        <f t="shared" si="55"/>
        <v>957950000</v>
      </c>
      <c r="AZ82" s="27">
        <f t="shared" si="55"/>
        <v>957950000</v>
      </c>
      <c r="BA82" s="27">
        <f t="shared" si="55"/>
        <v>957950000</v>
      </c>
      <c r="BB82" s="27">
        <f t="shared" si="55"/>
        <v>957950000</v>
      </c>
      <c r="BC82" s="27">
        <f t="shared" si="55"/>
        <v>957950000</v>
      </c>
      <c r="BD82" s="27">
        <f t="shared" si="55"/>
        <v>957950000</v>
      </c>
      <c r="BE82" s="27">
        <f t="shared" si="55"/>
        <v>957950000</v>
      </c>
      <c r="BF82" s="27">
        <f t="shared" si="55"/>
        <v>957950000</v>
      </c>
      <c r="BG82" s="27">
        <f t="shared" si="55"/>
        <v>957950000</v>
      </c>
      <c r="BH82" s="27">
        <f t="shared" si="55"/>
        <v>957950000</v>
      </c>
      <c r="BI82" s="27">
        <f t="shared" si="55"/>
        <v>957950000</v>
      </c>
      <c r="BJ82" s="27">
        <f t="shared" si="55"/>
        <v>957950000</v>
      </c>
      <c r="BK82" s="27">
        <f t="shared" si="55"/>
        <v>957950000</v>
      </c>
      <c r="BL82" s="27">
        <f t="shared" si="55"/>
        <v>957950000</v>
      </c>
      <c r="BM82" s="27">
        <f t="shared" si="55"/>
        <v>957950000</v>
      </c>
      <c r="BN82" s="27">
        <f t="shared" si="55"/>
        <v>957950000</v>
      </c>
      <c r="BO82" s="27">
        <f t="shared" si="55"/>
        <v>957950000</v>
      </c>
      <c r="BP82" s="27">
        <f t="shared" si="55"/>
        <v>957950000</v>
      </c>
      <c r="BQ82" s="27">
        <f t="shared" si="55"/>
        <v>957950000</v>
      </c>
      <c r="BR82" s="27">
        <f t="shared" si="55"/>
        <v>957950000</v>
      </c>
      <c r="BS82" s="27">
        <f t="shared" si="55"/>
        <v>957950000</v>
      </c>
      <c r="BT82" s="27">
        <f t="shared" si="55"/>
        <v>957950000</v>
      </c>
      <c r="BU82" s="27">
        <f t="shared" si="55"/>
        <v>957950000</v>
      </c>
      <c r="BV82" s="27">
        <f t="shared" si="55"/>
        <v>957950000</v>
      </c>
      <c r="BW82" s="27">
        <f t="shared" si="55"/>
        <v>957950000</v>
      </c>
      <c r="BX82" s="27">
        <f t="shared" si="55"/>
        <v>957950000</v>
      </c>
      <c r="BY82" s="27">
        <f t="shared" si="55"/>
        <v>957950000</v>
      </c>
      <c r="BZ82" s="27">
        <f t="shared" si="55"/>
        <v>957950000</v>
      </c>
      <c r="CA82" s="27">
        <f t="shared" si="55"/>
        <v>957950000</v>
      </c>
      <c r="CB82" s="27">
        <f t="shared" si="55"/>
        <v>957950000</v>
      </c>
      <c r="CC82" s="27">
        <f t="shared" si="55"/>
        <v>957950000</v>
      </c>
      <c r="CD82" s="27">
        <f t="shared" si="55"/>
        <v>957950000</v>
      </c>
      <c r="CE82" s="27">
        <f t="shared" si="55"/>
        <v>957950000</v>
      </c>
      <c r="CF82" s="27">
        <f t="shared" si="55"/>
        <v>957950000</v>
      </c>
      <c r="CG82" s="27">
        <f t="shared" si="55"/>
        <v>957950000</v>
      </c>
      <c r="CH82" s="27">
        <f t="shared" si="55"/>
        <v>957950000</v>
      </c>
      <c r="CI82" s="27">
        <f t="shared" si="55"/>
        <v>957950000</v>
      </c>
      <c r="CJ82" s="27">
        <f t="shared" si="55"/>
        <v>957950000</v>
      </c>
      <c r="CK82" s="27">
        <f t="shared" si="55"/>
        <v>957950000</v>
      </c>
      <c r="CL82" s="27">
        <f t="shared" si="55"/>
        <v>957950000</v>
      </c>
      <c r="CM82" s="27">
        <f t="shared" si="55"/>
        <v>957950000</v>
      </c>
      <c r="CN82" s="27">
        <f t="shared" si="55"/>
        <v>957950000</v>
      </c>
      <c r="CO82" s="27">
        <f t="shared" si="55"/>
        <v>957950000</v>
      </c>
      <c r="CP82" s="27">
        <f t="shared" si="55"/>
        <v>957950000</v>
      </c>
      <c r="CQ82" s="27">
        <f t="shared" si="55"/>
        <v>957950000</v>
      </c>
      <c r="CR82" s="27">
        <f t="shared" si="55"/>
        <v>957950000</v>
      </c>
      <c r="CS82" s="27">
        <f t="shared" si="55"/>
        <v>957950000</v>
      </c>
      <c r="CT82" s="27">
        <f t="shared" si="55"/>
        <v>957950000</v>
      </c>
      <c r="CU82" s="27">
        <f t="shared" si="55"/>
        <v>957950000</v>
      </c>
      <c r="CV82" s="27">
        <f t="shared" si="55"/>
        <v>957950000</v>
      </c>
      <c r="CW82" s="27">
        <f t="shared" si="55"/>
        <v>957950000</v>
      </c>
      <c r="CX82" s="27">
        <f t="shared" si="55"/>
        <v>957950000</v>
      </c>
      <c r="CY82" s="27">
        <f t="shared" si="55"/>
        <v>957950000</v>
      </c>
      <c r="CZ82" s="27">
        <f t="shared" si="55"/>
        <v>957950000</v>
      </c>
      <c r="DA82" s="27">
        <f t="shared" si="55"/>
        <v>957950000</v>
      </c>
      <c r="DB82" s="27">
        <f t="shared" si="55"/>
        <v>957950000</v>
      </c>
      <c r="DC82" s="27">
        <f t="shared" si="55"/>
        <v>957950000</v>
      </c>
      <c r="DD82" s="27">
        <f t="shared" si="55"/>
        <v>957950000</v>
      </c>
      <c r="DE82" s="27">
        <f t="shared" si="55"/>
        <v>957950000</v>
      </c>
      <c r="DF82" s="27">
        <f t="shared" si="55"/>
        <v>957950000</v>
      </c>
      <c r="DG82" s="27">
        <f t="shared" si="55"/>
        <v>957950000</v>
      </c>
      <c r="DH82" s="27">
        <f t="shared" si="55"/>
        <v>957950000</v>
      </c>
      <c r="DI82" s="27">
        <f t="shared" si="55"/>
        <v>957950000</v>
      </c>
      <c r="DJ82" s="27">
        <f t="shared" si="55"/>
        <v>957950000</v>
      </c>
      <c r="DK82" s="27">
        <f t="shared" si="55"/>
        <v>957950000</v>
      </c>
      <c r="DL82" s="27">
        <f t="shared" si="55"/>
        <v>957950000</v>
      </c>
      <c r="DM82" s="27">
        <f t="shared" si="55"/>
        <v>957950000</v>
      </c>
      <c r="DN82" s="27">
        <f t="shared" si="55"/>
        <v>957950000</v>
      </c>
      <c r="DO82" s="27">
        <f t="shared" si="55"/>
        <v>957950000</v>
      </c>
      <c r="DP82" s="27">
        <f t="shared" si="55"/>
        <v>0</v>
      </c>
      <c r="DQ82" s="27">
        <f t="shared" si="55"/>
        <v>0</v>
      </c>
      <c r="DR82" s="27">
        <f t="shared" si="55"/>
        <v>0</v>
      </c>
    </row>
    <row r="83" ht="14.25" customHeight="1" outlineLevel="2">
      <c r="B83" s="242" t="str">
        <f>'Fund Raising'!B33</f>
        <v>Ecosystem Incentives (GPU, Storage Contributors)</v>
      </c>
      <c r="C83" s="27">
        <f t="shared" ref="C83:DR83" si="56">C17*C$46/100</f>
        <v>5636150000</v>
      </c>
      <c r="D83" s="27">
        <f t="shared" si="56"/>
        <v>1634150000</v>
      </c>
      <c r="E83" s="27">
        <f t="shared" si="56"/>
        <v>1634150000</v>
      </c>
      <c r="F83" s="27">
        <f t="shared" si="56"/>
        <v>1634150000</v>
      </c>
      <c r="G83" s="27">
        <f t="shared" si="56"/>
        <v>1634150000</v>
      </c>
      <c r="H83" s="27">
        <f t="shared" si="56"/>
        <v>1634150000</v>
      </c>
      <c r="I83" s="27">
        <f t="shared" si="56"/>
        <v>1634150000</v>
      </c>
      <c r="J83" s="27">
        <f t="shared" si="56"/>
        <v>1634150000</v>
      </c>
      <c r="K83" s="27">
        <f t="shared" si="56"/>
        <v>1634150000</v>
      </c>
      <c r="L83" s="27">
        <f t="shared" si="56"/>
        <v>1634150000</v>
      </c>
      <c r="M83" s="27">
        <f t="shared" si="56"/>
        <v>1634150000</v>
      </c>
      <c r="N83" s="27">
        <f t="shared" si="56"/>
        <v>1634150000</v>
      </c>
      <c r="O83" s="27">
        <f t="shared" si="56"/>
        <v>1634150000</v>
      </c>
      <c r="P83" s="27">
        <f t="shared" si="56"/>
        <v>1634150000</v>
      </c>
      <c r="Q83" s="27">
        <f t="shared" si="56"/>
        <v>1634150000</v>
      </c>
      <c r="R83" s="27">
        <f t="shared" si="56"/>
        <v>1634150000</v>
      </c>
      <c r="S83" s="27">
        <f t="shared" si="56"/>
        <v>1634150000</v>
      </c>
      <c r="T83" s="27">
        <f t="shared" si="56"/>
        <v>1634150000</v>
      </c>
      <c r="U83" s="27">
        <f t="shared" si="56"/>
        <v>1634150000</v>
      </c>
      <c r="V83" s="27">
        <f t="shared" si="56"/>
        <v>1634150000</v>
      </c>
      <c r="W83" s="27">
        <f t="shared" si="56"/>
        <v>1634150000</v>
      </c>
      <c r="X83" s="27">
        <f t="shared" si="56"/>
        <v>1634150000</v>
      </c>
      <c r="Y83" s="27">
        <f t="shared" si="56"/>
        <v>1634150000</v>
      </c>
      <c r="Z83" s="27">
        <f t="shared" si="56"/>
        <v>1634150000</v>
      </c>
      <c r="AA83" s="27">
        <f t="shared" si="56"/>
        <v>1634150000</v>
      </c>
      <c r="AB83" s="27">
        <f t="shared" si="56"/>
        <v>1634150000</v>
      </c>
      <c r="AC83" s="27">
        <f t="shared" si="56"/>
        <v>1634150000</v>
      </c>
      <c r="AD83" s="27">
        <f t="shared" si="56"/>
        <v>1634150000</v>
      </c>
      <c r="AE83" s="27">
        <f t="shared" si="56"/>
        <v>1634150000</v>
      </c>
      <c r="AF83" s="27">
        <f t="shared" si="56"/>
        <v>1634150000</v>
      </c>
      <c r="AG83" s="27">
        <f t="shared" si="56"/>
        <v>1634150000</v>
      </c>
      <c r="AH83" s="27">
        <f t="shared" si="56"/>
        <v>1634150000</v>
      </c>
      <c r="AI83" s="27">
        <f t="shared" si="56"/>
        <v>1634150000</v>
      </c>
      <c r="AJ83" s="27">
        <f t="shared" si="56"/>
        <v>1634150000</v>
      </c>
      <c r="AK83" s="27">
        <f t="shared" si="56"/>
        <v>1634150000</v>
      </c>
      <c r="AL83" s="27">
        <f t="shared" si="56"/>
        <v>1634150000</v>
      </c>
      <c r="AM83" s="27">
        <f t="shared" si="56"/>
        <v>1634150000</v>
      </c>
      <c r="AN83" s="27">
        <f t="shared" si="56"/>
        <v>1634150000</v>
      </c>
      <c r="AO83" s="27">
        <f t="shared" si="56"/>
        <v>1634150000</v>
      </c>
      <c r="AP83" s="27">
        <f t="shared" si="56"/>
        <v>1634150000</v>
      </c>
      <c r="AQ83" s="27">
        <f t="shared" si="56"/>
        <v>1634150000</v>
      </c>
      <c r="AR83" s="27">
        <f t="shared" si="56"/>
        <v>1634150000</v>
      </c>
      <c r="AS83" s="27">
        <f t="shared" si="56"/>
        <v>1634150000</v>
      </c>
      <c r="AT83" s="27">
        <f t="shared" si="56"/>
        <v>1634150000</v>
      </c>
      <c r="AU83" s="27">
        <f t="shared" si="56"/>
        <v>1634150000</v>
      </c>
      <c r="AV83" s="27">
        <f t="shared" si="56"/>
        <v>1634150000</v>
      </c>
      <c r="AW83" s="27">
        <f t="shared" si="56"/>
        <v>1634150000</v>
      </c>
      <c r="AX83" s="27">
        <f t="shared" si="56"/>
        <v>1634150000</v>
      </c>
      <c r="AY83" s="27">
        <f t="shared" si="56"/>
        <v>1634150000</v>
      </c>
      <c r="AZ83" s="27">
        <f t="shared" si="56"/>
        <v>1634150000</v>
      </c>
      <c r="BA83" s="27">
        <f t="shared" si="56"/>
        <v>1634150000</v>
      </c>
      <c r="BB83" s="27">
        <f t="shared" si="56"/>
        <v>1634150000</v>
      </c>
      <c r="BC83" s="27">
        <f t="shared" si="56"/>
        <v>1634150000</v>
      </c>
      <c r="BD83" s="27">
        <f t="shared" si="56"/>
        <v>1634150000</v>
      </c>
      <c r="BE83" s="27">
        <f t="shared" si="56"/>
        <v>1634150000</v>
      </c>
      <c r="BF83" s="27">
        <f t="shared" si="56"/>
        <v>1634150000</v>
      </c>
      <c r="BG83" s="27">
        <f t="shared" si="56"/>
        <v>1634150000</v>
      </c>
      <c r="BH83" s="27">
        <f t="shared" si="56"/>
        <v>1634150000</v>
      </c>
      <c r="BI83" s="27">
        <f t="shared" si="56"/>
        <v>1634150000</v>
      </c>
      <c r="BJ83" s="27">
        <f t="shared" si="56"/>
        <v>1634150000</v>
      </c>
      <c r="BK83" s="27">
        <f t="shared" si="56"/>
        <v>1634150000</v>
      </c>
      <c r="BL83" s="27">
        <f t="shared" si="56"/>
        <v>1634150000</v>
      </c>
      <c r="BM83" s="27">
        <f t="shared" si="56"/>
        <v>1634150000</v>
      </c>
      <c r="BN83" s="27">
        <f t="shared" si="56"/>
        <v>1634150000</v>
      </c>
      <c r="BO83" s="27">
        <f t="shared" si="56"/>
        <v>1634150000</v>
      </c>
      <c r="BP83" s="27">
        <f t="shared" si="56"/>
        <v>1634150000</v>
      </c>
      <c r="BQ83" s="27">
        <f t="shared" si="56"/>
        <v>1634150000</v>
      </c>
      <c r="BR83" s="27">
        <f t="shared" si="56"/>
        <v>1634150000</v>
      </c>
      <c r="BS83" s="27">
        <f t="shared" si="56"/>
        <v>1634150000</v>
      </c>
      <c r="BT83" s="27">
        <f t="shared" si="56"/>
        <v>1634150000</v>
      </c>
      <c r="BU83" s="27">
        <f t="shared" si="56"/>
        <v>1634150000</v>
      </c>
      <c r="BV83" s="27">
        <f t="shared" si="56"/>
        <v>1634150000</v>
      </c>
      <c r="BW83" s="27">
        <f t="shared" si="56"/>
        <v>1634150000</v>
      </c>
      <c r="BX83" s="27">
        <f t="shared" si="56"/>
        <v>1634150000</v>
      </c>
      <c r="BY83" s="27">
        <f t="shared" si="56"/>
        <v>1634150000</v>
      </c>
      <c r="BZ83" s="27">
        <f t="shared" si="56"/>
        <v>1634150000</v>
      </c>
      <c r="CA83" s="27">
        <f t="shared" si="56"/>
        <v>1634150000</v>
      </c>
      <c r="CB83" s="27">
        <f t="shared" si="56"/>
        <v>1634150000</v>
      </c>
      <c r="CC83" s="27">
        <f t="shared" si="56"/>
        <v>1634150000</v>
      </c>
      <c r="CD83" s="27">
        <f t="shared" si="56"/>
        <v>1634150000</v>
      </c>
      <c r="CE83" s="27">
        <f t="shared" si="56"/>
        <v>1634150000</v>
      </c>
      <c r="CF83" s="27">
        <f t="shared" si="56"/>
        <v>1634150000</v>
      </c>
      <c r="CG83" s="27">
        <f t="shared" si="56"/>
        <v>1634150000</v>
      </c>
      <c r="CH83" s="27">
        <f t="shared" si="56"/>
        <v>1634150000</v>
      </c>
      <c r="CI83" s="27">
        <f t="shared" si="56"/>
        <v>1634150000</v>
      </c>
      <c r="CJ83" s="27">
        <f t="shared" si="56"/>
        <v>1634150000</v>
      </c>
      <c r="CK83" s="27">
        <f t="shared" si="56"/>
        <v>1634150000</v>
      </c>
      <c r="CL83" s="27">
        <f t="shared" si="56"/>
        <v>1634150000</v>
      </c>
      <c r="CM83" s="27">
        <f t="shared" si="56"/>
        <v>1634150000</v>
      </c>
      <c r="CN83" s="27">
        <f t="shared" si="56"/>
        <v>1634150000</v>
      </c>
      <c r="CO83" s="27">
        <f t="shared" si="56"/>
        <v>1634150000</v>
      </c>
      <c r="CP83" s="27">
        <f t="shared" si="56"/>
        <v>1634150000</v>
      </c>
      <c r="CQ83" s="27">
        <f t="shared" si="56"/>
        <v>1634150000</v>
      </c>
      <c r="CR83" s="27">
        <f t="shared" si="56"/>
        <v>1634150000</v>
      </c>
      <c r="CS83" s="27">
        <f t="shared" si="56"/>
        <v>1634150000</v>
      </c>
      <c r="CT83" s="27">
        <f t="shared" si="56"/>
        <v>1634150000</v>
      </c>
      <c r="CU83" s="27">
        <f t="shared" si="56"/>
        <v>1634150000</v>
      </c>
      <c r="CV83" s="27">
        <f t="shared" si="56"/>
        <v>1634150000</v>
      </c>
      <c r="CW83" s="27">
        <f t="shared" si="56"/>
        <v>1634150000</v>
      </c>
      <c r="CX83" s="27">
        <f t="shared" si="56"/>
        <v>1634150000</v>
      </c>
      <c r="CY83" s="27">
        <f t="shared" si="56"/>
        <v>1634150000</v>
      </c>
      <c r="CZ83" s="27">
        <f t="shared" si="56"/>
        <v>1634150000</v>
      </c>
      <c r="DA83" s="27">
        <f t="shared" si="56"/>
        <v>1634150000</v>
      </c>
      <c r="DB83" s="27">
        <f t="shared" si="56"/>
        <v>1634150000</v>
      </c>
      <c r="DC83" s="27">
        <f t="shared" si="56"/>
        <v>1634150000</v>
      </c>
      <c r="DD83" s="27">
        <f t="shared" si="56"/>
        <v>1634150000</v>
      </c>
      <c r="DE83" s="27">
        <f t="shared" si="56"/>
        <v>1634150000</v>
      </c>
      <c r="DF83" s="27">
        <f t="shared" si="56"/>
        <v>1634150000</v>
      </c>
      <c r="DG83" s="27">
        <f t="shared" si="56"/>
        <v>1634150000</v>
      </c>
      <c r="DH83" s="27">
        <f t="shared" si="56"/>
        <v>1634150000</v>
      </c>
      <c r="DI83" s="27">
        <f t="shared" si="56"/>
        <v>1634150000</v>
      </c>
      <c r="DJ83" s="27">
        <f t="shared" si="56"/>
        <v>1634150000</v>
      </c>
      <c r="DK83" s="27">
        <f t="shared" si="56"/>
        <v>1634150000</v>
      </c>
      <c r="DL83" s="27">
        <f t="shared" si="56"/>
        <v>1634150000</v>
      </c>
      <c r="DM83" s="27">
        <f t="shared" si="56"/>
        <v>1634150000</v>
      </c>
      <c r="DN83" s="27">
        <f t="shared" si="56"/>
        <v>1634150000</v>
      </c>
      <c r="DO83" s="27">
        <f t="shared" si="56"/>
        <v>1634150000</v>
      </c>
      <c r="DP83" s="27">
        <f t="shared" si="56"/>
        <v>0</v>
      </c>
      <c r="DQ83" s="27">
        <f t="shared" si="56"/>
        <v>0</v>
      </c>
      <c r="DR83" s="27">
        <f t="shared" si="56"/>
        <v>0</v>
      </c>
    </row>
    <row r="84" ht="14.25" customHeight="1" outlineLevel="2">
      <c r="B84" s="242" t="str">
        <f>'Fund Raising'!B34</f>
        <v>Community Treasury</v>
      </c>
      <c r="C84" s="27">
        <f t="shared" ref="C84:DR84" si="57">C18*C$46/100</f>
        <v>2477962500</v>
      </c>
      <c r="D84" s="27">
        <f t="shared" si="57"/>
        <v>718462500</v>
      </c>
      <c r="E84" s="27">
        <f t="shared" si="57"/>
        <v>718462500</v>
      </c>
      <c r="F84" s="27">
        <f t="shared" si="57"/>
        <v>718462500</v>
      </c>
      <c r="G84" s="27">
        <f t="shared" si="57"/>
        <v>718462500</v>
      </c>
      <c r="H84" s="27">
        <f t="shared" si="57"/>
        <v>718462500</v>
      </c>
      <c r="I84" s="27">
        <f t="shared" si="57"/>
        <v>718462500</v>
      </c>
      <c r="J84" s="27">
        <f t="shared" si="57"/>
        <v>718462500</v>
      </c>
      <c r="K84" s="27">
        <f t="shared" si="57"/>
        <v>718462500</v>
      </c>
      <c r="L84" s="27">
        <f t="shared" si="57"/>
        <v>718462500</v>
      </c>
      <c r="M84" s="27">
        <f t="shared" si="57"/>
        <v>718462500</v>
      </c>
      <c r="N84" s="27">
        <f t="shared" si="57"/>
        <v>718462500</v>
      </c>
      <c r="O84" s="27">
        <f t="shared" si="57"/>
        <v>718462500</v>
      </c>
      <c r="P84" s="27">
        <f t="shared" si="57"/>
        <v>718462500</v>
      </c>
      <c r="Q84" s="27">
        <f t="shared" si="57"/>
        <v>718462500</v>
      </c>
      <c r="R84" s="27">
        <f t="shared" si="57"/>
        <v>718462500</v>
      </c>
      <c r="S84" s="27">
        <f t="shared" si="57"/>
        <v>718462500</v>
      </c>
      <c r="T84" s="27">
        <f t="shared" si="57"/>
        <v>718462500</v>
      </c>
      <c r="U84" s="27">
        <f t="shared" si="57"/>
        <v>718462500</v>
      </c>
      <c r="V84" s="27">
        <f t="shared" si="57"/>
        <v>718462500</v>
      </c>
      <c r="W84" s="27">
        <f t="shared" si="57"/>
        <v>718462500</v>
      </c>
      <c r="X84" s="27">
        <f t="shared" si="57"/>
        <v>718462500</v>
      </c>
      <c r="Y84" s="27">
        <f t="shared" si="57"/>
        <v>718462500</v>
      </c>
      <c r="Z84" s="27">
        <f t="shared" si="57"/>
        <v>718462500</v>
      </c>
      <c r="AA84" s="27">
        <f t="shared" si="57"/>
        <v>718462500</v>
      </c>
      <c r="AB84" s="27">
        <f t="shared" si="57"/>
        <v>718462500</v>
      </c>
      <c r="AC84" s="27">
        <f t="shared" si="57"/>
        <v>718462500</v>
      </c>
      <c r="AD84" s="27">
        <f t="shared" si="57"/>
        <v>718462500</v>
      </c>
      <c r="AE84" s="27">
        <f t="shared" si="57"/>
        <v>718462500</v>
      </c>
      <c r="AF84" s="27">
        <f t="shared" si="57"/>
        <v>718462500</v>
      </c>
      <c r="AG84" s="27">
        <f t="shared" si="57"/>
        <v>718462500</v>
      </c>
      <c r="AH84" s="27">
        <f t="shared" si="57"/>
        <v>718462500</v>
      </c>
      <c r="AI84" s="27">
        <f t="shared" si="57"/>
        <v>718462500</v>
      </c>
      <c r="AJ84" s="27">
        <f t="shared" si="57"/>
        <v>718462500</v>
      </c>
      <c r="AK84" s="27">
        <f t="shared" si="57"/>
        <v>718462500</v>
      </c>
      <c r="AL84" s="27">
        <f t="shared" si="57"/>
        <v>718462500</v>
      </c>
      <c r="AM84" s="27">
        <f t="shared" si="57"/>
        <v>718462500</v>
      </c>
      <c r="AN84" s="27">
        <f t="shared" si="57"/>
        <v>718462500</v>
      </c>
      <c r="AO84" s="27">
        <f t="shared" si="57"/>
        <v>718462500</v>
      </c>
      <c r="AP84" s="27">
        <f t="shared" si="57"/>
        <v>718462500</v>
      </c>
      <c r="AQ84" s="27">
        <f t="shared" si="57"/>
        <v>718462500</v>
      </c>
      <c r="AR84" s="27">
        <f t="shared" si="57"/>
        <v>718462500</v>
      </c>
      <c r="AS84" s="27">
        <f t="shared" si="57"/>
        <v>718462500</v>
      </c>
      <c r="AT84" s="27">
        <f t="shared" si="57"/>
        <v>718462500</v>
      </c>
      <c r="AU84" s="27">
        <f t="shared" si="57"/>
        <v>718462500</v>
      </c>
      <c r="AV84" s="27">
        <f t="shared" si="57"/>
        <v>718462500</v>
      </c>
      <c r="AW84" s="27">
        <f t="shared" si="57"/>
        <v>718462500</v>
      </c>
      <c r="AX84" s="27">
        <f t="shared" si="57"/>
        <v>718462500</v>
      </c>
      <c r="AY84" s="27">
        <f t="shared" si="57"/>
        <v>718462500</v>
      </c>
      <c r="AZ84" s="27">
        <f t="shared" si="57"/>
        <v>718462500</v>
      </c>
      <c r="BA84" s="27">
        <f t="shared" si="57"/>
        <v>718462500</v>
      </c>
      <c r="BB84" s="27">
        <f t="shared" si="57"/>
        <v>718462500</v>
      </c>
      <c r="BC84" s="27">
        <f t="shared" si="57"/>
        <v>718462500</v>
      </c>
      <c r="BD84" s="27">
        <f t="shared" si="57"/>
        <v>718462500</v>
      </c>
      <c r="BE84" s="27">
        <f t="shared" si="57"/>
        <v>718462500</v>
      </c>
      <c r="BF84" s="27">
        <f t="shared" si="57"/>
        <v>718462500</v>
      </c>
      <c r="BG84" s="27">
        <f t="shared" si="57"/>
        <v>718462500</v>
      </c>
      <c r="BH84" s="27">
        <f t="shared" si="57"/>
        <v>718462500</v>
      </c>
      <c r="BI84" s="27">
        <f t="shared" si="57"/>
        <v>718462500</v>
      </c>
      <c r="BJ84" s="27">
        <f t="shared" si="57"/>
        <v>718462500</v>
      </c>
      <c r="BK84" s="27">
        <f t="shared" si="57"/>
        <v>718462500</v>
      </c>
      <c r="BL84" s="27">
        <f t="shared" si="57"/>
        <v>718462500</v>
      </c>
      <c r="BM84" s="27">
        <f t="shared" si="57"/>
        <v>718462500</v>
      </c>
      <c r="BN84" s="27">
        <f t="shared" si="57"/>
        <v>718462500</v>
      </c>
      <c r="BO84" s="27">
        <f t="shared" si="57"/>
        <v>718462500</v>
      </c>
      <c r="BP84" s="27">
        <f t="shared" si="57"/>
        <v>718462500</v>
      </c>
      <c r="BQ84" s="27">
        <f t="shared" si="57"/>
        <v>718462500</v>
      </c>
      <c r="BR84" s="27">
        <f t="shared" si="57"/>
        <v>718462500</v>
      </c>
      <c r="BS84" s="27">
        <f t="shared" si="57"/>
        <v>718462500</v>
      </c>
      <c r="BT84" s="27">
        <f t="shared" si="57"/>
        <v>718462500</v>
      </c>
      <c r="BU84" s="27">
        <f t="shared" si="57"/>
        <v>718462500</v>
      </c>
      <c r="BV84" s="27">
        <f t="shared" si="57"/>
        <v>718462500</v>
      </c>
      <c r="BW84" s="27">
        <f t="shared" si="57"/>
        <v>718462500</v>
      </c>
      <c r="BX84" s="27">
        <f t="shared" si="57"/>
        <v>718462500</v>
      </c>
      <c r="BY84" s="27">
        <f t="shared" si="57"/>
        <v>718462500</v>
      </c>
      <c r="BZ84" s="27">
        <f t="shared" si="57"/>
        <v>718462500</v>
      </c>
      <c r="CA84" s="27">
        <f t="shared" si="57"/>
        <v>718462500</v>
      </c>
      <c r="CB84" s="27">
        <f t="shared" si="57"/>
        <v>718462500</v>
      </c>
      <c r="CC84" s="27">
        <f t="shared" si="57"/>
        <v>718462500</v>
      </c>
      <c r="CD84" s="27">
        <f t="shared" si="57"/>
        <v>718462500</v>
      </c>
      <c r="CE84" s="27">
        <f t="shared" si="57"/>
        <v>718462500</v>
      </c>
      <c r="CF84" s="27">
        <f t="shared" si="57"/>
        <v>718462500</v>
      </c>
      <c r="CG84" s="27">
        <f t="shared" si="57"/>
        <v>718462500</v>
      </c>
      <c r="CH84" s="27">
        <f t="shared" si="57"/>
        <v>718462500</v>
      </c>
      <c r="CI84" s="27">
        <f t="shared" si="57"/>
        <v>718462500</v>
      </c>
      <c r="CJ84" s="27">
        <f t="shared" si="57"/>
        <v>718462500</v>
      </c>
      <c r="CK84" s="27">
        <f t="shared" si="57"/>
        <v>718462500</v>
      </c>
      <c r="CL84" s="27">
        <f t="shared" si="57"/>
        <v>718462500</v>
      </c>
      <c r="CM84" s="27">
        <f t="shared" si="57"/>
        <v>718462500</v>
      </c>
      <c r="CN84" s="27">
        <f t="shared" si="57"/>
        <v>718462500</v>
      </c>
      <c r="CO84" s="27">
        <f t="shared" si="57"/>
        <v>718462500</v>
      </c>
      <c r="CP84" s="27">
        <f t="shared" si="57"/>
        <v>718462500</v>
      </c>
      <c r="CQ84" s="27">
        <f t="shared" si="57"/>
        <v>718462500</v>
      </c>
      <c r="CR84" s="27">
        <f t="shared" si="57"/>
        <v>718462500</v>
      </c>
      <c r="CS84" s="27">
        <f t="shared" si="57"/>
        <v>718462500</v>
      </c>
      <c r="CT84" s="27">
        <f t="shared" si="57"/>
        <v>718462500</v>
      </c>
      <c r="CU84" s="27">
        <f t="shared" si="57"/>
        <v>718462500</v>
      </c>
      <c r="CV84" s="27">
        <f t="shared" si="57"/>
        <v>718462500</v>
      </c>
      <c r="CW84" s="27">
        <f t="shared" si="57"/>
        <v>718462500</v>
      </c>
      <c r="CX84" s="27">
        <f t="shared" si="57"/>
        <v>718462500</v>
      </c>
      <c r="CY84" s="27">
        <f t="shared" si="57"/>
        <v>718462500</v>
      </c>
      <c r="CZ84" s="27">
        <f t="shared" si="57"/>
        <v>718462500</v>
      </c>
      <c r="DA84" s="27">
        <f t="shared" si="57"/>
        <v>718462500</v>
      </c>
      <c r="DB84" s="27">
        <f t="shared" si="57"/>
        <v>718462500</v>
      </c>
      <c r="DC84" s="27">
        <f t="shared" si="57"/>
        <v>718462500</v>
      </c>
      <c r="DD84" s="27">
        <f t="shared" si="57"/>
        <v>718462500</v>
      </c>
      <c r="DE84" s="27">
        <f t="shared" si="57"/>
        <v>718462500</v>
      </c>
      <c r="DF84" s="27">
        <f t="shared" si="57"/>
        <v>718462500</v>
      </c>
      <c r="DG84" s="27">
        <f t="shared" si="57"/>
        <v>718462500</v>
      </c>
      <c r="DH84" s="27">
        <f t="shared" si="57"/>
        <v>718462500</v>
      </c>
      <c r="DI84" s="27">
        <f t="shared" si="57"/>
        <v>718462500</v>
      </c>
      <c r="DJ84" s="27">
        <f t="shared" si="57"/>
        <v>718462500</v>
      </c>
      <c r="DK84" s="27">
        <f t="shared" si="57"/>
        <v>718462500</v>
      </c>
      <c r="DL84" s="27">
        <f t="shared" si="57"/>
        <v>718462500</v>
      </c>
      <c r="DM84" s="27">
        <f t="shared" si="57"/>
        <v>718462500</v>
      </c>
      <c r="DN84" s="27">
        <f t="shared" si="57"/>
        <v>718462500</v>
      </c>
      <c r="DO84" s="27">
        <f t="shared" si="57"/>
        <v>718462500</v>
      </c>
      <c r="DP84" s="27">
        <f t="shared" si="57"/>
        <v>0</v>
      </c>
      <c r="DQ84" s="27">
        <f t="shared" si="57"/>
        <v>0</v>
      </c>
      <c r="DR84" s="27">
        <f t="shared" si="57"/>
        <v>0</v>
      </c>
    </row>
    <row r="85" ht="14.25" customHeight="1" outlineLevel="1">
      <c r="B85" s="242" t="str">
        <f>'Fund Raising'!B35</f>
        <v>Foundation</v>
      </c>
      <c r="C85" s="27">
        <f t="shared" ref="C85:DR85" si="58">C19*C$46/100</f>
        <v>0</v>
      </c>
      <c r="D85" s="27">
        <f t="shared" si="58"/>
        <v>0</v>
      </c>
      <c r="E85" s="27">
        <f t="shared" si="58"/>
        <v>0</v>
      </c>
      <c r="F85" s="27">
        <f t="shared" si="58"/>
        <v>0</v>
      </c>
      <c r="G85" s="27">
        <f t="shared" si="58"/>
        <v>0</v>
      </c>
      <c r="H85" s="27">
        <f t="shared" si="58"/>
        <v>0</v>
      </c>
      <c r="I85" s="27">
        <f t="shared" si="58"/>
        <v>0</v>
      </c>
      <c r="J85" s="27">
        <f t="shared" si="58"/>
        <v>0</v>
      </c>
      <c r="K85" s="27">
        <f t="shared" si="58"/>
        <v>0</v>
      </c>
      <c r="L85" s="27">
        <f t="shared" si="58"/>
        <v>0</v>
      </c>
      <c r="M85" s="27">
        <f t="shared" si="58"/>
        <v>0</v>
      </c>
      <c r="N85" s="27">
        <f t="shared" si="58"/>
        <v>0</v>
      </c>
      <c r="O85" s="27">
        <f t="shared" si="58"/>
        <v>0</v>
      </c>
      <c r="P85" s="27">
        <f t="shared" si="58"/>
        <v>0</v>
      </c>
      <c r="Q85" s="27">
        <f t="shared" si="58"/>
        <v>0</v>
      </c>
      <c r="R85" s="27">
        <f t="shared" si="58"/>
        <v>0</v>
      </c>
      <c r="S85" s="27">
        <f t="shared" si="58"/>
        <v>0</v>
      </c>
      <c r="T85" s="27">
        <f t="shared" si="58"/>
        <v>0</v>
      </c>
      <c r="U85" s="27">
        <f t="shared" si="58"/>
        <v>0</v>
      </c>
      <c r="V85" s="27">
        <f t="shared" si="58"/>
        <v>0</v>
      </c>
      <c r="W85" s="27">
        <f t="shared" si="58"/>
        <v>0</v>
      </c>
      <c r="X85" s="27">
        <f t="shared" si="58"/>
        <v>0</v>
      </c>
      <c r="Y85" s="27">
        <f t="shared" si="58"/>
        <v>0</v>
      </c>
      <c r="Z85" s="27">
        <f t="shared" si="58"/>
        <v>0</v>
      </c>
      <c r="AA85" s="27">
        <f t="shared" si="58"/>
        <v>0</v>
      </c>
      <c r="AB85" s="27">
        <f t="shared" si="58"/>
        <v>0</v>
      </c>
      <c r="AC85" s="27">
        <f t="shared" si="58"/>
        <v>0</v>
      </c>
      <c r="AD85" s="27">
        <f t="shared" si="58"/>
        <v>0</v>
      </c>
      <c r="AE85" s="27">
        <f t="shared" si="58"/>
        <v>0</v>
      </c>
      <c r="AF85" s="27">
        <f t="shared" si="58"/>
        <v>0</v>
      </c>
      <c r="AG85" s="27">
        <f t="shared" si="58"/>
        <v>0</v>
      </c>
      <c r="AH85" s="27">
        <f t="shared" si="58"/>
        <v>0</v>
      </c>
      <c r="AI85" s="27">
        <f t="shared" si="58"/>
        <v>0</v>
      </c>
      <c r="AJ85" s="27">
        <f t="shared" si="58"/>
        <v>0</v>
      </c>
      <c r="AK85" s="27">
        <f t="shared" si="58"/>
        <v>0</v>
      </c>
      <c r="AL85" s="27">
        <f t="shared" si="58"/>
        <v>0</v>
      </c>
      <c r="AM85" s="27">
        <f t="shared" si="58"/>
        <v>0</v>
      </c>
      <c r="AN85" s="27">
        <f t="shared" si="58"/>
        <v>0</v>
      </c>
      <c r="AO85" s="27">
        <f t="shared" si="58"/>
        <v>0</v>
      </c>
      <c r="AP85" s="27">
        <f t="shared" si="58"/>
        <v>0</v>
      </c>
      <c r="AQ85" s="27">
        <f t="shared" si="58"/>
        <v>0</v>
      </c>
      <c r="AR85" s="27">
        <f t="shared" si="58"/>
        <v>0</v>
      </c>
      <c r="AS85" s="27">
        <f t="shared" si="58"/>
        <v>0</v>
      </c>
      <c r="AT85" s="27">
        <f t="shared" si="58"/>
        <v>0</v>
      </c>
      <c r="AU85" s="27">
        <f t="shared" si="58"/>
        <v>0</v>
      </c>
      <c r="AV85" s="27">
        <f t="shared" si="58"/>
        <v>0</v>
      </c>
      <c r="AW85" s="27">
        <f t="shared" si="58"/>
        <v>0</v>
      </c>
      <c r="AX85" s="27">
        <f t="shared" si="58"/>
        <v>0</v>
      </c>
      <c r="AY85" s="27">
        <f t="shared" si="58"/>
        <v>0</v>
      </c>
      <c r="AZ85" s="27">
        <f t="shared" si="58"/>
        <v>0</v>
      </c>
      <c r="BA85" s="27">
        <f t="shared" si="58"/>
        <v>0</v>
      </c>
      <c r="BB85" s="27">
        <f t="shared" si="58"/>
        <v>0</v>
      </c>
      <c r="BC85" s="27">
        <f t="shared" si="58"/>
        <v>0</v>
      </c>
      <c r="BD85" s="27">
        <f t="shared" si="58"/>
        <v>0</v>
      </c>
      <c r="BE85" s="27">
        <f t="shared" si="58"/>
        <v>0</v>
      </c>
      <c r="BF85" s="27">
        <f t="shared" si="58"/>
        <v>0</v>
      </c>
      <c r="BG85" s="27">
        <f t="shared" si="58"/>
        <v>0</v>
      </c>
      <c r="BH85" s="27">
        <f t="shared" si="58"/>
        <v>0</v>
      </c>
      <c r="BI85" s="27">
        <f t="shared" si="58"/>
        <v>0</v>
      </c>
      <c r="BJ85" s="27">
        <f t="shared" si="58"/>
        <v>0</v>
      </c>
      <c r="BK85" s="27">
        <f t="shared" si="58"/>
        <v>0</v>
      </c>
      <c r="BL85" s="27">
        <f t="shared" si="58"/>
        <v>0</v>
      </c>
      <c r="BM85" s="27">
        <f t="shared" si="58"/>
        <v>0</v>
      </c>
      <c r="BN85" s="27">
        <f t="shared" si="58"/>
        <v>0</v>
      </c>
      <c r="BO85" s="27">
        <f t="shared" si="58"/>
        <v>0</v>
      </c>
      <c r="BP85" s="27">
        <f t="shared" si="58"/>
        <v>0</v>
      </c>
      <c r="BQ85" s="27">
        <f t="shared" si="58"/>
        <v>0</v>
      </c>
      <c r="BR85" s="27">
        <f t="shared" si="58"/>
        <v>0</v>
      </c>
      <c r="BS85" s="27">
        <f t="shared" si="58"/>
        <v>0</v>
      </c>
      <c r="BT85" s="27">
        <f t="shared" si="58"/>
        <v>0</v>
      </c>
      <c r="BU85" s="27">
        <f t="shared" si="58"/>
        <v>0</v>
      </c>
      <c r="BV85" s="27">
        <f t="shared" si="58"/>
        <v>0</v>
      </c>
      <c r="BW85" s="27">
        <f t="shared" si="58"/>
        <v>0</v>
      </c>
      <c r="BX85" s="27">
        <f t="shared" si="58"/>
        <v>0</v>
      </c>
      <c r="BY85" s="27">
        <f t="shared" si="58"/>
        <v>0</v>
      </c>
      <c r="BZ85" s="27">
        <f t="shared" si="58"/>
        <v>0</v>
      </c>
      <c r="CA85" s="27">
        <f t="shared" si="58"/>
        <v>0</v>
      </c>
      <c r="CB85" s="27">
        <f t="shared" si="58"/>
        <v>0</v>
      </c>
      <c r="CC85" s="27">
        <f t="shared" si="58"/>
        <v>0</v>
      </c>
      <c r="CD85" s="27">
        <f t="shared" si="58"/>
        <v>0</v>
      </c>
      <c r="CE85" s="27">
        <f t="shared" si="58"/>
        <v>0</v>
      </c>
      <c r="CF85" s="27">
        <f t="shared" si="58"/>
        <v>0</v>
      </c>
      <c r="CG85" s="27">
        <f t="shared" si="58"/>
        <v>0</v>
      </c>
      <c r="CH85" s="27">
        <f t="shared" si="58"/>
        <v>0</v>
      </c>
      <c r="CI85" s="27">
        <f t="shared" si="58"/>
        <v>0</v>
      </c>
      <c r="CJ85" s="27">
        <f t="shared" si="58"/>
        <v>0</v>
      </c>
      <c r="CK85" s="27">
        <f t="shared" si="58"/>
        <v>0</v>
      </c>
      <c r="CL85" s="27">
        <f t="shared" si="58"/>
        <v>0</v>
      </c>
      <c r="CM85" s="27">
        <f t="shared" si="58"/>
        <v>0</v>
      </c>
      <c r="CN85" s="27">
        <f t="shared" si="58"/>
        <v>0</v>
      </c>
      <c r="CO85" s="27">
        <f t="shared" si="58"/>
        <v>0</v>
      </c>
      <c r="CP85" s="27">
        <f t="shared" si="58"/>
        <v>0</v>
      </c>
      <c r="CQ85" s="27">
        <f t="shared" si="58"/>
        <v>0</v>
      </c>
      <c r="CR85" s="27">
        <f t="shared" si="58"/>
        <v>0</v>
      </c>
      <c r="CS85" s="27">
        <f t="shared" si="58"/>
        <v>0</v>
      </c>
      <c r="CT85" s="27">
        <f t="shared" si="58"/>
        <v>0</v>
      </c>
      <c r="CU85" s="27">
        <f t="shared" si="58"/>
        <v>0</v>
      </c>
      <c r="CV85" s="27">
        <f t="shared" si="58"/>
        <v>0</v>
      </c>
      <c r="CW85" s="27">
        <f t="shared" si="58"/>
        <v>0</v>
      </c>
      <c r="CX85" s="27">
        <f t="shared" si="58"/>
        <v>0</v>
      </c>
      <c r="CY85" s="27">
        <f t="shared" si="58"/>
        <v>0</v>
      </c>
      <c r="CZ85" s="27">
        <f t="shared" si="58"/>
        <v>0</v>
      </c>
      <c r="DA85" s="27">
        <f t="shared" si="58"/>
        <v>0</v>
      </c>
      <c r="DB85" s="27">
        <f t="shared" si="58"/>
        <v>0</v>
      </c>
      <c r="DC85" s="27">
        <f t="shared" si="58"/>
        <v>0</v>
      </c>
      <c r="DD85" s="27">
        <f t="shared" si="58"/>
        <v>0</v>
      </c>
      <c r="DE85" s="27">
        <f t="shared" si="58"/>
        <v>0</v>
      </c>
      <c r="DF85" s="27">
        <f t="shared" si="58"/>
        <v>0</v>
      </c>
      <c r="DG85" s="27">
        <f t="shared" si="58"/>
        <v>0</v>
      </c>
      <c r="DH85" s="27">
        <f t="shared" si="58"/>
        <v>0</v>
      </c>
      <c r="DI85" s="27">
        <f t="shared" si="58"/>
        <v>0</v>
      </c>
      <c r="DJ85" s="27">
        <f t="shared" si="58"/>
        <v>0</v>
      </c>
      <c r="DK85" s="27">
        <f t="shared" si="58"/>
        <v>0</v>
      </c>
      <c r="DL85" s="27">
        <f t="shared" si="58"/>
        <v>0</v>
      </c>
      <c r="DM85" s="27">
        <f t="shared" si="58"/>
        <v>0</v>
      </c>
      <c r="DN85" s="27">
        <f t="shared" si="58"/>
        <v>0</v>
      </c>
      <c r="DO85" s="27">
        <f t="shared" si="58"/>
        <v>0</v>
      </c>
      <c r="DP85" s="27">
        <f t="shared" si="58"/>
        <v>0</v>
      </c>
      <c r="DQ85" s="27">
        <f t="shared" si="58"/>
        <v>0</v>
      </c>
      <c r="DR85" s="27">
        <f t="shared" si="58"/>
        <v>0</v>
      </c>
    </row>
    <row r="86" ht="14.25" customHeight="1" outlineLevel="1">
      <c r="B86" s="242" t="s">
        <v>250</v>
      </c>
      <c r="C86" s="27">
        <f>0+(C51+C57)*C46/100</f>
        <v>0</v>
      </c>
      <c r="D86" s="27">
        <f t="shared" ref="D86:DR86" si="59">C180*D46/100+(D51+D57)*D46/100</f>
        <v>5822544419</v>
      </c>
      <c r="E86" s="27">
        <f t="shared" si="59"/>
        <v>5275771275</v>
      </c>
      <c r="F86" s="27">
        <f t="shared" si="59"/>
        <v>4591516847</v>
      </c>
      <c r="G86" s="27">
        <f t="shared" si="59"/>
        <v>4073589674</v>
      </c>
      <c r="H86" s="27">
        <f t="shared" si="59"/>
        <v>42967991475</v>
      </c>
      <c r="I86" s="27">
        <f t="shared" si="59"/>
        <v>16980037610</v>
      </c>
      <c r="J86" s="27">
        <f t="shared" si="59"/>
        <v>9792142687</v>
      </c>
      <c r="K86" s="27">
        <f t="shared" si="59"/>
        <v>7258994259</v>
      </c>
      <c r="L86" s="27">
        <f t="shared" si="59"/>
        <v>6146074270</v>
      </c>
      <c r="M86" s="27">
        <f t="shared" si="59"/>
        <v>5556597033</v>
      </c>
      <c r="N86" s="27">
        <f t="shared" si="59"/>
        <v>70751926938</v>
      </c>
      <c r="O86" s="27">
        <f t="shared" si="59"/>
        <v>24616483917</v>
      </c>
      <c r="P86" s="27">
        <f t="shared" si="59"/>
        <v>12465301400</v>
      </c>
      <c r="Q86" s="27">
        <f t="shared" si="59"/>
        <v>9064814286</v>
      </c>
      <c r="R86" s="27">
        <f t="shared" si="59"/>
        <v>7980781525</v>
      </c>
      <c r="S86" s="27">
        <f t="shared" si="59"/>
        <v>7540486232</v>
      </c>
      <c r="T86" s="27">
        <f t="shared" si="59"/>
        <v>7300713987</v>
      </c>
      <c r="U86" s="27">
        <f t="shared" si="59"/>
        <v>7139233227</v>
      </c>
      <c r="V86" s="27">
        <f t="shared" si="59"/>
        <v>7019038563</v>
      </c>
      <c r="W86" s="27">
        <f t="shared" si="59"/>
        <v>6926524958</v>
      </c>
      <c r="X86" s="27">
        <f t="shared" si="59"/>
        <v>6855147367</v>
      </c>
      <c r="Y86" s="27">
        <f t="shared" si="59"/>
        <v>6800825179</v>
      </c>
      <c r="Z86" s="27">
        <f t="shared" si="59"/>
        <v>6760599050</v>
      </c>
      <c r="AA86" s="27">
        <f t="shared" si="59"/>
        <v>6732268428</v>
      </c>
      <c r="AB86" s="27">
        <f t="shared" si="59"/>
        <v>6714003785</v>
      </c>
      <c r="AC86" s="27">
        <f t="shared" si="59"/>
        <v>6704364607</v>
      </c>
      <c r="AD86" s="27">
        <f t="shared" si="59"/>
        <v>6702142020</v>
      </c>
      <c r="AE86" s="27">
        <f t="shared" si="59"/>
        <v>6706366694</v>
      </c>
      <c r="AF86" s="27">
        <f t="shared" si="59"/>
        <v>6716210815</v>
      </c>
      <c r="AG86" s="27">
        <f t="shared" si="59"/>
        <v>6730976152</v>
      </c>
      <c r="AH86" s="27">
        <f t="shared" si="59"/>
        <v>6750096958</v>
      </c>
      <c r="AI86" s="27">
        <f t="shared" si="59"/>
        <v>6773064387</v>
      </c>
      <c r="AJ86" s="27">
        <f t="shared" si="59"/>
        <v>6799470872</v>
      </c>
      <c r="AK86" s="27">
        <f t="shared" si="59"/>
        <v>6828947409</v>
      </c>
      <c r="AL86" s="27">
        <f t="shared" si="59"/>
        <v>6861155878</v>
      </c>
      <c r="AM86" s="27">
        <f t="shared" si="59"/>
        <v>6895869685</v>
      </c>
      <c r="AN86" s="27">
        <f t="shared" si="59"/>
        <v>6932826909</v>
      </c>
      <c r="AO86" s="27">
        <f t="shared" si="59"/>
        <v>6971832963</v>
      </c>
      <c r="AP86" s="27">
        <f t="shared" si="59"/>
        <v>7012692211</v>
      </c>
      <c r="AQ86" s="27">
        <f t="shared" si="59"/>
        <v>7055258300</v>
      </c>
      <c r="AR86" s="27">
        <f t="shared" si="59"/>
        <v>7099384055</v>
      </c>
      <c r="AS86" s="27">
        <f t="shared" si="59"/>
        <v>7144935565</v>
      </c>
      <c r="AT86" s="27">
        <f t="shared" si="59"/>
        <v>7191815381</v>
      </c>
      <c r="AU86" s="27">
        <f t="shared" si="59"/>
        <v>7239910858</v>
      </c>
      <c r="AV86" s="27">
        <f t="shared" si="59"/>
        <v>7289146309</v>
      </c>
      <c r="AW86" s="27">
        <f t="shared" si="59"/>
        <v>7339436266</v>
      </c>
      <c r="AX86" s="27">
        <f t="shared" si="59"/>
        <v>7390692897</v>
      </c>
      <c r="AY86" s="27">
        <f t="shared" si="59"/>
        <v>7442879288</v>
      </c>
      <c r="AZ86" s="27">
        <f t="shared" si="59"/>
        <v>7495918625</v>
      </c>
      <c r="BA86" s="27">
        <f t="shared" si="59"/>
        <v>7549770282</v>
      </c>
      <c r="BB86" s="27">
        <f t="shared" si="59"/>
        <v>7604372906</v>
      </c>
      <c r="BC86" s="27">
        <f t="shared" si="59"/>
        <v>7659695780</v>
      </c>
      <c r="BD86" s="27">
        <f t="shared" si="59"/>
        <v>7715693534</v>
      </c>
      <c r="BE86" s="27">
        <f t="shared" si="59"/>
        <v>7772321435</v>
      </c>
      <c r="BF86" s="27">
        <f t="shared" si="59"/>
        <v>7829559991</v>
      </c>
      <c r="BG86" s="27">
        <f t="shared" si="59"/>
        <v>7887365871</v>
      </c>
      <c r="BH86" s="27">
        <f t="shared" si="59"/>
        <v>7945724276</v>
      </c>
      <c r="BI86" s="27">
        <f t="shared" si="59"/>
        <v>8004604078</v>
      </c>
      <c r="BJ86" s="27">
        <f t="shared" si="59"/>
        <v>8063957988</v>
      </c>
      <c r="BK86" s="27">
        <f t="shared" si="59"/>
        <v>8123805946</v>
      </c>
      <c r="BL86" s="27">
        <f t="shared" si="59"/>
        <v>8184104360</v>
      </c>
      <c r="BM86" s="27">
        <f t="shared" si="59"/>
        <v>8244846252</v>
      </c>
      <c r="BN86" s="27">
        <f t="shared" si="59"/>
        <v>8306000880</v>
      </c>
      <c r="BO86" s="27">
        <f t="shared" si="59"/>
        <v>8367565433</v>
      </c>
      <c r="BP86" s="27">
        <f t="shared" si="59"/>
        <v>8429519621</v>
      </c>
      <c r="BQ86" s="27">
        <f t="shared" si="59"/>
        <v>8491841135</v>
      </c>
      <c r="BR86" s="27">
        <f t="shared" si="59"/>
        <v>8554531186</v>
      </c>
      <c r="BS86" s="27">
        <f t="shared" si="59"/>
        <v>8617564766</v>
      </c>
      <c r="BT86" s="27">
        <f t="shared" si="59"/>
        <v>8680944246</v>
      </c>
      <c r="BU86" s="27">
        <f t="shared" si="59"/>
        <v>8744653779</v>
      </c>
      <c r="BV86" s="27">
        <f t="shared" si="59"/>
        <v>8808659291</v>
      </c>
      <c r="BW86" s="27">
        <f t="shared" si="59"/>
        <v>8872994694</v>
      </c>
      <c r="BX86" s="27">
        <f t="shared" si="59"/>
        <v>8937627477</v>
      </c>
      <c r="BY86" s="27">
        <f t="shared" si="59"/>
        <v>9002561723</v>
      </c>
      <c r="BZ86" s="27">
        <f t="shared" si="59"/>
        <v>9067776039</v>
      </c>
      <c r="CA86" s="27">
        <f t="shared" si="59"/>
        <v>9133277078</v>
      </c>
      <c r="CB86" s="27">
        <f t="shared" si="59"/>
        <v>9199052669</v>
      </c>
      <c r="CC86" s="27">
        <f t="shared" si="59"/>
        <v>9265087744</v>
      </c>
      <c r="CD86" s="27">
        <f t="shared" si="59"/>
        <v>9331391093</v>
      </c>
      <c r="CE86" s="27">
        <f t="shared" si="59"/>
        <v>9397943655</v>
      </c>
      <c r="CF86" s="27">
        <f t="shared" si="59"/>
        <v>9464754353</v>
      </c>
      <c r="CG86" s="27">
        <f t="shared" si="59"/>
        <v>9531812681</v>
      </c>
      <c r="CH86" s="27">
        <f t="shared" si="59"/>
        <v>9599088491</v>
      </c>
      <c r="CI86" s="27">
        <f t="shared" si="59"/>
        <v>9666622414</v>
      </c>
      <c r="CJ86" s="27">
        <f t="shared" si="59"/>
        <v>9734385320</v>
      </c>
      <c r="CK86" s="27">
        <f t="shared" si="59"/>
        <v>9802385948</v>
      </c>
      <c r="CL86" s="27">
        <f t="shared" si="59"/>
        <v>9870606038</v>
      </c>
      <c r="CM86" s="27">
        <f t="shared" si="59"/>
        <v>9939056458</v>
      </c>
      <c r="CN86" s="27">
        <f t="shared" si="59"/>
        <v>10007728096</v>
      </c>
      <c r="CO86" s="27">
        <f t="shared" si="59"/>
        <v>10076608470</v>
      </c>
      <c r="CP86" s="27">
        <f t="shared" si="59"/>
        <v>10145710002</v>
      </c>
      <c r="CQ86" s="27">
        <f t="shared" si="59"/>
        <v>10215015608</v>
      </c>
      <c r="CR86" s="27">
        <f t="shared" si="59"/>
        <v>10284537469</v>
      </c>
      <c r="CS86" s="27">
        <f t="shared" si="59"/>
        <v>10354267157</v>
      </c>
      <c r="CT86" s="27">
        <f t="shared" si="59"/>
        <v>10424183958</v>
      </c>
      <c r="CU86" s="27">
        <f t="shared" si="59"/>
        <v>10494317198</v>
      </c>
      <c r="CV86" s="27">
        <f t="shared" si="59"/>
        <v>10564644224</v>
      </c>
      <c r="CW86" s="27">
        <f t="shared" si="59"/>
        <v>10635177226</v>
      </c>
      <c r="CX86" s="27">
        <f t="shared" si="59"/>
        <v>10705899059</v>
      </c>
      <c r="CY86" s="27">
        <f t="shared" si="59"/>
        <v>10776823079</v>
      </c>
      <c r="CZ86" s="27">
        <f t="shared" si="59"/>
        <v>10847941390</v>
      </c>
      <c r="DA86" s="27">
        <f t="shared" si="59"/>
        <v>10919242350</v>
      </c>
      <c r="DB86" s="27">
        <f t="shared" si="59"/>
        <v>10990740627</v>
      </c>
      <c r="DC86" s="27">
        <f t="shared" si="59"/>
        <v>11062419552</v>
      </c>
      <c r="DD86" s="27">
        <f t="shared" si="59"/>
        <v>11134293380</v>
      </c>
      <c r="DE86" s="27">
        <f t="shared" si="59"/>
        <v>11206354474</v>
      </c>
      <c r="DF86" s="27">
        <f t="shared" si="59"/>
        <v>11278572730</v>
      </c>
      <c r="DG86" s="27">
        <f t="shared" si="59"/>
        <v>11350997246</v>
      </c>
      <c r="DH86" s="27">
        <f t="shared" si="59"/>
        <v>11423598898</v>
      </c>
      <c r="DI86" s="27">
        <f t="shared" si="59"/>
        <v>11496390631</v>
      </c>
      <c r="DJ86" s="27">
        <f t="shared" si="59"/>
        <v>11569354944</v>
      </c>
      <c r="DK86" s="27">
        <f t="shared" si="59"/>
        <v>11642506870</v>
      </c>
      <c r="DL86" s="27">
        <f t="shared" si="59"/>
        <v>11715838895</v>
      </c>
      <c r="DM86" s="27">
        <f t="shared" si="59"/>
        <v>11789339436</v>
      </c>
      <c r="DN86" s="27">
        <f t="shared" si="59"/>
        <v>11863024870</v>
      </c>
      <c r="DO86" s="27">
        <f t="shared" si="59"/>
        <v>11936878224</v>
      </c>
      <c r="DP86" s="27">
        <f t="shared" si="59"/>
        <v>0</v>
      </c>
      <c r="DQ86" s="27">
        <f t="shared" si="59"/>
        <v>0</v>
      </c>
      <c r="DR86" s="27">
        <f t="shared" si="59"/>
        <v>0</v>
      </c>
    </row>
    <row r="87" ht="14.25" customHeight="1" outlineLevel="1">
      <c r="B87" s="23" t="s">
        <v>239</v>
      </c>
      <c r="C87" s="112">
        <f t="shared" ref="C87:DR87" si="60">SUM(C77:C86)</f>
        <v>11418062500</v>
      </c>
      <c r="D87" s="112">
        <f t="shared" si="60"/>
        <v>9133106919</v>
      </c>
      <c r="E87" s="112">
        <f t="shared" si="60"/>
        <v>8586333775</v>
      </c>
      <c r="F87" s="112">
        <f t="shared" si="60"/>
        <v>7902079347</v>
      </c>
      <c r="G87" s="112">
        <f t="shared" si="60"/>
        <v>7384152174</v>
      </c>
      <c r="H87" s="112">
        <f t="shared" si="60"/>
        <v>46278553975</v>
      </c>
      <c r="I87" s="112">
        <f t="shared" si="60"/>
        <v>20290600110</v>
      </c>
      <c r="J87" s="112">
        <f t="shared" si="60"/>
        <v>13102705187</v>
      </c>
      <c r="K87" s="112">
        <f t="shared" si="60"/>
        <v>10569556759</v>
      </c>
      <c r="L87" s="112">
        <f t="shared" si="60"/>
        <v>9456636770</v>
      </c>
      <c r="M87" s="112">
        <f t="shared" si="60"/>
        <v>8867159533</v>
      </c>
      <c r="N87" s="112">
        <f t="shared" si="60"/>
        <v>74062489438</v>
      </c>
      <c r="O87" s="112">
        <f t="shared" si="60"/>
        <v>27927046417</v>
      </c>
      <c r="P87" s="112">
        <f t="shared" si="60"/>
        <v>15775863900</v>
      </c>
      <c r="Q87" s="112">
        <f t="shared" si="60"/>
        <v>12375376786</v>
      </c>
      <c r="R87" s="112">
        <f t="shared" si="60"/>
        <v>11291344025</v>
      </c>
      <c r="S87" s="112">
        <f t="shared" si="60"/>
        <v>10851048732</v>
      </c>
      <c r="T87" s="112">
        <f t="shared" si="60"/>
        <v>10611276487</v>
      </c>
      <c r="U87" s="112">
        <f t="shared" si="60"/>
        <v>10449795727</v>
      </c>
      <c r="V87" s="112">
        <f t="shared" si="60"/>
        <v>10329601063</v>
      </c>
      <c r="W87" s="112">
        <f t="shared" si="60"/>
        <v>10237087458</v>
      </c>
      <c r="X87" s="112">
        <f t="shared" si="60"/>
        <v>10165709867</v>
      </c>
      <c r="Y87" s="112">
        <f t="shared" si="60"/>
        <v>10111387679</v>
      </c>
      <c r="Z87" s="112">
        <f t="shared" si="60"/>
        <v>10071161550</v>
      </c>
      <c r="AA87" s="112">
        <f t="shared" si="60"/>
        <v>10042830928</v>
      </c>
      <c r="AB87" s="112">
        <f t="shared" si="60"/>
        <v>10024566285</v>
      </c>
      <c r="AC87" s="112">
        <f t="shared" si="60"/>
        <v>10014927107</v>
      </c>
      <c r="AD87" s="112">
        <f t="shared" si="60"/>
        <v>10012704520</v>
      </c>
      <c r="AE87" s="112">
        <f t="shared" si="60"/>
        <v>10016929194</v>
      </c>
      <c r="AF87" s="112">
        <f t="shared" si="60"/>
        <v>10026773315</v>
      </c>
      <c r="AG87" s="112">
        <f t="shared" si="60"/>
        <v>10041538652</v>
      </c>
      <c r="AH87" s="112">
        <f t="shared" si="60"/>
        <v>10060659458</v>
      </c>
      <c r="AI87" s="112">
        <f t="shared" si="60"/>
        <v>10083626887</v>
      </c>
      <c r="AJ87" s="112">
        <f t="shared" si="60"/>
        <v>10110033372</v>
      </c>
      <c r="AK87" s="112">
        <f t="shared" si="60"/>
        <v>10139509909</v>
      </c>
      <c r="AL87" s="112">
        <f t="shared" si="60"/>
        <v>10171718378</v>
      </c>
      <c r="AM87" s="112">
        <f t="shared" si="60"/>
        <v>10206432185</v>
      </c>
      <c r="AN87" s="112">
        <f t="shared" si="60"/>
        <v>10243389409</v>
      </c>
      <c r="AO87" s="112">
        <f t="shared" si="60"/>
        <v>10282395463</v>
      </c>
      <c r="AP87" s="112">
        <f t="shared" si="60"/>
        <v>10323254711</v>
      </c>
      <c r="AQ87" s="112">
        <f t="shared" si="60"/>
        <v>10365820800</v>
      </c>
      <c r="AR87" s="112">
        <f t="shared" si="60"/>
        <v>10409946555</v>
      </c>
      <c r="AS87" s="112">
        <f t="shared" si="60"/>
        <v>10455498065</v>
      </c>
      <c r="AT87" s="112">
        <f t="shared" si="60"/>
        <v>10502377881</v>
      </c>
      <c r="AU87" s="112">
        <f t="shared" si="60"/>
        <v>10550473358</v>
      </c>
      <c r="AV87" s="112">
        <f t="shared" si="60"/>
        <v>10599708809</v>
      </c>
      <c r="AW87" s="112">
        <f t="shared" si="60"/>
        <v>10649998766</v>
      </c>
      <c r="AX87" s="112">
        <f t="shared" si="60"/>
        <v>10701255397</v>
      </c>
      <c r="AY87" s="112">
        <f t="shared" si="60"/>
        <v>10753441788</v>
      </c>
      <c r="AZ87" s="112">
        <f t="shared" si="60"/>
        <v>10806481125</v>
      </c>
      <c r="BA87" s="112">
        <f t="shared" si="60"/>
        <v>10860332782</v>
      </c>
      <c r="BB87" s="112">
        <f t="shared" si="60"/>
        <v>10914935406</v>
      </c>
      <c r="BC87" s="112">
        <f t="shared" si="60"/>
        <v>10970258280</v>
      </c>
      <c r="BD87" s="112">
        <f t="shared" si="60"/>
        <v>11026256034</v>
      </c>
      <c r="BE87" s="112">
        <f t="shared" si="60"/>
        <v>11082883935</v>
      </c>
      <c r="BF87" s="112">
        <f t="shared" si="60"/>
        <v>11140122491</v>
      </c>
      <c r="BG87" s="112">
        <f t="shared" si="60"/>
        <v>11197928371</v>
      </c>
      <c r="BH87" s="112">
        <f t="shared" si="60"/>
        <v>11256286776</v>
      </c>
      <c r="BI87" s="112">
        <f t="shared" si="60"/>
        <v>11315166578</v>
      </c>
      <c r="BJ87" s="112">
        <f t="shared" si="60"/>
        <v>11374520488</v>
      </c>
      <c r="BK87" s="112">
        <f t="shared" si="60"/>
        <v>11434368446</v>
      </c>
      <c r="BL87" s="112">
        <f t="shared" si="60"/>
        <v>11494666860</v>
      </c>
      <c r="BM87" s="112">
        <f t="shared" si="60"/>
        <v>11555408752</v>
      </c>
      <c r="BN87" s="112">
        <f t="shared" si="60"/>
        <v>11616563380</v>
      </c>
      <c r="BO87" s="112">
        <f t="shared" si="60"/>
        <v>11678127933</v>
      </c>
      <c r="BP87" s="112">
        <f t="shared" si="60"/>
        <v>11740082121</v>
      </c>
      <c r="BQ87" s="112">
        <f t="shared" si="60"/>
        <v>11802403635</v>
      </c>
      <c r="BR87" s="112">
        <f t="shared" si="60"/>
        <v>11865093686</v>
      </c>
      <c r="BS87" s="112">
        <f t="shared" si="60"/>
        <v>11928127266</v>
      </c>
      <c r="BT87" s="112">
        <f t="shared" si="60"/>
        <v>11991506746</v>
      </c>
      <c r="BU87" s="112">
        <f t="shared" si="60"/>
        <v>12055216279</v>
      </c>
      <c r="BV87" s="112">
        <f t="shared" si="60"/>
        <v>12119221791</v>
      </c>
      <c r="BW87" s="112">
        <f t="shared" si="60"/>
        <v>12183557194</v>
      </c>
      <c r="BX87" s="112">
        <f t="shared" si="60"/>
        <v>12248189977</v>
      </c>
      <c r="BY87" s="112">
        <f t="shared" si="60"/>
        <v>12313124223</v>
      </c>
      <c r="BZ87" s="112">
        <f t="shared" si="60"/>
        <v>12378338539</v>
      </c>
      <c r="CA87" s="112">
        <f t="shared" si="60"/>
        <v>12443839578</v>
      </c>
      <c r="CB87" s="112">
        <f t="shared" si="60"/>
        <v>12509615169</v>
      </c>
      <c r="CC87" s="112">
        <f t="shared" si="60"/>
        <v>12575650244</v>
      </c>
      <c r="CD87" s="112">
        <f t="shared" si="60"/>
        <v>12641953593</v>
      </c>
      <c r="CE87" s="112">
        <f t="shared" si="60"/>
        <v>12708506155</v>
      </c>
      <c r="CF87" s="112">
        <f t="shared" si="60"/>
        <v>12775316853</v>
      </c>
      <c r="CG87" s="112">
        <f t="shared" si="60"/>
        <v>12842375181</v>
      </c>
      <c r="CH87" s="112">
        <f t="shared" si="60"/>
        <v>12909650991</v>
      </c>
      <c r="CI87" s="112">
        <f t="shared" si="60"/>
        <v>12977184914</v>
      </c>
      <c r="CJ87" s="112">
        <f t="shared" si="60"/>
        <v>13044947820</v>
      </c>
      <c r="CK87" s="112">
        <f t="shared" si="60"/>
        <v>13112948448</v>
      </c>
      <c r="CL87" s="112">
        <f t="shared" si="60"/>
        <v>13181168538</v>
      </c>
      <c r="CM87" s="112">
        <f t="shared" si="60"/>
        <v>13249618958</v>
      </c>
      <c r="CN87" s="112">
        <f t="shared" si="60"/>
        <v>13318290596</v>
      </c>
      <c r="CO87" s="112">
        <f t="shared" si="60"/>
        <v>13387170970</v>
      </c>
      <c r="CP87" s="112">
        <f t="shared" si="60"/>
        <v>13456272502</v>
      </c>
      <c r="CQ87" s="112">
        <f t="shared" si="60"/>
        <v>13525578108</v>
      </c>
      <c r="CR87" s="112">
        <f t="shared" si="60"/>
        <v>13595099969</v>
      </c>
      <c r="CS87" s="112">
        <f t="shared" si="60"/>
        <v>13664829657</v>
      </c>
      <c r="CT87" s="112">
        <f t="shared" si="60"/>
        <v>13734746458</v>
      </c>
      <c r="CU87" s="112">
        <f t="shared" si="60"/>
        <v>13804879698</v>
      </c>
      <c r="CV87" s="112">
        <f t="shared" si="60"/>
        <v>13875206724</v>
      </c>
      <c r="CW87" s="112">
        <f t="shared" si="60"/>
        <v>13945739726</v>
      </c>
      <c r="CX87" s="112">
        <f t="shared" si="60"/>
        <v>14016461559</v>
      </c>
      <c r="CY87" s="112">
        <f t="shared" si="60"/>
        <v>14087385579</v>
      </c>
      <c r="CZ87" s="112">
        <f t="shared" si="60"/>
        <v>14158503890</v>
      </c>
      <c r="DA87" s="112">
        <f t="shared" si="60"/>
        <v>14229804850</v>
      </c>
      <c r="DB87" s="112">
        <f t="shared" si="60"/>
        <v>14301303127</v>
      </c>
      <c r="DC87" s="112">
        <f t="shared" si="60"/>
        <v>14372982052</v>
      </c>
      <c r="DD87" s="112">
        <f t="shared" si="60"/>
        <v>14444855880</v>
      </c>
      <c r="DE87" s="112">
        <f t="shared" si="60"/>
        <v>14516916974</v>
      </c>
      <c r="DF87" s="112">
        <f t="shared" si="60"/>
        <v>14589135230</v>
      </c>
      <c r="DG87" s="112">
        <f t="shared" si="60"/>
        <v>14661559746</v>
      </c>
      <c r="DH87" s="112">
        <f t="shared" si="60"/>
        <v>14734161398</v>
      </c>
      <c r="DI87" s="112">
        <f t="shared" si="60"/>
        <v>14806953131</v>
      </c>
      <c r="DJ87" s="112">
        <f t="shared" si="60"/>
        <v>14879917444</v>
      </c>
      <c r="DK87" s="112">
        <f t="shared" si="60"/>
        <v>14953069370</v>
      </c>
      <c r="DL87" s="112">
        <f t="shared" si="60"/>
        <v>15026401395</v>
      </c>
      <c r="DM87" s="112">
        <f t="shared" si="60"/>
        <v>15099901936</v>
      </c>
      <c r="DN87" s="112">
        <f t="shared" si="60"/>
        <v>15173587370</v>
      </c>
      <c r="DO87" s="112">
        <f t="shared" si="60"/>
        <v>15247440724</v>
      </c>
      <c r="DP87" s="112">
        <f t="shared" si="60"/>
        <v>0</v>
      </c>
      <c r="DQ87" s="112">
        <f t="shared" si="60"/>
        <v>0</v>
      </c>
      <c r="DR87" s="112">
        <f t="shared" si="60"/>
        <v>0</v>
      </c>
    </row>
    <row r="88" ht="14.25" customHeight="1" outlineLevel="1">
      <c r="B88" s="23" t="s">
        <v>241</v>
      </c>
      <c r="C88" s="112">
        <f>C87</f>
        <v>11418062500</v>
      </c>
      <c r="D88" s="112">
        <f t="shared" ref="D88:DR88" si="61">C88+D87</f>
        <v>20551169419</v>
      </c>
      <c r="E88" s="112">
        <f t="shared" si="61"/>
        <v>29137503194</v>
      </c>
      <c r="F88" s="112">
        <f t="shared" si="61"/>
        <v>37039582541</v>
      </c>
      <c r="G88" s="112">
        <f t="shared" si="61"/>
        <v>44423734716</v>
      </c>
      <c r="H88" s="112">
        <f t="shared" si="61"/>
        <v>90702288691</v>
      </c>
      <c r="I88" s="112">
        <f t="shared" si="61"/>
        <v>110992888801</v>
      </c>
      <c r="J88" s="112">
        <f t="shared" si="61"/>
        <v>124095593988</v>
      </c>
      <c r="K88" s="112">
        <f t="shared" si="61"/>
        <v>134665150747</v>
      </c>
      <c r="L88" s="112">
        <f t="shared" si="61"/>
        <v>144121787517</v>
      </c>
      <c r="M88" s="112">
        <f t="shared" si="61"/>
        <v>152988947050</v>
      </c>
      <c r="N88" s="112">
        <f t="shared" si="61"/>
        <v>227051436488</v>
      </c>
      <c r="O88" s="112">
        <f t="shared" si="61"/>
        <v>254978482905</v>
      </c>
      <c r="P88" s="112">
        <f t="shared" si="61"/>
        <v>270754346805</v>
      </c>
      <c r="Q88" s="112">
        <f t="shared" si="61"/>
        <v>283129723590</v>
      </c>
      <c r="R88" s="112">
        <f t="shared" si="61"/>
        <v>294421067616</v>
      </c>
      <c r="S88" s="112">
        <f t="shared" si="61"/>
        <v>305272116347</v>
      </c>
      <c r="T88" s="112">
        <f t="shared" si="61"/>
        <v>315883392835</v>
      </c>
      <c r="U88" s="112">
        <f t="shared" si="61"/>
        <v>326333188562</v>
      </c>
      <c r="V88" s="112">
        <f t="shared" si="61"/>
        <v>336662789625</v>
      </c>
      <c r="W88" s="112">
        <f t="shared" si="61"/>
        <v>346899877083</v>
      </c>
      <c r="X88" s="112">
        <f t="shared" si="61"/>
        <v>357065586950</v>
      </c>
      <c r="Y88" s="112">
        <f t="shared" si="61"/>
        <v>367176974629</v>
      </c>
      <c r="Z88" s="112">
        <f t="shared" si="61"/>
        <v>377248136180</v>
      </c>
      <c r="AA88" s="112">
        <f t="shared" si="61"/>
        <v>387290967107</v>
      </c>
      <c r="AB88" s="112">
        <f t="shared" si="61"/>
        <v>397315533392</v>
      </c>
      <c r="AC88" s="112">
        <f t="shared" si="61"/>
        <v>407330460499</v>
      </c>
      <c r="AD88" s="112">
        <f t="shared" si="61"/>
        <v>417343165019</v>
      </c>
      <c r="AE88" s="112">
        <f t="shared" si="61"/>
        <v>427360094213</v>
      </c>
      <c r="AF88" s="112">
        <f t="shared" si="61"/>
        <v>437386867528</v>
      </c>
      <c r="AG88" s="112">
        <f t="shared" si="61"/>
        <v>447428406180</v>
      </c>
      <c r="AH88" s="112">
        <f t="shared" si="61"/>
        <v>457489065638</v>
      </c>
      <c r="AI88" s="112">
        <f t="shared" si="61"/>
        <v>467572692525</v>
      </c>
      <c r="AJ88" s="112">
        <f t="shared" si="61"/>
        <v>477682725897</v>
      </c>
      <c r="AK88" s="112">
        <f t="shared" si="61"/>
        <v>487822235805</v>
      </c>
      <c r="AL88" s="112">
        <f t="shared" si="61"/>
        <v>497993954183</v>
      </c>
      <c r="AM88" s="112">
        <f t="shared" si="61"/>
        <v>508200386368</v>
      </c>
      <c r="AN88" s="112">
        <f t="shared" si="61"/>
        <v>518443775777</v>
      </c>
      <c r="AO88" s="112">
        <f t="shared" si="61"/>
        <v>528726171239</v>
      </c>
      <c r="AP88" s="112">
        <f t="shared" si="61"/>
        <v>539049425951</v>
      </c>
      <c r="AQ88" s="112">
        <f t="shared" si="61"/>
        <v>549415246751</v>
      </c>
      <c r="AR88" s="112">
        <f t="shared" si="61"/>
        <v>559825193305</v>
      </c>
      <c r="AS88" s="112">
        <f t="shared" si="61"/>
        <v>570280691370</v>
      </c>
      <c r="AT88" s="112">
        <f t="shared" si="61"/>
        <v>580783069251</v>
      </c>
      <c r="AU88" s="112">
        <f t="shared" si="61"/>
        <v>591333542610</v>
      </c>
      <c r="AV88" s="112">
        <f t="shared" si="61"/>
        <v>601933251418</v>
      </c>
      <c r="AW88" s="112">
        <f t="shared" si="61"/>
        <v>612583250184</v>
      </c>
      <c r="AX88" s="112">
        <f t="shared" si="61"/>
        <v>623284505581</v>
      </c>
      <c r="AY88" s="112">
        <f t="shared" si="61"/>
        <v>634037947370</v>
      </c>
      <c r="AZ88" s="112">
        <f t="shared" si="61"/>
        <v>644844428495</v>
      </c>
      <c r="BA88" s="112">
        <f t="shared" si="61"/>
        <v>655704761277</v>
      </c>
      <c r="BB88" s="112">
        <f t="shared" si="61"/>
        <v>666619696683</v>
      </c>
      <c r="BC88" s="112">
        <f t="shared" si="61"/>
        <v>677589954963</v>
      </c>
      <c r="BD88" s="112">
        <f t="shared" si="61"/>
        <v>688616210997</v>
      </c>
      <c r="BE88" s="112">
        <f t="shared" si="61"/>
        <v>699699094932</v>
      </c>
      <c r="BF88" s="112">
        <f t="shared" si="61"/>
        <v>710839217423</v>
      </c>
      <c r="BG88" s="112">
        <f t="shared" si="61"/>
        <v>722037145794</v>
      </c>
      <c r="BH88" s="112">
        <f t="shared" si="61"/>
        <v>733293432570</v>
      </c>
      <c r="BI88" s="112">
        <f t="shared" si="61"/>
        <v>744608599148</v>
      </c>
      <c r="BJ88" s="112">
        <f t="shared" si="61"/>
        <v>755983119636</v>
      </c>
      <c r="BK88" s="112">
        <f t="shared" si="61"/>
        <v>767417488083</v>
      </c>
      <c r="BL88" s="112">
        <f t="shared" si="61"/>
        <v>778912154942</v>
      </c>
      <c r="BM88" s="112">
        <f t="shared" si="61"/>
        <v>790467563694</v>
      </c>
      <c r="BN88" s="112">
        <f t="shared" si="61"/>
        <v>802084127074</v>
      </c>
      <c r="BO88" s="112">
        <f t="shared" si="61"/>
        <v>813762255007</v>
      </c>
      <c r="BP88" s="112">
        <f t="shared" si="61"/>
        <v>825502337128</v>
      </c>
      <c r="BQ88" s="112">
        <f t="shared" si="61"/>
        <v>837304740763</v>
      </c>
      <c r="BR88" s="112">
        <f t="shared" si="61"/>
        <v>849169834448</v>
      </c>
      <c r="BS88" s="112">
        <f t="shared" si="61"/>
        <v>861097961715</v>
      </c>
      <c r="BT88" s="112">
        <f t="shared" si="61"/>
        <v>873089468461</v>
      </c>
      <c r="BU88" s="112">
        <f t="shared" si="61"/>
        <v>885144684740</v>
      </c>
      <c r="BV88" s="112">
        <f t="shared" si="61"/>
        <v>897263906531</v>
      </c>
      <c r="BW88" s="112">
        <f t="shared" si="61"/>
        <v>909447463725</v>
      </c>
      <c r="BX88" s="112">
        <f t="shared" si="61"/>
        <v>921695653702</v>
      </c>
      <c r="BY88" s="112">
        <f t="shared" si="61"/>
        <v>934008777925</v>
      </c>
      <c r="BZ88" s="112">
        <f t="shared" si="61"/>
        <v>946387116464</v>
      </c>
      <c r="CA88" s="112">
        <f t="shared" si="61"/>
        <v>958830956042</v>
      </c>
      <c r="CB88" s="112">
        <f t="shared" si="61"/>
        <v>971340571211</v>
      </c>
      <c r="CC88" s="112">
        <f t="shared" si="61"/>
        <v>983916221455</v>
      </c>
      <c r="CD88" s="112">
        <f t="shared" si="61"/>
        <v>996558175048</v>
      </c>
      <c r="CE88" s="112">
        <f t="shared" si="61"/>
        <v>1009266681202</v>
      </c>
      <c r="CF88" s="112">
        <f t="shared" si="61"/>
        <v>1022041998055</v>
      </c>
      <c r="CG88" s="112">
        <f t="shared" si="61"/>
        <v>1034884373236</v>
      </c>
      <c r="CH88" s="112">
        <f t="shared" si="61"/>
        <v>1047794024226</v>
      </c>
      <c r="CI88" s="112">
        <f t="shared" si="61"/>
        <v>1060771209140</v>
      </c>
      <c r="CJ88" s="112">
        <f t="shared" si="61"/>
        <v>1073816156960</v>
      </c>
      <c r="CK88" s="112">
        <f t="shared" si="61"/>
        <v>1086929105408</v>
      </c>
      <c r="CL88" s="112">
        <f t="shared" si="61"/>
        <v>1100110273946</v>
      </c>
      <c r="CM88" s="112">
        <f t="shared" si="61"/>
        <v>1113359892904</v>
      </c>
      <c r="CN88" s="112">
        <f t="shared" si="61"/>
        <v>1126678183500</v>
      </c>
      <c r="CO88" s="112">
        <f t="shared" si="61"/>
        <v>1140065354469</v>
      </c>
      <c r="CP88" s="112">
        <f t="shared" si="61"/>
        <v>1153521626971</v>
      </c>
      <c r="CQ88" s="112">
        <f t="shared" si="61"/>
        <v>1167047205080</v>
      </c>
      <c r="CR88" s="112">
        <f t="shared" si="61"/>
        <v>1180642305049</v>
      </c>
      <c r="CS88" s="112">
        <f t="shared" si="61"/>
        <v>1194307134706</v>
      </c>
      <c r="CT88" s="112">
        <f t="shared" si="61"/>
        <v>1208041881164</v>
      </c>
      <c r="CU88" s="112">
        <f t="shared" si="61"/>
        <v>1221846760863</v>
      </c>
      <c r="CV88" s="112">
        <f t="shared" si="61"/>
        <v>1235721967587</v>
      </c>
      <c r="CW88" s="112">
        <f t="shared" si="61"/>
        <v>1249667707314</v>
      </c>
      <c r="CX88" s="112">
        <f t="shared" si="61"/>
        <v>1263684168872</v>
      </c>
      <c r="CY88" s="112">
        <f t="shared" si="61"/>
        <v>1277771554451</v>
      </c>
      <c r="CZ88" s="112">
        <f t="shared" si="61"/>
        <v>1291930058341</v>
      </c>
      <c r="DA88" s="112">
        <f t="shared" si="61"/>
        <v>1306159863191</v>
      </c>
      <c r="DB88" s="112">
        <f t="shared" si="61"/>
        <v>1320461166318</v>
      </c>
      <c r="DC88" s="112">
        <f t="shared" si="61"/>
        <v>1334834148370</v>
      </c>
      <c r="DD88" s="112">
        <f t="shared" si="61"/>
        <v>1349279004250</v>
      </c>
      <c r="DE88" s="112">
        <f t="shared" si="61"/>
        <v>1363795921224</v>
      </c>
      <c r="DF88" s="112">
        <f t="shared" si="61"/>
        <v>1378385056454</v>
      </c>
      <c r="DG88" s="112">
        <f t="shared" si="61"/>
        <v>1393046616200</v>
      </c>
      <c r="DH88" s="112">
        <f t="shared" si="61"/>
        <v>1407780777598</v>
      </c>
      <c r="DI88" s="112">
        <f t="shared" si="61"/>
        <v>1422587730729</v>
      </c>
      <c r="DJ88" s="112">
        <f t="shared" si="61"/>
        <v>1437467648173</v>
      </c>
      <c r="DK88" s="112">
        <f t="shared" si="61"/>
        <v>1452420717543</v>
      </c>
      <c r="DL88" s="112">
        <f t="shared" si="61"/>
        <v>1467447118939</v>
      </c>
      <c r="DM88" s="112">
        <f t="shared" si="61"/>
        <v>1482547020874</v>
      </c>
      <c r="DN88" s="112">
        <f t="shared" si="61"/>
        <v>1497720608245</v>
      </c>
      <c r="DO88" s="112">
        <f t="shared" si="61"/>
        <v>1512968048969</v>
      </c>
      <c r="DP88" s="112">
        <f t="shared" si="61"/>
        <v>1512968048969</v>
      </c>
      <c r="DQ88" s="112">
        <f t="shared" si="61"/>
        <v>1512968048969</v>
      </c>
      <c r="DR88" s="112">
        <f t="shared" si="61"/>
        <v>1512968048969</v>
      </c>
    </row>
    <row r="89" ht="14.25" customHeight="1" outlineLevel="1">
      <c r="B89" s="252" t="s">
        <v>252</v>
      </c>
      <c r="C89" s="255"/>
      <c r="D89" s="255"/>
      <c r="E89" s="255"/>
      <c r="F89" s="255"/>
      <c r="G89" s="255"/>
      <c r="H89" s="255"/>
      <c r="I89" s="255"/>
      <c r="J89" s="255"/>
      <c r="K89" s="255"/>
      <c r="L89" s="255"/>
      <c r="M89" s="255"/>
      <c r="N89" s="255"/>
      <c r="O89" s="255"/>
      <c r="P89" s="255"/>
      <c r="Q89" s="255"/>
      <c r="R89" s="255"/>
      <c r="S89" s="255"/>
      <c r="T89" s="255"/>
      <c r="U89" s="255"/>
      <c r="V89" s="255"/>
      <c r="W89" s="255"/>
      <c r="X89" s="255"/>
      <c r="Y89" s="255"/>
      <c r="Z89" s="255"/>
      <c r="AA89" s="255"/>
      <c r="AB89" s="255"/>
      <c r="AC89" s="255"/>
      <c r="AD89" s="255"/>
      <c r="AE89" s="255"/>
      <c r="AF89" s="255"/>
      <c r="AG89" s="255"/>
      <c r="AH89" s="255"/>
      <c r="AI89" s="255"/>
      <c r="AJ89" s="255"/>
      <c r="AK89" s="255"/>
      <c r="AL89" s="255"/>
      <c r="AM89" s="255"/>
      <c r="AN89" s="255"/>
      <c r="AO89" s="255"/>
      <c r="AP89" s="255"/>
      <c r="AQ89" s="255"/>
      <c r="AR89" s="255"/>
      <c r="AS89" s="255"/>
      <c r="AT89" s="255"/>
      <c r="AU89" s="255"/>
      <c r="AV89" s="255"/>
      <c r="AW89" s="255"/>
      <c r="AX89" s="255"/>
      <c r="AY89" s="255"/>
      <c r="AZ89" s="255"/>
      <c r="BA89" s="255"/>
      <c r="BB89" s="255"/>
      <c r="BC89" s="255"/>
      <c r="BD89" s="255"/>
      <c r="BE89" s="255"/>
      <c r="BF89" s="255"/>
      <c r="BG89" s="255"/>
      <c r="BH89" s="255"/>
      <c r="BI89" s="255"/>
      <c r="BJ89" s="255"/>
      <c r="BK89" s="255"/>
      <c r="BL89" s="255"/>
      <c r="BM89" s="255"/>
      <c r="BN89" s="255"/>
      <c r="BO89" s="255"/>
      <c r="BP89" s="255"/>
      <c r="BQ89" s="255"/>
      <c r="BR89" s="255"/>
      <c r="BS89" s="255"/>
      <c r="BT89" s="255"/>
      <c r="BU89" s="255"/>
      <c r="BV89" s="255"/>
      <c r="BW89" s="255"/>
      <c r="BX89" s="255"/>
      <c r="BY89" s="255"/>
      <c r="BZ89" s="255"/>
      <c r="CA89" s="255"/>
      <c r="CB89" s="255"/>
      <c r="CC89" s="255"/>
      <c r="CD89" s="255"/>
      <c r="CE89" s="255"/>
      <c r="CF89" s="255"/>
      <c r="CG89" s="255"/>
      <c r="CH89" s="255"/>
      <c r="CI89" s="255"/>
      <c r="CJ89" s="255"/>
      <c r="CK89" s="255"/>
      <c r="CL89" s="255"/>
      <c r="CM89" s="255"/>
      <c r="CN89" s="255"/>
      <c r="CO89" s="255"/>
      <c r="CP89" s="255"/>
      <c r="CQ89" s="255"/>
      <c r="CR89" s="255"/>
      <c r="CS89" s="255"/>
      <c r="CT89" s="255"/>
      <c r="CU89" s="255"/>
      <c r="CV89" s="255"/>
      <c r="CW89" s="255"/>
      <c r="CX89" s="255"/>
      <c r="CY89" s="255"/>
      <c r="CZ89" s="255"/>
      <c r="DA89" s="255"/>
      <c r="DB89" s="255"/>
      <c r="DC89" s="255"/>
      <c r="DD89" s="255"/>
      <c r="DE89" s="255"/>
      <c r="DF89" s="255"/>
      <c r="DG89" s="255"/>
      <c r="DH89" s="255"/>
      <c r="DI89" s="255"/>
      <c r="DJ89" s="255"/>
      <c r="DK89" s="255"/>
      <c r="DL89" s="255"/>
      <c r="DM89" s="255"/>
      <c r="DN89" s="255"/>
      <c r="DO89" s="255"/>
      <c r="DP89" s="255"/>
      <c r="DQ89" s="255"/>
      <c r="DR89" s="255"/>
    </row>
    <row r="90" ht="14.25" customHeight="1" outlineLevel="1">
      <c r="B90" s="242" t="str">
        <f>'Fund Raising'!B27</f>
        <v>Early Backers / Angels</v>
      </c>
      <c r="C90" s="27">
        <f t="shared" ref="C90:DR90" si="62">C11*C$47/100</f>
        <v>0</v>
      </c>
      <c r="D90" s="27">
        <f t="shared" si="62"/>
        <v>0</v>
      </c>
      <c r="E90" s="27">
        <f t="shared" si="62"/>
        <v>0</v>
      </c>
      <c r="F90" s="27">
        <f t="shared" si="62"/>
        <v>0</v>
      </c>
      <c r="G90" s="27">
        <f t="shared" si="62"/>
        <v>0</v>
      </c>
      <c r="H90" s="27">
        <f t="shared" si="62"/>
        <v>0</v>
      </c>
      <c r="I90" s="27">
        <f t="shared" si="62"/>
        <v>0</v>
      </c>
      <c r="J90" s="27">
        <f t="shared" si="62"/>
        <v>0</v>
      </c>
      <c r="K90" s="27">
        <f t="shared" si="62"/>
        <v>0</v>
      </c>
      <c r="L90" s="27">
        <f t="shared" si="62"/>
        <v>0</v>
      </c>
      <c r="M90" s="27">
        <f t="shared" si="62"/>
        <v>0</v>
      </c>
      <c r="N90" s="27">
        <f t="shared" si="62"/>
        <v>0</v>
      </c>
      <c r="O90" s="27">
        <f t="shared" si="62"/>
        <v>0</v>
      </c>
      <c r="P90" s="27">
        <f t="shared" si="62"/>
        <v>0</v>
      </c>
      <c r="Q90" s="27">
        <f t="shared" si="62"/>
        <v>0</v>
      </c>
      <c r="R90" s="27">
        <f t="shared" si="62"/>
        <v>0</v>
      </c>
      <c r="S90" s="27">
        <f t="shared" si="62"/>
        <v>0</v>
      </c>
      <c r="T90" s="27">
        <f t="shared" si="62"/>
        <v>0</v>
      </c>
      <c r="U90" s="27">
        <f t="shared" si="62"/>
        <v>0</v>
      </c>
      <c r="V90" s="27">
        <f t="shared" si="62"/>
        <v>0</v>
      </c>
      <c r="W90" s="27">
        <f t="shared" si="62"/>
        <v>0</v>
      </c>
      <c r="X90" s="27">
        <f t="shared" si="62"/>
        <v>0</v>
      </c>
      <c r="Y90" s="27">
        <f t="shared" si="62"/>
        <v>0</v>
      </c>
      <c r="Z90" s="27">
        <f t="shared" si="62"/>
        <v>0</v>
      </c>
      <c r="AA90" s="27">
        <f t="shared" si="62"/>
        <v>0</v>
      </c>
      <c r="AB90" s="27">
        <f t="shared" si="62"/>
        <v>0</v>
      </c>
      <c r="AC90" s="27">
        <f t="shared" si="62"/>
        <v>0</v>
      </c>
      <c r="AD90" s="27">
        <f t="shared" si="62"/>
        <v>0</v>
      </c>
      <c r="AE90" s="27">
        <f t="shared" si="62"/>
        <v>0</v>
      </c>
      <c r="AF90" s="27">
        <f t="shared" si="62"/>
        <v>0</v>
      </c>
      <c r="AG90" s="27">
        <f t="shared" si="62"/>
        <v>0</v>
      </c>
      <c r="AH90" s="27">
        <f t="shared" si="62"/>
        <v>0</v>
      </c>
      <c r="AI90" s="27">
        <f t="shared" si="62"/>
        <v>0</v>
      </c>
      <c r="AJ90" s="27">
        <f t="shared" si="62"/>
        <v>0</v>
      </c>
      <c r="AK90" s="27">
        <f t="shared" si="62"/>
        <v>0</v>
      </c>
      <c r="AL90" s="27">
        <f t="shared" si="62"/>
        <v>0</v>
      </c>
      <c r="AM90" s="27">
        <f t="shared" si="62"/>
        <v>0</v>
      </c>
      <c r="AN90" s="27">
        <f t="shared" si="62"/>
        <v>0</v>
      </c>
      <c r="AO90" s="27">
        <f t="shared" si="62"/>
        <v>0</v>
      </c>
      <c r="AP90" s="27">
        <f t="shared" si="62"/>
        <v>0</v>
      </c>
      <c r="AQ90" s="27">
        <f t="shared" si="62"/>
        <v>0</v>
      </c>
      <c r="AR90" s="27">
        <f t="shared" si="62"/>
        <v>0</v>
      </c>
      <c r="AS90" s="27">
        <f t="shared" si="62"/>
        <v>0</v>
      </c>
      <c r="AT90" s="27">
        <f t="shared" si="62"/>
        <v>0</v>
      </c>
      <c r="AU90" s="27">
        <f t="shared" si="62"/>
        <v>0</v>
      </c>
      <c r="AV90" s="27">
        <f t="shared" si="62"/>
        <v>0</v>
      </c>
      <c r="AW90" s="27">
        <f t="shared" si="62"/>
        <v>0</v>
      </c>
      <c r="AX90" s="27">
        <f t="shared" si="62"/>
        <v>0</v>
      </c>
      <c r="AY90" s="27">
        <f t="shared" si="62"/>
        <v>0</v>
      </c>
      <c r="AZ90" s="27">
        <f t="shared" si="62"/>
        <v>0</v>
      </c>
      <c r="BA90" s="27">
        <f t="shared" si="62"/>
        <v>0</v>
      </c>
      <c r="BB90" s="27">
        <f t="shared" si="62"/>
        <v>0</v>
      </c>
      <c r="BC90" s="27">
        <f t="shared" si="62"/>
        <v>0</v>
      </c>
      <c r="BD90" s="27">
        <f t="shared" si="62"/>
        <v>0</v>
      </c>
      <c r="BE90" s="27">
        <f t="shared" si="62"/>
        <v>0</v>
      </c>
      <c r="BF90" s="27">
        <f t="shared" si="62"/>
        <v>0</v>
      </c>
      <c r="BG90" s="27">
        <f t="shared" si="62"/>
        <v>0</v>
      </c>
      <c r="BH90" s="27">
        <f t="shared" si="62"/>
        <v>0</v>
      </c>
      <c r="BI90" s="27">
        <f t="shared" si="62"/>
        <v>0</v>
      </c>
      <c r="BJ90" s="27">
        <f t="shared" si="62"/>
        <v>0</v>
      </c>
      <c r="BK90" s="27">
        <f t="shared" si="62"/>
        <v>0</v>
      </c>
      <c r="BL90" s="27">
        <f t="shared" si="62"/>
        <v>0</v>
      </c>
      <c r="BM90" s="27">
        <f t="shared" si="62"/>
        <v>0</v>
      </c>
      <c r="BN90" s="27">
        <f t="shared" si="62"/>
        <v>0</v>
      </c>
      <c r="BO90" s="27">
        <f t="shared" si="62"/>
        <v>0</v>
      </c>
      <c r="BP90" s="27">
        <f t="shared" si="62"/>
        <v>0</v>
      </c>
      <c r="BQ90" s="27">
        <f t="shared" si="62"/>
        <v>0</v>
      </c>
      <c r="BR90" s="27">
        <f t="shared" si="62"/>
        <v>0</v>
      </c>
      <c r="BS90" s="27">
        <f t="shared" si="62"/>
        <v>0</v>
      </c>
      <c r="BT90" s="27">
        <f t="shared" si="62"/>
        <v>0</v>
      </c>
      <c r="BU90" s="27">
        <f t="shared" si="62"/>
        <v>0</v>
      </c>
      <c r="BV90" s="27">
        <f t="shared" si="62"/>
        <v>0</v>
      </c>
      <c r="BW90" s="27">
        <f t="shared" si="62"/>
        <v>0</v>
      </c>
      <c r="BX90" s="27">
        <f t="shared" si="62"/>
        <v>0</v>
      </c>
      <c r="BY90" s="27">
        <f t="shared" si="62"/>
        <v>0</v>
      </c>
      <c r="BZ90" s="27">
        <f t="shared" si="62"/>
        <v>0</v>
      </c>
      <c r="CA90" s="27">
        <f t="shared" si="62"/>
        <v>0</v>
      </c>
      <c r="CB90" s="27">
        <f t="shared" si="62"/>
        <v>0</v>
      </c>
      <c r="CC90" s="27">
        <f t="shared" si="62"/>
        <v>0</v>
      </c>
      <c r="CD90" s="27">
        <f t="shared" si="62"/>
        <v>0</v>
      </c>
      <c r="CE90" s="27">
        <f t="shared" si="62"/>
        <v>0</v>
      </c>
      <c r="CF90" s="27">
        <f t="shared" si="62"/>
        <v>0</v>
      </c>
      <c r="CG90" s="27">
        <f t="shared" si="62"/>
        <v>0</v>
      </c>
      <c r="CH90" s="27">
        <f t="shared" si="62"/>
        <v>0</v>
      </c>
      <c r="CI90" s="27">
        <f t="shared" si="62"/>
        <v>0</v>
      </c>
      <c r="CJ90" s="27">
        <f t="shared" si="62"/>
        <v>0</v>
      </c>
      <c r="CK90" s="27">
        <f t="shared" si="62"/>
        <v>0</v>
      </c>
      <c r="CL90" s="27">
        <f t="shared" si="62"/>
        <v>0</v>
      </c>
      <c r="CM90" s="27">
        <f t="shared" si="62"/>
        <v>0</v>
      </c>
      <c r="CN90" s="27">
        <f t="shared" si="62"/>
        <v>0</v>
      </c>
      <c r="CO90" s="27">
        <f t="shared" si="62"/>
        <v>0</v>
      </c>
      <c r="CP90" s="27">
        <f t="shared" si="62"/>
        <v>0</v>
      </c>
      <c r="CQ90" s="27">
        <f t="shared" si="62"/>
        <v>0</v>
      </c>
      <c r="CR90" s="27">
        <f t="shared" si="62"/>
        <v>0</v>
      </c>
      <c r="CS90" s="27">
        <f t="shared" si="62"/>
        <v>0</v>
      </c>
      <c r="CT90" s="27">
        <f t="shared" si="62"/>
        <v>0</v>
      </c>
      <c r="CU90" s="27">
        <f t="shared" si="62"/>
        <v>0</v>
      </c>
      <c r="CV90" s="27">
        <f t="shared" si="62"/>
        <v>0</v>
      </c>
      <c r="CW90" s="27">
        <f t="shared" si="62"/>
        <v>0</v>
      </c>
      <c r="CX90" s="27">
        <f t="shared" si="62"/>
        <v>0</v>
      </c>
      <c r="CY90" s="27">
        <f t="shared" si="62"/>
        <v>0</v>
      </c>
      <c r="CZ90" s="27">
        <f t="shared" si="62"/>
        <v>0</v>
      </c>
      <c r="DA90" s="27">
        <f t="shared" si="62"/>
        <v>0</v>
      </c>
      <c r="DB90" s="27">
        <f t="shared" si="62"/>
        <v>0</v>
      </c>
      <c r="DC90" s="27">
        <f t="shared" si="62"/>
        <v>0</v>
      </c>
      <c r="DD90" s="27">
        <f t="shared" si="62"/>
        <v>0</v>
      </c>
      <c r="DE90" s="27">
        <f t="shared" si="62"/>
        <v>0</v>
      </c>
      <c r="DF90" s="27">
        <f t="shared" si="62"/>
        <v>0</v>
      </c>
      <c r="DG90" s="27">
        <f t="shared" si="62"/>
        <v>0</v>
      </c>
      <c r="DH90" s="27">
        <f t="shared" si="62"/>
        <v>0</v>
      </c>
      <c r="DI90" s="27">
        <f t="shared" si="62"/>
        <v>0</v>
      </c>
      <c r="DJ90" s="27">
        <f t="shared" si="62"/>
        <v>0</v>
      </c>
      <c r="DK90" s="27">
        <f t="shared" si="62"/>
        <v>0</v>
      </c>
      <c r="DL90" s="27">
        <f t="shared" si="62"/>
        <v>0</v>
      </c>
      <c r="DM90" s="27">
        <f t="shared" si="62"/>
        <v>0</v>
      </c>
      <c r="DN90" s="27">
        <f t="shared" si="62"/>
        <v>0</v>
      </c>
      <c r="DO90" s="27">
        <f t="shared" si="62"/>
        <v>0</v>
      </c>
      <c r="DP90" s="27">
        <f t="shared" si="62"/>
        <v>0</v>
      </c>
      <c r="DQ90" s="27">
        <f t="shared" si="62"/>
        <v>0</v>
      </c>
      <c r="DR90" s="27">
        <f t="shared" si="62"/>
        <v>0</v>
      </c>
    </row>
    <row r="91" ht="14.25" customHeight="1" outlineLevel="1">
      <c r="B91" s="242" t="str">
        <f>'Fund Raising'!B28</f>
        <v>Seed</v>
      </c>
      <c r="C91" s="27">
        <f t="shared" ref="C91:DR91" si="63">C12*C$47/100</f>
        <v>0</v>
      </c>
      <c r="D91" s="27">
        <f t="shared" si="63"/>
        <v>0</v>
      </c>
      <c r="E91" s="27">
        <f t="shared" si="63"/>
        <v>0</v>
      </c>
      <c r="F91" s="27">
        <f t="shared" si="63"/>
        <v>0</v>
      </c>
      <c r="G91" s="27">
        <f t="shared" si="63"/>
        <v>0</v>
      </c>
      <c r="H91" s="27">
        <f t="shared" si="63"/>
        <v>0</v>
      </c>
      <c r="I91" s="27">
        <f t="shared" si="63"/>
        <v>0</v>
      </c>
      <c r="J91" s="27">
        <f t="shared" si="63"/>
        <v>0</v>
      </c>
      <c r="K91" s="27">
        <f t="shared" si="63"/>
        <v>0</v>
      </c>
      <c r="L91" s="27">
        <f t="shared" si="63"/>
        <v>0</v>
      </c>
      <c r="M91" s="27">
        <f t="shared" si="63"/>
        <v>0</v>
      </c>
      <c r="N91" s="27">
        <f t="shared" si="63"/>
        <v>0</v>
      </c>
      <c r="O91" s="27">
        <f t="shared" si="63"/>
        <v>0</v>
      </c>
      <c r="P91" s="27">
        <f t="shared" si="63"/>
        <v>0</v>
      </c>
      <c r="Q91" s="27">
        <f t="shared" si="63"/>
        <v>0</v>
      </c>
      <c r="R91" s="27">
        <f t="shared" si="63"/>
        <v>0</v>
      </c>
      <c r="S91" s="27">
        <f t="shared" si="63"/>
        <v>0</v>
      </c>
      <c r="T91" s="27">
        <f t="shared" si="63"/>
        <v>0</v>
      </c>
      <c r="U91" s="27">
        <f t="shared" si="63"/>
        <v>0</v>
      </c>
      <c r="V91" s="27">
        <f t="shared" si="63"/>
        <v>0</v>
      </c>
      <c r="W91" s="27">
        <f t="shared" si="63"/>
        <v>0</v>
      </c>
      <c r="X91" s="27">
        <f t="shared" si="63"/>
        <v>0</v>
      </c>
      <c r="Y91" s="27">
        <f t="shared" si="63"/>
        <v>0</v>
      </c>
      <c r="Z91" s="27">
        <f t="shared" si="63"/>
        <v>0</v>
      </c>
      <c r="AA91" s="27">
        <f t="shared" si="63"/>
        <v>0</v>
      </c>
      <c r="AB91" s="27">
        <f t="shared" si="63"/>
        <v>0</v>
      </c>
      <c r="AC91" s="27">
        <f t="shared" si="63"/>
        <v>0</v>
      </c>
      <c r="AD91" s="27">
        <f t="shared" si="63"/>
        <v>0</v>
      </c>
      <c r="AE91" s="27">
        <f t="shared" si="63"/>
        <v>0</v>
      </c>
      <c r="AF91" s="27">
        <f t="shared" si="63"/>
        <v>0</v>
      </c>
      <c r="AG91" s="27">
        <f t="shared" si="63"/>
        <v>0</v>
      </c>
      <c r="AH91" s="27">
        <f t="shared" si="63"/>
        <v>0</v>
      </c>
      <c r="AI91" s="27">
        <f t="shared" si="63"/>
        <v>0</v>
      </c>
      <c r="AJ91" s="27">
        <f t="shared" si="63"/>
        <v>0</v>
      </c>
      <c r="AK91" s="27">
        <f t="shared" si="63"/>
        <v>0</v>
      </c>
      <c r="AL91" s="27">
        <f t="shared" si="63"/>
        <v>0</v>
      </c>
      <c r="AM91" s="27">
        <f t="shared" si="63"/>
        <v>0</v>
      </c>
      <c r="AN91" s="27">
        <f t="shared" si="63"/>
        <v>0</v>
      </c>
      <c r="AO91" s="27">
        <f t="shared" si="63"/>
        <v>0</v>
      </c>
      <c r="AP91" s="27">
        <f t="shared" si="63"/>
        <v>0</v>
      </c>
      <c r="AQ91" s="27">
        <f t="shared" si="63"/>
        <v>0</v>
      </c>
      <c r="AR91" s="27">
        <f t="shared" si="63"/>
        <v>0</v>
      </c>
      <c r="AS91" s="27">
        <f t="shared" si="63"/>
        <v>0</v>
      </c>
      <c r="AT91" s="27">
        <f t="shared" si="63"/>
        <v>0</v>
      </c>
      <c r="AU91" s="27">
        <f t="shared" si="63"/>
        <v>0</v>
      </c>
      <c r="AV91" s="27">
        <f t="shared" si="63"/>
        <v>0</v>
      </c>
      <c r="AW91" s="27">
        <f t="shared" si="63"/>
        <v>0</v>
      </c>
      <c r="AX91" s="27">
        <f t="shared" si="63"/>
        <v>0</v>
      </c>
      <c r="AY91" s="27">
        <f t="shared" si="63"/>
        <v>0</v>
      </c>
      <c r="AZ91" s="27">
        <f t="shared" si="63"/>
        <v>0</v>
      </c>
      <c r="BA91" s="27">
        <f t="shared" si="63"/>
        <v>0</v>
      </c>
      <c r="BB91" s="27">
        <f t="shared" si="63"/>
        <v>0</v>
      </c>
      <c r="BC91" s="27">
        <f t="shared" si="63"/>
        <v>0</v>
      </c>
      <c r="BD91" s="27">
        <f t="shared" si="63"/>
        <v>0</v>
      </c>
      <c r="BE91" s="27">
        <f t="shared" si="63"/>
        <v>0</v>
      </c>
      <c r="BF91" s="27">
        <f t="shared" si="63"/>
        <v>0</v>
      </c>
      <c r="BG91" s="27">
        <f t="shared" si="63"/>
        <v>0</v>
      </c>
      <c r="BH91" s="27">
        <f t="shared" si="63"/>
        <v>0</v>
      </c>
      <c r="BI91" s="27">
        <f t="shared" si="63"/>
        <v>0</v>
      </c>
      <c r="BJ91" s="27">
        <f t="shared" si="63"/>
        <v>0</v>
      </c>
      <c r="BK91" s="27">
        <f t="shared" si="63"/>
        <v>0</v>
      </c>
      <c r="BL91" s="27">
        <f t="shared" si="63"/>
        <v>0</v>
      </c>
      <c r="BM91" s="27">
        <f t="shared" si="63"/>
        <v>0</v>
      </c>
      <c r="BN91" s="27">
        <f t="shared" si="63"/>
        <v>0</v>
      </c>
      <c r="BO91" s="27">
        <f t="shared" si="63"/>
        <v>0</v>
      </c>
      <c r="BP91" s="27">
        <f t="shared" si="63"/>
        <v>0</v>
      </c>
      <c r="BQ91" s="27">
        <f t="shared" si="63"/>
        <v>0</v>
      </c>
      <c r="BR91" s="27">
        <f t="shared" si="63"/>
        <v>0</v>
      </c>
      <c r="BS91" s="27">
        <f t="shared" si="63"/>
        <v>0</v>
      </c>
      <c r="BT91" s="27">
        <f t="shared" si="63"/>
        <v>0</v>
      </c>
      <c r="BU91" s="27">
        <f t="shared" si="63"/>
        <v>0</v>
      </c>
      <c r="BV91" s="27">
        <f t="shared" si="63"/>
        <v>0</v>
      </c>
      <c r="BW91" s="27">
        <f t="shared" si="63"/>
        <v>0</v>
      </c>
      <c r="BX91" s="27">
        <f t="shared" si="63"/>
        <v>0</v>
      </c>
      <c r="BY91" s="27">
        <f t="shared" si="63"/>
        <v>0</v>
      </c>
      <c r="BZ91" s="27">
        <f t="shared" si="63"/>
        <v>0</v>
      </c>
      <c r="CA91" s="27">
        <f t="shared" si="63"/>
        <v>0</v>
      </c>
      <c r="CB91" s="27">
        <f t="shared" si="63"/>
        <v>0</v>
      </c>
      <c r="CC91" s="27">
        <f t="shared" si="63"/>
        <v>0</v>
      </c>
      <c r="CD91" s="27">
        <f t="shared" si="63"/>
        <v>0</v>
      </c>
      <c r="CE91" s="27">
        <f t="shared" si="63"/>
        <v>0</v>
      </c>
      <c r="CF91" s="27">
        <f t="shared" si="63"/>
        <v>0</v>
      </c>
      <c r="CG91" s="27">
        <f t="shared" si="63"/>
        <v>0</v>
      </c>
      <c r="CH91" s="27">
        <f t="shared" si="63"/>
        <v>0</v>
      </c>
      <c r="CI91" s="27">
        <f t="shared" si="63"/>
        <v>0</v>
      </c>
      <c r="CJ91" s="27">
        <f t="shared" si="63"/>
        <v>0</v>
      </c>
      <c r="CK91" s="27">
        <f t="shared" si="63"/>
        <v>0</v>
      </c>
      <c r="CL91" s="27">
        <f t="shared" si="63"/>
        <v>0</v>
      </c>
      <c r="CM91" s="27">
        <f t="shared" si="63"/>
        <v>0</v>
      </c>
      <c r="CN91" s="27">
        <f t="shared" si="63"/>
        <v>0</v>
      </c>
      <c r="CO91" s="27">
        <f t="shared" si="63"/>
        <v>0</v>
      </c>
      <c r="CP91" s="27">
        <f t="shared" si="63"/>
        <v>0</v>
      </c>
      <c r="CQ91" s="27">
        <f t="shared" si="63"/>
        <v>0</v>
      </c>
      <c r="CR91" s="27">
        <f t="shared" si="63"/>
        <v>0</v>
      </c>
      <c r="CS91" s="27">
        <f t="shared" si="63"/>
        <v>0</v>
      </c>
      <c r="CT91" s="27">
        <f t="shared" si="63"/>
        <v>0</v>
      </c>
      <c r="CU91" s="27">
        <f t="shared" si="63"/>
        <v>0</v>
      </c>
      <c r="CV91" s="27">
        <f t="shared" si="63"/>
        <v>0</v>
      </c>
      <c r="CW91" s="27">
        <f t="shared" si="63"/>
        <v>0</v>
      </c>
      <c r="CX91" s="27">
        <f t="shared" si="63"/>
        <v>0</v>
      </c>
      <c r="CY91" s="27">
        <f t="shared" si="63"/>
        <v>0</v>
      </c>
      <c r="CZ91" s="27">
        <f t="shared" si="63"/>
        <v>0</v>
      </c>
      <c r="DA91" s="27">
        <f t="shared" si="63"/>
        <v>0</v>
      </c>
      <c r="DB91" s="27">
        <f t="shared" si="63"/>
        <v>0</v>
      </c>
      <c r="DC91" s="27">
        <f t="shared" si="63"/>
        <v>0</v>
      </c>
      <c r="DD91" s="27">
        <f t="shared" si="63"/>
        <v>0</v>
      </c>
      <c r="DE91" s="27">
        <f t="shared" si="63"/>
        <v>0</v>
      </c>
      <c r="DF91" s="27">
        <f t="shared" si="63"/>
        <v>0</v>
      </c>
      <c r="DG91" s="27">
        <f t="shared" si="63"/>
        <v>0</v>
      </c>
      <c r="DH91" s="27">
        <f t="shared" si="63"/>
        <v>0</v>
      </c>
      <c r="DI91" s="27">
        <f t="shared" si="63"/>
        <v>0</v>
      </c>
      <c r="DJ91" s="27">
        <f t="shared" si="63"/>
        <v>0</v>
      </c>
      <c r="DK91" s="27">
        <f t="shared" si="63"/>
        <v>0</v>
      </c>
      <c r="DL91" s="27">
        <f t="shared" si="63"/>
        <v>0</v>
      </c>
      <c r="DM91" s="27">
        <f t="shared" si="63"/>
        <v>0</v>
      </c>
      <c r="DN91" s="27">
        <f t="shared" si="63"/>
        <v>0</v>
      </c>
      <c r="DO91" s="27">
        <f t="shared" si="63"/>
        <v>0</v>
      </c>
      <c r="DP91" s="27">
        <f t="shared" si="63"/>
        <v>0</v>
      </c>
      <c r="DQ91" s="27">
        <f t="shared" si="63"/>
        <v>0</v>
      </c>
      <c r="DR91" s="27">
        <f t="shared" si="63"/>
        <v>0</v>
      </c>
    </row>
    <row r="92" ht="14.25" customHeight="1" outlineLevel="1">
      <c r="B92" s="242" t="str">
        <f>'Fund Raising'!B29</f>
        <v>Pre-Sale 1</v>
      </c>
      <c r="C92" s="27">
        <f t="shared" ref="C92:DR92" si="64">C13*C$47/100</f>
        <v>0</v>
      </c>
      <c r="D92" s="27">
        <f t="shared" si="64"/>
        <v>0</v>
      </c>
      <c r="E92" s="27">
        <f t="shared" si="64"/>
        <v>0</v>
      </c>
      <c r="F92" s="27">
        <f t="shared" si="64"/>
        <v>0</v>
      </c>
      <c r="G92" s="27">
        <f t="shared" si="64"/>
        <v>0</v>
      </c>
      <c r="H92" s="27">
        <f t="shared" si="64"/>
        <v>0</v>
      </c>
      <c r="I92" s="27">
        <f t="shared" si="64"/>
        <v>0</v>
      </c>
      <c r="J92" s="27">
        <f t="shared" si="64"/>
        <v>0</v>
      </c>
      <c r="K92" s="27">
        <f t="shared" si="64"/>
        <v>0</v>
      </c>
      <c r="L92" s="27">
        <f t="shared" si="64"/>
        <v>0</v>
      </c>
      <c r="M92" s="27">
        <f t="shared" si="64"/>
        <v>0</v>
      </c>
      <c r="N92" s="27">
        <f t="shared" si="64"/>
        <v>0</v>
      </c>
      <c r="O92" s="27">
        <f t="shared" si="64"/>
        <v>0</v>
      </c>
      <c r="P92" s="27">
        <f t="shared" si="64"/>
        <v>0</v>
      </c>
      <c r="Q92" s="27">
        <f t="shared" si="64"/>
        <v>0</v>
      </c>
      <c r="R92" s="27">
        <f t="shared" si="64"/>
        <v>0</v>
      </c>
      <c r="S92" s="27">
        <f t="shared" si="64"/>
        <v>0</v>
      </c>
      <c r="T92" s="27">
        <f t="shared" si="64"/>
        <v>0</v>
      </c>
      <c r="U92" s="27">
        <f t="shared" si="64"/>
        <v>0</v>
      </c>
      <c r="V92" s="27">
        <f t="shared" si="64"/>
        <v>0</v>
      </c>
      <c r="W92" s="27">
        <f t="shared" si="64"/>
        <v>0</v>
      </c>
      <c r="X92" s="27">
        <f t="shared" si="64"/>
        <v>0</v>
      </c>
      <c r="Y92" s="27">
        <f t="shared" si="64"/>
        <v>0</v>
      </c>
      <c r="Z92" s="27">
        <f t="shared" si="64"/>
        <v>0</v>
      </c>
      <c r="AA92" s="27">
        <f t="shared" si="64"/>
        <v>0</v>
      </c>
      <c r="AB92" s="27">
        <f t="shared" si="64"/>
        <v>0</v>
      </c>
      <c r="AC92" s="27">
        <f t="shared" si="64"/>
        <v>0</v>
      </c>
      <c r="AD92" s="27">
        <f t="shared" si="64"/>
        <v>0</v>
      </c>
      <c r="AE92" s="27">
        <f t="shared" si="64"/>
        <v>0</v>
      </c>
      <c r="AF92" s="27">
        <f t="shared" si="64"/>
        <v>0</v>
      </c>
      <c r="AG92" s="27">
        <f t="shared" si="64"/>
        <v>0</v>
      </c>
      <c r="AH92" s="27">
        <f t="shared" si="64"/>
        <v>0</v>
      </c>
      <c r="AI92" s="27">
        <f t="shared" si="64"/>
        <v>0</v>
      </c>
      <c r="AJ92" s="27">
        <f t="shared" si="64"/>
        <v>0</v>
      </c>
      <c r="AK92" s="27">
        <f t="shared" si="64"/>
        <v>0</v>
      </c>
      <c r="AL92" s="27">
        <f t="shared" si="64"/>
        <v>0</v>
      </c>
      <c r="AM92" s="27">
        <f t="shared" si="64"/>
        <v>0</v>
      </c>
      <c r="AN92" s="27">
        <f t="shared" si="64"/>
        <v>0</v>
      </c>
      <c r="AO92" s="27">
        <f t="shared" si="64"/>
        <v>0</v>
      </c>
      <c r="AP92" s="27">
        <f t="shared" si="64"/>
        <v>0</v>
      </c>
      <c r="AQ92" s="27">
        <f t="shared" si="64"/>
        <v>0</v>
      </c>
      <c r="AR92" s="27">
        <f t="shared" si="64"/>
        <v>0</v>
      </c>
      <c r="AS92" s="27">
        <f t="shared" si="64"/>
        <v>0</v>
      </c>
      <c r="AT92" s="27">
        <f t="shared" si="64"/>
        <v>0</v>
      </c>
      <c r="AU92" s="27">
        <f t="shared" si="64"/>
        <v>0</v>
      </c>
      <c r="AV92" s="27">
        <f t="shared" si="64"/>
        <v>0</v>
      </c>
      <c r="AW92" s="27">
        <f t="shared" si="64"/>
        <v>0</v>
      </c>
      <c r="AX92" s="27">
        <f t="shared" si="64"/>
        <v>0</v>
      </c>
      <c r="AY92" s="27">
        <f t="shared" si="64"/>
        <v>0</v>
      </c>
      <c r="AZ92" s="27">
        <f t="shared" si="64"/>
        <v>0</v>
      </c>
      <c r="BA92" s="27">
        <f t="shared" si="64"/>
        <v>0</v>
      </c>
      <c r="BB92" s="27">
        <f t="shared" si="64"/>
        <v>0</v>
      </c>
      <c r="BC92" s="27">
        <f t="shared" si="64"/>
        <v>0</v>
      </c>
      <c r="BD92" s="27">
        <f t="shared" si="64"/>
        <v>0</v>
      </c>
      <c r="BE92" s="27">
        <f t="shared" si="64"/>
        <v>0</v>
      </c>
      <c r="BF92" s="27">
        <f t="shared" si="64"/>
        <v>0</v>
      </c>
      <c r="BG92" s="27">
        <f t="shared" si="64"/>
        <v>0</v>
      </c>
      <c r="BH92" s="27">
        <f t="shared" si="64"/>
        <v>0</v>
      </c>
      <c r="BI92" s="27">
        <f t="shared" si="64"/>
        <v>0</v>
      </c>
      <c r="BJ92" s="27">
        <f t="shared" si="64"/>
        <v>0</v>
      </c>
      <c r="BK92" s="27">
        <f t="shared" si="64"/>
        <v>0</v>
      </c>
      <c r="BL92" s="27">
        <f t="shared" si="64"/>
        <v>0</v>
      </c>
      <c r="BM92" s="27">
        <f t="shared" si="64"/>
        <v>0</v>
      </c>
      <c r="BN92" s="27">
        <f t="shared" si="64"/>
        <v>0</v>
      </c>
      <c r="BO92" s="27">
        <f t="shared" si="64"/>
        <v>0</v>
      </c>
      <c r="BP92" s="27">
        <f t="shared" si="64"/>
        <v>0</v>
      </c>
      <c r="BQ92" s="27">
        <f t="shared" si="64"/>
        <v>0</v>
      </c>
      <c r="BR92" s="27">
        <f t="shared" si="64"/>
        <v>0</v>
      </c>
      <c r="BS92" s="27">
        <f t="shared" si="64"/>
        <v>0</v>
      </c>
      <c r="BT92" s="27">
        <f t="shared" si="64"/>
        <v>0</v>
      </c>
      <c r="BU92" s="27">
        <f t="shared" si="64"/>
        <v>0</v>
      </c>
      <c r="BV92" s="27">
        <f t="shared" si="64"/>
        <v>0</v>
      </c>
      <c r="BW92" s="27">
        <f t="shared" si="64"/>
        <v>0</v>
      </c>
      <c r="BX92" s="27">
        <f t="shared" si="64"/>
        <v>0</v>
      </c>
      <c r="BY92" s="27">
        <f t="shared" si="64"/>
        <v>0</v>
      </c>
      <c r="BZ92" s="27">
        <f t="shared" si="64"/>
        <v>0</v>
      </c>
      <c r="CA92" s="27">
        <f t="shared" si="64"/>
        <v>0</v>
      </c>
      <c r="CB92" s="27">
        <f t="shared" si="64"/>
        <v>0</v>
      </c>
      <c r="CC92" s="27">
        <f t="shared" si="64"/>
        <v>0</v>
      </c>
      <c r="CD92" s="27">
        <f t="shared" si="64"/>
        <v>0</v>
      </c>
      <c r="CE92" s="27">
        <f t="shared" si="64"/>
        <v>0</v>
      </c>
      <c r="CF92" s="27">
        <f t="shared" si="64"/>
        <v>0</v>
      </c>
      <c r="CG92" s="27">
        <f t="shared" si="64"/>
        <v>0</v>
      </c>
      <c r="CH92" s="27">
        <f t="shared" si="64"/>
        <v>0</v>
      </c>
      <c r="CI92" s="27">
        <f t="shared" si="64"/>
        <v>0</v>
      </c>
      <c r="CJ92" s="27">
        <f t="shared" si="64"/>
        <v>0</v>
      </c>
      <c r="CK92" s="27">
        <f t="shared" si="64"/>
        <v>0</v>
      </c>
      <c r="CL92" s="27">
        <f t="shared" si="64"/>
        <v>0</v>
      </c>
      <c r="CM92" s="27">
        <f t="shared" si="64"/>
        <v>0</v>
      </c>
      <c r="CN92" s="27">
        <f t="shared" si="64"/>
        <v>0</v>
      </c>
      <c r="CO92" s="27">
        <f t="shared" si="64"/>
        <v>0</v>
      </c>
      <c r="CP92" s="27">
        <f t="shared" si="64"/>
        <v>0</v>
      </c>
      <c r="CQ92" s="27">
        <f t="shared" si="64"/>
        <v>0</v>
      </c>
      <c r="CR92" s="27">
        <f t="shared" si="64"/>
        <v>0</v>
      </c>
      <c r="CS92" s="27">
        <f t="shared" si="64"/>
        <v>0</v>
      </c>
      <c r="CT92" s="27">
        <f t="shared" si="64"/>
        <v>0</v>
      </c>
      <c r="CU92" s="27">
        <f t="shared" si="64"/>
        <v>0</v>
      </c>
      <c r="CV92" s="27">
        <f t="shared" si="64"/>
        <v>0</v>
      </c>
      <c r="CW92" s="27">
        <f t="shared" si="64"/>
        <v>0</v>
      </c>
      <c r="CX92" s="27">
        <f t="shared" si="64"/>
        <v>0</v>
      </c>
      <c r="CY92" s="27">
        <f t="shared" si="64"/>
        <v>0</v>
      </c>
      <c r="CZ92" s="27">
        <f t="shared" si="64"/>
        <v>0</v>
      </c>
      <c r="DA92" s="27">
        <f t="shared" si="64"/>
        <v>0</v>
      </c>
      <c r="DB92" s="27">
        <f t="shared" si="64"/>
        <v>0</v>
      </c>
      <c r="DC92" s="27">
        <f t="shared" si="64"/>
        <v>0</v>
      </c>
      <c r="DD92" s="27">
        <f t="shared" si="64"/>
        <v>0</v>
      </c>
      <c r="DE92" s="27">
        <f t="shared" si="64"/>
        <v>0</v>
      </c>
      <c r="DF92" s="27">
        <f t="shared" si="64"/>
        <v>0</v>
      </c>
      <c r="DG92" s="27">
        <f t="shared" si="64"/>
        <v>0</v>
      </c>
      <c r="DH92" s="27">
        <f t="shared" si="64"/>
        <v>0</v>
      </c>
      <c r="DI92" s="27">
        <f t="shared" si="64"/>
        <v>0</v>
      </c>
      <c r="DJ92" s="27">
        <f t="shared" si="64"/>
        <v>0</v>
      </c>
      <c r="DK92" s="27">
        <f t="shared" si="64"/>
        <v>0</v>
      </c>
      <c r="DL92" s="27">
        <f t="shared" si="64"/>
        <v>0</v>
      </c>
      <c r="DM92" s="27">
        <f t="shared" si="64"/>
        <v>0</v>
      </c>
      <c r="DN92" s="27">
        <f t="shared" si="64"/>
        <v>0</v>
      </c>
      <c r="DO92" s="27">
        <f t="shared" si="64"/>
        <v>0</v>
      </c>
      <c r="DP92" s="27">
        <f t="shared" si="64"/>
        <v>0</v>
      </c>
      <c r="DQ92" s="27">
        <f t="shared" si="64"/>
        <v>0</v>
      </c>
      <c r="DR92" s="27">
        <f t="shared" si="64"/>
        <v>0</v>
      </c>
    </row>
    <row r="93" ht="14.25" customHeight="1" outlineLevel="1">
      <c r="B93" s="242" t="str">
        <f>'Fund Raising'!B30</f>
        <v>Pre-Sale 2</v>
      </c>
      <c r="C93" s="27">
        <f t="shared" ref="C93:DR93" si="65">C14*C$47/100</f>
        <v>0</v>
      </c>
      <c r="D93" s="27">
        <f t="shared" si="65"/>
        <v>0</v>
      </c>
      <c r="E93" s="27">
        <f t="shared" si="65"/>
        <v>0</v>
      </c>
      <c r="F93" s="27">
        <f t="shared" si="65"/>
        <v>0</v>
      </c>
      <c r="G93" s="27">
        <f t="shared" si="65"/>
        <v>0</v>
      </c>
      <c r="H93" s="27">
        <f t="shared" si="65"/>
        <v>0</v>
      </c>
      <c r="I93" s="27">
        <f t="shared" si="65"/>
        <v>0</v>
      </c>
      <c r="J93" s="27">
        <f t="shared" si="65"/>
        <v>0</v>
      </c>
      <c r="K93" s="27">
        <f t="shared" si="65"/>
        <v>0</v>
      </c>
      <c r="L93" s="27">
        <f t="shared" si="65"/>
        <v>0</v>
      </c>
      <c r="M93" s="27">
        <f t="shared" si="65"/>
        <v>0</v>
      </c>
      <c r="N93" s="27">
        <f t="shared" si="65"/>
        <v>0</v>
      </c>
      <c r="O93" s="27">
        <f t="shared" si="65"/>
        <v>0</v>
      </c>
      <c r="P93" s="27">
        <f t="shared" si="65"/>
        <v>0</v>
      </c>
      <c r="Q93" s="27">
        <f t="shared" si="65"/>
        <v>0</v>
      </c>
      <c r="R93" s="27">
        <f t="shared" si="65"/>
        <v>0</v>
      </c>
      <c r="S93" s="27">
        <f t="shared" si="65"/>
        <v>0</v>
      </c>
      <c r="T93" s="27">
        <f t="shared" si="65"/>
        <v>0</v>
      </c>
      <c r="U93" s="27">
        <f t="shared" si="65"/>
        <v>0</v>
      </c>
      <c r="V93" s="27">
        <f t="shared" si="65"/>
        <v>0</v>
      </c>
      <c r="W93" s="27">
        <f t="shared" si="65"/>
        <v>0</v>
      </c>
      <c r="X93" s="27">
        <f t="shared" si="65"/>
        <v>0</v>
      </c>
      <c r="Y93" s="27">
        <f t="shared" si="65"/>
        <v>0</v>
      </c>
      <c r="Z93" s="27">
        <f t="shared" si="65"/>
        <v>0</v>
      </c>
      <c r="AA93" s="27">
        <f t="shared" si="65"/>
        <v>0</v>
      </c>
      <c r="AB93" s="27">
        <f t="shared" si="65"/>
        <v>0</v>
      </c>
      <c r="AC93" s="27">
        <f t="shared" si="65"/>
        <v>0</v>
      </c>
      <c r="AD93" s="27">
        <f t="shared" si="65"/>
        <v>0</v>
      </c>
      <c r="AE93" s="27">
        <f t="shared" si="65"/>
        <v>0</v>
      </c>
      <c r="AF93" s="27">
        <f t="shared" si="65"/>
        <v>0</v>
      </c>
      <c r="AG93" s="27">
        <f t="shared" si="65"/>
        <v>0</v>
      </c>
      <c r="AH93" s="27">
        <f t="shared" si="65"/>
        <v>0</v>
      </c>
      <c r="AI93" s="27">
        <f t="shared" si="65"/>
        <v>0</v>
      </c>
      <c r="AJ93" s="27">
        <f t="shared" si="65"/>
        <v>0</v>
      </c>
      <c r="AK93" s="27">
        <f t="shared" si="65"/>
        <v>0</v>
      </c>
      <c r="AL93" s="27">
        <f t="shared" si="65"/>
        <v>0</v>
      </c>
      <c r="AM93" s="27">
        <f t="shared" si="65"/>
        <v>0</v>
      </c>
      <c r="AN93" s="27">
        <f t="shared" si="65"/>
        <v>0</v>
      </c>
      <c r="AO93" s="27">
        <f t="shared" si="65"/>
        <v>0</v>
      </c>
      <c r="AP93" s="27">
        <f t="shared" si="65"/>
        <v>0</v>
      </c>
      <c r="AQ93" s="27">
        <f t="shared" si="65"/>
        <v>0</v>
      </c>
      <c r="AR93" s="27">
        <f t="shared" si="65"/>
        <v>0</v>
      </c>
      <c r="AS93" s="27">
        <f t="shared" si="65"/>
        <v>0</v>
      </c>
      <c r="AT93" s="27">
        <f t="shared" si="65"/>
        <v>0</v>
      </c>
      <c r="AU93" s="27">
        <f t="shared" si="65"/>
        <v>0</v>
      </c>
      <c r="AV93" s="27">
        <f t="shared" si="65"/>
        <v>0</v>
      </c>
      <c r="AW93" s="27">
        <f t="shared" si="65"/>
        <v>0</v>
      </c>
      <c r="AX93" s="27">
        <f t="shared" si="65"/>
        <v>0</v>
      </c>
      <c r="AY93" s="27">
        <f t="shared" si="65"/>
        <v>0</v>
      </c>
      <c r="AZ93" s="27">
        <f t="shared" si="65"/>
        <v>0</v>
      </c>
      <c r="BA93" s="27">
        <f t="shared" si="65"/>
        <v>0</v>
      </c>
      <c r="BB93" s="27">
        <f t="shared" si="65"/>
        <v>0</v>
      </c>
      <c r="BC93" s="27">
        <f t="shared" si="65"/>
        <v>0</v>
      </c>
      <c r="BD93" s="27">
        <f t="shared" si="65"/>
        <v>0</v>
      </c>
      <c r="BE93" s="27">
        <f t="shared" si="65"/>
        <v>0</v>
      </c>
      <c r="BF93" s="27">
        <f t="shared" si="65"/>
        <v>0</v>
      </c>
      <c r="BG93" s="27">
        <f t="shared" si="65"/>
        <v>0</v>
      </c>
      <c r="BH93" s="27">
        <f t="shared" si="65"/>
        <v>0</v>
      </c>
      <c r="BI93" s="27">
        <f t="shared" si="65"/>
        <v>0</v>
      </c>
      <c r="BJ93" s="27">
        <f t="shared" si="65"/>
        <v>0</v>
      </c>
      <c r="BK93" s="27">
        <f t="shared" si="65"/>
        <v>0</v>
      </c>
      <c r="BL93" s="27">
        <f t="shared" si="65"/>
        <v>0</v>
      </c>
      <c r="BM93" s="27">
        <f t="shared" si="65"/>
        <v>0</v>
      </c>
      <c r="BN93" s="27">
        <f t="shared" si="65"/>
        <v>0</v>
      </c>
      <c r="BO93" s="27">
        <f t="shared" si="65"/>
        <v>0</v>
      </c>
      <c r="BP93" s="27">
        <f t="shared" si="65"/>
        <v>0</v>
      </c>
      <c r="BQ93" s="27">
        <f t="shared" si="65"/>
        <v>0</v>
      </c>
      <c r="BR93" s="27">
        <f t="shared" si="65"/>
        <v>0</v>
      </c>
      <c r="BS93" s="27">
        <f t="shared" si="65"/>
        <v>0</v>
      </c>
      <c r="BT93" s="27">
        <f t="shared" si="65"/>
        <v>0</v>
      </c>
      <c r="BU93" s="27">
        <f t="shared" si="65"/>
        <v>0</v>
      </c>
      <c r="BV93" s="27">
        <f t="shared" si="65"/>
        <v>0</v>
      </c>
      <c r="BW93" s="27">
        <f t="shared" si="65"/>
        <v>0</v>
      </c>
      <c r="BX93" s="27">
        <f t="shared" si="65"/>
        <v>0</v>
      </c>
      <c r="BY93" s="27">
        <f t="shared" si="65"/>
        <v>0</v>
      </c>
      <c r="BZ93" s="27">
        <f t="shared" si="65"/>
        <v>0</v>
      </c>
      <c r="CA93" s="27">
        <f t="shared" si="65"/>
        <v>0</v>
      </c>
      <c r="CB93" s="27">
        <f t="shared" si="65"/>
        <v>0</v>
      </c>
      <c r="CC93" s="27">
        <f t="shared" si="65"/>
        <v>0</v>
      </c>
      <c r="CD93" s="27">
        <f t="shared" si="65"/>
        <v>0</v>
      </c>
      <c r="CE93" s="27">
        <f t="shared" si="65"/>
        <v>0</v>
      </c>
      <c r="CF93" s="27">
        <f t="shared" si="65"/>
        <v>0</v>
      </c>
      <c r="CG93" s="27">
        <f t="shared" si="65"/>
        <v>0</v>
      </c>
      <c r="CH93" s="27">
        <f t="shared" si="65"/>
        <v>0</v>
      </c>
      <c r="CI93" s="27">
        <f t="shared" si="65"/>
        <v>0</v>
      </c>
      <c r="CJ93" s="27">
        <f t="shared" si="65"/>
        <v>0</v>
      </c>
      <c r="CK93" s="27">
        <f t="shared" si="65"/>
        <v>0</v>
      </c>
      <c r="CL93" s="27">
        <f t="shared" si="65"/>
        <v>0</v>
      </c>
      <c r="CM93" s="27">
        <f t="shared" si="65"/>
        <v>0</v>
      </c>
      <c r="CN93" s="27">
        <f t="shared" si="65"/>
        <v>0</v>
      </c>
      <c r="CO93" s="27">
        <f t="shared" si="65"/>
        <v>0</v>
      </c>
      <c r="CP93" s="27">
        <f t="shared" si="65"/>
        <v>0</v>
      </c>
      <c r="CQ93" s="27">
        <f t="shared" si="65"/>
        <v>0</v>
      </c>
      <c r="CR93" s="27">
        <f t="shared" si="65"/>
        <v>0</v>
      </c>
      <c r="CS93" s="27">
        <f t="shared" si="65"/>
        <v>0</v>
      </c>
      <c r="CT93" s="27">
        <f t="shared" si="65"/>
        <v>0</v>
      </c>
      <c r="CU93" s="27">
        <f t="shared" si="65"/>
        <v>0</v>
      </c>
      <c r="CV93" s="27">
        <f t="shared" si="65"/>
        <v>0</v>
      </c>
      <c r="CW93" s="27">
        <f t="shared" si="65"/>
        <v>0</v>
      </c>
      <c r="CX93" s="27">
        <f t="shared" si="65"/>
        <v>0</v>
      </c>
      <c r="CY93" s="27">
        <f t="shared" si="65"/>
        <v>0</v>
      </c>
      <c r="CZ93" s="27">
        <f t="shared" si="65"/>
        <v>0</v>
      </c>
      <c r="DA93" s="27">
        <f t="shared" si="65"/>
        <v>0</v>
      </c>
      <c r="DB93" s="27">
        <f t="shared" si="65"/>
        <v>0</v>
      </c>
      <c r="DC93" s="27">
        <f t="shared" si="65"/>
        <v>0</v>
      </c>
      <c r="DD93" s="27">
        <f t="shared" si="65"/>
        <v>0</v>
      </c>
      <c r="DE93" s="27">
        <f t="shared" si="65"/>
        <v>0</v>
      </c>
      <c r="DF93" s="27">
        <f t="shared" si="65"/>
        <v>0</v>
      </c>
      <c r="DG93" s="27">
        <f t="shared" si="65"/>
        <v>0</v>
      </c>
      <c r="DH93" s="27">
        <f t="shared" si="65"/>
        <v>0</v>
      </c>
      <c r="DI93" s="27">
        <f t="shared" si="65"/>
        <v>0</v>
      </c>
      <c r="DJ93" s="27">
        <f t="shared" si="65"/>
        <v>0</v>
      </c>
      <c r="DK93" s="27">
        <f t="shared" si="65"/>
        <v>0</v>
      </c>
      <c r="DL93" s="27">
        <f t="shared" si="65"/>
        <v>0</v>
      </c>
      <c r="DM93" s="27">
        <f t="shared" si="65"/>
        <v>0</v>
      </c>
      <c r="DN93" s="27">
        <f t="shared" si="65"/>
        <v>0</v>
      </c>
      <c r="DO93" s="27">
        <f t="shared" si="65"/>
        <v>0</v>
      </c>
      <c r="DP93" s="27">
        <f t="shared" si="65"/>
        <v>0</v>
      </c>
      <c r="DQ93" s="27">
        <f t="shared" si="65"/>
        <v>0</v>
      </c>
      <c r="DR93" s="27">
        <f t="shared" si="65"/>
        <v>0</v>
      </c>
    </row>
    <row r="94" ht="14.25" customHeight="1" outlineLevel="1">
      <c r="B94" s="242" t="str">
        <f>'Fund Raising'!B31</f>
        <v>Public Sale</v>
      </c>
      <c r="C94" s="27">
        <f t="shared" ref="C94:DR94" si="66">C15*C$47/100</f>
        <v>0</v>
      </c>
      <c r="D94" s="27">
        <f t="shared" si="66"/>
        <v>0</v>
      </c>
      <c r="E94" s="27">
        <f t="shared" si="66"/>
        <v>0</v>
      </c>
      <c r="F94" s="27">
        <f t="shared" si="66"/>
        <v>0</v>
      </c>
      <c r="G94" s="27">
        <f t="shared" si="66"/>
        <v>0</v>
      </c>
      <c r="H94" s="27">
        <f t="shared" si="66"/>
        <v>0</v>
      </c>
      <c r="I94" s="27">
        <f t="shared" si="66"/>
        <v>0</v>
      </c>
      <c r="J94" s="27">
        <f t="shared" si="66"/>
        <v>0</v>
      </c>
      <c r="K94" s="27">
        <f t="shared" si="66"/>
        <v>0</v>
      </c>
      <c r="L94" s="27">
        <f t="shared" si="66"/>
        <v>0</v>
      </c>
      <c r="M94" s="27">
        <f t="shared" si="66"/>
        <v>0</v>
      </c>
      <c r="N94" s="27">
        <f t="shared" si="66"/>
        <v>0</v>
      </c>
      <c r="O94" s="27">
        <f t="shared" si="66"/>
        <v>0</v>
      </c>
      <c r="P94" s="27">
        <f t="shared" si="66"/>
        <v>0</v>
      </c>
      <c r="Q94" s="27">
        <f t="shared" si="66"/>
        <v>0</v>
      </c>
      <c r="R94" s="27">
        <f t="shared" si="66"/>
        <v>0</v>
      </c>
      <c r="S94" s="27">
        <f t="shared" si="66"/>
        <v>0</v>
      </c>
      <c r="T94" s="27">
        <f t="shared" si="66"/>
        <v>0</v>
      </c>
      <c r="U94" s="27">
        <f t="shared" si="66"/>
        <v>0</v>
      </c>
      <c r="V94" s="27">
        <f t="shared" si="66"/>
        <v>0</v>
      </c>
      <c r="W94" s="27">
        <f t="shared" si="66"/>
        <v>0</v>
      </c>
      <c r="X94" s="27">
        <f t="shared" si="66"/>
        <v>0</v>
      </c>
      <c r="Y94" s="27">
        <f t="shared" si="66"/>
        <v>0</v>
      </c>
      <c r="Z94" s="27">
        <f t="shared" si="66"/>
        <v>0</v>
      </c>
      <c r="AA94" s="27">
        <f t="shared" si="66"/>
        <v>0</v>
      </c>
      <c r="AB94" s="27">
        <f t="shared" si="66"/>
        <v>0</v>
      </c>
      <c r="AC94" s="27">
        <f t="shared" si="66"/>
        <v>0</v>
      </c>
      <c r="AD94" s="27">
        <f t="shared" si="66"/>
        <v>0</v>
      </c>
      <c r="AE94" s="27">
        <f t="shared" si="66"/>
        <v>0</v>
      </c>
      <c r="AF94" s="27">
        <f t="shared" si="66"/>
        <v>0</v>
      </c>
      <c r="AG94" s="27">
        <f t="shared" si="66"/>
        <v>0</v>
      </c>
      <c r="AH94" s="27">
        <f t="shared" si="66"/>
        <v>0</v>
      </c>
      <c r="AI94" s="27">
        <f t="shared" si="66"/>
        <v>0</v>
      </c>
      <c r="AJ94" s="27">
        <f t="shared" si="66"/>
        <v>0</v>
      </c>
      <c r="AK94" s="27">
        <f t="shared" si="66"/>
        <v>0</v>
      </c>
      <c r="AL94" s="27">
        <f t="shared" si="66"/>
        <v>0</v>
      </c>
      <c r="AM94" s="27">
        <f t="shared" si="66"/>
        <v>0</v>
      </c>
      <c r="AN94" s="27">
        <f t="shared" si="66"/>
        <v>0</v>
      </c>
      <c r="AO94" s="27">
        <f t="shared" si="66"/>
        <v>0</v>
      </c>
      <c r="AP94" s="27">
        <f t="shared" si="66"/>
        <v>0</v>
      </c>
      <c r="AQ94" s="27">
        <f t="shared" si="66"/>
        <v>0</v>
      </c>
      <c r="AR94" s="27">
        <f t="shared" si="66"/>
        <v>0</v>
      </c>
      <c r="AS94" s="27">
        <f t="shared" si="66"/>
        <v>0</v>
      </c>
      <c r="AT94" s="27">
        <f t="shared" si="66"/>
        <v>0</v>
      </c>
      <c r="AU94" s="27">
        <f t="shared" si="66"/>
        <v>0</v>
      </c>
      <c r="AV94" s="27">
        <f t="shared" si="66"/>
        <v>0</v>
      </c>
      <c r="AW94" s="27">
        <f t="shared" si="66"/>
        <v>0</v>
      </c>
      <c r="AX94" s="27">
        <f t="shared" si="66"/>
        <v>0</v>
      </c>
      <c r="AY94" s="27">
        <f t="shared" si="66"/>
        <v>0</v>
      </c>
      <c r="AZ94" s="27">
        <f t="shared" si="66"/>
        <v>0</v>
      </c>
      <c r="BA94" s="27">
        <f t="shared" si="66"/>
        <v>0</v>
      </c>
      <c r="BB94" s="27">
        <f t="shared" si="66"/>
        <v>0</v>
      </c>
      <c r="BC94" s="27">
        <f t="shared" si="66"/>
        <v>0</v>
      </c>
      <c r="BD94" s="27">
        <f t="shared" si="66"/>
        <v>0</v>
      </c>
      <c r="BE94" s="27">
        <f t="shared" si="66"/>
        <v>0</v>
      </c>
      <c r="BF94" s="27">
        <f t="shared" si="66"/>
        <v>0</v>
      </c>
      <c r="BG94" s="27">
        <f t="shared" si="66"/>
        <v>0</v>
      </c>
      <c r="BH94" s="27">
        <f t="shared" si="66"/>
        <v>0</v>
      </c>
      <c r="BI94" s="27">
        <f t="shared" si="66"/>
        <v>0</v>
      </c>
      <c r="BJ94" s="27">
        <f t="shared" si="66"/>
        <v>0</v>
      </c>
      <c r="BK94" s="27">
        <f t="shared" si="66"/>
        <v>0</v>
      </c>
      <c r="BL94" s="27">
        <f t="shared" si="66"/>
        <v>0</v>
      </c>
      <c r="BM94" s="27">
        <f t="shared" si="66"/>
        <v>0</v>
      </c>
      <c r="BN94" s="27">
        <f t="shared" si="66"/>
        <v>0</v>
      </c>
      <c r="BO94" s="27">
        <f t="shared" si="66"/>
        <v>0</v>
      </c>
      <c r="BP94" s="27">
        <f t="shared" si="66"/>
        <v>0</v>
      </c>
      <c r="BQ94" s="27">
        <f t="shared" si="66"/>
        <v>0</v>
      </c>
      <c r="BR94" s="27">
        <f t="shared" si="66"/>
        <v>0</v>
      </c>
      <c r="BS94" s="27">
        <f t="shared" si="66"/>
        <v>0</v>
      </c>
      <c r="BT94" s="27">
        <f t="shared" si="66"/>
        <v>0</v>
      </c>
      <c r="BU94" s="27">
        <f t="shared" si="66"/>
        <v>0</v>
      </c>
      <c r="BV94" s="27">
        <f t="shared" si="66"/>
        <v>0</v>
      </c>
      <c r="BW94" s="27">
        <f t="shared" si="66"/>
        <v>0</v>
      </c>
      <c r="BX94" s="27">
        <f t="shared" si="66"/>
        <v>0</v>
      </c>
      <c r="BY94" s="27">
        <f t="shared" si="66"/>
        <v>0</v>
      </c>
      <c r="BZ94" s="27">
        <f t="shared" si="66"/>
        <v>0</v>
      </c>
      <c r="CA94" s="27">
        <f t="shared" si="66"/>
        <v>0</v>
      </c>
      <c r="CB94" s="27">
        <f t="shared" si="66"/>
        <v>0</v>
      </c>
      <c r="CC94" s="27">
        <f t="shared" si="66"/>
        <v>0</v>
      </c>
      <c r="CD94" s="27">
        <f t="shared" si="66"/>
        <v>0</v>
      </c>
      <c r="CE94" s="27">
        <f t="shared" si="66"/>
        <v>0</v>
      </c>
      <c r="CF94" s="27">
        <f t="shared" si="66"/>
        <v>0</v>
      </c>
      <c r="CG94" s="27">
        <f t="shared" si="66"/>
        <v>0</v>
      </c>
      <c r="CH94" s="27">
        <f t="shared" si="66"/>
        <v>0</v>
      </c>
      <c r="CI94" s="27">
        <f t="shared" si="66"/>
        <v>0</v>
      </c>
      <c r="CJ94" s="27">
        <f t="shared" si="66"/>
        <v>0</v>
      </c>
      <c r="CK94" s="27">
        <f t="shared" si="66"/>
        <v>0</v>
      </c>
      <c r="CL94" s="27">
        <f t="shared" si="66"/>
        <v>0</v>
      </c>
      <c r="CM94" s="27">
        <f t="shared" si="66"/>
        <v>0</v>
      </c>
      <c r="CN94" s="27">
        <f t="shared" si="66"/>
        <v>0</v>
      </c>
      <c r="CO94" s="27">
        <f t="shared" si="66"/>
        <v>0</v>
      </c>
      <c r="CP94" s="27">
        <f t="shared" si="66"/>
        <v>0</v>
      </c>
      <c r="CQ94" s="27">
        <f t="shared" si="66"/>
        <v>0</v>
      </c>
      <c r="CR94" s="27">
        <f t="shared" si="66"/>
        <v>0</v>
      </c>
      <c r="CS94" s="27">
        <f t="shared" si="66"/>
        <v>0</v>
      </c>
      <c r="CT94" s="27">
        <f t="shared" si="66"/>
        <v>0</v>
      </c>
      <c r="CU94" s="27">
        <f t="shared" si="66"/>
        <v>0</v>
      </c>
      <c r="CV94" s="27">
        <f t="shared" si="66"/>
        <v>0</v>
      </c>
      <c r="CW94" s="27">
        <f t="shared" si="66"/>
        <v>0</v>
      </c>
      <c r="CX94" s="27">
        <f t="shared" si="66"/>
        <v>0</v>
      </c>
      <c r="CY94" s="27">
        <f t="shared" si="66"/>
        <v>0</v>
      </c>
      <c r="CZ94" s="27">
        <f t="shared" si="66"/>
        <v>0</v>
      </c>
      <c r="DA94" s="27">
        <f t="shared" si="66"/>
        <v>0</v>
      </c>
      <c r="DB94" s="27">
        <f t="shared" si="66"/>
        <v>0</v>
      </c>
      <c r="DC94" s="27">
        <f t="shared" si="66"/>
        <v>0</v>
      </c>
      <c r="DD94" s="27">
        <f t="shared" si="66"/>
        <v>0</v>
      </c>
      <c r="DE94" s="27">
        <f t="shared" si="66"/>
        <v>0</v>
      </c>
      <c r="DF94" s="27">
        <f t="shared" si="66"/>
        <v>0</v>
      </c>
      <c r="DG94" s="27">
        <f t="shared" si="66"/>
        <v>0</v>
      </c>
      <c r="DH94" s="27">
        <f t="shared" si="66"/>
        <v>0</v>
      </c>
      <c r="DI94" s="27">
        <f t="shared" si="66"/>
        <v>0</v>
      </c>
      <c r="DJ94" s="27">
        <f t="shared" si="66"/>
        <v>0</v>
      </c>
      <c r="DK94" s="27">
        <f t="shared" si="66"/>
        <v>0</v>
      </c>
      <c r="DL94" s="27">
        <f t="shared" si="66"/>
        <v>0</v>
      </c>
      <c r="DM94" s="27">
        <f t="shared" si="66"/>
        <v>0</v>
      </c>
      <c r="DN94" s="27">
        <f t="shared" si="66"/>
        <v>0</v>
      </c>
      <c r="DO94" s="27">
        <f t="shared" si="66"/>
        <v>0</v>
      </c>
      <c r="DP94" s="27">
        <f t="shared" si="66"/>
        <v>0</v>
      </c>
      <c r="DQ94" s="27">
        <f t="shared" si="66"/>
        <v>0</v>
      </c>
      <c r="DR94" s="27">
        <f t="shared" si="66"/>
        <v>0</v>
      </c>
    </row>
    <row r="95" ht="14.25" customHeight="1" outlineLevel="1">
      <c r="B95" s="242" t="str">
        <f>'Fund Raising'!B32</f>
        <v>Founders / Team</v>
      </c>
      <c r="C95" s="27">
        <f t="shared" ref="C95:DR95" si="67">C16*C$47/100</f>
        <v>1005550000</v>
      </c>
      <c r="D95" s="27">
        <f t="shared" si="67"/>
        <v>291550000</v>
      </c>
      <c r="E95" s="27">
        <f t="shared" si="67"/>
        <v>291550000</v>
      </c>
      <c r="F95" s="27">
        <f t="shared" si="67"/>
        <v>291550000</v>
      </c>
      <c r="G95" s="27">
        <f t="shared" si="67"/>
        <v>291550000</v>
      </c>
      <c r="H95" s="27">
        <f t="shared" si="67"/>
        <v>291550000</v>
      </c>
      <c r="I95" s="27">
        <f t="shared" si="67"/>
        <v>291550000</v>
      </c>
      <c r="J95" s="27">
        <f t="shared" si="67"/>
        <v>291550000</v>
      </c>
      <c r="K95" s="27">
        <f t="shared" si="67"/>
        <v>291550000</v>
      </c>
      <c r="L95" s="27">
        <f t="shared" si="67"/>
        <v>291550000</v>
      </c>
      <c r="M95" s="27">
        <f t="shared" si="67"/>
        <v>291550000</v>
      </c>
      <c r="N95" s="27">
        <f t="shared" si="67"/>
        <v>291550000</v>
      </c>
      <c r="O95" s="27">
        <f t="shared" si="67"/>
        <v>291550000</v>
      </c>
      <c r="P95" s="27">
        <f t="shared" si="67"/>
        <v>291550000</v>
      </c>
      <c r="Q95" s="27">
        <f t="shared" si="67"/>
        <v>291550000</v>
      </c>
      <c r="R95" s="27">
        <f t="shared" si="67"/>
        <v>291550000</v>
      </c>
      <c r="S95" s="27">
        <f t="shared" si="67"/>
        <v>291550000</v>
      </c>
      <c r="T95" s="27">
        <f t="shared" si="67"/>
        <v>291550000</v>
      </c>
      <c r="U95" s="27">
        <f t="shared" si="67"/>
        <v>291550000</v>
      </c>
      <c r="V95" s="27">
        <f t="shared" si="67"/>
        <v>291550000</v>
      </c>
      <c r="W95" s="27">
        <f t="shared" si="67"/>
        <v>291550000</v>
      </c>
      <c r="X95" s="27">
        <f t="shared" si="67"/>
        <v>291550000</v>
      </c>
      <c r="Y95" s="27">
        <f t="shared" si="67"/>
        <v>291550000</v>
      </c>
      <c r="Z95" s="27">
        <f t="shared" si="67"/>
        <v>291550000</v>
      </c>
      <c r="AA95" s="27">
        <f t="shared" si="67"/>
        <v>291550000</v>
      </c>
      <c r="AB95" s="27">
        <f t="shared" si="67"/>
        <v>291550000</v>
      </c>
      <c r="AC95" s="27">
        <f t="shared" si="67"/>
        <v>291550000</v>
      </c>
      <c r="AD95" s="27">
        <f t="shared" si="67"/>
        <v>291550000</v>
      </c>
      <c r="AE95" s="27">
        <f t="shared" si="67"/>
        <v>291550000</v>
      </c>
      <c r="AF95" s="27">
        <f t="shared" si="67"/>
        <v>291550000</v>
      </c>
      <c r="AG95" s="27">
        <f t="shared" si="67"/>
        <v>291550000</v>
      </c>
      <c r="AH95" s="27">
        <f t="shared" si="67"/>
        <v>291550000</v>
      </c>
      <c r="AI95" s="27">
        <f t="shared" si="67"/>
        <v>291550000</v>
      </c>
      <c r="AJ95" s="27">
        <f t="shared" si="67"/>
        <v>291550000</v>
      </c>
      <c r="AK95" s="27">
        <f t="shared" si="67"/>
        <v>291550000</v>
      </c>
      <c r="AL95" s="27">
        <f t="shared" si="67"/>
        <v>291550000</v>
      </c>
      <c r="AM95" s="27">
        <f t="shared" si="67"/>
        <v>291550000</v>
      </c>
      <c r="AN95" s="27">
        <f t="shared" si="67"/>
        <v>291550000</v>
      </c>
      <c r="AO95" s="27">
        <f t="shared" si="67"/>
        <v>291550000</v>
      </c>
      <c r="AP95" s="27">
        <f t="shared" si="67"/>
        <v>291550000</v>
      </c>
      <c r="AQ95" s="27">
        <f t="shared" si="67"/>
        <v>291550000</v>
      </c>
      <c r="AR95" s="27">
        <f t="shared" si="67"/>
        <v>291550000</v>
      </c>
      <c r="AS95" s="27">
        <f t="shared" si="67"/>
        <v>291550000</v>
      </c>
      <c r="AT95" s="27">
        <f t="shared" si="67"/>
        <v>291550000</v>
      </c>
      <c r="AU95" s="27">
        <f t="shared" si="67"/>
        <v>291550000</v>
      </c>
      <c r="AV95" s="27">
        <f t="shared" si="67"/>
        <v>291550000</v>
      </c>
      <c r="AW95" s="27">
        <f t="shared" si="67"/>
        <v>291550000</v>
      </c>
      <c r="AX95" s="27">
        <f t="shared" si="67"/>
        <v>291550000</v>
      </c>
      <c r="AY95" s="27">
        <f t="shared" si="67"/>
        <v>291550000</v>
      </c>
      <c r="AZ95" s="27">
        <f t="shared" si="67"/>
        <v>291550000</v>
      </c>
      <c r="BA95" s="27">
        <f t="shared" si="67"/>
        <v>291550000</v>
      </c>
      <c r="BB95" s="27">
        <f t="shared" si="67"/>
        <v>291550000</v>
      </c>
      <c r="BC95" s="27">
        <f t="shared" si="67"/>
        <v>291550000</v>
      </c>
      <c r="BD95" s="27">
        <f t="shared" si="67"/>
        <v>291550000</v>
      </c>
      <c r="BE95" s="27">
        <f t="shared" si="67"/>
        <v>291550000</v>
      </c>
      <c r="BF95" s="27">
        <f t="shared" si="67"/>
        <v>291550000</v>
      </c>
      <c r="BG95" s="27">
        <f t="shared" si="67"/>
        <v>291550000</v>
      </c>
      <c r="BH95" s="27">
        <f t="shared" si="67"/>
        <v>291550000</v>
      </c>
      <c r="BI95" s="27">
        <f t="shared" si="67"/>
        <v>291550000</v>
      </c>
      <c r="BJ95" s="27">
        <f t="shared" si="67"/>
        <v>291550000</v>
      </c>
      <c r="BK95" s="27">
        <f t="shared" si="67"/>
        <v>291550000</v>
      </c>
      <c r="BL95" s="27">
        <f t="shared" si="67"/>
        <v>291550000</v>
      </c>
      <c r="BM95" s="27">
        <f t="shared" si="67"/>
        <v>291550000</v>
      </c>
      <c r="BN95" s="27">
        <f t="shared" si="67"/>
        <v>291550000</v>
      </c>
      <c r="BO95" s="27">
        <f t="shared" si="67"/>
        <v>291550000</v>
      </c>
      <c r="BP95" s="27">
        <f t="shared" si="67"/>
        <v>291550000</v>
      </c>
      <c r="BQ95" s="27">
        <f t="shared" si="67"/>
        <v>291550000</v>
      </c>
      <c r="BR95" s="27">
        <f t="shared" si="67"/>
        <v>291550000</v>
      </c>
      <c r="BS95" s="27">
        <f t="shared" si="67"/>
        <v>291550000</v>
      </c>
      <c r="BT95" s="27">
        <f t="shared" si="67"/>
        <v>291550000</v>
      </c>
      <c r="BU95" s="27">
        <f t="shared" si="67"/>
        <v>291550000</v>
      </c>
      <c r="BV95" s="27">
        <f t="shared" si="67"/>
        <v>291550000</v>
      </c>
      <c r="BW95" s="27">
        <f t="shared" si="67"/>
        <v>291550000</v>
      </c>
      <c r="BX95" s="27">
        <f t="shared" si="67"/>
        <v>291550000</v>
      </c>
      <c r="BY95" s="27">
        <f t="shared" si="67"/>
        <v>291550000</v>
      </c>
      <c r="BZ95" s="27">
        <f t="shared" si="67"/>
        <v>291550000</v>
      </c>
      <c r="CA95" s="27">
        <f t="shared" si="67"/>
        <v>291550000</v>
      </c>
      <c r="CB95" s="27">
        <f t="shared" si="67"/>
        <v>291550000</v>
      </c>
      <c r="CC95" s="27">
        <f t="shared" si="67"/>
        <v>291550000</v>
      </c>
      <c r="CD95" s="27">
        <f t="shared" si="67"/>
        <v>291550000</v>
      </c>
      <c r="CE95" s="27">
        <f t="shared" si="67"/>
        <v>291550000</v>
      </c>
      <c r="CF95" s="27">
        <f t="shared" si="67"/>
        <v>291550000</v>
      </c>
      <c r="CG95" s="27">
        <f t="shared" si="67"/>
        <v>291550000</v>
      </c>
      <c r="CH95" s="27">
        <f t="shared" si="67"/>
        <v>291550000</v>
      </c>
      <c r="CI95" s="27">
        <f t="shared" si="67"/>
        <v>291550000</v>
      </c>
      <c r="CJ95" s="27">
        <f t="shared" si="67"/>
        <v>291550000</v>
      </c>
      <c r="CK95" s="27">
        <f t="shared" si="67"/>
        <v>291550000</v>
      </c>
      <c r="CL95" s="27">
        <f t="shared" si="67"/>
        <v>291550000</v>
      </c>
      <c r="CM95" s="27">
        <f t="shared" si="67"/>
        <v>291550000</v>
      </c>
      <c r="CN95" s="27">
        <f t="shared" si="67"/>
        <v>291550000</v>
      </c>
      <c r="CO95" s="27">
        <f t="shared" si="67"/>
        <v>291550000</v>
      </c>
      <c r="CP95" s="27">
        <f t="shared" si="67"/>
        <v>291550000</v>
      </c>
      <c r="CQ95" s="27">
        <f t="shared" si="67"/>
        <v>291550000</v>
      </c>
      <c r="CR95" s="27">
        <f t="shared" si="67"/>
        <v>291550000</v>
      </c>
      <c r="CS95" s="27">
        <f t="shared" si="67"/>
        <v>291550000</v>
      </c>
      <c r="CT95" s="27">
        <f t="shared" si="67"/>
        <v>291550000</v>
      </c>
      <c r="CU95" s="27">
        <f t="shared" si="67"/>
        <v>291550000</v>
      </c>
      <c r="CV95" s="27">
        <f t="shared" si="67"/>
        <v>291550000</v>
      </c>
      <c r="CW95" s="27">
        <f t="shared" si="67"/>
        <v>291550000</v>
      </c>
      <c r="CX95" s="27">
        <f t="shared" si="67"/>
        <v>291550000</v>
      </c>
      <c r="CY95" s="27">
        <f t="shared" si="67"/>
        <v>291550000</v>
      </c>
      <c r="CZ95" s="27">
        <f t="shared" si="67"/>
        <v>291550000</v>
      </c>
      <c r="DA95" s="27">
        <f t="shared" si="67"/>
        <v>291550000</v>
      </c>
      <c r="DB95" s="27">
        <f t="shared" si="67"/>
        <v>291550000</v>
      </c>
      <c r="DC95" s="27">
        <f t="shared" si="67"/>
        <v>291550000</v>
      </c>
      <c r="DD95" s="27">
        <f t="shared" si="67"/>
        <v>291550000</v>
      </c>
      <c r="DE95" s="27">
        <f t="shared" si="67"/>
        <v>291550000</v>
      </c>
      <c r="DF95" s="27">
        <f t="shared" si="67"/>
        <v>291550000</v>
      </c>
      <c r="DG95" s="27">
        <f t="shared" si="67"/>
        <v>291550000</v>
      </c>
      <c r="DH95" s="27">
        <f t="shared" si="67"/>
        <v>291550000</v>
      </c>
      <c r="DI95" s="27">
        <f t="shared" si="67"/>
        <v>291550000</v>
      </c>
      <c r="DJ95" s="27">
        <f t="shared" si="67"/>
        <v>291550000</v>
      </c>
      <c r="DK95" s="27">
        <f t="shared" si="67"/>
        <v>291550000</v>
      </c>
      <c r="DL95" s="27">
        <f t="shared" si="67"/>
        <v>291550000</v>
      </c>
      <c r="DM95" s="27">
        <f t="shared" si="67"/>
        <v>291550000</v>
      </c>
      <c r="DN95" s="27">
        <f t="shared" si="67"/>
        <v>291550000</v>
      </c>
      <c r="DO95" s="27">
        <f t="shared" si="67"/>
        <v>291550000</v>
      </c>
      <c r="DP95" s="27">
        <f t="shared" si="67"/>
        <v>0</v>
      </c>
      <c r="DQ95" s="27">
        <f t="shared" si="67"/>
        <v>0</v>
      </c>
      <c r="DR95" s="27">
        <f t="shared" si="67"/>
        <v>0</v>
      </c>
    </row>
    <row r="96" ht="14.25" customHeight="1" outlineLevel="1">
      <c r="B96" s="242" t="str">
        <f>'Fund Raising'!B33</f>
        <v>Ecosystem Incentives (GPU, Storage Contributors)</v>
      </c>
      <c r="C96" s="27">
        <f t="shared" ref="C96:DR96" si="68">C17*C$47/100</f>
        <v>1715350000</v>
      </c>
      <c r="D96" s="27">
        <f t="shared" si="68"/>
        <v>497350000</v>
      </c>
      <c r="E96" s="27">
        <f t="shared" si="68"/>
        <v>497350000</v>
      </c>
      <c r="F96" s="27">
        <f t="shared" si="68"/>
        <v>497350000</v>
      </c>
      <c r="G96" s="27">
        <f t="shared" si="68"/>
        <v>497350000</v>
      </c>
      <c r="H96" s="27">
        <f t="shared" si="68"/>
        <v>497350000</v>
      </c>
      <c r="I96" s="27">
        <f t="shared" si="68"/>
        <v>497350000</v>
      </c>
      <c r="J96" s="27">
        <f t="shared" si="68"/>
        <v>497350000</v>
      </c>
      <c r="K96" s="27">
        <f t="shared" si="68"/>
        <v>497350000</v>
      </c>
      <c r="L96" s="27">
        <f t="shared" si="68"/>
        <v>497350000</v>
      </c>
      <c r="M96" s="27">
        <f t="shared" si="68"/>
        <v>497350000</v>
      </c>
      <c r="N96" s="27">
        <f t="shared" si="68"/>
        <v>497350000</v>
      </c>
      <c r="O96" s="27">
        <f t="shared" si="68"/>
        <v>497350000</v>
      </c>
      <c r="P96" s="27">
        <f t="shared" si="68"/>
        <v>497350000</v>
      </c>
      <c r="Q96" s="27">
        <f t="shared" si="68"/>
        <v>497350000</v>
      </c>
      <c r="R96" s="27">
        <f t="shared" si="68"/>
        <v>497350000</v>
      </c>
      <c r="S96" s="27">
        <f t="shared" si="68"/>
        <v>497350000</v>
      </c>
      <c r="T96" s="27">
        <f t="shared" si="68"/>
        <v>497350000</v>
      </c>
      <c r="U96" s="27">
        <f t="shared" si="68"/>
        <v>497350000</v>
      </c>
      <c r="V96" s="27">
        <f t="shared" si="68"/>
        <v>497350000</v>
      </c>
      <c r="W96" s="27">
        <f t="shared" si="68"/>
        <v>497350000</v>
      </c>
      <c r="X96" s="27">
        <f t="shared" si="68"/>
        <v>497350000</v>
      </c>
      <c r="Y96" s="27">
        <f t="shared" si="68"/>
        <v>497350000</v>
      </c>
      <c r="Z96" s="27">
        <f t="shared" si="68"/>
        <v>497350000</v>
      </c>
      <c r="AA96" s="27">
        <f t="shared" si="68"/>
        <v>497350000</v>
      </c>
      <c r="AB96" s="27">
        <f t="shared" si="68"/>
        <v>497350000</v>
      </c>
      <c r="AC96" s="27">
        <f t="shared" si="68"/>
        <v>497350000</v>
      </c>
      <c r="AD96" s="27">
        <f t="shared" si="68"/>
        <v>497350000</v>
      </c>
      <c r="AE96" s="27">
        <f t="shared" si="68"/>
        <v>497350000</v>
      </c>
      <c r="AF96" s="27">
        <f t="shared" si="68"/>
        <v>497350000</v>
      </c>
      <c r="AG96" s="27">
        <f t="shared" si="68"/>
        <v>497350000</v>
      </c>
      <c r="AH96" s="27">
        <f t="shared" si="68"/>
        <v>497350000</v>
      </c>
      <c r="AI96" s="27">
        <f t="shared" si="68"/>
        <v>497350000</v>
      </c>
      <c r="AJ96" s="27">
        <f t="shared" si="68"/>
        <v>497350000</v>
      </c>
      <c r="AK96" s="27">
        <f t="shared" si="68"/>
        <v>497350000</v>
      </c>
      <c r="AL96" s="27">
        <f t="shared" si="68"/>
        <v>497350000</v>
      </c>
      <c r="AM96" s="27">
        <f t="shared" si="68"/>
        <v>497350000</v>
      </c>
      <c r="AN96" s="27">
        <f t="shared" si="68"/>
        <v>497350000</v>
      </c>
      <c r="AO96" s="27">
        <f t="shared" si="68"/>
        <v>497350000</v>
      </c>
      <c r="AP96" s="27">
        <f t="shared" si="68"/>
        <v>497350000</v>
      </c>
      <c r="AQ96" s="27">
        <f t="shared" si="68"/>
        <v>497350000</v>
      </c>
      <c r="AR96" s="27">
        <f t="shared" si="68"/>
        <v>497350000</v>
      </c>
      <c r="AS96" s="27">
        <f t="shared" si="68"/>
        <v>497350000</v>
      </c>
      <c r="AT96" s="27">
        <f t="shared" si="68"/>
        <v>497350000</v>
      </c>
      <c r="AU96" s="27">
        <f t="shared" si="68"/>
        <v>497350000</v>
      </c>
      <c r="AV96" s="27">
        <f t="shared" si="68"/>
        <v>497350000</v>
      </c>
      <c r="AW96" s="27">
        <f t="shared" si="68"/>
        <v>497350000</v>
      </c>
      <c r="AX96" s="27">
        <f t="shared" si="68"/>
        <v>497350000</v>
      </c>
      <c r="AY96" s="27">
        <f t="shared" si="68"/>
        <v>497350000</v>
      </c>
      <c r="AZ96" s="27">
        <f t="shared" si="68"/>
        <v>497350000</v>
      </c>
      <c r="BA96" s="27">
        <f t="shared" si="68"/>
        <v>497350000</v>
      </c>
      <c r="BB96" s="27">
        <f t="shared" si="68"/>
        <v>497350000</v>
      </c>
      <c r="BC96" s="27">
        <f t="shared" si="68"/>
        <v>497350000</v>
      </c>
      <c r="BD96" s="27">
        <f t="shared" si="68"/>
        <v>497350000</v>
      </c>
      <c r="BE96" s="27">
        <f t="shared" si="68"/>
        <v>497350000</v>
      </c>
      <c r="BF96" s="27">
        <f t="shared" si="68"/>
        <v>497350000</v>
      </c>
      <c r="BG96" s="27">
        <f t="shared" si="68"/>
        <v>497350000</v>
      </c>
      <c r="BH96" s="27">
        <f t="shared" si="68"/>
        <v>497350000</v>
      </c>
      <c r="BI96" s="27">
        <f t="shared" si="68"/>
        <v>497350000</v>
      </c>
      <c r="BJ96" s="27">
        <f t="shared" si="68"/>
        <v>497350000</v>
      </c>
      <c r="BK96" s="27">
        <f t="shared" si="68"/>
        <v>497350000</v>
      </c>
      <c r="BL96" s="27">
        <f t="shared" si="68"/>
        <v>497350000</v>
      </c>
      <c r="BM96" s="27">
        <f t="shared" si="68"/>
        <v>497350000</v>
      </c>
      <c r="BN96" s="27">
        <f t="shared" si="68"/>
        <v>497350000</v>
      </c>
      <c r="BO96" s="27">
        <f t="shared" si="68"/>
        <v>497350000</v>
      </c>
      <c r="BP96" s="27">
        <f t="shared" si="68"/>
        <v>497350000</v>
      </c>
      <c r="BQ96" s="27">
        <f t="shared" si="68"/>
        <v>497350000</v>
      </c>
      <c r="BR96" s="27">
        <f t="shared" si="68"/>
        <v>497350000</v>
      </c>
      <c r="BS96" s="27">
        <f t="shared" si="68"/>
        <v>497350000</v>
      </c>
      <c r="BT96" s="27">
        <f t="shared" si="68"/>
        <v>497350000</v>
      </c>
      <c r="BU96" s="27">
        <f t="shared" si="68"/>
        <v>497350000</v>
      </c>
      <c r="BV96" s="27">
        <f t="shared" si="68"/>
        <v>497350000</v>
      </c>
      <c r="BW96" s="27">
        <f t="shared" si="68"/>
        <v>497350000</v>
      </c>
      <c r="BX96" s="27">
        <f t="shared" si="68"/>
        <v>497350000</v>
      </c>
      <c r="BY96" s="27">
        <f t="shared" si="68"/>
        <v>497350000</v>
      </c>
      <c r="BZ96" s="27">
        <f t="shared" si="68"/>
        <v>497350000</v>
      </c>
      <c r="CA96" s="27">
        <f t="shared" si="68"/>
        <v>497350000</v>
      </c>
      <c r="CB96" s="27">
        <f t="shared" si="68"/>
        <v>497350000</v>
      </c>
      <c r="CC96" s="27">
        <f t="shared" si="68"/>
        <v>497350000</v>
      </c>
      <c r="CD96" s="27">
        <f t="shared" si="68"/>
        <v>497350000</v>
      </c>
      <c r="CE96" s="27">
        <f t="shared" si="68"/>
        <v>497350000</v>
      </c>
      <c r="CF96" s="27">
        <f t="shared" si="68"/>
        <v>497350000</v>
      </c>
      <c r="CG96" s="27">
        <f t="shared" si="68"/>
        <v>497350000</v>
      </c>
      <c r="CH96" s="27">
        <f t="shared" si="68"/>
        <v>497350000</v>
      </c>
      <c r="CI96" s="27">
        <f t="shared" si="68"/>
        <v>497350000</v>
      </c>
      <c r="CJ96" s="27">
        <f t="shared" si="68"/>
        <v>497350000</v>
      </c>
      <c r="CK96" s="27">
        <f t="shared" si="68"/>
        <v>497350000</v>
      </c>
      <c r="CL96" s="27">
        <f t="shared" si="68"/>
        <v>497350000</v>
      </c>
      <c r="CM96" s="27">
        <f t="shared" si="68"/>
        <v>497350000</v>
      </c>
      <c r="CN96" s="27">
        <f t="shared" si="68"/>
        <v>497350000</v>
      </c>
      <c r="CO96" s="27">
        <f t="shared" si="68"/>
        <v>497350000</v>
      </c>
      <c r="CP96" s="27">
        <f t="shared" si="68"/>
        <v>497350000</v>
      </c>
      <c r="CQ96" s="27">
        <f t="shared" si="68"/>
        <v>497350000</v>
      </c>
      <c r="CR96" s="27">
        <f t="shared" si="68"/>
        <v>497350000</v>
      </c>
      <c r="CS96" s="27">
        <f t="shared" si="68"/>
        <v>497350000</v>
      </c>
      <c r="CT96" s="27">
        <f t="shared" si="68"/>
        <v>497350000</v>
      </c>
      <c r="CU96" s="27">
        <f t="shared" si="68"/>
        <v>497350000</v>
      </c>
      <c r="CV96" s="27">
        <f t="shared" si="68"/>
        <v>497350000</v>
      </c>
      <c r="CW96" s="27">
        <f t="shared" si="68"/>
        <v>497350000</v>
      </c>
      <c r="CX96" s="27">
        <f t="shared" si="68"/>
        <v>497350000</v>
      </c>
      <c r="CY96" s="27">
        <f t="shared" si="68"/>
        <v>497350000</v>
      </c>
      <c r="CZ96" s="27">
        <f t="shared" si="68"/>
        <v>497350000</v>
      </c>
      <c r="DA96" s="27">
        <f t="shared" si="68"/>
        <v>497350000</v>
      </c>
      <c r="DB96" s="27">
        <f t="shared" si="68"/>
        <v>497350000</v>
      </c>
      <c r="DC96" s="27">
        <f t="shared" si="68"/>
        <v>497350000</v>
      </c>
      <c r="DD96" s="27">
        <f t="shared" si="68"/>
        <v>497350000</v>
      </c>
      <c r="DE96" s="27">
        <f t="shared" si="68"/>
        <v>497350000</v>
      </c>
      <c r="DF96" s="27">
        <f t="shared" si="68"/>
        <v>497350000</v>
      </c>
      <c r="DG96" s="27">
        <f t="shared" si="68"/>
        <v>497350000</v>
      </c>
      <c r="DH96" s="27">
        <f t="shared" si="68"/>
        <v>497350000</v>
      </c>
      <c r="DI96" s="27">
        <f t="shared" si="68"/>
        <v>497350000</v>
      </c>
      <c r="DJ96" s="27">
        <f t="shared" si="68"/>
        <v>497350000</v>
      </c>
      <c r="DK96" s="27">
        <f t="shared" si="68"/>
        <v>497350000</v>
      </c>
      <c r="DL96" s="27">
        <f t="shared" si="68"/>
        <v>497350000</v>
      </c>
      <c r="DM96" s="27">
        <f t="shared" si="68"/>
        <v>497350000</v>
      </c>
      <c r="DN96" s="27">
        <f t="shared" si="68"/>
        <v>497350000</v>
      </c>
      <c r="DO96" s="27">
        <f t="shared" si="68"/>
        <v>497350000</v>
      </c>
      <c r="DP96" s="27">
        <f t="shared" si="68"/>
        <v>0</v>
      </c>
      <c r="DQ96" s="27">
        <f t="shared" si="68"/>
        <v>0</v>
      </c>
      <c r="DR96" s="27">
        <f t="shared" si="68"/>
        <v>0</v>
      </c>
    </row>
    <row r="97" ht="14.25" customHeight="1" outlineLevel="1">
      <c r="B97" s="242" t="str">
        <f>'Fund Raising'!B34</f>
        <v>Community Treasury</v>
      </c>
      <c r="C97" s="27">
        <f t="shared" ref="C97:DR97" si="69">C18*C$47/100</f>
        <v>754162500</v>
      </c>
      <c r="D97" s="27">
        <f t="shared" si="69"/>
        <v>218662500</v>
      </c>
      <c r="E97" s="27">
        <f t="shared" si="69"/>
        <v>218662500</v>
      </c>
      <c r="F97" s="27">
        <f t="shared" si="69"/>
        <v>218662500</v>
      </c>
      <c r="G97" s="27">
        <f t="shared" si="69"/>
        <v>218662500</v>
      </c>
      <c r="H97" s="27">
        <f t="shared" si="69"/>
        <v>218662500</v>
      </c>
      <c r="I97" s="27">
        <f t="shared" si="69"/>
        <v>218662500</v>
      </c>
      <c r="J97" s="27">
        <f t="shared" si="69"/>
        <v>218662500</v>
      </c>
      <c r="K97" s="27">
        <f t="shared" si="69"/>
        <v>218662500</v>
      </c>
      <c r="L97" s="27">
        <f t="shared" si="69"/>
        <v>218662500</v>
      </c>
      <c r="M97" s="27">
        <f t="shared" si="69"/>
        <v>218662500</v>
      </c>
      <c r="N97" s="27">
        <f t="shared" si="69"/>
        <v>218662500</v>
      </c>
      <c r="O97" s="27">
        <f t="shared" si="69"/>
        <v>218662500</v>
      </c>
      <c r="P97" s="27">
        <f t="shared" si="69"/>
        <v>218662500</v>
      </c>
      <c r="Q97" s="27">
        <f t="shared" si="69"/>
        <v>218662500</v>
      </c>
      <c r="R97" s="27">
        <f t="shared" si="69"/>
        <v>218662500</v>
      </c>
      <c r="S97" s="27">
        <f t="shared" si="69"/>
        <v>218662500</v>
      </c>
      <c r="T97" s="27">
        <f t="shared" si="69"/>
        <v>218662500</v>
      </c>
      <c r="U97" s="27">
        <f t="shared" si="69"/>
        <v>218662500</v>
      </c>
      <c r="V97" s="27">
        <f t="shared" si="69"/>
        <v>218662500</v>
      </c>
      <c r="W97" s="27">
        <f t="shared" si="69"/>
        <v>218662500</v>
      </c>
      <c r="X97" s="27">
        <f t="shared" si="69"/>
        <v>218662500</v>
      </c>
      <c r="Y97" s="27">
        <f t="shared" si="69"/>
        <v>218662500</v>
      </c>
      <c r="Z97" s="27">
        <f t="shared" si="69"/>
        <v>218662500</v>
      </c>
      <c r="AA97" s="27">
        <f t="shared" si="69"/>
        <v>218662500</v>
      </c>
      <c r="AB97" s="27">
        <f t="shared" si="69"/>
        <v>218662500</v>
      </c>
      <c r="AC97" s="27">
        <f t="shared" si="69"/>
        <v>218662500</v>
      </c>
      <c r="AD97" s="27">
        <f t="shared" si="69"/>
        <v>218662500</v>
      </c>
      <c r="AE97" s="27">
        <f t="shared" si="69"/>
        <v>218662500</v>
      </c>
      <c r="AF97" s="27">
        <f t="shared" si="69"/>
        <v>218662500</v>
      </c>
      <c r="AG97" s="27">
        <f t="shared" si="69"/>
        <v>218662500</v>
      </c>
      <c r="AH97" s="27">
        <f t="shared" si="69"/>
        <v>218662500</v>
      </c>
      <c r="AI97" s="27">
        <f t="shared" si="69"/>
        <v>218662500</v>
      </c>
      <c r="AJ97" s="27">
        <f t="shared" si="69"/>
        <v>218662500</v>
      </c>
      <c r="AK97" s="27">
        <f t="shared" si="69"/>
        <v>218662500</v>
      </c>
      <c r="AL97" s="27">
        <f t="shared" si="69"/>
        <v>218662500</v>
      </c>
      <c r="AM97" s="27">
        <f t="shared" si="69"/>
        <v>218662500</v>
      </c>
      <c r="AN97" s="27">
        <f t="shared" si="69"/>
        <v>218662500</v>
      </c>
      <c r="AO97" s="27">
        <f t="shared" si="69"/>
        <v>218662500</v>
      </c>
      <c r="AP97" s="27">
        <f t="shared" si="69"/>
        <v>218662500</v>
      </c>
      <c r="AQ97" s="27">
        <f t="shared" si="69"/>
        <v>218662500</v>
      </c>
      <c r="AR97" s="27">
        <f t="shared" si="69"/>
        <v>218662500</v>
      </c>
      <c r="AS97" s="27">
        <f t="shared" si="69"/>
        <v>218662500</v>
      </c>
      <c r="AT97" s="27">
        <f t="shared" si="69"/>
        <v>218662500</v>
      </c>
      <c r="AU97" s="27">
        <f t="shared" si="69"/>
        <v>218662500</v>
      </c>
      <c r="AV97" s="27">
        <f t="shared" si="69"/>
        <v>218662500</v>
      </c>
      <c r="AW97" s="27">
        <f t="shared" si="69"/>
        <v>218662500</v>
      </c>
      <c r="AX97" s="27">
        <f t="shared" si="69"/>
        <v>218662500</v>
      </c>
      <c r="AY97" s="27">
        <f t="shared" si="69"/>
        <v>218662500</v>
      </c>
      <c r="AZ97" s="27">
        <f t="shared" si="69"/>
        <v>218662500</v>
      </c>
      <c r="BA97" s="27">
        <f t="shared" si="69"/>
        <v>218662500</v>
      </c>
      <c r="BB97" s="27">
        <f t="shared" si="69"/>
        <v>218662500</v>
      </c>
      <c r="BC97" s="27">
        <f t="shared" si="69"/>
        <v>218662500</v>
      </c>
      <c r="BD97" s="27">
        <f t="shared" si="69"/>
        <v>218662500</v>
      </c>
      <c r="BE97" s="27">
        <f t="shared" si="69"/>
        <v>218662500</v>
      </c>
      <c r="BF97" s="27">
        <f t="shared" si="69"/>
        <v>218662500</v>
      </c>
      <c r="BG97" s="27">
        <f t="shared" si="69"/>
        <v>218662500</v>
      </c>
      <c r="BH97" s="27">
        <f t="shared" si="69"/>
        <v>218662500</v>
      </c>
      <c r="BI97" s="27">
        <f t="shared" si="69"/>
        <v>218662500</v>
      </c>
      <c r="BJ97" s="27">
        <f t="shared" si="69"/>
        <v>218662500</v>
      </c>
      <c r="BK97" s="27">
        <f t="shared" si="69"/>
        <v>218662500</v>
      </c>
      <c r="BL97" s="27">
        <f t="shared" si="69"/>
        <v>218662500</v>
      </c>
      <c r="BM97" s="27">
        <f t="shared" si="69"/>
        <v>218662500</v>
      </c>
      <c r="BN97" s="27">
        <f t="shared" si="69"/>
        <v>218662500</v>
      </c>
      <c r="BO97" s="27">
        <f t="shared" si="69"/>
        <v>218662500</v>
      </c>
      <c r="BP97" s="27">
        <f t="shared" si="69"/>
        <v>218662500</v>
      </c>
      <c r="BQ97" s="27">
        <f t="shared" si="69"/>
        <v>218662500</v>
      </c>
      <c r="BR97" s="27">
        <f t="shared" si="69"/>
        <v>218662500</v>
      </c>
      <c r="BS97" s="27">
        <f t="shared" si="69"/>
        <v>218662500</v>
      </c>
      <c r="BT97" s="27">
        <f t="shared" si="69"/>
        <v>218662500</v>
      </c>
      <c r="BU97" s="27">
        <f t="shared" si="69"/>
        <v>218662500</v>
      </c>
      <c r="BV97" s="27">
        <f t="shared" si="69"/>
        <v>218662500</v>
      </c>
      <c r="BW97" s="27">
        <f t="shared" si="69"/>
        <v>218662500</v>
      </c>
      <c r="BX97" s="27">
        <f t="shared" si="69"/>
        <v>218662500</v>
      </c>
      <c r="BY97" s="27">
        <f t="shared" si="69"/>
        <v>218662500</v>
      </c>
      <c r="BZ97" s="27">
        <f t="shared" si="69"/>
        <v>218662500</v>
      </c>
      <c r="CA97" s="27">
        <f t="shared" si="69"/>
        <v>218662500</v>
      </c>
      <c r="CB97" s="27">
        <f t="shared" si="69"/>
        <v>218662500</v>
      </c>
      <c r="CC97" s="27">
        <f t="shared" si="69"/>
        <v>218662500</v>
      </c>
      <c r="CD97" s="27">
        <f t="shared" si="69"/>
        <v>218662500</v>
      </c>
      <c r="CE97" s="27">
        <f t="shared" si="69"/>
        <v>218662500</v>
      </c>
      <c r="CF97" s="27">
        <f t="shared" si="69"/>
        <v>218662500</v>
      </c>
      <c r="CG97" s="27">
        <f t="shared" si="69"/>
        <v>218662500</v>
      </c>
      <c r="CH97" s="27">
        <f t="shared" si="69"/>
        <v>218662500</v>
      </c>
      <c r="CI97" s="27">
        <f t="shared" si="69"/>
        <v>218662500</v>
      </c>
      <c r="CJ97" s="27">
        <f t="shared" si="69"/>
        <v>218662500</v>
      </c>
      <c r="CK97" s="27">
        <f t="shared" si="69"/>
        <v>218662500</v>
      </c>
      <c r="CL97" s="27">
        <f t="shared" si="69"/>
        <v>218662500</v>
      </c>
      <c r="CM97" s="27">
        <f t="shared" si="69"/>
        <v>218662500</v>
      </c>
      <c r="CN97" s="27">
        <f t="shared" si="69"/>
        <v>218662500</v>
      </c>
      <c r="CO97" s="27">
        <f t="shared" si="69"/>
        <v>218662500</v>
      </c>
      <c r="CP97" s="27">
        <f t="shared" si="69"/>
        <v>218662500</v>
      </c>
      <c r="CQ97" s="27">
        <f t="shared" si="69"/>
        <v>218662500</v>
      </c>
      <c r="CR97" s="27">
        <f t="shared" si="69"/>
        <v>218662500</v>
      </c>
      <c r="CS97" s="27">
        <f t="shared" si="69"/>
        <v>218662500</v>
      </c>
      <c r="CT97" s="27">
        <f t="shared" si="69"/>
        <v>218662500</v>
      </c>
      <c r="CU97" s="27">
        <f t="shared" si="69"/>
        <v>218662500</v>
      </c>
      <c r="CV97" s="27">
        <f t="shared" si="69"/>
        <v>218662500</v>
      </c>
      <c r="CW97" s="27">
        <f t="shared" si="69"/>
        <v>218662500</v>
      </c>
      <c r="CX97" s="27">
        <f t="shared" si="69"/>
        <v>218662500</v>
      </c>
      <c r="CY97" s="27">
        <f t="shared" si="69"/>
        <v>218662500</v>
      </c>
      <c r="CZ97" s="27">
        <f t="shared" si="69"/>
        <v>218662500</v>
      </c>
      <c r="DA97" s="27">
        <f t="shared" si="69"/>
        <v>218662500</v>
      </c>
      <c r="DB97" s="27">
        <f t="shared" si="69"/>
        <v>218662500</v>
      </c>
      <c r="DC97" s="27">
        <f t="shared" si="69"/>
        <v>218662500</v>
      </c>
      <c r="DD97" s="27">
        <f t="shared" si="69"/>
        <v>218662500</v>
      </c>
      <c r="DE97" s="27">
        <f t="shared" si="69"/>
        <v>218662500</v>
      </c>
      <c r="DF97" s="27">
        <f t="shared" si="69"/>
        <v>218662500</v>
      </c>
      <c r="DG97" s="27">
        <f t="shared" si="69"/>
        <v>218662500</v>
      </c>
      <c r="DH97" s="27">
        <f t="shared" si="69"/>
        <v>218662500</v>
      </c>
      <c r="DI97" s="27">
        <f t="shared" si="69"/>
        <v>218662500</v>
      </c>
      <c r="DJ97" s="27">
        <f t="shared" si="69"/>
        <v>218662500</v>
      </c>
      <c r="DK97" s="27">
        <f t="shared" si="69"/>
        <v>218662500</v>
      </c>
      <c r="DL97" s="27">
        <f t="shared" si="69"/>
        <v>218662500</v>
      </c>
      <c r="DM97" s="27">
        <f t="shared" si="69"/>
        <v>218662500</v>
      </c>
      <c r="DN97" s="27">
        <f t="shared" si="69"/>
        <v>218662500</v>
      </c>
      <c r="DO97" s="27">
        <f t="shared" si="69"/>
        <v>218662500</v>
      </c>
      <c r="DP97" s="27">
        <f t="shared" si="69"/>
        <v>0</v>
      </c>
      <c r="DQ97" s="27">
        <f t="shared" si="69"/>
        <v>0</v>
      </c>
      <c r="DR97" s="27">
        <f t="shared" si="69"/>
        <v>0</v>
      </c>
    </row>
    <row r="98" ht="14.25" customHeight="1" outlineLevel="1">
      <c r="B98" s="242" t="str">
        <f>'Fund Raising'!B35</f>
        <v>Foundation</v>
      </c>
      <c r="C98" s="27">
        <f t="shared" ref="C98:DR98" si="70">C19*C$47/100</f>
        <v>0</v>
      </c>
      <c r="D98" s="27">
        <f t="shared" si="70"/>
        <v>0</v>
      </c>
      <c r="E98" s="27">
        <f t="shared" si="70"/>
        <v>0</v>
      </c>
      <c r="F98" s="27">
        <f t="shared" si="70"/>
        <v>0</v>
      </c>
      <c r="G98" s="27">
        <f t="shared" si="70"/>
        <v>0</v>
      </c>
      <c r="H98" s="27">
        <f t="shared" si="70"/>
        <v>0</v>
      </c>
      <c r="I98" s="27">
        <f t="shared" si="70"/>
        <v>0</v>
      </c>
      <c r="J98" s="27">
        <f t="shared" si="70"/>
        <v>0</v>
      </c>
      <c r="K98" s="27">
        <f t="shared" si="70"/>
        <v>0</v>
      </c>
      <c r="L98" s="27">
        <f t="shared" si="70"/>
        <v>0</v>
      </c>
      <c r="M98" s="27">
        <f t="shared" si="70"/>
        <v>0</v>
      </c>
      <c r="N98" s="27">
        <f t="shared" si="70"/>
        <v>0</v>
      </c>
      <c r="O98" s="27">
        <f t="shared" si="70"/>
        <v>0</v>
      </c>
      <c r="P98" s="27">
        <f t="shared" si="70"/>
        <v>0</v>
      </c>
      <c r="Q98" s="27">
        <f t="shared" si="70"/>
        <v>0</v>
      </c>
      <c r="R98" s="27">
        <f t="shared" si="70"/>
        <v>0</v>
      </c>
      <c r="S98" s="27">
        <f t="shared" si="70"/>
        <v>0</v>
      </c>
      <c r="T98" s="27">
        <f t="shared" si="70"/>
        <v>0</v>
      </c>
      <c r="U98" s="27">
        <f t="shared" si="70"/>
        <v>0</v>
      </c>
      <c r="V98" s="27">
        <f t="shared" si="70"/>
        <v>0</v>
      </c>
      <c r="W98" s="27">
        <f t="shared" si="70"/>
        <v>0</v>
      </c>
      <c r="X98" s="27">
        <f t="shared" si="70"/>
        <v>0</v>
      </c>
      <c r="Y98" s="27">
        <f t="shared" si="70"/>
        <v>0</v>
      </c>
      <c r="Z98" s="27">
        <f t="shared" si="70"/>
        <v>0</v>
      </c>
      <c r="AA98" s="27">
        <f t="shared" si="70"/>
        <v>0</v>
      </c>
      <c r="AB98" s="27">
        <f t="shared" si="70"/>
        <v>0</v>
      </c>
      <c r="AC98" s="27">
        <f t="shared" si="70"/>
        <v>0</v>
      </c>
      <c r="AD98" s="27">
        <f t="shared" si="70"/>
        <v>0</v>
      </c>
      <c r="AE98" s="27">
        <f t="shared" si="70"/>
        <v>0</v>
      </c>
      <c r="AF98" s="27">
        <f t="shared" si="70"/>
        <v>0</v>
      </c>
      <c r="AG98" s="27">
        <f t="shared" si="70"/>
        <v>0</v>
      </c>
      <c r="AH98" s="27">
        <f t="shared" si="70"/>
        <v>0</v>
      </c>
      <c r="AI98" s="27">
        <f t="shared" si="70"/>
        <v>0</v>
      </c>
      <c r="AJ98" s="27">
        <f t="shared" si="70"/>
        <v>0</v>
      </c>
      <c r="AK98" s="27">
        <f t="shared" si="70"/>
        <v>0</v>
      </c>
      <c r="AL98" s="27">
        <f t="shared" si="70"/>
        <v>0</v>
      </c>
      <c r="AM98" s="27">
        <f t="shared" si="70"/>
        <v>0</v>
      </c>
      <c r="AN98" s="27">
        <f t="shared" si="70"/>
        <v>0</v>
      </c>
      <c r="AO98" s="27">
        <f t="shared" si="70"/>
        <v>0</v>
      </c>
      <c r="AP98" s="27">
        <f t="shared" si="70"/>
        <v>0</v>
      </c>
      <c r="AQ98" s="27">
        <f t="shared" si="70"/>
        <v>0</v>
      </c>
      <c r="AR98" s="27">
        <f t="shared" si="70"/>
        <v>0</v>
      </c>
      <c r="AS98" s="27">
        <f t="shared" si="70"/>
        <v>0</v>
      </c>
      <c r="AT98" s="27">
        <f t="shared" si="70"/>
        <v>0</v>
      </c>
      <c r="AU98" s="27">
        <f t="shared" si="70"/>
        <v>0</v>
      </c>
      <c r="AV98" s="27">
        <f t="shared" si="70"/>
        <v>0</v>
      </c>
      <c r="AW98" s="27">
        <f t="shared" si="70"/>
        <v>0</v>
      </c>
      <c r="AX98" s="27">
        <f t="shared" si="70"/>
        <v>0</v>
      </c>
      <c r="AY98" s="27">
        <f t="shared" si="70"/>
        <v>0</v>
      </c>
      <c r="AZ98" s="27">
        <f t="shared" si="70"/>
        <v>0</v>
      </c>
      <c r="BA98" s="27">
        <f t="shared" si="70"/>
        <v>0</v>
      </c>
      <c r="BB98" s="27">
        <f t="shared" si="70"/>
        <v>0</v>
      </c>
      <c r="BC98" s="27">
        <f t="shared" si="70"/>
        <v>0</v>
      </c>
      <c r="BD98" s="27">
        <f t="shared" si="70"/>
        <v>0</v>
      </c>
      <c r="BE98" s="27">
        <f t="shared" si="70"/>
        <v>0</v>
      </c>
      <c r="BF98" s="27">
        <f t="shared" si="70"/>
        <v>0</v>
      </c>
      <c r="BG98" s="27">
        <f t="shared" si="70"/>
        <v>0</v>
      </c>
      <c r="BH98" s="27">
        <f t="shared" si="70"/>
        <v>0</v>
      </c>
      <c r="BI98" s="27">
        <f t="shared" si="70"/>
        <v>0</v>
      </c>
      <c r="BJ98" s="27">
        <f t="shared" si="70"/>
        <v>0</v>
      </c>
      <c r="BK98" s="27">
        <f t="shared" si="70"/>
        <v>0</v>
      </c>
      <c r="BL98" s="27">
        <f t="shared" si="70"/>
        <v>0</v>
      </c>
      <c r="BM98" s="27">
        <f t="shared" si="70"/>
        <v>0</v>
      </c>
      <c r="BN98" s="27">
        <f t="shared" si="70"/>
        <v>0</v>
      </c>
      <c r="BO98" s="27">
        <f t="shared" si="70"/>
        <v>0</v>
      </c>
      <c r="BP98" s="27">
        <f t="shared" si="70"/>
        <v>0</v>
      </c>
      <c r="BQ98" s="27">
        <f t="shared" si="70"/>
        <v>0</v>
      </c>
      <c r="BR98" s="27">
        <f t="shared" si="70"/>
        <v>0</v>
      </c>
      <c r="BS98" s="27">
        <f t="shared" si="70"/>
        <v>0</v>
      </c>
      <c r="BT98" s="27">
        <f t="shared" si="70"/>
        <v>0</v>
      </c>
      <c r="BU98" s="27">
        <f t="shared" si="70"/>
        <v>0</v>
      </c>
      <c r="BV98" s="27">
        <f t="shared" si="70"/>
        <v>0</v>
      </c>
      <c r="BW98" s="27">
        <f t="shared" si="70"/>
        <v>0</v>
      </c>
      <c r="BX98" s="27">
        <f t="shared" si="70"/>
        <v>0</v>
      </c>
      <c r="BY98" s="27">
        <f t="shared" si="70"/>
        <v>0</v>
      </c>
      <c r="BZ98" s="27">
        <f t="shared" si="70"/>
        <v>0</v>
      </c>
      <c r="CA98" s="27">
        <f t="shared" si="70"/>
        <v>0</v>
      </c>
      <c r="CB98" s="27">
        <f t="shared" si="70"/>
        <v>0</v>
      </c>
      <c r="CC98" s="27">
        <f t="shared" si="70"/>
        <v>0</v>
      </c>
      <c r="CD98" s="27">
        <f t="shared" si="70"/>
        <v>0</v>
      </c>
      <c r="CE98" s="27">
        <f t="shared" si="70"/>
        <v>0</v>
      </c>
      <c r="CF98" s="27">
        <f t="shared" si="70"/>
        <v>0</v>
      </c>
      <c r="CG98" s="27">
        <f t="shared" si="70"/>
        <v>0</v>
      </c>
      <c r="CH98" s="27">
        <f t="shared" si="70"/>
        <v>0</v>
      </c>
      <c r="CI98" s="27">
        <f t="shared" si="70"/>
        <v>0</v>
      </c>
      <c r="CJ98" s="27">
        <f t="shared" si="70"/>
        <v>0</v>
      </c>
      <c r="CK98" s="27">
        <f t="shared" si="70"/>
        <v>0</v>
      </c>
      <c r="CL98" s="27">
        <f t="shared" si="70"/>
        <v>0</v>
      </c>
      <c r="CM98" s="27">
        <f t="shared" si="70"/>
        <v>0</v>
      </c>
      <c r="CN98" s="27">
        <f t="shared" si="70"/>
        <v>0</v>
      </c>
      <c r="CO98" s="27">
        <f t="shared" si="70"/>
        <v>0</v>
      </c>
      <c r="CP98" s="27">
        <f t="shared" si="70"/>
        <v>0</v>
      </c>
      <c r="CQ98" s="27">
        <f t="shared" si="70"/>
        <v>0</v>
      </c>
      <c r="CR98" s="27">
        <f t="shared" si="70"/>
        <v>0</v>
      </c>
      <c r="CS98" s="27">
        <f t="shared" si="70"/>
        <v>0</v>
      </c>
      <c r="CT98" s="27">
        <f t="shared" si="70"/>
        <v>0</v>
      </c>
      <c r="CU98" s="27">
        <f t="shared" si="70"/>
        <v>0</v>
      </c>
      <c r="CV98" s="27">
        <f t="shared" si="70"/>
        <v>0</v>
      </c>
      <c r="CW98" s="27">
        <f t="shared" si="70"/>
        <v>0</v>
      </c>
      <c r="CX98" s="27">
        <f t="shared" si="70"/>
        <v>0</v>
      </c>
      <c r="CY98" s="27">
        <f t="shared" si="70"/>
        <v>0</v>
      </c>
      <c r="CZ98" s="27">
        <f t="shared" si="70"/>
        <v>0</v>
      </c>
      <c r="DA98" s="27">
        <f t="shared" si="70"/>
        <v>0</v>
      </c>
      <c r="DB98" s="27">
        <f t="shared" si="70"/>
        <v>0</v>
      </c>
      <c r="DC98" s="27">
        <f t="shared" si="70"/>
        <v>0</v>
      </c>
      <c r="DD98" s="27">
        <f t="shared" si="70"/>
        <v>0</v>
      </c>
      <c r="DE98" s="27">
        <f t="shared" si="70"/>
        <v>0</v>
      </c>
      <c r="DF98" s="27">
        <f t="shared" si="70"/>
        <v>0</v>
      </c>
      <c r="DG98" s="27">
        <f t="shared" si="70"/>
        <v>0</v>
      </c>
      <c r="DH98" s="27">
        <f t="shared" si="70"/>
        <v>0</v>
      </c>
      <c r="DI98" s="27">
        <f t="shared" si="70"/>
        <v>0</v>
      </c>
      <c r="DJ98" s="27">
        <f t="shared" si="70"/>
        <v>0</v>
      </c>
      <c r="DK98" s="27">
        <f t="shared" si="70"/>
        <v>0</v>
      </c>
      <c r="DL98" s="27">
        <f t="shared" si="70"/>
        <v>0</v>
      </c>
      <c r="DM98" s="27">
        <f t="shared" si="70"/>
        <v>0</v>
      </c>
      <c r="DN98" s="27">
        <f t="shared" si="70"/>
        <v>0</v>
      </c>
      <c r="DO98" s="27">
        <f t="shared" si="70"/>
        <v>0</v>
      </c>
      <c r="DP98" s="27">
        <f t="shared" si="70"/>
        <v>0</v>
      </c>
      <c r="DQ98" s="27">
        <f t="shared" si="70"/>
        <v>0</v>
      </c>
      <c r="DR98" s="27">
        <f t="shared" si="70"/>
        <v>0</v>
      </c>
    </row>
    <row r="99" ht="14.25" customHeight="1" outlineLevel="1">
      <c r="B99" s="242" t="s">
        <v>250</v>
      </c>
      <c r="C99" s="27">
        <f>0+(C51+C57)*C47/100</f>
        <v>0</v>
      </c>
      <c r="D99" s="27">
        <f t="shared" ref="D99:DR99" si="71">C180*D47/100+(D51+D57)*D47/100</f>
        <v>1772078736</v>
      </c>
      <c r="E99" s="27">
        <f t="shared" si="71"/>
        <v>1605669518</v>
      </c>
      <c r="F99" s="27">
        <f t="shared" si="71"/>
        <v>1397418171</v>
      </c>
      <c r="G99" s="27">
        <f t="shared" si="71"/>
        <v>1239788162</v>
      </c>
      <c r="H99" s="27">
        <f t="shared" si="71"/>
        <v>13077214797</v>
      </c>
      <c r="I99" s="27">
        <f t="shared" si="71"/>
        <v>5167837534</v>
      </c>
      <c r="J99" s="27">
        <f t="shared" si="71"/>
        <v>2980217340</v>
      </c>
      <c r="K99" s="27">
        <f t="shared" si="71"/>
        <v>2209259122</v>
      </c>
      <c r="L99" s="27">
        <f t="shared" si="71"/>
        <v>1870544343</v>
      </c>
      <c r="M99" s="27">
        <f t="shared" si="71"/>
        <v>1691138228</v>
      </c>
      <c r="N99" s="27">
        <f t="shared" si="71"/>
        <v>21533195155</v>
      </c>
      <c r="O99" s="27">
        <f t="shared" si="71"/>
        <v>7491973366</v>
      </c>
      <c r="P99" s="27">
        <f t="shared" si="71"/>
        <v>3793787383</v>
      </c>
      <c r="Q99" s="27">
        <f t="shared" si="71"/>
        <v>2758856522</v>
      </c>
      <c r="R99" s="27">
        <f t="shared" si="71"/>
        <v>2428933508</v>
      </c>
      <c r="S99" s="27">
        <f t="shared" si="71"/>
        <v>2294930592</v>
      </c>
      <c r="T99" s="27">
        <f t="shared" si="71"/>
        <v>2221956431</v>
      </c>
      <c r="U99" s="27">
        <f t="shared" si="71"/>
        <v>2172810113</v>
      </c>
      <c r="V99" s="27">
        <f t="shared" si="71"/>
        <v>2136229128</v>
      </c>
      <c r="W99" s="27">
        <f t="shared" si="71"/>
        <v>2108072813</v>
      </c>
      <c r="X99" s="27">
        <f t="shared" si="71"/>
        <v>2086349199</v>
      </c>
      <c r="Y99" s="27">
        <f t="shared" si="71"/>
        <v>2069816359</v>
      </c>
      <c r="Z99" s="27">
        <f t="shared" si="71"/>
        <v>2057573624</v>
      </c>
      <c r="AA99" s="27">
        <f t="shared" si="71"/>
        <v>2048951261</v>
      </c>
      <c r="AB99" s="27">
        <f t="shared" si="71"/>
        <v>2043392456</v>
      </c>
      <c r="AC99" s="27">
        <f t="shared" si="71"/>
        <v>2040458793</v>
      </c>
      <c r="AD99" s="27">
        <f t="shared" si="71"/>
        <v>2039782354</v>
      </c>
      <c r="AE99" s="27">
        <f t="shared" si="71"/>
        <v>2041068124</v>
      </c>
      <c r="AF99" s="27">
        <f t="shared" si="71"/>
        <v>2044064161</v>
      </c>
      <c r="AG99" s="27">
        <f t="shared" si="71"/>
        <v>2048557959</v>
      </c>
      <c r="AH99" s="27">
        <f t="shared" si="71"/>
        <v>2054377335</v>
      </c>
      <c r="AI99" s="27">
        <f t="shared" si="71"/>
        <v>2061367422</v>
      </c>
      <c r="AJ99" s="27">
        <f t="shared" si="71"/>
        <v>2069404178</v>
      </c>
      <c r="AK99" s="27">
        <f t="shared" si="71"/>
        <v>2078375298</v>
      </c>
      <c r="AL99" s="27">
        <f t="shared" si="71"/>
        <v>2088177876</v>
      </c>
      <c r="AM99" s="27">
        <f t="shared" si="71"/>
        <v>2098742948</v>
      </c>
      <c r="AN99" s="27">
        <f t="shared" si="71"/>
        <v>2109990798</v>
      </c>
      <c r="AO99" s="27">
        <f t="shared" si="71"/>
        <v>2121862206</v>
      </c>
      <c r="AP99" s="27">
        <f t="shared" si="71"/>
        <v>2134297630</v>
      </c>
      <c r="AQ99" s="27">
        <f t="shared" si="71"/>
        <v>2147252526</v>
      </c>
      <c r="AR99" s="27">
        <f t="shared" si="71"/>
        <v>2160682104</v>
      </c>
      <c r="AS99" s="27">
        <f t="shared" si="71"/>
        <v>2174545607</v>
      </c>
      <c r="AT99" s="27">
        <f t="shared" si="71"/>
        <v>2188813377</v>
      </c>
      <c r="AU99" s="27">
        <f t="shared" si="71"/>
        <v>2203451131</v>
      </c>
      <c r="AV99" s="27">
        <f t="shared" si="71"/>
        <v>2218435833</v>
      </c>
      <c r="AW99" s="27">
        <f t="shared" si="71"/>
        <v>2233741472</v>
      </c>
      <c r="AX99" s="27">
        <f t="shared" si="71"/>
        <v>2249341317</v>
      </c>
      <c r="AY99" s="27">
        <f t="shared" si="71"/>
        <v>2265224131</v>
      </c>
      <c r="AZ99" s="27">
        <f t="shared" si="71"/>
        <v>2281366538</v>
      </c>
      <c r="BA99" s="27">
        <f t="shared" si="71"/>
        <v>2297756173</v>
      </c>
      <c r="BB99" s="27">
        <f t="shared" si="71"/>
        <v>2314374363</v>
      </c>
      <c r="BC99" s="27">
        <f t="shared" si="71"/>
        <v>2331211759</v>
      </c>
      <c r="BD99" s="27">
        <f t="shared" si="71"/>
        <v>2348254554</v>
      </c>
      <c r="BE99" s="27">
        <f t="shared" si="71"/>
        <v>2365489132</v>
      </c>
      <c r="BF99" s="27">
        <f t="shared" si="71"/>
        <v>2382909562</v>
      </c>
      <c r="BG99" s="27">
        <f t="shared" si="71"/>
        <v>2400502656</v>
      </c>
      <c r="BH99" s="27">
        <f t="shared" si="71"/>
        <v>2418263910</v>
      </c>
      <c r="BI99" s="27">
        <f t="shared" si="71"/>
        <v>2436183850</v>
      </c>
      <c r="BJ99" s="27">
        <f t="shared" si="71"/>
        <v>2454248083</v>
      </c>
      <c r="BK99" s="27">
        <f t="shared" si="71"/>
        <v>2472462679</v>
      </c>
      <c r="BL99" s="27">
        <f t="shared" si="71"/>
        <v>2490814370</v>
      </c>
      <c r="BM99" s="27">
        <f t="shared" si="71"/>
        <v>2509301033</v>
      </c>
      <c r="BN99" s="27">
        <f t="shared" si="71"/>
        <v>2527913311</v>
      </c>
      <c r="BO99" s="27">
        <f t="shared" si="71"/>
        <v>2546650349</v>
      </c>
      <c r="BP99" s="27">
        <f t="shared" si="71"/>
        <v>2565505972</v>
      </c>
      <c r="BQ99" s="27">
        <f t="shared" si="71"/>
        <v>2584473389</v>
      </c>
      <c r="BR99" s="27">
        <f t="shared" si="71"/>
        <v>2603552970</v>
      </c>
      <c r="BS99" s="27">
        <f t="shared" si="71"/>
        <v>2622737103</v>
      </c>
      <c r="BT99" s="27">
        <f t="shared" si="71"/>
        <v>2642026510</v>
      </c>
      <c r="BU99" s="27">
        <f t="shared" si="71"/>
        <v>2661416368</v>
      </c>
      <c r="BV99" s="27">
        <f t="shared" si="71"/>
        <v>2680896306</v>
      </c>
      <c r="BW99" s="27">
        <f t="shared" si="71"/>
        <v>2700476646</v>
      </c>
      <c r="BX99" s="27">
        <f t="shared" si="71"/>
        <v>2720147493</v>
      </c>
      <c r="BY99" s="27">
        <f t="shared" si="71"/>
        <v>2739910090</v>
      </c>
      <c r="BZ99" s="27">
        <f t="shared" si="71"/>
        <v>2759757925</v>
      </c>
      <c r="CA99" s="27">
        <f t="shared" si="71"/>
        <v>2779693024</v>
      </c>
      <c r="CB99" s="27">
        <f t="shared" si="71"/>
        <v>2799711682</v>
      </c>
      <c r="CC99" s="27">
        <f t="shared" si="71"/>
        <v>2819809313</v>
      </c>
      <c r="CD99" s="27">
        <f t="shared" si="71"/>
        <v>2839988593</v>
      </c>
      <c r="CE99" s="27">
        <f t="shared" si="71"/>
        <v>2860243721</v>
      </c>
      <c r="CF99" s="27">
        <f t="shared" si="71"/>
        <v>2880577412</v>
      </c>
      <c r="CG99" s="27">
        <f t="shared" si="71"/>
        <v>2900986468</v>
      </c>
      <c r="CH99" s="27">
        <f t="shared" si="71"/>
        <v>2921461715</v>
      </c>
      <c r="CI99" s="27">
        <f t="shared" si="71"/>
        <v>2942015517</v>
      </c>
      <c r="CJ99" s="27">
        <f t="shared" si="71"/>
        <v>2962639010</v>
      </c>
      <c r="CK99" s="27">
        <f t="shared" si="71"/>
        <v>2983334854</v>
      </c>
      <c r="CL99" s="27">
        <f t="shared" si="71"/>
        <v>3004097490</v>
      </c>
      <c r="CM99" s="27">
        <f t="shared" si="71"/>
        <v>3024930226</v>
      </c>
      <c r="CN99" s="27">
        <f t="shared" si="71"/>
        <v>3045830290</v>
      </c>
      <c r="CO99" s="27">
        <f t="shared" si="71"/>
        <v>3066793882</v>
      </c>
      <c r="CP99" s="27">
        <f t="shared" si="71"/>
        <v>3087824783</v>
      </c>
      <c r="CQ99" s="27">
        <f t="shared" si="71"/>
        <v>3108917794</v>
      </c>
      <c r="CR99" s="27">
        <f t="shared" si="71"/>
        <v>3130076621</v>
      </c>
      <c r="CS99" s="27">
        <f t="shared" si="71"/>
        <v>3151298700</v>
      </c>
      <c r="CT99" s="27">
        <f t="shared" si="71"/>
        <v>3172577726</v>
      </c>
      <c r="CU99" s="27">
        <f t="shared" si="71"/>
        <v>3193922626</v>
      </c>
      <c r="CV99" s="27">
        <f t="shared" si="71"/>
        <v>3215326503</v>
      </c>
      <c r="CW99" s="27">
        <f t="shared" si="71"/>
        <v>3236793069</v>
      </c>
      <c r="CX99" s="27">
        <f t="shared" si="71"/>
        <v>3258317105</v>
      </c>
      <c r="CY99" s="27">
        <f t="shared" si="71"/>
        <v>3279902676</v>
      </c>
      <c r="CZ99" s="27">
        <f t="shared" si="71"/>
        <v>3301547380</v>
      </c>
      <c r="DA99" s="27">
        <f t="shared" si="71"/>
        <v>3323247672</v>
      </c>
      <c r="DB99" s="27">
        <f t="shared" si="71"/>
        <v>3345008017</v>
      </c>
      <c r="DC99" s="27">
        <f t="shared" si="71"/>
        <v>3366823342</v>
      </c>
      <c r="DD99" s="27">
        <f t="shared" si="71"/>
        <v>3388697985</v>
      </c>
      <c r="DE99" s="27">
        <f t="shared" si="71"/>
        <v>3410629622</v>
      </c>
      <c r="DF99" s="27">
        <f t="shared" si="71"/>
        <v>3432609092</v>
      </c>
      <c r="DG99" s="27">
        <f t="shared" si="71"/>
        <v>3454651336</v>
      </c>
      <c r="DH99" s="27">
        <f t="shared" si="71"/>
        <v>3476747491</v>
      </c>
      <c r="DI99" s="27">
        <f t="shared" si="71"/>
        <v>3498901496</v>
      </c>
      <c r="DJ99" s="27">
        <f t="shared" si="71"/>
        <v>3521108026</v>
      </c>
      <c r="DK99" s="27">
        <f t="shared" si="71"/>
        <v>3543371656</v>
      </c>
      <c r="DL99" s="27">
        <f t="shared" si="71"/>
        <v>3565690099</v>
      </c>
      <c r="DM99" s="27">
        <f t="shared" si="71"/>
        <v>3588059828</v>
      </c>
      <c r="DN99" s="27">
        <f t="shared" si="71"/>
        <v>3610485830</v>
      </c>
      <c r="DO99" s="27">
        <f t="shared" si="71"/>
        <v>3632962938</v>
      </c>
      <c r="DP99" s="27">
        <f t="shared" si="71"/>
        <v>0</v>
      </c>
      <c r="DQ99" s="27">
        <f t="shared" si="71"/>
        <v>0</v>
      </c>
      <c r="DR99" s="27">
        <f t="shared" si="71"/>
        <v>0</v>
      </c>
    </row>
    <row r="100" ht="14.25" customHeight="1">
      <c r="B100" s="23" t="s">
        <v>239</v>
      </c>
      <c r="C100" s="112">
        <f t="shared" ref="C100:DR100" si="72">SUM(C90:C99)</f>
        <v>3475062500</v>
      </c>
      <c r="D100" s="112">
        <f t="shared" si="72"/>
        <v>2779641236</v>
      </c>
      <c r="E100" s="112">
        <f t="shared" si="72"/>
        <v>2613232018</v>
      </c>
      <c r="F100" s="112">
        <f t="shared" si="72"/>
        <v>2404980671</v>
      </c>
      <c r="G100" s="112">
        <f t="shared" si="72"/>
        <v>2247350662</v>
      </c>
      <c r="H100" s="112">
        <f t="shared" si="72"/>
        <v>14084777297</v>
      </c>
      <c r="I100" s="112">
        <f t="shared" si="72"/>
        <v>6175400034</v>
      </c>
      <c r="J100" s="112">
        <f t="shared" si="72"/>
        <v>3987779840</v>
      </c>
      <c r="K100" s="112">
        <f t="shared" si="72"/>
        <v>3216821622</v>
      </c>
      <c r="L100" s="112">
        <f t="shared" si="72"/>
        <v>2878106843</v>
      </c>
      <c r="M100" s="112">
        <f t="shared" si="72"/>
        <v>2698700728</v>
      </c>
      <c r="N100" s="112">
        <f t="shared" si="72"/>
        <v>22540757655</v>
      </c>
      <c r="O100" s="112">
        <f t="shared" si="72"/>
        <v>8499535866</v>
      </c>
      <c r="P100" s="112">
        <f t="shared" si="72"/>
        <v>4801349883</v>
      </c>
      <c r="Q100" s="112">
        <f t="shared" si="72"/>
        <v>3766419022</v>
      </c>
      <c r="R100" s="112">
        <f t="shared" si="72"/>
        <v>3436496008</v>
      </c>
      <c r="S100" s="112">
        <f t="shared" si="72"/>
        <v>3302493092</v>
      </c>
      <c r="T100" s="112">
        <f t="shared" si="72"/>
        <v>3229518931</v>
      </c>
      <c r="U100" s="112">
        <f t="shared" si="72"/>
        <v>3180372613</v>
      </c>
      <c r="V100" s="112">
        <f t="shared" si="72"/>
        <v>3143791628</v>
      </c>
      <c r="W100" s="112">
        <f t="shared" si="72"/>
        <v>3115635313</v>
      </c>
      <c r="X100" s="112">
        <f t="shared" si="72"/>
        <v>3093911699</v>
      </c>
      <c r="Y100" s="112">
        <f t="shared" si="72"/>
        <v>3077378859</v>
      </c>
      <c r="Z100" s="112">
        <f t="shared" si="72"/>
        <v>3065136124</v>
      </c>
      <c r="AA100" s="112">
        <f t="shared" si="72"/>
        <v>3056513761</v>
      </c>
      <c r="AB100" s="112">
        <f t="shared" si="72"/>
        <v>3050954956</v>
      </c>
      <c r="AC100" s="112">
        <f t="shared" si="72"/>
        <v>3048021293</v>
      </c>
      <c r="AD100" s="112">
        <f t="shared" si="72"/>
        <v>3047344854</v>
      </c>
      <c r="AE100" s="112">
        <f t="shared" si="72"/>
        <v>3048630624</v>
      </c>
      <c r="AF100" s="112">
        <f t="shared" si="72"/>
        <v>3051626661</v>
      </c>
      <c r="AG100" s="112">
        <f t="shared" si="72"/>
        <v>3056120459</v>
      </c>
      <c r="AH100" s="112">
        <f t="shared" si="72"/>
        <v>3061939835</v>
      </c>
      <c r="AI100" s="112">
        <f t="shared" si="72"/>
        <v>3068929922</v>
      </c>
      <c r="AJ100" s="112">
        <f t="shared" si="72"/>
        <v>3076966678</v>
      </c>
      <c r="AK100" s="112">
        <f t="shared" si="72"/>
        <v>3085937798</v>
      </c>
      <c r="AL100" s="112">
        <f t="shared" si="72"/>
        <v>3095740376</v>
      </c>
      <c r="AM100" s="112">
        <f t="shared" si="72"/>
        <v>3106305448</v>
      </c>
      <c r="AN100" s="112">
        <f t="shared" si="72"/>
        <v>3117553298</v>
      </c>
      <c r="AO100" s="112">
        <f t="shared" si="72"/>
        <v>3129424706</v>
      </c>
      <c r="AP100" s="112">
        <f t="shared" si="72"/>
        <v>3141860130</v>
      </c>
      <c r="AQ100" s="112">
        <f t="shared" si="72"/>
        <v>3154815026</v>
      </c>
      <c r="AR100" s="112">
        <f t="shared" si="72"/>
        <v>3168244604</v>
      </c>
      <c r="AS100" s="112">
        <f t="shared" si="72"/>
        <v>3182108107</v>
      </c>
      <c r="AT100" s="112">
        <f t="shared" si="72"/>
        <v>3196375877</v>
      </c>
      <c r="AU100" s="112">
        <f t="shared" si="72"/>
        <v>3211013631</v>
      </c>
      <c r="AV100" s="112">
        <f t="shared" si="72"/>
        <v>3225998333</v>
      </c>
      <c r="AW100" s="112">
        <f t="shared" si="72"/>
        <v>3241303972</v>
      </c>
      <c r="AX100" s="112">
        <f t="shared" si="72"/>
        <v>3256903817</v>
      </c>
      <c r="AY100" s="112">
        <f t="shared" si="72"/>
        <v>3272786631</v>
      </c>
      <c r="AZ100" s="112">
        <f t="shared" si="72"/>
        <v>3288929038</v>
      </c>
      <c r="BA100" s="112">
        <f t="shared" si="72"/>
        <v>3305318673</v>
      </c>
      <c r="BB100" s="112">
        <f t="shared" si="72"/>
        <v>3321936863</v>
      </c>
      <c r="BC100" s="112">
        <f t="shared" si="72"/>
        <v>3338774259</v>
      </c>
      <c r="BD100" s="112">
        <f t="shared" si="72"/>
        <v>3355817054</v>
      </c>
      <c r="BE100" s="112">
        <f t="shared" si="72"/>
        <v>3373051632</v>
      </c>
      <c r="BF100" s="112">
        <f t="shared" si="72"/>
        <v>3390472062</v>
      </c>
      <c r="BG100" s="112">
        <f t="shared" si="72"/>
        <v>3408065156</v>
      </c>
      <c r="BH100" s="112">
        <f t="shared" si="72"/>
        <v>3425826410</v>
      </c>
      <c r="BI100" s="112">
        <f t="shared" si="72"/>
        <v>3443746350</v>
      </c>
      <c r="BJ100" s="112">
        <f t="shared" si="72"/>
        <v>3461810583</v>
      </c>
      <c r="BK100" s="112">
        <f t="shared" si="72"/>
        <v>3480025179</v>
      </c>
      <c r="BL100" s="112">
        <f t="shared" si="72"/>
        <v>3498376870</v>
      </c>
      <c r="BM100" s="112">
        <f t="shared" si="72"/>
        <v>3516863533</v>
      </c>
      <c r="BN100" s="112">
        <f t="shared" si="72"/>
        <v>3535475811</v>
      </c>
      <c r="BO100" s="112">
        <f t="shared" si="72"/>
        <v>3554212849</v>
      </c>
      <c r="BP100" s="112">
        <f t="shared" si="72"/>
        <v>3573068472</v>
      </c>
      <c r="BQ100" s="112">
        <f t="shared" si="72"/>
        <v>3592035889</v>
      </c>
      <c r="BR100" s="112">
        <f t="shared" si="72"/>
        <v>3611115470</v>
      </c>
      <c r="BS100" s="112">
        <f t="shared" si="72"/>
        <v>3630299603</v>
      </c>
      <c r="BT100" s="112">
        <f t="shared" si="72"/>
        <v>3649589010</v>
      </c>
      <c r="BU100" s="112">
        <f t="shared" si="72"/>
        <v>3668978868</v>
      </c>
      <c r="BV100" s="112">
        <f t="shared" si="72"/>
        <v>3688458806</v>
      </c>
      <c r="BW100" s="112">
        <f t="shared" si="72"/>
        <v>3708039146</v>
      </c>
      <c r="BX100" s="112">
        <f t="shared" si="72"/>
        <v>3727709993</v>
      </c>
      <c r="BY100" s="112">
        <f t="shared" si="72"/>
        <v>3747472590</v>
      </c>
      <c r="BZ100" s="112">
        <f t="shared" si="72"/>
        <v>3767320425</v>
      </c>
      <c r="CA100" s="112">
        <f t="shared" si="72"/>
        <v>3787255524</v>
      </c>
      <c r="CB100" s="112">
        <f t="shared" si="72"/>
        <v>3807274182</v>
      </c>
      <c r="CC100" s="112">
        <f t="shared" si="72"/>
        <v>3827371813</v>
      </c>
      <c r="CD100" s="112">
        <f t="shared" si="72"/>
        <v>3847551093</v>
      </c>
      <c r="CE100" s="112">
        <f t="shared" si="72"/>
        <v>3867806221</v>
      </c>
      <c r="CF100" s="112">
        <f t="shared" si="72"/>
        <v>3888139912</v>
      </c>
      <c r="CG100" s="112">
        <f t="shared" si="72"/>
        <v>3908548968</v>
      </c>
      <c r="CH100" s="112">
        <f t="shared" si="72"/>
        <v>3929024215</v>
      </c>
      <c r="CI100" s="112">
        <f t="shared" si="72"/>
        <v>3949578017</v>
      </c>
      <c r="CJ100" s="112">
        <f t="shared" si="72"/>
        <v>3970201510</v>
      </c>
      <c r="CK100" s="112">
        <f t="shared" si="72"/>
        <v>3990897354</v>
      </c>
      <c r="CL100" s="112">
        <f t="shared" si="72"/>
        <v>4011659990</v>
      </c>
      <c r="CM100" s="112">
        <f t="shared" si="72"/>
        <v>4032492726</v>
      </c>
      <c r="CN100" s="112">
        <f t="shared" si="72"/>
        <v>4053392790</v>
      </c>
      <c r="CO100" s="112">
        <f t="shared" si="72"/>
        <v>4074356382</v>
      </c>
      <c r="CP100" s="112">
        <f t="shared" si="72"/>
        <v>4095387283</v>
      </c>
      <c r="CQ100" s="112">
        <f t="shared" si="72"/>
        <v>4116480294</v>
      </c>
      <c r="CR100" s="112">
        <f t="shared" si="72"/>
        <v>4137639121</v>
      </c>
      <c r="CS100" s="112">
        <f t="shared" si="72"/>
        <v>4158861200</v>
      </c>
      <c r="CT100" s="112">
        <f t="shared" si="72"/>
        <v>4180140226</v>
      </c>
      <c r="CU100" s="112">
        <f t="shared" si="72"/>
        <v>4201485126</v>
      </c>
      <c r="CV100" s="112">
        <f t="shared" si="72"/>
        <v>4222889003</v>
      </c>
      <c r="CW100" s="112">
        <f t="shared" si="72"/>
        <v>4244355569</v>
      </c>
      <c r="CX100" s="112">
        <f t="shared" si="72"/>
        <v>4265879605</v>
      </c>
      <c r="CY100" s="112">
        <f t="shared" si="72"/>
        <v>4287465176</v>
      </c>
      <c r="CZ100" s="112">
        <f t="shared" si="72"/>
        <v>4309109880</v>
      </c>
      <c r="DA100" s="112">
        <f t="shared" si="72"/>
        <v>4330810172</v>
      </c>
      <c r="DB100" s="112">
        <f t="shared" si="72"/>
        <v>4352570517</v>
      </c>
      <c r="DC100" s="112">
        <f t="shared" si="72"/>
        <v>4374385842</v>
      </c>
      <c r="DD100" s="112">
        <f t="shared" si="72"/>
        <v>4396260485</v>
      </c>
      <c r="DE100" s="112">
        <f t="shared" si="72"/>
        <v>4418192122</v>
      </c>
      <c r="DF100" s="112">
        <f t="shared" si="72"/>
        <v>4440171592</v>
      </c>
      <c r="DG100" s="112">
        <f t="shared" si="72"/>
        <v>4462213836</v>
      </c>
      <c r="DH100" s="112">
        <f t="shared" si="72"/>
        <v>4484309991</v>
      </c>
      <c r="DI100" s="112">
        <f t="shared" si="72"/>
        <v>4506463996</v>
      </c>
      <c r="DJ100" s="112">
        <f t="shared" si="72"/>
        <v>4528670526</v>
      </c>
      <c r="DK100" s="112">
        <f t="shared" si="72"/>
        <v>4550934156</v>
      </c>
      <c r="DL100" s="112">
        <f t="shared" si="72"/>
        <v>4573252599</v>
      </c>
      <c r="DM100" s="112">
        <f t="shared" si="72"/>
        <v>4595622328</v>
      </c>
      <c r="DN100" s="112">
        <f t="shared" si="72"/>
        <v>4618048330</v>
      </c>
      <c r="DO100" s="112">
        <f t="shared" si="72"/>
        <v>4640525438</v>
      </c>
      <c r="DP100" s="112">
        <f t="shared" si="72"/>
        <v>0</v>
      </c>
      <c r="DQ100" s="112">
        <f t="shared" si="72"/>
        <v>0</v>
      </c>
      <c r="DR100" s="112">
        <f t="shared" si="72"/>
        <v>0</v>
      </c>
    </row>
    <row r="101" ht="14.25" customHeight="1" outlineLevel="1">
      <c r="B101" s="23" t="s">
        <v>241</v>
      </c>
      <c r="C101" s="112">
        <f>C100</f>
        <v>3475062500</v>
      </c>
      <c r="D101" s="112">
        <f t="shared" ref="D101:DR101" si="73">C101+D100</f>
        <v>6254703736</v>
      </c>
      <c r="E101" s="112">
        <f t="shared" si="73"/>
        <v>8867935755</v>
      </c>
      <c r="F101" s="112">
        <f t="shared" si="73"/>
        <v>11272916426</v>
      </c>
      <c r="G101" s="112">
        <f t="shared" si="73"/>
        <v>13520267087</v>
      </c>
      <c r="H101" s="112">
        <f t="shared" si="73"/>
        <v>27605044384</v>
      </c>
      <c r="I101" s="112">
        <f t="shared" si="73"/>
        <v>33780444418</v>
      </c>
      <c r="J101" s="112">
        <f t="shared" si="73"/>
        <v>37768224257</v>
      </c>
      <c r="K101" s="112">
        <f t="shared" si="73"/>
        <v>40985045880</v>
      </c>
      <c r="L101" s="112">
        <f t="shared" si="73"/>
        <v>43863152723</v>
      </c>
      <c r="M101" s="112">
        <f t="shared" si="73"/>
        <v>46561853450</v>
      </c>
      <c r="N101" s="112">
        <f t="shared" si="73"/>
        <v>69102611105</v>
      </c>
      <c r="O101" s="112">
        <f t="shared" si="73"/>
        <v>77602146971</v>
      </c>
      <c r="P101" s="112">
        <f t="shared" si="73"/>
        <v>82403496854</v>
      </c>
      <c r="Q101" s="112">
        <f t="shared" si="73"/>
        <v>86169915875</v>
      </c>
      <c r="R101" s="112">
        <f t="shared" si="73"/>
        <v>89606411883</v>
      </c>
      <c r="S101" s="112">
        <f t="shared" si="73"/>
        <v>92908904975</v>
      </c>
      <c r="T101" s="112">
        <f t="shared" si="73"/>
        <v>96138423906</v>
      </c>
      <c r="U101" s="112">
        <f t="shared" si="73"/>
        <v>99318796519</v>
      </c>
      <c r="V101" s="112">
        <f t="shared" si="73"/>
        <v>102462588147</v>
      </c>
      <c r="W101" s="112">
        <f t="shared" si="73"/>
        <v>105578223460</v>
      </c>
      <c r="X101" s="112">
        <f t="shared" si="73"/>
        <v>108672135159</v>
      </c>
      <c r="Y101" s="112">
        <f t="shared" si="73"/>
        <v>111749514018</v>
      </c>
      <c r="Z101" s="112">
        <f t="shared" si="73"/>
        <v>114814650142</v>
      </c>
      <c r="AA101" s="112">
        <f t="shared" si="73"/>
        <v>117871163902</v>
      </c>
      <c r="AB101" s="112">
        <f t="shared" si="73"/>
        <v>120922118858</v>
      </c>
      <c r="AC101" s="112">
        <f t="shared" si="73"/>
        <v>123970140152</v>
      </c>
      <c r="AD101" s="112">
        <f t="shared" si="73"/>
        <v>127017485006</v>
      </c>
      <c r="AE101" s="112">
        <f t="shared" si="73"/>
        <v>130066115630</v>
      </c>
      <c r="AF101" s="112">
        <f t="shared" si="73"/>
        <v>133117742291</v>
      </c>
      <c r="AG101" s="112">
        <f t="shared" si="73"/>
        <v>136173862750</v>
      </c>
      <c r="AH101" s="112">
        <f t="shared" si="73"/>
        <v>139235802585</v>
      </c>
      <c r="AI101" s="112">
        <f t="shared" si="73"/>
        <v>142304732508</v>
      </c>
      <c r="AJ101" s="112">
        <f t="shared" si="73"/>
        <v>145381699186</v>
      </c>
      <c r="AK101" s="112">
        <f t="shared" si="73"/>
        <v>148467636984</v>
      </c>
      <c r="AL101" s="112">
        <f t="shared" si="73"/>
        <v>151563377360</v>
      </c>
      <c r="AM101" s="112">
        <f t="shared" si="73"/>
        <v>154669682808</v>
      </c>
      <c r="AN101" s="112">
        <f t="shared" si="73"/>
        <v>157787236106</v>
      </c>
      <c r="AO101" s="112">
        <f t="shared" si="73"/>
        <v>160916660812</v>
      </c>
      <c r="AP101" s="112">
        <f t="shared" si="73"/>
        <v>164058520942</v>
      </c>
      <c r="AQ101" s="112">
        <f t="shared" si="73"/>
        <v>167213335968</v>
      </c>
      <c r="AR101" s="112">
        <f t="shared" si="73"/>
        <v>170381580571</v>
      </c>
      <c r="AS101" s="112">
        <f t="shared" si="73"/>
        <v>173563688678</v>
      </c>
      <c r="AT101" s="112">
        <f t="shared" si="73"/>
        <v>176760064555</v>
      </c>
      <c r="AU101" s="112">
        <f t="shared" si="73"/>
        <v>179971078186</v>
      </c>
      <c r="AV101" s="112">
        <f t="shared" si="73"/>
        <v>183197076519</v>
      </c>
      <c r="AW101" s="112">
        <f t="shared" si="73"/>
        <v>186438380491</v>
      </c>
      <c r="AX101" s="112">
        <f t="shared" si="73"/>
        <v>189695284307</v>
      </c>
      <c r="AY101" s="112">
        <f t="shared" si="73"/>
        <v>192968070939</v>
      </c>
      <c r="AZ101" s="112">
        <f t="shared" si="73"/>
        <v>196256999977</v>
      </c>
      <c r="BA101" s="112">
        <f t="shared" si="73"/>
        <v>199562318649</v>
      </c>
      <c r="BB101" s="112">
        <f t="shared" si="73"/>
        <v>202884255512</v>
      </c>
      <c r="BC101" s="112">
        <f t="shared" si="73"/>
        <v>206223029771</v>
      </c>
      <c r="BD101" s="112">
        <f t="shared" si="73"/>
        <v>209578846825</v>
      </c>
      <c r="BE101" s="112">
        <f t="shared" si="73"/>
        <v>212951898458</v>
      </c>
      <c r="BF101" s="112">
        <f t="shared" si="73"/>
        <v>216342370520</v>
      </c>
      <c r="BG101" s="112">
        <f t="shared" si="73"/>
        <v>219750435676</v>
      </c>
      <c r="BH101" s="112">
        <f t="shared" si="73"/>
        <v>223176262087</v>
      </c>
      <c r="BI101" s="112">
        <f t="shared" si="73"/>
        <v>226620008436</v>
      </c>
      <c r="BJ101" s="112">
        <f t="shared" si="73"/>
        <v>230081819020</v>
      </c>
      <c r="BK101" s="112">
        <f t="shared" si="73"/>
        <v>233561844199</v>
      </c>
      <c r="BL101" s="112">
        <f t="shared" si="73"/>
        <v>237060221069</v>
      </c>
      <c r="BM101" s="112">
        <f t="shared" si="73"/>
        <v>240577084603</v>
      </c>
      <c r="BN101" s="112">
        <f t="shared" si="73"/>
        <v>244112560414</v>
      </c>
      <c r="BO101" s="112">
        <f t="shared" si="73"/>
        <v>247666773263</v>
      </c>
      <c r="BP101" s="112">
        <f t="shared" si="73"/>
        <v>251239841735</v>
      </c>
      <c r="BQ101" s="112">
        <f t="shared" si="73"/>
        <v>254831877623</v>
      </c>
      <c r="BR101" s="112">
        <f t="shared" si="73"/>
        <v>258442993093</v>
      </c>
      <c r="BS101" s="112">
        <f t="shared" si="73"/>
        <v>262073292696</v>
      </c>
      <c r="BT101" s="112">
        <f t="shared" si="73"/>
        <v>265722881705</v>
      </c>
      <c r="BU101" s="112">
        <f t="shared" si="73"/>
        <v>269391860573</v>
      </c>
      <c r="BV101" s="112">
        <f t="shared" si="73"/>
        <v>273080319379</v>
      </c>
      <c r="BW101" s="112">
        <f t="shared" si="73"/>
        <v>276788358525</v>
      </c>
      <c r="BX101" s="112">
        <f t="shared" si="73"/>
        <v>280516068518</v>
      </c>
      <c r="BY101" s="112">
        <f t="shared" si="73"/>
        <v>284263541108</v>
      </c>
      <c r="BZ101" s="112">
        <f t="shared" si="73"/>
        <v>288030861533</v>
      </c>
      <c r="CA101" s="112">
        <f t="shared" si="73"/>
        <v>291818117056</v>
      </c>
      <c r="CB101" s="112">
        <f t="shared" si="73"/>
        <v>295625391238</v>
      </c>
      <c r="CC101" s="112">
        <f t="shared" si="73"/>
        <v>299452763051</v>
      </c>
      <c r="CD101" s="112">
        <f t="shared" si="73"/>
        <v>303300314145</v>
      </c>
      <c r="CE101" s="112">
        <f t="shared" si="73"/>
        <v>307168120366</v>
      </c>
      <c r="CF101" s="112">
        <f t="shared" si="73"/>
        <v>311056260278</v>
      </c>
      <c r="CG101" s="112">
        <f t="shared" si="73"/>
        <v>314964809246</v>
      </c>
      <c r="CH101" s="112">
        <f t="shared" si="73"/>
        <v>318893833460</v>
      </c>
      <c r="CI101" s="112">
        <f t="shared" si="73"/>
        <v>322843411477</v>
      </c>
      <c r="CJ101" s="112">
        <f t="shared" si="73"/>
        <v>326813612988</v>
      </c>
      <c r="CK101" s="112">
        <f t="shared" si="73"/>
        <v>330804510342</v>
      </c>
      <c r="CL101" s="112">
        <f t="shared" si="73"/>
        <v>334816170331</v>
      </c>
      <c r="CM101" s="112">
        <f t="shared" si="73"/>
        <v>338848663058</v>
      </c>
      <c r="CN101" s="112">
        <f t="shared" si="73"/>
        <v>342902055848</v>
      </c>
      <c r="CO101" s="112">
        <f t="shared" si="73"/>
        <v>346976412230</v>
      </c>
      <c r="CP101" s="112">
        <f t="shared" si="73"/>
        <v>351071799513</v>
      </c>
      <c r="CQ101" s="112">
        <f t="shared" si="73"/>
        <v>355188279807</v>
      </c>
      <c r="CR101" s="112">
        <f t="shared" si="73"/>
        <v>359325918928</v>
      </c>
      <c r="CS101" s="112">
        <f t="shared" si="73"/>
        <v>363484780128</v>
      </c>
      <c r="CT101" s="112">
        <f t="shared" si="73"/>
        <v>367664920354</v>
      </c>
      <c r="CU101" s="112">
        <f t="shared" si="73"/>
        <v>371866405480</v>
      </c>
      <c r="CV101" s="112">
        <f t="shared" si="73"/>
        <v>376089294483</v>
      </c>
      <c r="CW101" s="112">
        <f t="shared" si="73"/>
        <v>380333650052</v>
      </c>
      <c r="CX101" s="112">
        <f t="shared" si="73"/>
        <v>384599529657</v>
      </c>
      <c r="CY101" s="112">
        <f t="shared" si="73"/>
        <v>388886994833</v>
      </c>
      <c r="CZ101" s="112">
        <f t="shared" si="73"/>
        <v>393196104713</v>
      </c>
      <c r="DA101" s="112">
        <f t="shared" si="73"/>
        <v>397526914884</v>
      </c>
      <c r="DB101" s="112">
        <f t="shared" si="73"/>
        <v>401879485401</v>
      </c>
      <c r="DC101" s="112">
        <f t="shared" si="73"/>
        <v>406253871243</v>
      </c>
      <c r="DD101" s="112">
        <f t="shared" si="73"/>
        <v>410650131728</v>
      </c>
      <c r="DE101" s="112">
        <f t="shared" si="73"/>
        <v>415068323851</v>
      </c>
      <c r="DF101" s="112">
        <f t="shared" si="73"/>
        <v>419508495442</v>
      </c>
      <c r="DG101" s="112">
        <f t="shared" si="73"/>
        <v>423970709278</v>
      </c>
      <c r="DH101" s="112">
        <f t="shared" si="73"/>
        <v>428455019269</v>
      </c>
      <c r="DI101" s="112">
        <f t="shared" si="73"/>
        <v>432961483265</v>
      </c>
      <c r="DJ101" s="112">
        <f t="shared" si="73"/>
        <v>437490153792</v>
      </c>
      <c r="DK101" s="112">
        <f t="shared" si="73"/>
        <v>442041087948</v>
      </c>
      <c r="DL101" s="112">
        <f t="shared" si="73"/>
        <v>446614340547</v>
      </c>
      <c r="DM101" s="112">
        <f t="shared" si="73"/>
        <v>451209962875</v>
      </c>
      <c r="DN101" s="112">
        <f t="shared" si="73"/>
        <v>455828011205</v>
      </c>
      <c r="DO101" s="112">
        <f t="shared" si="73"/>
        <v>460468536643</v>
      </c>
      <c r="DP101" s="112">
        <f t="shared" si="73"/>
        <v>460468536643</v>
      </c>
      <c r="DQ101" s="112">
        <f t="shared" si="73"/>
        <v>460468536643</v>
      </c>
      <c r="DR101" s="112">
        <f t="shared" si="73"/>
        <v>460468536643</v>
      </c>
    </row>
    <row r="102" ht="14.25" customHeight="1" outlineLevel="1">
      <c r="B102" s="252" t="s">
        <v>253</v>
      </c>
      <c r="C102" s="255"/>
      <c r="D102" s="255"/>
      <c r="E102" s="255"/>
      <c r="F102" s="255"/>
      <c r="G102" s="255"/>
      <c r="H102" s="255"/>
      <c r="I102" s="255"/>
      <c r="J102" s="255"/>
      <c r="K102" s="255"/>
      <c r="L102" s="255"/>
      <c r="M102" s="255"/>
      <c r="N102" s="255"/>
      <c r="O102" s="255"/>
      <c r="P102" s="255"/>
      <c r="Q102" s="255"/>
      <c r="R102" s="255"/>
      <c r="S102" s="255"/>
      <c r="T102" s="255"/>
      <c r="U102" s="255"/>
      <c r="V102" s="255"/>
      <c r="W102" s="255"/>
      <c r="X102" s="255"/>
      <c r="Y102" s="255"/>
      <c r="Z102" s="255"/>
      <c r="AA102" s="255"/>
      <c r="AB102" s="255"/>
      <c r="AC102" s="255"/>
      <c r="AD102" s="255"/>
      <c r="AE102" s="255"/>
      <c r="AF102" s="255"/>
      <c r="AG102" s="255"/>
      <c r="AH102" s="255"/>
      <c r="AI102" s="255"/>
      <c r="AJ102" s="255"/>
      <c r="AK102" s="255"/>
      <c r="AL102" s="255"/>
      <c r="AM102" s="255"/>
      <c r="AN102" s="255"/>
      <c r="AO102" s="255"/>
      <c r="AP102" s="255"/>
      <c r="AQ102" s="255"/>
      <c r="AR102" s="255"/>
      <c r="AS102" s="255"/>
      <c r="AT102" s="255"/>
      <c r="AU102" s="255"/>
      <c r="AV102" s="255"/>
      <c r="AW102" s="255"/>
      <c r="AX102" s="255"/>
      <c r="AY102" s="255"/>
      <c r="AZ102" s="255"/>
      <c r="BA102" s="255"/>
      <c r="BB102" s="255"/>
      <c r="BC102" s="255"/>
      <c r="BD102" s="255"/>
      <c r="BE102" s="255"/>
      <c r="BF102" s="255"/>
      <c r="BG102" s="255"/>
      <c r="BH102" s="255"/>
      <c r="BI102" s="255"/>
      <c r="BJ102" s="255"/>
      <c r="BK102" s="255"/>
      <c r="BL102" s="255"/>
      <c r="BM102" s="255"/>
      <c r="BN102" s="255"/>
      <c r="BO102" s="255"/>
      <c r="BP102" s="255"/>
      <c r="BQ102" s="255"/>
      <c r="BR102" s="255"/>
      <c r="BS102" s="255"/>
      <c r="BT102" s="255"/>
      <c r="BU102" s="255"/>
      <c r="BV102" s="255"/>
      <c r="BW102" s="255"/>
      <c r="BX102" s="255"/>
      <c r="BY102" s="255"/>
      <c r="BZ102" s="255"/>
      <c r="CA102" s="255"/>
      <c r="CB102" s="255"/>
      <c r="CC102" s="255"/>
      <c r="CD102" s="255"/>
      <c r="CE102" s="255"/>
      <c r="CF102" s="255"/>
      <c r="CG102" s="255"/>
      <c r="CH102" s="255"/>
      <c r="CI102" s="255"/>
      <c r="CJ102" s="255"/>
      <c r="CK102" s="255"/>
      <c r="CL102" s="255"/>
      <c r="CM102" s="255"/>
      <c r="CN102" s="255"/>
      <c r="CO102" s="255"/>
      <c r="CP102" s="255"/>
      <c r="CQ102" s="255"/>
      <c r="CR102" s="255"/>
      <c r="CS102" s="255"/>
      <c r="CT102" s="255"/>
      <c r="CU102" s="255"/>
      <c r="CV102" s="255"/>
      <c r="CW102" s="255"/>
      <c r="CX102" s="255"/>
      <c r="CY102" s="255"/>
      <c r="CZ102" s="255"/>
      <c r="DA102" s="255"/>
      <c r="DB102" s="255"/>
      <c r="DC102" s="255"/>
      <c r="DD102" s="255"/>
      <c r="DE102" s="255"/>
      <c r="DF102" s="255"/>
      <c r="DG102" s="255"/>
      <c r="DH102" s="255"/>
      <c r="DI102" s="255"/>
      <c r="DJ102" s="255"/>
      <c r="DK102" s="255"/>
      <c r="DL102" s="255"/>
      <c r="DM102" s="255"/>
      <c r="DN102" s="255"/>
      <c r="DO102" s="255"/>
      <c r="DP102" s="255"/>
      <c r="DQ102" s="255"/>
      <c r="DR102" s="255"/>
    </row>
    <row r="103" ht="14.25" customHeight="1" outlineLevel="1">
      <c r="B103" s="242" t="str">
        <f>'Utility Modules'!B7</f>
        <v>Staking Base APR</v>
      </c>
      <c r="C103" s="27">
        <f>C86*'Utility Modules'!$C7/100</f>
        <v>0</v>
      </c>
      <c r="D103" s="27">
        <f>D$87*'Utility Modules'!$C7/100</f>
        <v>3379249560</v>
      </c>
      <c r="E103" s="27">
        <f>E$87*'Utility Modules'!$C7/100</f>
        <v>3176943497</v>
      </c>
      <c r="F103" s="27">
        <f>F$87*'Utility Modules'!$C7/100</f>
        <v>2923769359</v>
      </c>
      <c r="G103" s="27">
        <f>G$87*'Utility Modules'!$C7/100</f>
        <v>2732136305</v>
      </c>
      <c r="H103" s="27">
        <f>H$87*'Utility Modules'!$C7/100</f>
        <v>17123064971</v>
      </c>
      <c r="I103" s="27">
        <f>I$87*'Utility Modules'!$C7/100</f>
        <v>7507522041</v>
      </c>
      <c r="J103" s="27">
        <f>J$87*'Utility Modules'!$C7/100</f>
        <v>4848000919</v>
      </c>
      <c r="K103" s="27">
        <f>K$87*'Utility Modules'!$C7/100</f>
        <v>3910736001</v>
      </c>
      <c r="L103" s="27">
        <f>L$87*'Utility Modules'!$C7/100</f>
        <v>3498955605</v>
      </c>
      <c r="M103" s="27">
        <f>M$87*'Utility Modules'!$C7/100</f>
        <v>3280849027</v>
      </c>
      <c r="N103" s="27">
        <f>N$87*'Utility Modules'!$C7/100</f>
        <v>27403121092</v>
      </c>
      <c r="O103" s="27">
        <f>O$87*'Utility Modules'!$C7/100</f>
        <v>10333007174</v>
      </c>
      <c r="P103" s="27">
        <f>P$87*'Utility Modules'!$C7/100</f>
        <v>5837069643</v>
      </c>
      <c r="Q103" s="27">
        <f>Q$87*'Utility Modules'!$C7/100</f>
        <v>4578889411</v>
      </c>
      <c r="R103" s="27">
        <f>R$87*'Utility Modules'!$C7/100</f>
        <v>4177797289</v>
      </c>
      <c r="S103" s="27">
        <f>S$87*'Utility Modules'!$C7/100</f>
        <v>4014888031</v>
      </c>
      <c r="T103" s="27">
        <f>T$87*'Utility Modules'!$C7/100</f>
        <v>3926172300</v>
      </c>
      <c r="U103" s="27">
        <f>U$87*'Utility Modules'!$C7/100</f>
        <v>3866424419</v>
      </c>
      <c r="V103" s="27">
        <f>V$87*'Utility Modules'!$C7/100</f>
        <v>3821952393</v>
      </c>
      <c r="W103" s="27">
        <f>W$87*'Utility Modules'!$C7/100</f>
        <v>3787722360</v>
      </c>
      <c r="X103" s="27">
        <f>X$87*'Utility Modules'!$C7/100</f>
        <v>3761312651</v>
      </c>
      <c r="Y103" s="27">
        <f>Y$87*'Utility Modules'!$C7/100</f>
        <v>3741213441</v>
      </c>
      <c r="Z103" s="27">
        <f>Z$87*'Utility Modules'!$C7/100</f>
        <v>3726329774</v>
      </c>
      <c r="AA103" s="27">
        <f>AA$87*'Utility Modules'!$C7/100</f>
        <v>3715847443</v>
      </c>
      <c r="AB103" s="27">
        <f>AB$87*'Utility Modules'!$C7/100</f>
        <v>3709089525</v>
      </c>
      <c r="AC103" s="27">
        <f>AC$87*'Utility Modules'!$C7/100</f>
        <v>3705523030</v>
      </c>
      <c r="AD103" s="27">
        <f>AD$87*'Utility Modules'!$C7/100</f>
        <v>3704700672</v>
      </c>
      <c r="AE103" s="27">
        <f>AE$87*'Utility Modules'!$C7/100</f>
        <v>3706263802</v>
      </c>
      <c r="AF103" s="27">
        <f>AF$87*'Utility Modules'!$C7/100</f>
        <v>3709906127</v>
      </c>
      <c r="AG103" s="27">
        <f>AG$87*'Utility Modules'!$C7/100</f>
        <v>3715369301</v>
      </c>
      <c r="AH103" s="27">
        <f>AH$87*'Utility Modules'!$C7/100</f>
        <v>3722443999</v>
      </c>
      <c r="AI103" s="27">
        <f>AI$87*'Utility Modules'!$C7/100</f>
        <v>3730941948</v>
      </c>
      <c r="AJ103" s="27">
        <f>AJ$87*'Utility Modules'!$C7/100</f>
        <v>3740712348</v>
      </c>
      <c r="AK103" s="27">
        <f>AK$87*'Utility Modules'!$C7/100</f>
        <v>3751618666</v>
      </c>
      <c r="AL103" s="27">
        <f>AL$87*'Utility Modules'!$C7/100</f>
        <v>3763535800</v>
      </c>
      <c r="AM103" s="27">
        <f>AM$87*'Utility Modules'!$C7/100</f>
        <v>3776379908</v>
      </c>
      <c r="AN103" s="27">
        <f>AN$87*'Utility Modules'!$C7/100</f>
        <v>3790054081</v>
      </c>
      <c r="AO103" s="27">
        <f>AO$87*'Utility Modules'!$C7/100</f>
        <v>3804486321</v>
      </c>
      <c r="AP103" s="27">
        <f>AP$87*'Utility Modules'!$C7/100</f>
        <v>3819604243</v>
      </c>
      <c r="AQ103" s="27">
        <f>AQ$87*'Utility Modules'!$C7/100</f>
        <v>3835353696</v>
      </c>
      <c r="AR103" s="27">
        <f>AR$87*'Utility Modules'!$C7/100</f>
        <v>3851680225</v>
      </c>
      <c r="AS103" s="27">
        <f>AS$87*'Utility Modules'!$C7/100</f>
        <v>3868534284</v>
      </c>
      <c r="AT103" s="27">
        <f>AT$87*'Utility Modules'!$C7/100</f>
        <v>3885879816</v>
      </c>
      <c r="AU103" s="27">
        <f>AU$87*'Utility Modules'!$C7/100</f>
        <v>3903675143</v>
      </c>
      <c r="AV103" s="27">
        <f>AV$87*'Utility Modules'!$C7/100</f>
        <v>3921892259</v>
      </c>
      <c r="AW103" s="27">
        <f>AW$87*'Utility Modules'!$C7/100</f>
        <v>3940499543</v>
      </c>
      <c r="AX103" s="27">
        <f>AX$87*'Utility Modules'!$C7/100</f>
        <v>3959464497</v>
      </c>
      <c r="AY103" s="27">
        <f>AY$87*'Utility Modules'!$C7/100</f>
        <v>3978773462</v>
      </c>
      <c r="AZ103" s="27">
        <f>AZ$87*'Utility Modules'!$C7/100</f>
        <v>3998398016</v>
      </c>
      <c r="BA103" s="27">
        <f>BA$87*'Utility Modules'!$C7/100</f>
        <v>4018323129</v>
      </c>
      <c r="BB103" s="27">
        <f>BB$87*'Utility Modules'!$C7/100</f>
        <v>4038526100</v>
      </c>
      <c r="BC103" s="27">
        <f>BC$87*'Utility Modules'!$C7/100</f>
        <v>4058995564</v>
      </c>
      <c r="BD103" s="27">
        <f>BD$87*'Utility Modules'!$C7/100</f>
        <v>4079714733</v>
      </c>
      <c r="BE103" s="27">
        <f>BE$87*'Utility Modules'!$C7/100</f>
        <v>4100667056</v>
      </c>
      <c r="BF103" s="27">
        <f>BF$87*'Utility Modules'!$C7/100</f>
        <v>4121845322</v>
      </c>
      <c r="BG103" s="27">
        <f>BG$87*'Utility Modules'!$C7/100</f>
        <v>4143233497</v>
      </c>
      <c r="BH103" s="27">
        <f>BH$87*'Utility Modules'!$C7/100</f>
        <v>4164826107</v>
      </c>
      <c r="BI103" s="27">
        <f>BI$87*'Utility Modules'!$C7/100</f>
        <v>4186611634</v>
      </c>
      <c r="BJ103" s="27">
        <f>BJ$87*'Utility Modules'!$C7/100</f>
        <v>4208572581</v>
      </c>
      <c r="BK103" s="27">
        <f>BK$87*'Utility Modules'!$C7/100</f>
        <v>4230716325</v>
      </c>
      <c r="BL103" s="27">
        <f>BL$87*'Utility Modules'!$C7/100</f>
        <v>4253026738</v>
      </c>
      <c r="BM103" s="27">
        <f>BM$87*'Utility Modules'!$C7/100</f>
        <v>4275501238</v>
      </c>
      <c r="BN103" s="27">
        <f>BN$87*'Utility Modules'!$C7/100</f>
        <v>4298128450</v>
      </c>
      <c r="BO103" s="27">
        <f>BO$87*'Utility Modules'!$C7/100</f>
        <v>4320907335</v>
      </c>
      <c r="BP103" s="27">
        <f>BP$87*'Utility Modules'!$C7/100</f>
        <v>4343830385</v>
      </c>
      <c r="BQ103" s="27">
        <f>BQ$87*'Utility Modules'!$C7/100</f>
        <v>4366889345</v>
      </c>
      <c r="BR103" s="27">
        <f>BR$87*'Utility Modules'!$C7/100</f>
        <v>4390084664</v>
      </c>
      <c r="BS103" s="27">
        <f>BS$87*'Utility Modules'!$C7/100</f>
        <v>4413407088</v>
      </c>
      <c r="BT103" s="27">
        <f>BT$87*'Utility Modules'!$C7/100</f>
        <v>4436857496</v>
      </c>
      <c r="BU103" s="27">
        <f>BU$87*'Utility Modules'!$C7/100</f>
        <v>4460430023</v>
      </c>
      <c r="BV103" s="27">
        <f>BV$87*'Utility Modules'!$C7/100</f>
        <v>4484112063</v>
      </c>
      <c r="BW103" s="27">
        <f>BW$87*'Utility Modules'!$C7/100</f>
        <v>4507916162</v>
      </c>
      <c r="BX103" s="27">
        <f>BX$87*'Utility Modules'!$C7/100</f>
        <v>4531830291</v>
      </c>
      <c r="BY103" s="27">
        <f>BY$87*'Utility Modules'!$C7/100</f>
        <v>4555855963</v>
      </c>
      <c r="BZ103" s="27">
        <f>BZ$87*'Utility Modules'!$C7/100</f>
        <v>4579985259</v>
      </c>
      <c r="CA103" s="27">
        <f>CA$87*'Utility Modules'!$C7/100</f>
        <v>4604220644</v>
      </c>
      <c r="CB103" s="27">
        <f>CB$87*'Utility Modules'!$C7/100</f>
        <v>4628557612</v>
      </c>
      <c r="CC103" s="27">
        <f>CC$87*'Utility Modules'!$C7/100</f>
        <v>4652990590</v>
      </c>
      <c r="CD103" s="27">
        <f>CD$87*'Utility Modules'!$C7/100</f>
        <v>4677522829</v>
      </c>
      <c r="CE103" s="27">
        <f>CE$87*'Utility Modules'!$C7/100</f>
        <v>4702147277</v>
      </c>
      <c r="CF103" s="27">
        <f>CF$87*'Utility Modules'!$C7/100</f>
        <v>4726867236</v>
      </c>
      <c r="CG103" s="27">
        <f>CG$87*'Utility Modules'!$C7/100</f>
        <v>4751678817</v>
      </c>
      <c r="CH103" s="27">
        <f>CH$87*'Utility Modules'!$C7/100</f>
        <v>4776570867</v>
      </c>
      <c r="CI103" s="27">
        <f>CI$87*'Utility Modules'!$C7/100</f>
        <v>4801558418</v>
      </c>
      <c r="CJ103" s="27">
        <f>CJ$87*'Utility Modules'!$C7/100</f>
        <v>4826630693</v>
      </c>
      <c r="CK103" s="27">
        <f>CK$87*'Utility Modules'!$C7/100</f>
        <v>4851790926</v>
      </c>
      <c r="CL103" s="27">
        <f>CL$87*'Utility Modules'!$C7/100</f>
        <v>4877032359</v>
      </c>
      <c r="CM103" s="27">
        <f>CM$87*'Utility Modules'!$C7/100</f>
        <v>4902359015</v>
      </c>
      <c r="CN103" s="27">
        <f>CN$87*'Utility Modules'!$C7/100</f>
        <v>4927767520</v>
      </c>
      <c r="CO103" s="27">
        <f>CO$87*'Utility Modules'!$C7/100</f>
        <v>4953253259</v>
      </c>
      <c r="CP103" s="27">
        <f>CP$87*'Utility Modules'!$C7/100</f>
        <v>4978820826</v>
      </c>
      <c r="CQ103" s="27">
        <f>CQ$87*'Utility Modules'!$C7/100</f>
        <v>5004463900</v>
      </c>
      <c r="CR103" s="27">
        <f>CR$87*'Utility Modules'!$C7/100</f>
        <v>5030186989</v>
      </c>
      <c r="CS103" s="27">
        <f>CS$87*'Utility Modules'!$C7/100</f>
        <v>5055986973</v>
      </c>
      <c r="CT103" s="27">
        <f>CT$87*'Utility Modules'!$C7/100</f>
        <v>5081856189</v>
      </c>
      <c r="CU103" s="27">
        <f>CU$87*'Utility Modules'!$C7/100</f>
        <v>5107805488</v>
      </c>
      <c r="CV103" s="27">
        <f>CV$87*'Utility Modules'!$C7/100</f>
        <v>5133826488</v>
      </c>
      <c r="CW103" s="27">
        <f>CW$87*'Utility Modules'!$C7/100</f>
        <v>5159923699</v>
      </c>
      <c r="CX103" s="27">
        <f>CX$87*'Utility Modules'!$C7/100</f>
        <v>5186090777</v>
      </c>
      <c r="CY103" s="27">
        <f>CY$87*'Utility Modules'!$C7/100</f>
        <v>5212332664</v>
      </c>
      <c r="CZ103" s="27">
        <f>CZ$87*'Utility Modules'!$C7/100</f>
        <v>5238646439</v>
      </c>
      <c r="DA103" s="27">
        <f>DA$87*'Utility Modules'!$C7/100</f>
        <v>5265027794</v>
      </c>
      <c r="DB103" s="27">
        <f>DB$87*'Utility Modules'!$C7/100</f>
        <v>5291482157</v>
      </c>
      <c r="DC103" s="27">
        <f>DC$87*'Utility Modules'!$C7/100</f>
        <v>5318003359</v>
      </c>
      <c r="DD103" s="27">
        <f>DD$87*'Utility Modules'!$C7/100</f>
        <v>5344596675</v>
      </c>
      <c r="DE103" s="27">
        <f>DE$87*'Utility Modules'!$C7/100</f>
        <v>5371259280</v>
      </c>
      <c r="DF103" s="27">
        <f>DF$87*'Utility Modules'!$C7/100</f>
        <v>5397980035</v>
      </c>
      <c r="DG103" s="27">
        <f>DG$87*'Utility Modules'!$C7/100</f>
        <v>5424777106</v>
      </c>
      <c r="DH103" s="27">
        <f>DH$87*'Utility Modules'!$C7/100</f>
        <v>5451639717</v>
      </c>
      <c r="DI103" s="27">
        <f>DI$87*'Utility Modules'!$C7/100</f>
        <v>5478572658</v>
      </c>
      <c r="DJ103" s="27">
        <f>DJ$87*'Utility Modules'!$C7/100</f>
        <v>5505569454</v>
      </c>
      <c r="DK103" s="27">
        <f>DK$87*'Utility Modules'!$C7/100</f>
        <v>5532635667</v>
      </c>
      <c r="DL103" s="27">
        <f>DL$87*'Utility Modules'!$C7/100</f>
        <v>5559768516</v>
      </c>
      <c r="DM103" s="27">
        <f>DM$87*'Utility Modules'!$C7/100</f>
        <v>5586963716</v>
      </c>
      <c r="DN103" s="27">
        <f>DN$87*'Utility Modules'!$C7/100</f>
        <v>5614227327</v>
      </c>
      <c r="DO103" s="27">
        <f>DO$87*'Utility Modules'!$C7/100</f>
        <v>5641553068</v>
      </c>
      <c r="DP103" s="27">
        <f>DP$87*'Utility Modules'!$C7/100</f>
        <v>0</v>
      </c>
      <c r="DQ103" s="27">
        <f>DQ$87*'Utility Modules'!$C7/100</f>
        <v>0</v>
      </c>
      <c r="DR103" s="27">
        <f>DR$87*'Utility Modules'!$C7/100</f>
        <v>0</v>
      </c>
    </row>
    <row r="104" ht="14.25" customHeight="1" outlineLevel="1">
      <c r="B104" s="242" t="str">
        <f>'Utility Modules'!B8</f>
        <v>Staking Buyback &amp; Distribute</v>
      </c>
      <c r="C104" s="27">
        <f>C87*'Utility Modules'!$C8/100</f>
        <v>3082876875</v>
      </c>
      <c r="D104" s="27">
        <f>D$87*'Utility Modules'!$C8/100</f>
        <v>2465938868</v>
      </c>
      <c r="E104" s="27">
        <f>E$87*'Utility Modules'!$C8/100</f>
        <v>2318310119</v>
      </c>
      <c r="F104" s="27">
        <f>F$87*'Utility Modules'!$C8/100</f>
        <v>2133561424</v>
      </c>
      <c r="G104" s="27">
        <f>G$87*'Utility Modules'!$C8/100</f>
        <v>1993721087</v>
      </c>
      <c r="H104" s="27">
        <f>H$87*'Utility Modules'!$C8/100</f>
        <v>12495209573</v>
      </c>
      <c r="I104" s="27">
        <f>I$87*'Utility Modules'!$C8/100</f>
        <v>5478462030</v>
      </c>
      <c r="J104" s="27">
        <f>J$87*'Utility Modules'!$C8/100</f>
        <v>3537730401</v>
      </c>
      <c r="K104" s="27">
        <f>K$87*'Utility Modules'!$C8/100</f>
        <v>2853780325</v>
      </c>
      <c r="L104" s="27">
        <f>L$87*'Utility Modules'!$C8/100</f>
        <v>2553291928</v>
      </c>
      <c r="M104" s="27">
        <f>M$87*'Utility Modules'!$C8/100</f>
        <v>2394133074</v>
      </c>
      <c r="N104" s="27">
        <f>N$87*'Utility Modules'!$C8/100</f>
        <v>19996872148</v>
      </c>
      <c r="O104" s="27">
        <f>O$87*'Utility Modules'!$C8/100</f>
        <v>7540302533</v>
      </c>
      <c r="P104" s="27">
        <f>P$87*'Utility Modules'!$C8/100</f>
        <v>4259483253</v>
      </c>
      <c r="Q104" s="27">
        <f>Q$87*'Utility Modules'!$C8/100</f>
        <v>3341351732</v>
      </c>
      <c r="R104" s="27">
        <f>R$87*'Utility Modules'!$C8/100</f>
        <v>3048662887</v>
      </c>
      <c r="S104" s="27">
        <f>S$87*'Utility Modules'!$C8/100</f>
        <v>2929783158</v>
      </c>
      <c r="T104" s="27">
        <f>T$87*'Utility Modules'!$C8/100</f>
        <v>2865044652</v>
      </c>
      <c r="U104" s="27">
        <f>U$87*'Utility Modules'!$C8/100</f>
        <v>2821444846</v>
      </c>
      <c r="V104" s="27">
        <f>V$87*'Utility Modules'!$C8/100</f>
        <v>2788992287</v>
      </c>
      <c r="W104" s="27">
        <f>W$87*'Utility Modules'!$C8/100</f>
        <v>2764013614</v>
      </c>
      <c r="X104" s="27">
        <f>X$87*'Utility Modules'!$C8/100</f>
        <v>2744741664</v>
      </c>
      <c r="Y104" s="27">
        <f>Y$87*'Utility Modules'!$C8/100</f>
        <v>2730074673</v>
      </c>
      <c r="Z104" s="27">
        <f>Z$87*'Utility Modules'!$C8/100</f>
        <v>2719213619</v>
      </c>
      <c r="AA104" s="27">
        <f>AA$87*'Utility Modules'!$C8/100</f>
        <v>2711564350</v>
      </c>
      <c r="AB104" s="27">
        <f>AB$87*'Utility Modules'!$C8/100</f>
        <v>2706632897</v>
      </c>
      <c r="AC104" s="27">
        <f>AC$87*'Utility Modules'!$C8/100</f>
        <v>2704030319</v>
      </c>
      <c r="AD104" s="27">
        <f>AD$87*'Utility Modules'!$C8/100</f>
        <v>2703430220</v>
      </c>
      <c r="AE104" s="27">
        <f>AE$87*'Utility Modules'!$C8/100</f>
        <v>2704570882</v>
      </c>
      <c r="AF104" s="27">
        <f>AF$87*'Utility Modules'!$C8/100</f>
        <v>2707228795</v>
      </c>
      <c r="AG104" s="27">
        <f>AG$87*'Utility Modules'!$C8/100</f>
        <v>2711215436</v>
      </c>
      <c r="AH104" s="27">
        <f>AH$87*'Utility Modules'!$C8/100</f>
        <v>2716378054</v>
      </c>
      <c r="AI104" s="27">
        <f>AI$87*'Utility Modules'!$C8/100</f>
        <v>2722579260</v>
      </c>
      <c r="AJ104" s="27">
        <f>AJ$87*'Utility Modules'!$C8/100</f>
        <v>2729709010</v>
      </c>
      <c r="AK104" s="27">
        <f>AK$87*'Utility Modules'!$C8/100</f>
        <v>2737667675</v>
      </c>
      <c r="AL104" s="27">
        <f>AL$87*'Utility Modules'!$C8/100</f>
        <v>2746363962</v>
      </c>
      <c r="AM104" s="27">
        <f>AM$87*'Utility Modules'!$C8/100</f>
        <v>2755736690</v>
      </c>
      <c r="AN104" s="27">
        <f>AN$87*'Utility Modules'!$C8/100</f>
        <v>2765715140</v>
      </c>
      <c r="AO104" s="27">
        <f>AO$87*'Utility Modules'!$C8/100</f>
        <v>2776246775</v>
      </c>
      <c r="AP104" s="27">
        <f>AP$87*'Utility Modules'!$C8/100</f>
        <v>2787278772</v>
      </c>
      <c r="AQ104" s="27">
        <f>AQ$87*'Utility Modules'!$C8/100</f>
        <v>2798771616</v>
      </c>
      <c r="AR104" s="27">
        <f>AR$87*'Utility Modules'!$C8/100</f>
        <v>2810685570</v>
      </c>
      <c r="AS104" s="27">
        <f>AS$87*'Utility Modules'!$C8/100</f>
        <v>2822984477</v>
      </c>
      <c r="AT104" s="27">
        <f>AT$87*'Utility Modules'!$C8/100</f>
        <v>2835642028</v>
      </c>
      <c r="AU104" s="27">
        <f>AU$87*'Utility Modules'!$C8/100</f>
        <v>2848627807</v>
      </c>
      <c r="AV104" s="27">
        <f>AV$87*'Utility Modules'!$C8/100</f>
        <v>2861921378</v>
      </c>
      <c r="AW104" s="27">
        <f>AW$87*'Utility Modules'!$C8/100</f>
        <v>2875499667</v>
      </c>
      <c r="AX104" s="27">
        <f>AX$87*'Utility Modules'!$C8/100</f>
        <v>2889338957</v>
      </c>
      <c r="AY104" s="27">
        <f>AY$87*'Utility Modules'!$C8/100</f>
        <v>2903429283</v>
      </c>
      <c r="AZ104" s="27">
        <f>AZ$87*'Utility Modules'!$C8/100</f>
        <v>2917749904</v>
      </c>
      <c r="BA104" s="27">
        <f>BA$87*'Utility Modules'!$C8/100</f>
        <v>2932289851</v>
      </c>
      <c r="BB104" s="27">
        <f>BB$87*'Utility Modules'!$C8/100</f>
        <v>2947032560</v>
      </c>
      <c r="BC104" s="27">
        <f>BC$87*'Utility Modules'!$C8/100</f>
        <v>2961969736</v>
      </c>
      <c r="BD104" s="27">
        <f>BD$87*'Utility Modules'!$C8/100</f>
        <v>2977089129</v>
      </c>
      <c r="BE104" s="27">
        <f>BE$87*'Utility Modules'!$C8/100</f>
        <v>2992378663</v>
      </c>
      <c r="BF104" s="27">
        <f>BF$87*'Utility Modules'!$C8/100</f>
        <v>3007833072</v>
      </c>
      <c r="BG104" s="27">
        <f>BG$87*'Utility Modules'!$C8/100</f>
        <v>3023440660</v>
      </c>
      <c r="BH104" s="27">
        <f>BH$87*'Utility Modules'!$C8/100</f>
        <v>3039197430</v>
      </c>
      <c r="BI104" s="27">
        <f>BI$87*'Utility Modules'!$C8/100</f>
        <v>3055094976</v>
      </c>
      <c r="BJ104" s="27">
        <f>BJ$87*'Utility Modules'!$C8/100</f>
        <v>3071120532</v>
      </c>
      <c r="BK104" s="27">
        <f>BK$87*'Utility Modules'!$C8/100</f>
        <v>3087279481</v>
      </c>
      <c r="BL104" s="27">
        <f>BL$87*'Utility Modules'!$C8/100</f>
        <v>3103560052</v>
      </c>
      <c r="BM104" s="27">
        <f>BM$87*'Utility Modules'!$C8/100</f>
        <v>3119960363</v>
      </c>
      <c r="BN104" s="27">
        <f>BN$87*'Utility Modules'!$C8/100</f>
        <v>3136472112</v>
      </c>
      <c r="BO104" s="27">
        <f>BO$87*'Utility Modules'!$C8/100</f>
        <v>3153094542</v>
      </c>
      <c r="BP104" s="27">
        <f>BP$87*'Utility Modules'!$C8/100</f>
        <v>3169822173</v>
      </c>
      <c r="BQ104" s="27">
        <f>BQ$87*'Utility Modules'!$C8/100</f>
        <v>3186648981</v>
      </c>
      <c r="BR104" s="27">
        <f>BR$87*'Utility Modules'!$C8/100</f>
        <v>3203575295</v>
      </c>
      <c r="BS104" s="27">
        <f>BS$87*'Utility Modules'!$C8/100</f>
        <v>3220594362</v>
      </c>
      <c r="BT104" s="27">
        <f>BT$87*'Utility Modules'!$C8/100</f>
        <v>3237706821</v>
      </c>
      <c r="BU104" s="27">
        <f>BU$87*'Utility Modules'!$C8/100</f>
        <v>3254908395</v>
      </c>
      <c r="BV104" s="27">
        <f>BV$87*'Utility Modules'!$C8/100</f>
        <v>3272189884</v>
      </c>
      <c r="BW104" s="27">
        <f>BW$87*'Utility Modules'!$C8/100</f>
        <v>3289560442</v>
      </c>
      <c r="BX104" s="27">
        <f>BX$87*'Utility Modules'!$C8/100</f>
        <v>3307011294</v>
      </c>
      <c r="BY104" s="27">
        <f>BY$87*'Utility Modules'!$C8/100</f>
        <v>3324543540</v>
      </c>
      <c r="BZ104" s="27">
        <f>BZ$87*'Utility Modules'!$C8/100</f>
        <v>3342151406</v>
      </c>
      <c r="CA104" s="27">
        <f>CA$87*'Utility Modules'!$C8/100</f>
        <v>3359836686</v>
      </c>
      <c r="CB104" s="27">
        <f>CB$87*'Utility Modules'!$C8/100</f>
        <v>3377596096</v>
      </c>
      <c r="CC104" s="27">
        <f>CC$87*'Utility Modules'!$C8/100</f>
        <v>3395425566</v>
      </c>
      <c r="CD104" s="27">
        <f>CD$87*'Utility Modules'!$C8/100</f>
        <v>3413327470</v>
      </c>
      <c r="CE104" s="27">
        <f>CE$87*'Utility Modules'!$C8/100</f>
        <v>3431296662</v>
      </c>
      <c r="CF104" s="27">
        <f>CF$87*'Utility Modules'!$C8/100</f>
        <v>3449335550</v>
      </c>
      <c r="CG104" s="27">
        <f>CG$87*'Utility Modules'!$C8/100</f>
        <v>3467441299</v>
      </c>
      <c r="CH104" s="27">
        <f>CH$87*'Utility Modules'!$C8/100</f>
        <v>3485605767</v>
      </c>
      <c r="CI104" s="27">
        <f>CI$87*'Utility Modules'!$C8/100</f>
        <v>3503839927</v>
      </c>
      <c r="CJ104" s="27">
        <f>CJ$87*'Utility Modules'!$C8/100</f>
        <v>3522135911</v>
      </c>
      <c r="CK104" s="27">
        <f>CK$87*'Utility Modules'!$C8/100</f>
        <v>3540496081</v>
      </c>
      <c r="CL104" s="27">
        <f>CL$87*'Utility Modules'!$C8/100</f>
        <v>3558915505</v>
      </c>
      <c r="CM104" s="27">
        <f>CM$87*'Utility Modules'!$C8/100</f>
        <v>3577397119</v>
      </c>
      <c r="CN104" s="27">
        <f>CN$87*'Utility Modules'!$C8/100</f>
        <v>3595938461</v>
      </c>
      <c r="CO104" s="27">
        <f>CO$87*'Utility Modules'!$C8/100</f>
        <v>3614536162</v>
      </c>
      <c r="CP104" s="27">
        <f>CP$87*'Utility Modules'!$C8/100</f>
        <v>3633193576</v>
      </c>
      <c r="CQ104" s="27">
        <f>CQ$87*'Utility Modules'!$C8/100</f>
        <v>3651906089</v>
      </c>
      <c r="CR104" s="27">
        <f>CR$87*'Utility Modules'!$C8/100</f>
        <v>3670676992</v>
      </c>
      <c r="CS104" s="27">
        <f>CS$87*'Utility Modules'!$C8/100</f>
        <v>3689504007</v>
      </c>
      <c r="CT104" s="27">
        <f>CT$87*'Utility Modules'!$C8/100</f>
        <v>3708381544</v>
      </c>
      <c r="CU104" s="27">
        <f>CU$87*'Utility Modules'!$C8/100</f>
        <v>3727317519</v>
      </c>
      <c r="CV104" s="27">
        <f>CV$87*'Utility Modules'!$C8/100</f>
        <v>3746305816</v>
      </c>
      <c r="CW104" s="27">
        <f>CW$87*'Utility Modules'!$C8/100</f>
        <v>3765349726</v>
      </c>
      <c r="CX104" s="27">
        <f>CX$87*'Utility Modules'!$C8/100</f>
        <v>3784444621</v>
      </c>
      <c r="CY104" s="27">
        <f>CY$87*'Utility Modules'!$C8/100</f>
        <v>3803594106</v>
      </c>
      <c r="CZ104" s="27">
        <f>CZ$87*'Utility Modules'!$C8/100</f>
        <v>3822796050</v>
      </c>
      <c r="DA104" s="27">
        <f>DA$87*'Utility Modules'!$C8/100</f>
        <v>3842047309</v>
      </c>
      <c r="DB104" s="27">
        <f>DB$87*'Utility Modules'!$C8/100</f>
        <v>3861351844</v>
      </c>
      <c r="DC104" s="27">
        <f>DC$87*'Utility Modules'!$C8/100</f>
        <v>3880705154</v>
      </c>
      <c r="DD104" s="27">
        <f>DD$87*'Utility Modules'!$C8/100</f>
        <v>3900111087</v>
      </c>
      <c r="DE104" s="27">
        <f>DE$87*'Utility Modules'!$C8/100</f>
        <v>3919567583</v>
      </c>
      <c r="DF104" s="27">
        <f>DF$87*'Utility Modules'!$C8/100</f>
        <v>3939066512</v>
      </c>
      <c r="DG104" s="27">
        <f>DG$87*'Utility Modules'!$C8/100</f>
        <v>3958621132</v>
      </c>
      <c r="DH104" s="27">
        <f>DH$87*'Utility Modules'!$C8/100</f>
        <v>3978223578</v>
      </c>
      <c r="DI104" s="27">
        <f>DI$87*'Utility Modules'!$C8/100</f>
        <v>3997877345</v>
      </c>
      <c r="DJ104" s="27">
        <f>DJ$87*'Utility Modules'!$C8/100</f>
        <v>4017577710</v>
      </c>
      <c r="DK104" s="27">
        <f>DK$87*'Utility Modules'!$C8/100</f>
        <v>4037328730</v>
      </c>
      <c r="DL104" s="27">
        <f>DL$87*'Utility Modules'!$C8/100</f>
        <v>4057128377</v>
      </c>
      <c r="DM104" s="27">
        <f>DM$87*'Utility Modules'!$C8/100</f>
        <v>4076973523</v>
      </c>
      <c r="DN104" s="27">
        <f>DN$87*'Utility Modules'!$C8/100</f>
        <v>4096868590</v>
      </c>
      <c r="DO104" s="27">
        <f>DO$87*'Utility Modules'!$C8/100</f>
        <v>4116808996</v>
      </c>
      <c r="DP104" s="27">
        <f>DP$87*'Utility Modules'!$C8/100</f>
        <v>0</v>
      </c>
      <c r="DQ104" s="27">
        <f>DQ$87*'Utility Modules'!$C8/100</f>
        <v>0</v>
      </c>
      <c r="DR104" s="27">
        <f>DR$87*'Utility Modules'!$C8/100</f>
        <v>0</v>
      </c>
    </row>
    <row r="105" ht="14.25" customHeight="1" outlineLevel="1">
      <c r="B105" s="242" t="str">
        <f>'Utility Modules'!B9</f>
        <v>Liquidity Mining</v>
      </c>
      <c r="C105" s="27">
        <f>C87*'Utility Modules'!$C9/100</f>
        <v>2968696250</v>
      </c>
      <c r="D105" s="27">
        <f>D$87*'Utility Modules'!$C9/100</f>
        <v>2374607799</v>
      </c>
      <c r="E105" s="27">
        <f>E$87*'Utility Modules'!$C9/100</f>
        <v>2232446781</v>
      </c>
      <c r="F105" s="27">
        <f>F$87*'Utility Modules'!$C9/100</f>
        <v>2054540630</v>
      </c>
      <c r="G105" s="27">
        <f>G$87*'Utility Modules'!$C9/100</f>
        <v>1919879565</v>
      </c>
      <c r="H105" s="27">
        <f>H$87*'Utility Modules'!$C9/100</f>
        <v>12032424033</v>
      </c>
      <c r="I105" s="27">
        <f>I$87*'Utility Modules'!$C9/100</f>
        <v>5275556029</v>
      </c>
      <c r="J105" s="27">
        <f>J$87*'Utility Modules'!$C9/100</f>
        <v>3406703349</v>
      </c>
      <c r="K105" s="27">
        <f>K$87*'Utility Modules'!$C9/100</f>
        <v>2748084757</v>
      </c>
      <c r="L105" s="27">
        <f>L$87*'Utility Modules'!$C9/100</f>
        <v>2458725560</v>
      </c>
      <c r="M105" s="27">
        <f>M$87*'Utility Modules'!$C9/100</f>
        <v>2305461479</v>
      </c>
      <c r="N105" s="27">
        <f>N$87*'Utility Modules'!$C9/100</f>
        <v>19256247254</v>
      </c>
      <c r="O105" s="27">
        <f>O$87*'Utility Modules'!$C9/100</f>
        <v>7261032068</v>
      </c>
      <c r="P105" s="27">
        <f>P$87*'Utility Modules'!$C9/100</f>
        <v>4101724614</v>
      </c>
      <c r="Q105" s="27">
        <f>Q$87*'Utility Modules'!$C9/100</f>
        <v>3217597964</v>
      </c>
      <c r="R105" s="27">
        <f>R$87*'Utility Modules'!$C9/100</f>
        <v>2935749447</v>
      </c>
      <c r="S105" s="27">
        <f>S$87*'Utility Modules'!$C9/100</f>
        <v>2821272670</v>
      </c>
      <c r="T105" s="27">
        <f>T$87*'Utility Modules'!$C9/100</f>
        <v>2758931887</v>
      </c>
      <c r="U105" s="27">
        <f>U$87*'Utility Modules'!$C9/100</f>
        <v>2716946889</v>
      </c>
      <c r="V105" s="27">
        <f>V$87*'Utility Modules'!$C9/100</f>
        <v>2685696276</v>
      </c>
      <c r="W105" s="27">
        <f>W$87*'Utility Modules'!$C9/100</f>
        <v>2661642739</v>
      </c>
      <c r="X105" s="27">
        <f>X$87*'Utility Modules'!$C9/100</f>
        <v>2643084565</v>
      </c>
      <c r="Y105" s="27">
        <f>Y$87*'Utility Modules'!$C9/100</f>
        <v>2628960797</v>
      </c>
      <c r="Z105" s="27">
        <f>Z$87*'Utility Modules'!$C9/100</f>
        <v>2618502003</v>
      </c>
      <c r="AA105" s="27">
        <f>AA$87*'Utility Modules'!$C9/100</f>
        <v>2611136041</v>
      </c>
      <c r="AB105" s="27">
        <f>AB$87*'Utility Modules'!$C9/100</f>
        <v>2606387234</v>
      </c>
      <c r="AC105" s="27">
        <f>AC$87*'Utility Modules'!$C9/100</f>
        <v>2603881048</v>
      </c>
      <c r="AD105" s="27">
        <f>AD$87*'Utility Modules'!$C9/100</f>
        <v>2603303175</v>
      </c>
      <c r="AE105" s="27">
        <f>AE$87*'Utility Modules'!$C9/100</f>
        <v>2604401591</v>
      </c>
      <c r="AF105" s="27">
        <f>AF$87*'Utility Modules'!$C9/100</f>
        <v>2606961062</v>
      </c>
      <c r="AG105" s="27">
        <f>AG$87*'Utility Modules'!$C9/100</f>
        <v>2610800049</v>
      </c>
      <c r="AH105" s="27">
        <f>AH$87*'Utility Modules'!$C9/100</f>
        <v>2615771459</v>
      </c>
      <c r="AI105" s="27">
        <f>AI$87*'Utility Modules'!$C9/100</f>
        <v>2621742991</v>
      </c>
      <c r="AJ105" s="27">
        <f>AJ$87*'Utility Modules'!$C9/100</f>
        <v>2628608677</v>
      </c>
      <c r="AK105" s="27">
        <f>AK$87*'Utility Modules'!$C9/100</f>
        <v>2636272576</v>
      </c>
      <c r="AL105" s="27">
        <f>AL$87*'Utility Modules'!$C9/100</f>
        <v>2644646778</v>
      </c>
      <c r="AM105" s="27">
        <f>AM$87*'Utility Modules'!$C9/100</f>
        <v>2653672368</v>
      </c>
      <c r="AN105" s="27">
        <f>AN$87*'Utility Modules'!$C9/100</f>
        <v>2663281246</v>
      </c>
      <c r="AO105" s="27">
        <f>AO$87*'Utility Modules'!$C9/100</f>
        <v>2673422820</v>
      </c>
      <c r="AP105" s="27">
        <f>AP$87*'Utility Modules'!$C9/100</f>
        <v>2684046225</v>
      </c>
      <c r="AQ105" s="27">
        <f>AQ$87*'Utility Modules'!$C9/100</f>
        <v>2695113408</v>
      </c>
      <c r="AR105" s="27">
        <f>AR$87*'Utility Modules'!$C9/100</f>
        <v>2706586104</v>
      </c>
      <c r="AS105" s="27">
        <f>AS$87*'Utility Modules'!$C9/100</f>
        <v>2718429497</v>
      </c>
      <c r="AT105" s="27">
        <f>AT$87*'Utility Modules'!$C9/100</f>
        <v>2730618249</v>
      </c>
      <c r="AU105" s="27">
        <f>AU$87*'Utility Modules'!$C9/100</f>
        <v>2743123073</v>
      </c>
      <c r="AV105" s="27">
        <f>AV$87*'Utility Modules'!$C9/100</f>
        <v>2755924290</v>
      </c>
      <c r="AW105" s="27">
        <f>AW$87*'Utility Modules'!$C9/100</f>
        <v>2768999679</v>
      </c>
      <c r="AX105" s="27">
        <f>AX$87*'Utility Modules'!$C9/100</f>
        <v>2782326403</v>
      </c>
      <c r="AY105" s="27">
        <f>AY$87*'Utility Modules'!$C9/100</f>
        <v>2795894865</v>
      </c>
      <c r="AZ105" s="27">
        <f>AZ$87*'Utility Modules'!$C9/100</f>
        <v>2809685093</v>
      </c>
      <c r="BA105" s="27">
        <f>BA$87*'Utility Modules'!$C9/100</f>
        <v>2823686523</v>
      </c>
      <c r="BB105" s="27">
        <f>BB$87*'Utility Modules'!$C9/100</f>
        <v>2837883206</v>
      </c>
      <c r="BC105" s="27">
        <f>BC$87*'Utility Modules'!$C9/100</f>
        <v>2852267153</v>
      </c>
      <c r="BD105" s="27">
        <f>BD$87*'Utility Modules'!$C9/100</f>
        <v>2866826569</v>
      </c>
      <c r="BE105" s="27">
        <f>BE$87*'Utility Modules'!$C9/100</f>
        <v>2881549823</v>
      </c>
      <c r="BF105" s="27">
        <f>BF$87*'Utility Modules'!$C9/100</f>
        <v>2896431848</v>
      </c>
      <c r="BG105" s="27">
        <f>BG$87*'Utility Modules'!$C9/100</f>
        <v>2911461376</v>
      </c>
      <c r="BH105" s="27">
        <f>BH$87*'Utility Modules'!$C9/100</f>
        <v>2926634562</v>
      </c>
      <c r="BI105" s="27">
        <f>BI$87*'Utility Modules'!$C9/100</f>
        <v>2941943310</v>
      </c>
      <c r="BJ105" s="27">
        <f>BJ$87*'Utility Modules'!$C9/100</f>
        <v>2957375327</v>
      </c>
      <c r="BK105" s="27">
        <f>BK$87*'Utility Modules'!$C9/100</f>
        <v>2972935796</v>
      </c>
      <c r="BL105" s="27">
        <f>BL$87*'Utility Modules'!$C9/100</f>
        <v>2988613383</v>
      </c>
      <c r="BM105" s="27">
        <f>BM$87*'Utility Modules'!$C9/100</f>
        <v>3004406276</v>
      </c>
      <c r="BN105" s="27">
        <f>BN$87*'Utility Modules'!$C9/100</f>
        <v>3020306479</v>
      </c>
      <c r="BO105" s="27">
        <f>BO$87*'Utility Modules'!$C9/100</f>
        <v>3036313263</v>
      </c>
      <c r="BP105" s="27">
        <f>BP$87*'Utility Modules'!$C9/100</f>
        <v>3052421351</v>
      </c>
      <c r="BQ105" s="27">
        <f>BQ$87*'Utility Modules'!$C9/100</f>
        <v>3068624945</v>
      </c>
      <c r="BR105" s="27">
        <f>BR$87*'Utility Modules'!$C9/100</f>
        <v>3084924358</v>
      </c>
      <c r="BS105" s="27">
        <f>BS$87*'Utility Modules'!$C9/100</f>
        <v>3101313089</v>
      </c>
      <c r="BT105" s="27">
        <f>BT$87*'Utility Modules'!$C9/100</f>
        <v>3117791754</v>
      </c>
      <c r="BU105" s="27">
        <f>BU$87*'Utility Modules'!$C9/100</f>
        <v>3134356233</v>
      </c>
      <c r="BV105" s="27">
        <f>BV$87*'Utility Modules'!$C9/100</f>
        <v>3150997666</v>
      </c>
      <c r="BW105" s="27">
        <f>BW$87*'Utility Modules'!$C9/100</f>
        <v>3167724870</v>
      </c>
      <c r="BX105" s="27">
        <f>BX$87*'Utility Modules'!$C9/100</f>
        <v>3184529394</v>
      </c>
      <c r="BY105" s="27">
        <f>BY$87*'Utility Modules'!$C9/100</f>
        <v>3201412298</v>
      </c>
      <c r="BZ105" s="27">
        <f>BZ$87*'Utility Modules'!$C9/100</f>
        <v>3218368020</v>
      </c>
      <c r="CA105" s="27">
        <f>CA$87*'Utility Modules'!$C9/100</f>
        <v>3235398290</v>
      </c>
      <c r="CB105" s="27">
        <f>CB$87*'Utility Modules'!$C9/100</f>
        <v>3252499944</v>
      </c>
      <c r="CC105" s="27">
        <f>CC$87*'Utility Modules'!$C9/100</f>
        <v>3269669063</v>
      </c>
      <c r="CD105" s="27">
        <f>CD$87*'Utility Modules'!$C9/100</f>
        <v>3286907934</v>
      </c>
      <c r="CE105" s="27">
        <f>CE$87*'Utility Modules'!$C9/100</f>
        <v>3304211600</v>
      </c>
      <c r="CF105" s="27">
        <f>CF$87*'Utility Modules'!$C9/100</f>
        <v>3321582382</v>
      </c>
      <c r="CG105" s="27">
        <f>CG$87*'Utility Modules'!$C9/100</f>
        <v>3339017547</v>
      </c>
      <c r="CH105" s="27">
        <f>CH$87*'Utility Modules'!$C9/100</f>
        <v>3356509258</v>
      </c>
      <c r="CI105" s="27">
        <f>CI$87*'Utility Modules'!$C9/100</f>
        <v>3374068078</v>
      </c>
      <c r="CJ105" s="27">
        <f>CJ$87*'Utility Modules'!$C9/100</f>
        <v>3391686433</v>
      </c>
      <c r="CK105" s="27">
        <f>CK$87*'Utility Modules'!$C9/100</f>
        <v>3409366597</v>
      </c>
      <c r="CL105" s="27">
        <f>CL$87*'Utility Modules'!$C9/100</f>
        <v>3427103820</v>
      </c>
      <c r="CM105" s="27">
        <f>CM$87*'Utility Modules'!$C9/100</f>
        <v>3444900929</v>
      </c>
      <c r="CN105" s="27">
        <f>CN$87*'Utility Modules'!$C9/100</f>
        <v>3462755555</v>
      </c>
      <c r="CO105" s="27">
        <f>CO$87*'Utility Modules'!$C9/100</f>
        <v>3480664452</v>
      </c>
      <c r="CP105" s="27">
        <f>CP$87*'Utility Modules'!$C9/100</f>
        <v>3498630851</v>
      </c>
      <c r="CQ105" s="27">
        <f>CQ$87*'Utility Modules'!$C9/100</f>
        <v>3516650308</v>
      </c>
      <c r="CR105" s="27">
        <f>CR$87*'Utility Modules'!$C9/100</f>
        <v>3534725992</v>
      </c>
      <c r="CS105" s="27">
        <f>CS$87*'Utility Modules'!$C9/100</f>
        <v>3552855711</v>
      </c>
      <c r="CT105" s="27">
        <f>CT$87*'Utility Modules'!$C9/100</f>
        <v>3571034079</v>
      </c>
      <c r="CU105" s="27">
        <f>CU$87*'Utility Modules'!$C9/100</f>
        <v>3589268722</v>
      </c>
      <c r="CV105" s="27">
        <f>CV$87*'Utility Modules'!$C9/100</f>
        <v>3607553748</v>
      </c>
      <c r="CW105" s="27">
        <f>CW$87*'Utility Modules'!$C9/100</f>
        <v>3625892329</v>
      </c>
      <c r="CX105" s="27">
        <f>CX$87*'Utility Modules'!$C9/100</f>
        <v>3644280005</v>
      </c>
      <c r="CY105" s="27">
        <f>CY$87*'Utility Modules'!$C9/100</f>
        <v>3662720251</v>
      </c>
      <c r="CZ105" s="27">
        <f>CZ$87*'Utility Modules'!$C9/100</f>
        <v>3681211011</v>
      </c>
      <c r="DA105" s="27">
        <f>DA$87*'Utility Modules'!$C9/100</f>
        <v>3699749261</v>
      </c>
      <c r="DB105" s="27">
        <f>DB$87*'Utility Modules'!$C9/100</f>
        <v>3718338813</v>
      </c>
      <c r="DC105" s="27">
        <f>DC$87*'Utility Modules'!$C9/100</f>
        <v>3736975334</v>
      </c>
      <c r="DD105" s="27">
        <f>DD$87*'Utility Modules'!$C9/100</f>
        <v>3755662529</v>
      </c>
      <c r="DE105" s="27">
        <f>DE$87*'Utility Modules'!$C9/100</f>
        <v>3774398413</v>
      </c>
      <c r="DF105" s="27">
        <f>DF$87*'Utility Modules'!$C9/100</f>
        <v>3793175160</v>
      </c>
      <c r="DG105" s="27">
        <f>DG$87*'Utility Modules'!$C9/100</f>
        <v>3812005534</v>
      </c>
      <c r="DH105" s="27">
        <f>DH$87*'Utility Modules'!$C9/100</f>
        <v>3830881964</v>
      </c>
      <c r="DI105" s="27">
        <f>DI$87*'Utility Modules'!$C9/100</f>
        <v>3849807814</v>
      </c>
      <c r="DJ105" s="27">
        <f>DJ$87*'Utility Modules'!$C9/100</f>
        <v>3868778535</v>
      </c>
      <c r="DK105" s="27">
        <f>DK$87*'Utility Modules'!$C9/100</f>
        <v>3887798036</v>
      </c>
      <c r="DL105" s="27">
        <f>DL$87*'Utility Modules'!$C9/100</f>
        <v>3906864363</v>
      </c>
      <c r="DM105" s="27">
        <f>DM$87*'Utility Modules'!$C9/100</f>
        <v>3925974503</v>
      </c>
      <c r="DN105" s="27">
        <f>DN$87*'Utility Modules'!$C9/100</f>
        <v>3945132716</v>
      </c>
      <c r="DO105" s="27">
        <f>DO$87*'Utility Modules'!$C9/100</f>
        <v>3964334588</v>
      </c>
      <c r="DP105" s="27">
        <f>DP$87*'Utility Modules'!$C9/100</f>
        <v>0</v>
      </c>
      <c r="DQ105" s="27">
        <f>DQ$87*'Utility Modules'!$C9/100</f>
        <v>0</v>
      </c>
      <c r="DR105" s="27">
        <f>DR$87*'Utility Modules'!$C9/100</f>
        <v>0</v>
      </c>
    </row>
    <row r="106" ht="14.25" customHeight="1" outlineLevel="1">
      <c r="B106" s="242" t="str">
        <f>'Utility Modules'!B10</f>
        <v>Burning</v>
      </c>
      <c r="C106" s="27">
        <f>C87*'Utility Modules'!$C10/100</f>
        <v>1141806250</v>
      </c>
      <c r="D106" s="27">
        <f>D$87*'Utility Modules'!$C10/100</f>
        <v>913310691.9</v>
      </c>
      <c r="E106" s="27">
        <f>E$87*'Utility Modules'!$C10/100</f>
        <v>858633377.5</v>
      </c>
      <c r="F106" s="27">
        <f>F$87*'Utility Modules'!$C10/100</f>
        <v>790207934.7</v>
      </c>
      <c r="G106" s="27">
        <f>G$87*'Utility Modules'!$C10/100</f>
        <v>738415217.4</v>
      </c>
      <c r="H106" s="27">
        <f>H$87*'Utility Modules'!$C10/100</f>
        <v>4627855397</v>
      </c>
      <c r="I106" s="27">
        <f>I$87*'Utility Modules'!$C10/100</f>
        <v>2029060011</v>
      </c>
      <c r="J106" s="27">
        <f>J$87*'Utility Modules'!$C10/100</f>
        <v>1310270519</v>
      </c>
      <c r="K106" s="27">
        <f>K$87*'Utility Modules'!$C10/100</f>
        <v>1056955676</v>
      </c>
      <c r="L106" s="27">
        <f>L$87*'Utility Modules'!$C10/100</f>
        <v>945663677</v>
      </c>
      <c r="M106" s="27">
        <f>M$87*'Utility Modules'!$C10/100</f>
        <v>886715953.3</v>
      </c>
      <c r="N106" s="27">
        <f>N$87*'Utility Modules'!$C10/100</f>
        <v>7406248944</v>
      </c>
      <c r="O106" s="27">
        <f>O$87*'Utility Modules'!$C10/100</f>
        <v>2792704642</v>
      </c>
      <c r="P106" s="27">
        <f>P$87*'Utility Modules'!$C10/100</f>
        <v>1577586390</v>
      </c>
      <c r="Q106" s="27">
        <f>Q$87*'Utility Modules'!$C10/100</f>
        <v>1237537679</v>
      </c>
      <c r="R106" s="27">
        <f>R$87*'Utility Modules'!$C10/100</f>
        <v>1129134403</v>
      </c>
      <c r="S106" s="27">
        <f>S$87*'Utility Modules'!$C10/100</f>
        <v>1085104873</v>
      </c>
      <c r="T106" s="27">
        <f>T$87*'Utility Modules'!$C10/100</f>
        <v>1061127649</v>
      </c>
      <c r="U106" s="27">
        <f>U$87*'Utility Modules'!$C10/100</f>
        <v>1044979573</v>
      </c>
      <c r="V106" s="27">
        <f>V$87*'Utility Modules'!$C10/100</f>
        <v>1032960106</v>
      </c>
      <c r="W106" s="27">
        <f>W$87*'Utility Modules'!$C10/100</f>
        <v>1023708746</v>
      </c>
      <c r="X106" s="27">
        <f>X$87*'Utility Modules'!$C10/100</f>
        <v>1016570987</v>
      </c>
      <c r="Y106" s="27">
        <f>Y$87*'Utility Modules'!$C10/100</f>
        <v>1011138768</v>
      </c>
      <c r="Z106" s="27">
        <f>Z$87*'Utility Modules'!$C10/100</f>
        <v>1007116155</v>
      </c>
      <c r="AA106" s="27">
        <f>AA$87*'Utility Modules'!$C10/100</f>
        <v>1004283093</v>
      </c>
      <c r="AB106" s="27">
        <f>AB$87*'Utility Modules'!$C10/100</f>
        <v>1002456628</v>
      </c>
      <c r="AC106" s="27">
        <f>AC$87*'Utility Modules'!$C10/100</f>
        <v>1001492711</v>
      </c>
      <c r="AD106" s="27">
        <f>AD$87*'Utility Modules'!$C10/100</f>
        <v>1001270452</v>
      </c>
      <c r="AE106" s="27">
        <f>AE$87*'Utility Modules'!$C10/100</f>
        <v>1001692919</v>
      </c>
      <c r="AF106" s="27">
        <f>AF$87*'Utility Modules'!$C10/100</f>
        <v>1002677332</v>
      </c>
      <c r="AG106" s="27">
        <f>AG$87*'Utility Modules'!$C10/100</f>
        <v>1004153865</v>
      </c>
      <c r="AH106" s="27">
        <f>AH$87*'Utility Modules'!$C10/100</f>
        <v>1006065946</v>
      </c>
      <c r="AI106" s="27">
        <f>AI$87*'Utility Modules'!$C10/100</f>
        <v>1008362689</v>
      </c>
      <c r="AJ106" s="27">
        <f>AJ$87*'Utility Modules'!$C10/100</f>
        <v>1011003337</v>
      </c>
      <c r="AK106" s="27">
        <f>AK$87*'Utility Modules'!$C10/100</f>
        <v>1013950991</v>
      </c>
      <c r="AL106" s="27">
        <f>AL$87*'Utility Modules'!$C10/100</f>
        <v>1017171838</v>
      </c>
      <c r="AM106" s="27">
        <f>AM$87*'Utility Modules'!$C10/100</f>
        <v>1020643218</v>
      </c>
      <c r="AN106" s="27">
        <f>AN$87*'Utility Modules'!$C10/100</f>
        <v>1024338941</v>
      </c>
      <c r="AO106" s="27">
        <f>AO$87*'Utility Modules'!$C10/100</f>
        <v>1028239546</v>
      </c>
      <c r="AP106" s="27">
        <f>AP$87*'Utility Modules'!$C10/100</f>
        <v>1032325471</v>
      </c>
      <c r="AQ106" s="27">
        <f>AQ$87*'Utility Modules'!$C10/100</f>
        <v>1036582080</v>
      </c>
      <c r="AR106" s="27">
        <f>AR$87*'Utility Modules'!$C10/100</f>
        <v>1040994655</v>
      </c>
      <c r="AS106" s="27">
        <f>AS$87*'Utility Modules'!$C10/100</f>
        <v>1045549806</v>
      </c>
      <c r="AT106" s="27">
        <f>AT$87*'Utility Modules'!$C10/100</f>
        <v>1050237788</v>
      </c>
      <c r="AU106" s="27">
        <f>AU$87*'Utility Modules'!$C10/100</f>
        <v>1055047336</v>
      </c>
      <c r="AV106" s="27">
        <f>AV$87*'Utility Modules'!$C10/100</f>
        <v>1059970881</v>
      </c>
      <c r="AW106" s="27">
        <f>AW$87*'Utility Modules'!$C10/100</f>
        <v>1064999877</v>
      </c>
      <c r="AX106" s="27">
        <f>AX$87*'Utility Modules'!$C10/100</f>
        <v>1070125540</v>
      </c>
      <c r="AY106" s="27">
        <f>AY$87*'Utility Modules'!$C10/100</f>
        <v>1075344179</v>
      </c>
      <c r="AZ106" s="27">
        <f>AZ$87*'Utility Modules'!$C10/100</f>
        <v>1080648113</v>
      </c>
      <c r="BA106" s="27">
        <f>BA$87*'Utility Modules'!$C10/100</f>
        <v>1086033278</v>
      </c>
      <c r="BB106" s="27">
        <f>BB$87*'Utility Modules'!$C10/100</f>
        <v>1091493541</v>
      </c>
      <c r="BC106" s="27">
        <f>BC$87*'Utility Modules'!$C10/100</f>
        <v>1097025828</v>
      </c>
      <c r="BD106" s="27">
        <f>BD$87*'Utility Modules'!$C10/100</f>
        <v>1102625603</v>
      </c>
      <c r="BE106" s="27">
        <f>BE$87*'Utility Modules'!$C10/100</f>
        <v>1108288394</v>
      </c>
      <c r="BF106" s="27">
        <f>BF$87*'Utility Modules'!$C10/100</f>
        <v>1114012249</v>
      </c>
      <c r="BG106" s="27">
        <f>BG$87*'Utility Modules'!$C10/100</f>
        <v>1119792837</v>
      </c>
      <c r="BH106" s="27">
        <f>BH$87*'Utility Modules'!$C10/100</f>
        <v>1125628678</v>
      </c>
      <c r="BI106" s="27">
        <f>BI$87*'Utility Modules'!$C10/100</f>
        <v>1131516658</v>
      </c>
      <c r="BJ106" s="27">
        <f>BJ$87*'Utility Modules'!$C10/100</f>
        <v>1137452049</v>
      </c>
      <c r="BK106" s="27">
        <f>BK$87*'Utility Modules'!$C10/100</f>
        <v>1143436845</v>
      </c>
      <c r="BL106" s="27">
        <f>BL$87*'Utility Modules'!$C10/100</f>
        <v>1149466686</v>
      </c>
      <c r="BM106" s="27">
        <f>BM$87*'Utility Modules'!$C10/100</f>
        <v>1155540875</v>
      </c>
      <c r="BN106" s="27">
        <f>BN$87*'Utility Modules'!$C10/100</f>
        <v>1161656338</v>
      </c>
      <c r="BO106" s="27">
        <f>BO$87*'Utility Modules'!$C10/100</f>
        <v>1167812793</v>
      </c>
      <c r="BP106" s="27">
        <f>BP$87*'Utility Modules'!$C10/100</f>
        <v>1174008212</v>
      </c>
      <c r="BQ106" s="27">
        <f>BQ$87*'Utility Modules'!$C10/100</f>
        <v>1180240363</v>
      </c>
      <c r="BR106" s="27">
        <f>BR$87*'Utility Modules'!$C10/100</f>
        <v>1186509369</v>
      </c>
      <c r="BS106" s="27">
        <f>BS$87*'Utility Modules'!$C10/100</f>
        <v>1192812727</v>
      </c>
      <c r="BT106" s="27">
        <f>BT$87*'Utility Modules'!$C10/100</f>
        <v>1199150675</v>
      </c>
      <c r="BU106" s="27">
        <f>BU$87*'Utility Modules'!$C10/100</f>
        <v>1205521628</v>
      </c>
      <c r="BV106" s="27">
        <f>BV$87*'Utility Modules'!$C10/100</f>
        <v>1211922179</v>
      </c>
      <c r="BW106" s="27">
        <f>BW$87*'Utility Modules'!$C10/100</f>
        <v>1218355719</v>
      </c>
      <c r="BX106" s="27">
        <f>BX$87*'Utility Modules'!$C10/100</f>
        <v>1224818998</v>
      </c>
      <c r="BY106" s="27">
        <f>BY$87*'Utility Modules'!$C10/100</f>
        <v>1231312422</v>
      </c>
      <c r="BZ106" s="27">
        <f>BZ$87*'Utility Modules'!$C10/100</f>
        <v>1237833854</v>
      </c>
      <c r="CA106" s="27">
        <f>CA$87*'Utility Modules'!$C10/100</f>
        <v>1244383958</v>
      </c>
      <c r="CB106" s="27">
        <f>CB$87*'Utility Modules'!$C10/100</f>
        <v>1250961517</v>
      </c>
      <c r="CC106" s="27">
        <f>CC$87*'Utility Modules'!$C10/100</f>
        <v>1257565024</v>
      </c>
      <c r="CD106" s="27">
        <f>CD$87*'Utility Modules'!$C10/100</f>
        <v>1264195359</v>
      </c>
      <c r="CE106" s="27">
        <f>CE$87*'Utility Modules'!$C10/100</f>
        <v>1270850615</v>
      </c>
      <c r="CF106" s="27">
        <f>CF$87*'Utility Modules'!$C10/100</f>
        <v>1277531685</v>
      </c>
      <c r="CG106" s="27">
        <f>CG$87*'Utility Modules'!$C10/100</f>
        <v>1284237518</v>
      </c>
      <c r="CH106" s="27">
        <f>CH$87*'Utility Modules'!$C10/100</f>
        <v>1290965099</v>
      </c>
      <c r="CI106" s="27">
        <f>CI$87*'Utility Modules'!$C10/100</f>
        <v>1297718491</v>
      </c>
      <c r="CJ106" s="27">
        <f>CJ$87*'Utility Modules'!$C10/100</f>
        <v>1304494782</v>
      </c>
      <c r="CK106" s="27">
        <f>CK$87*'Utility Modules'!$C10/100</f>
        <v>1311294845</v>
      </c>
      <c r="CL106" s="27">
        <f>CL$87*'Utility Modules'!$C10/100</f>
        <v>1318116854</v>
      </c>
      <c r="CM106" s="27">
        <f>CM$87*'Utility Modules'!$C10/100</f>
        <v>1324961896</v>
      </c>
      <c r="CN106" s="27">
        <f>CN$87*'Utility Modules'!$C10/100</f>
        <v>1331829060</v>
      </c>
      <c r="CO106" s="27">
        <f>CO$87*'Utility Modules'!$C10/100</f>
        <v>1338717097</v>
      </c>
      <c r="CP106" s="27">
        <f>CP$87*'Utility Modules'!$C10/100</f>
        <v>1345627250</v>
      </c>
      <c r="CQ106" s="27">
        <f>CQ$87*'Utility Modules'!$C10/100</f>
        <v>1352557811</v>
      </c>
      <c r="CR106" s="27">
        <f>CR$87*'Utility Modules'!$C10/100</f>
        <v>1359509997</v>
      </c>
      <c r="CS106" s="27">
        <f>CS$87*'Utility Modules'!$C10/100</f>
        <v>1366482966</v>
      </c>
      <c r="CT106" s="27">
        <f>CT$87*'Utility Modules'!$C10/100</f>
        <v>1373474646</v>
      </c>
      <c r="CU106" s="27">
        <f>CU$87*'Utility Modules'!$C10/100</f>
        <v>1380487970</v>
      </c>
      <c r="CV106" s="27">
        <f>CV$87*'Utility Modules'!$C10/100</f>
        <v>1387520672</v>
      </c>
      <c r="CW106" s="27">
        <f>CW$87*'Utility Modules'!$C10/100</f>
        <v>1394573973</v>
      </c>
      <c r="CX106" s="27">
        <f>CX$87*'Utility Modules'!$C10/100</f>
        <v>1401646156</v>
      </c>
      <c r="CY106" s="27">
        <f>CY$87*'Utility Modules'!$C10/100</f>
        <v>1408738558</v>
      </c>
      <c r="CZ106" s="27">
        <f>CZ$87*'Utility Modules'!$C10/100</f>
        <v>1415850389</v>
      </c>
      <c r="DA106" s="27">
        <f>DA$87*'Utility Modules'!$C10/100</f>
        <v>1422980485</v>
      </c>
      <c r="DB106" s="27">
        <f>DB$87*'Utility Modules'!$C10/100</f>
        <v>1430130313</v>
      </c>
      <c r="DC106" s="27">
        <f>DC$87*'Utility Modules'!$C10/100</f>
        <v>1437298205</v>
      </c>
      <c r="DD106" s="27">
        <f>DD$87*'Utility Modules'!$C10/100</f>
        <v>1444485588</v>
      </c>
      <c r="DE106" s="27">
        <f>DE$87*'Utility Modules'!$C10/100</f>
        <v>1451691697</v>
      </c>
      <c r="DF106" s="27">
        <f>DF$87*'Utility Modules'!$C10/100</f>
        <v>1458913523</v>
      </c>
      <c r="DG106" s="27">
        <f>DG$87*'Utility Modules'!$C10/100</f>
        <v>1466155975</v>
      </c>
      <c r="DH106" s="27">
        <f>DH$87*'Utility Modules'!$C10/100</f>
        <v>1473416140</v>
      </c>
      <c r="DI106" s="27">
        <f>DI$87*'Utility Modules'!$C10/100</f>
        <v>1480695313</v>
      </c>
      <c r="DJ106" s="27">
        <f>DJ$87*'Utility Modules'!$C10/100</f>
        <v>1487991744</v>
      </c>
      <c r="DK106" s="27">
        <f>DK$87*'Utility Modules'!$C10/100</f>
        <v>1495306937</v>
      </c>
      <c r="DL106" s="27">
        <f>DL$87*'Utility Modules'!$C10/100</f>
        <v>1502640140</v>
      </c>
      <c r="DM106" s="27">
        <f>DM$87*'Utility Modules'!$C10/100</f>
        <v>1509990194</v>
      </c>
      <c r="DN106" s="27">
        <f>DN$87*'Utility Modules'!$C10/100</f>
        <v>1517358737</v>
      </c>
      <c r="DO106" s="27">
        <f>DO$87*'Utility Modules'!$C10/100</f>
        <v>1524744072</v>
      </c>
      <c r="DP106" s="27">
        <f>DP$87*'Utility Modules'!$C10/100</f>
        <v>0</v>
      </c>
      <c r="DQ106" s="27">
        <f>DQ$87*'Utility Modules'!$C10/100</f>
        <v>0</v>
      </c>
      <c r="DR106" s="27">
        <f>DR$87*'Utility Modules'!$C10/100</f>
        <v>0</v>
      </c>
    </row>
    <row r="107" ht="14.25" customHeight="1" outlineLevel="1">
      <c r="B107" s="242" t="str">
        <f>'Utility Modules'!B11</f>
        <v>Holding</v>
      </c>
      <c r="C107" s="27">
        <f>C87*'Utility Modules'!$C11/100</f>
        <v>0</v>
      </c>
      <c r="D107" s="27">
        <f>D$87*'Utility Modules'!$C11/100</f>
        <v>0</v>
      </c>
      <c r="E107" s="27">
        <f>E$87*'Utility Modules'!$C11/100</f>
        <v>0</v>
      </c>
      <c r="F107" s="27">
        <f>F$87*'Utility Modules'!$C11/100</f>
        <v>0</v>
      </c>
      <c r="G107" s="27">
        <f>G$87*'Utility Modules'!$C11/100</f>
        <v>0</v>
      </c>
      <c r="H107" s="27">
        <f>H$87*'Utility Modules'!$C11/100</f>
        <v>0</v>
      </c>
      <c r="I107" s="27">
        <f>I$87*'Utility Modules'!$C11/100</f>
        <v>0</v>
      </c>
      <c r="J107" s="27">
        <f>J$87*'Utility Modules'!$C11/100</f>
        <v>0</v>
      </c>
      <c r="K107" s="27">
        <f>K$87*'Utility Modules'!$C11/100</f>
        <v>0</v>
      </c>
      <c r="L107" s="27">
        <f>L$87*'Utility Modules'!$C11/100</f>
        <v>0</v>
      </c>
      <c r="M107" s="27">
        <f>M$87*'Utility Modules'!$C11/100</f>
        <v>0</v>
      </c>
      <c r="N107" s="27">
        <f>N$87*'Utility Modules'!$C11/100</f>
        <v>0</v>
      </c>
      <c r="O107" s="27">
        <f>O$87*'Utility Modules'!$C11/100</f>
        <v>0</v>
      </c>
      <c r="P107" s="27">
        <f>P$87*'Utility Modules'!$C11/100</f>
        <v>0</v>
      </c>
      <c r="Q107" s="27">
        <f>Q$87*'Utility Modules'!$C11/100</f>
        <v>0</v>
      </c>
      <c r="R107" s="27">
        <f>R$87*'Utility Modules'!$C11/100</f>
        <v>0</v>
      </c>
      <c r="S107" s="27">
        <f>S$87*'Utility Modules'!$C11/100</f>
        <v>0</v>
      </c>
      <c r="T107" s="27">
        <f>T$87*'Utility Modules'!$C11/100</f>
        <v>0</v>
      </c>
      <c r="U107" s="27">
        <f>U$87*'Utility Modules'!$C11/100</f>
        <v>0</v>
      </c>
      <c r="V107" s="27">
        <f>V$87*'Utility Modules'!$C11/100</f>
        <v>0</v>
      </c>
      <c r="W107" s="27">
        <f>W$87*'Utility Modules'!$C11/100</f>
        <v>0</v>
      </c>
      <c r="X107" s="27">
        <f>X$87*'Utility Modules'!$C11/100</f>
        <v>0</v>
      </c>
      <c r="Y107" s="27">
        <f>Y$87*'Utility Modules'!$C11/100</f>
        <v>0</v>
      </c>
      <c r="Z107" s="27">
        <f>Z$87*'Utility Modules'!$C11/100</f>
        <v>0</v>
      </c>
      <c r="AA107" s="27">
        <f>AA$87*'Utility Modules'!$C11/100</f>
        <v>0</v>
      </c>
      <c r="AB107" s="27">
        <f>AB$87*'Utility Modules'!$C11/100</f>
        <v>0</v>
      </c>
      <c r="AC107" s="27">
        <f>AC$87*'Utility Modules'!$C11/100</f>
        <v>0</v>
      </c>
      <c r="AD107" s="27">
        <f>AD$87*'Utility Modules'!$C11/100</f>
        <v>0</v>
      </c>
      <c r="AE107" s="27">
        <f>AE$87*'Utility Modules'!$C11/100</f>
        <v>0</v>
      </c>
      <c r="AF107" s="27">
        <f>AF$87*'Utility Modules'!$C11/100</f>
        <v>0</v>
      </c>
      <c r="AG107" s="27">
        <f>AG$87*'Utility Modules'!$C11/100</f>
        <v>0</v>
      </c>
      <c r="AH107" s="27">
        <f>AH$87*'Utility Modules'!$C11/100</f>
        <v>0</v>
      </c>
      <c r="AI107" s="27">
        <f>AI$87*'Utility Modules'!$C11/100</f>
        <v>0</v>
      </c>
      <c r="AJ107" s="27">
        <f>AJ$87*'Utility Modules'!$C11/100</f>
        <v>0</v>
      </c>
      <c r="AK107" s="27">
        <f>AK$87*'Utility Modules'!$C11/100</f>
        <v>0</v>
      </c>
      <c r="AL107" s="27">
        <f>AL$87*'Utility Modules'!$C11/100</f>
        <v>0</v>
      </c>
      <c r="AM107" s="27">
        <f>AM$87*'Utility Modules'!$C11/100</f>
        <v>0</v>
      </c>
      <c r="AN107" s="27">
        <f>AN$87*'Utility Modules'!$C11/100</f>
        <v>0</v>
      </c>
      <c r="AO107" s="27">
        <f>AO$87*'Utility Modules'!$C11/100</f>
        <v>0</v>
      </c>
      <c r="AP107" s="27">
        <f>AP$87*'Utility Modules'!$C11/100</f>
        <v>0</v>
      </c>
      <c r="AQ107" s="27">
        <f>AQ$87*'Utility Modules'!$C11/100</f>
        <v>0</v>
      </c>
      <c r="AR107" s="27">
        <f>AR$87*'Utility Modules'!$C11/100</f>
        <v>0</v>
      </c>
      <c r="AS107" s="27">
        <f>AS$87*'Utility Modules'!$C11/100</f>
        <v>0</v>
      </c>
      <c r="AT107" s="27">
        <f>AT$87*'Utility Modules'!$C11/100</f>
        <v>0</v>
      </c>
      <c r="AU107" s="27">
        <f>AU$87*'Utility Modules'!$C11/100</f>
        <v>0</v>
      </c>
      <c r="AV107" s="27">
        <f>AV$87*'Utility Modules'!$C11/100</f>
        <v>0</v>
      </c>
      <c r="AW107" s="27">
        <f>AW$87*'Utility Modules'!$C11/100</f>
        <v>0</v>
      </c>
      <c r="AX107" s="27">
        <f>AX$87*'Utility Modules'!$C11/100</f>
        <v>0</v>
      </c>
      <c r="AY107" s="27">
        <f>AY$87*'Utility Modules'!$C11/100</f>
        <v>0</v>
      </c>
      <c r="AZ107" s="27">
        <f>AZ$87*'Utility Modules'!$C11/100</f>
        <v>0</v>
      </c>
      <c r="BA107" s="27">
        <f>BA$87*'Utility Modules'!$C11/100</f>
        <v>0</v>
      </c>
      <c r="BB107" s="27">
        <f>BB$87*'Utility Modules'!$C11/100</f>
        <v>0</v>
      </c>
      <c r="BC107" s="27">
        <f>BC$87*'Utility Modules'!$C11/100</f>
        <v>0</v>
      </c>
      <c r="BD107" s="27">
        <f>BD$87*'Utility Modules'!$C11/100</f>
        <v>0</v>
      </c>
      <c r="BE107" s="27">
        <f>BE$87*'Utility Modules'!$C11/100</f>
        <v>0</v>
      </c>
      <c r="BF107" s="27">
        <f>BF$87*'Utility Modules'!$C11/100</f>
        <v>0</v>
      </c>
      <c r="BG107" s="27">
        <f>BG$87*'Utility Modules'!$C11/100</f>
        <v>0</v>
      </c>
      <c r="BH107" s="27">
        <f>BH$87*'Utility Modules'!$C11/100</f>
        <v>0</v>
      </c>
      <c r="BI107" s="27">
        <f>BI$87*'Utility Modules'!$C11/100</f>
        <v>0</v>
      </c>
      <c r="BJ107" s="27">
        <f>BJ$87*'Utility Modules'!$C11/100</f>
        <v>0</v>
      </c>
      <c r="BK107" s="27">
        <f>BK$87*'Utility Modules'!$C11/100</f>
        <v>0</v>
      </c>
      <c r="BL107" s="27">
        <f>BL$87*'Utility Modules'!$C11/100</f>
        <v>0</v>
      </c>
      <c r="BM107" s="27">
        <f>BM$87*'Utility Modules'!$C11/100</f>
        <v>0</v>
      </c>
      <c r="BN107" s="27">
        <f>BN$87*'Utility Modules'!$C11/100</f>
        <v>0</v>
      </c>
      <c r="BO107" s="27">
        <f>BO$87*'Utility Modules'!$C11/100</f>
        <v>0</v>
      </c>
      <c r="BP107" s="27">
        <f>BP$87*'Utility Modules'!$C11/100</f>
        <v>0</v>
      </c>
      <c r="BQ107" s="27">
        <f>BQ$87*'Utility Modules'!$C11/100</f>
        <v>0</v>
      </c>
      <c r="BR107" s="27">
        <f>BR$87*'Utility Modules'!$C11/100</f>
        <v>0</v>
      </c>
      <c r="BS107" s="27">
        <f>BS$87*'Utility Modules'!$C11/100</f>
        <v>0</v>
      </c>
      <c r="BT107" s="27">
        <f>BT$87*'Utility Modules'!$C11/100</f>
        <v>0</v>
      </c>
      <c r="BU107" s="27">
        <f>BU$87*'Utility Modules'!$C11/100</f>
        <v>0</v>
      </c>
      <c r="BV107" s="27">
        <f>BV$87*'Utility Modules'!$C11/100</f>
        <v>0</v>
      </c>
      <c r="BW107" s="27">
        <f>BW$87*'Utility Modules'!$C11/100</f>
        <v>0</v>
      </c>
      <c r="BX107" s="27">
        <f>BX$87*'Utility Modules'!$C11/100</f>
        <v>0</v>
      </c>
      <c r="BY107" s="27">
        <f>BY$87*'Utility Modules'!$C11/100</f>
        <v>0</v>
      </c>
      <c r="BZ107" s="27">
        <f>BZ$87*'Utility Modules'!$C11/100</f>
        <v>0</v>
      </c>
      <c r="CA107" s="27">
        <f>CA$87*'Utility Modules'!$C11/100</f>
        <v>0</v>
      </c>
      <c r="CB107" s="27">
        <f>CB$87*'Utility Modules'!$C11/100</f>
        <v>0</v>
      </c>
      <c r="CC107" s="27">
        <f>CC$87*'Utility Modules'!$C11/100</f>
        <v>0</v>
      </c>
      <c r="CD107" s="27">
        <f>CD$87*'Utility Modules'!$C11/100</f>
        <v>0</v>
      </c>
      <c r="CE107" s="27">
        <f>CE$87*'Utility Modules'!$C11/100</f>
        <v>0</v>
      </c>
      <c r="CF107" s="27">
        <f>CF$87*'Utility Modules'!$C11/100</f>
        <v>0</v>
      </c>
      <c r="CG107" s="27">
        <f>CG$87*'Utility Modules'!$C11/100</f>
        <v>0</v>
      </c>
      <c r="CH107" s="27">
        <f>CH$87*'Utility Modules'!$C11/100</f>
        <v>0</v>
      </c>
      <c r="CI107" s="27">
        <f>CI$87*'Utility Modules'!$C11/100</f>
        <v>0</v>
      </c>
      <c r="CJ107" s="27">
        <f>CJ$87*'Utility Modules'!$C11/100</f>
        <v>0</v>
      </c>
      <c r="CK107" s="27">
        <f>CK$87*'Utility Modules'!$C11/100</f>
        <v>0</v>
      </c>
      <c r="CL107" s="27">
        <f>CL$87*'Utility Modules'!$C11/100</f>
        <v>0</v>
      </c>
      <c r="CM107" s="27">
        <f>CM$87*'Utility Modules'!$C11/100</f>
        <v>0</v>
      </c>
      <c r="CN107" s="27">
        <f>CN$87*'Utility Modules'!$C11/100</f>
        <v>0</v>
      </c>
      <c r="CO107" s="27">
        <f>CO$87*'Utility Modules'!$C11/100</f>
        <v>0</v>
      </c>
      <c r="CP107" s="27">
        <f>CP$87*'Utility Modules'!$C11/100</f>
        <v>0</v>
      </c>
      <c r="CQ107" s="27">
        <f>CQ$87*'Utility Modules'!$C11/100</f>
        <v>0</v>
      </c>
      <c r="CR107" s="27">
        <f>CR$87*'Utility Modules'!$C11/100</f>
        <v>0</v>
      </c>
      <c r="CS107" s="27">
        <f>CS$87*'Utility Modules'!$C11/100</f>
        <v>0</v>
      </c>
      <c r="CT107" s="27">
        <f>CT$87*'Utility Modules'!$C11/100</f>
        <v>0</v>
      </c>
      <c r="CU107" s="27">
        <f>CU$87*'Utility Modules'!$C11/100</f>
        <v>0</v>
      </c>
      <c r="CV107" s="27">
        <f>CV$87*'Utility Modules'!$C11/100</f>
        <v>0</v>
      </c>
      <c r="CW107" s="27">
        <f>CW$87*'Utility Modules'!$C11/100</f>
        <v>0</v>
      </c>
      <c r="CX107" s="27">
        <f>CX$87*'Utility Modules'!$C11/100</f>
        <v>0</v>
      </c>
      <c r="CY107" s="27">
        <f>CY$87*'Utility Modules'!$C11/100</f>
        <v>0</v>
      </c>
      <c r="CZ107" s="27">
        <f>CZ$87*'Utility Modules'!$C11/100</f>
        <v>0</v>
      </c>
      <c r="DA107" s="27">
        <f>DA$87*'Utility Modules'!$C11/100</f>
        <v>0</v>
      </c>
      <c r="DB107" s="27">
        <f>DB$87*'Utility Modules'!$C11/100</f>
        <v>0</v>
      </c>
      <c r="DC107" s="27">
        <f>DC$87*'Utility Modules'!$C11/100</f>
        <v>0</v>
      </c>
      <c r="DD107" s="27">
        <f>DD$87*'Utility Modules'!$C11/100</f>
        <v>0</v>
      </c>
      <c r="DE107" s="27">
        <f>DE$87*'Utility Modules'!$C11/100</f>
        <v>0</v>
      </c>
      <c r="DF107" s="27">
        <f>DF$87*'Utility Modules'!$C11/100</f>
        <v>0</v>
      </c>
      <c r="DG107" s="27">
        <f>DG$87*'Utility Modules'!$C11/100</f>
        <v>0</v>
      </c>
      <c r="DH107" s="27">
        <f>DH$87*'Utility Modules'!$C11/100</f>
        <v>0</v>
      </c>
      <c r="DI107" s="27">
        <f>DI$87*'Utility Modules'!$C11/100</f>
        <v>0</v>
      </c>
      <c r="DJ107" s="27">
        <f>DJ$87*'Utility Modules'!$C11/100</f>
        <v>0</v>
      </c>
      <c r="DK107" s="27">
        <f>DK$87*'Utility Modules'!$C11/100</f>
        <v>0</v>
      </c>
      <c r="DL107" s="27">
        <f>DL$87*'Utility Modules'!$C11/100</f>
        <v>0</v>
      </c>
      <c r="DM107" s="27">
        <f>DM$87*'Utility Modules'!$C11/100</f>
        <v>0</v>
      </c>
      <c r="DN107" s="27">
        <f>DN$87*'Utility Modules'!$C11/100</f>
        <v>0</v>
      </c>
      <c r="DO107" s="27">
        <f>DO$87*'Utility Modules'!$C11/100</f>
        <v>0</v>
      </c>
      <c r="DP107" s="27">
        <f>DP$87*'Utility Modules'!$C11/100</f>
        <v>0</v>
      </c>
      <c r="DQ107" s="27">
        <f>DQ$87*'Utility Modules'!$C11/100</f>
        <v>0</v>
      </c>
      <c r="DR107" s="27">
        <f>DR$87*'Utility Modules'!$C11/100</f>
        <v>0</v>
      </c>
    </row>
    <row r="108" ht="14.25" customHeight="1" outlineLevel="1">
      <c r="B108" s="242" t="str">
        <f>'Utility Modules'!B12</f>
        <v>Transfer for Benefit</v>
      </c>
      <c r="C108" s="27">
        <f>C87*'Utility Modules'!$C12/100</f>
        <v>0</v>
      </c>
      <c r="D108" s="27">
        <f>D87*'Utility Modules'!$C12/100</f>
        <v>0</v>
      </c>
      <c r="E108" s="27">
        <f>E87*'Utility Modules'!$C12/100</f>
        <v>0</v>
      </c>
      <c r="F108" s="27">
        <f>F87*'Utility Modules'!$C12/100</f>
        <v>0</v>
      </c>
      <c r="G108" s="27">
        <f>G87*'Utility Modules'!$C12/100</f>
        <v>0</v>
      </c>
      <c r="H108" s="27">
        <f>H87*'Utility Modules'!$C12/100</f>
        <v>0</v>
      </c>
      <c r="I108" s="27">
        <f>I87*'Utility Modules'!$C12/100</f>
        <v>0</v>
      </c>
      <c r="J108" s="27">
        <f>J87*'Utility Modules'!$C12/100</f>
        <v>0</v>
      </c>
      <c r="K108" s="27">
        <f>K87*'Utility Modules'!$C12/100</f>
        <v>0</v>
      </c>
      <c r="L108" s="27">
        <f>L87*'Utility Modules'!$C12/100</f>
        <v>0</v>
      </c>
      <c r="M108" s="27">
        <f>M87*'Utility Modules'!$C12/100</f>
        <v>0</v>
      </c>
      <c r="N108" s="27">
        <f>N87*'Utility Modules'!$C12/100</f>
        <v>0</v>
      </c>
      <c r="O108" s="27">
        <f>O87*'Utility Modules'!$C12/100</f>
        <v>0</v>
      </c>
      <c r="P108" s="27">
        <f>P87*'Utility Modules'!$C12/100</f>
        <v>0</v>
      </c>
      <c r="Q108" s="27">
        <f>Q87*'Utility Modules'!$C12/100</f>
        <v>0</v>
      </c>
      <c r="R108" s="27">
        <f>R87*'Utility Modules'!$C12/100</f>
        <v>0</v>
      </c>
      <c r="S108" s="27">
        <f>S87*'Utility Modules'!$C12/100</f>
        <v>0</v>
      </c>
      <c r="T108" s="27">
        <f>T87*'Utility Modules'!$C12/100</f>
        <v>0</v>
      </c>
      <c r="U108" s="27">
        <f>U87*'Utility Modules'!$C12/100</f>
        <v>0</v>
      </c>
      <c r="V108" s="27">
        <f>V87*'Utility Modules'!$C12/100</f>
        <v>0</v>
      </c>
      <c r="W108" s="27">
        <f>W87*'Utility Modules'!$C12/100</f>
        <v>0</v>
      </c>
      <c r="X108" s="27">
        <f>X87*'Utility Modules'!$C12/100</f>
        <v>0</v>
      </c>
      <c r="Y108" s="27">
        <f>Y87*'Utility Modules'!$C12/100</f>
        <v>0</v>
      </c>
      <c r="Z108" s="27">
        <f>Z87*'Utility Modules'!$C12/100</f>
        <v>0</v>
      </c>
      <c r="AA108" s="27">
        <f>AA87*'Utility Modules'!$C12/100</f>
        <v>0</v>
      </c>
      <c r="AB108" s="27">
        <f>AB87*'Utility Modules'!$C12/100</f>
        <v>0</v>
      </c>
      <c r="AC108" s="27">
        <f>AC87*'Utility Modules'!$C12/100</f>
        <v>0</v>
      </c>
      <c r="AD108" s="27">
        <f>AD87*'Utility Modules'!$C12/100</f>
        <v>0</v>
      </c>
      <c r="AE108" s="27">
        <f>AE87*'Utility Modules'!$C12/100</f>
        <v>0</v>
      </c>
      <c r="AF108" s="27">
        <f>AF87*'Utility Modules'!$C12/100</f>
        <v>0</v>
      </c>
      <c r="AG108" s="27">
        <f>AG87*'Utility Modules'!$C12/100</f>
        <v>0</v>
      </c>
      <c r="AH108" s="27">
        <f>AH87*'Utility Modules'!$C12/100</f>
        <v>0</v>
      </c>
      <c r="AI108" s="27">
        <f>AI87*'Utility Modules'!$C12/100</f>
        <v>0</v>
      </c>
      <c r="AJ108" s="27">
        <f>AJ87*'Utility Modules'!$C12/100</f>
        <v>0</v>
      </c>
      <c r="AK108" s="27">
        <f>AK87*'Utility Modules'!$C12/100</f>
        <v>0</v>
      </c>
      <c r="AL108" s="27">
        <f>AL87*'Utility Modules'!$C12/100</f>
        <v>0</v>
      </c>
      <c r="AM108" s="27">
        <f>AM87*'Utility Modules'!$C12/100</f>
        <v>0</v>
      </c>
      <c r="AN108" s="27">
        <f>AN87*'Utility Modules'!$C12/100</f>
        <v>0</v>
      </c>
      <c r="AO108" s="27">
        <f>AO87*'Utility Modules'!$C12/100</f>
        <v>0</v>
      </c>
      <c r="AP108" s="27">
        <f>AP87*'Utility Modules'!$C12/100</f>
        <v>0</v>
      </c>
      <c r="AQ108" s="27">
        <f>AQ87*'Utility Modules'!$C12/100</f>
        <v>0</v>
      </c>
      <c r="AR108" s="27">
        <f>AR87*'Utility Modules'!$C12/100</f>
        <v>0</v>
      </c>
      <c r="AS108" s="27">
        <f>AS87*'Utility Modules'!$C12/100</f>
        <v>0</v>
      </c>
      <c r="AT108" s="27">
        <f>AT87*'Utility Modules'!$C12/100</f>
        <v>0</v>
      </c>
      <c r="AU108" s="27">
        <f>AU87*'Utility Modules'!$C12/100</f>
        <v>0</v>
      </c>
      <c r="AV108" s="27">
        <f>AV87*'Utility Modules'!$C12/100</f>
        <v>0</v>
      </c>
      <c r="AW108" s="27">
        <f>AW87*'Utility Modules'!$C12/100</f>
        <v>0</v>
      </c>
      <c r="AX108" s="27">
        <f>AX87*'Utility Modules'!$C12/100</f>
        <v>0</v>
      </c>
      <c r="AY108" s="27">
        <f>AY87*'Utility Modules'!$C12/100</f>
        <v>0</v>
      </c>
      <c r="AZ108" s="27">
        <f>AZ87*'Utility Modules'!$C12/100</f>
        <v>0</v>
      </c>
      <c r="BA108" s="27">
        <f>BA87*'Utility Modules'!$C12/100</f>
        <v>0</v>
      </c>
      <c r="BB108" s="27">
        <f>BB87*'Utility Modules'!$C12/100</f>
        <v>0</v>
      </c>
      <c r="BC108" s="27">
        <f>BC87*'Utility Modules'!$C12/100</f>
        <v>0</v>
      </c>
      <c r="BD108" s="27">
        <f>BD87*'Utility Modules'!$C12/100</f>
        <v>0</v>
      </c>
      <c r="BE108" s="27">
        <f>BE87*'Utility Modules'!$C12/100</f>
        <v>0</v>
      </c>
      <c r="BF108" s="27">
        <f>BF87*'Utility Modules'!$C12/100</f>
        <v>0</v>
      </c>
      <c r="BG108" s="27">
        <f>BG87*'Utility Modules'!$C12/100</f>
        <v>0</v>
      </c>
      <c r="BH108" s="27">
        <f>BH87*'Utility Modules'!$C12/100</f>
        <v>0</v>
      </c>
      <c r="BI108" s="27">
        <f>BI87*'Utility Modules'!$C12/100</f>
        <v>0</v>
      </c>
      <c r="BJ108" s="27">
        <f>BJ87*'Utility Modules'!$C12/100</f>
        <v>0</v>
      </c>
      <c r="BK108" s="27">
        <f>BK87*'Utility Modules'!$C12/100</f>
        <v>0</v>
      </c>
      <c r="BL108" s="27">
        <f>BL87*'Utility Modules'!$C12/100</f>
        <v>0</v>
      </c>
      <c r="BM108" s="27">
        <f>BM87*'Utility Modules'!$C12/100</f>
        <v>0</v>
      </c>
      <c r="BN108" s="27">
        <f>BN87*'Utility Modules'!$C12/100</f>
        <v>0</v>
      </c>
      <c r="BO108" s="27">
        <f>BO87*'Utility Modules'!$C12/100</f>
        <v>0</v>
      </c>
      <c r="BP108" s="27">
        <f>BP87*'Utility Modules'!$C12/100</f>
        <v>0</v>
      </c>
      <c r="BQ108" s="27">
        <f>BQ87*'Utility Modules'!$C12/100</f>
        <v>0</v>
      </c>
      <c r="BR108" s="27">
        <f>BR87*'Utility Modules'!$C12/100</f>
        <v>0</v>
      </c>
      <c r="BS108" s="27">
        <f>BS87*'Utility Modules'!$C12/100</f>
        <v>0</v>
      </c>
      <c r="BT108" s="27">
        <f>BT87*'Utility Modules'!$C12/100</f>
        <v>0</v>
      </c>
      <c r="BU108" s="27">
        <f>BU87*'Utility Modules'!$C12/100</f>
        <v>0</v>
      </c>
      <c r="BV108" s="27">
        <f>BV87*'Utility Modules'!$C12/100</f>
        <v>0</v>
      </c>
      <c r="BW108" s="27">
        <f>BW87*'Utility Modules'!$C12/100</f>
        <v>0</v>
      </c>
      <c r="BX108" s="27">
        <f>BX87*'Utility Modules'!$C12/100</f>
        <v>0</v>
      </c>
      <c r="BY108" s="27">
        <f>BY87*'Utility Modules'!$C12/100</f>
        <v>0</v>
      </c>
      <c r="BZ108" s="27">
        <f>BZ87*'Utility Modules'!$C12/100</f>
        <v>0</v>
      </c>
      <c r="CA108" s="27">
        <f>CA87*'Utility Modules'!$C12/100</f>
        <v>0</v>
      </c>
      <c r="CB108" s="27">
        <f>CB87*'Utility Modules'!$C12/100</f>
        <v>0</v>
      </c>
      <c r="CC108" s="27">
        <f>CC87*'Utility Modules'!$C12/100</f>
        <v>0</v>
      </c>
      <c r="CD108" s="27">
        <f>CD87*'Utility Modules'!$C12/100</f>
        <v>0</v>
      </c>
      <c r="CE108" s="27">
        <f>CE87*'Utility Modules'!$C12/100</f>
        <v>0</v>
      </c>
      <c r="CF108" s="27">
        <f>CF87*'Utility Modules'!$C12/100</f>
        <v>0</v>
      </c>
      <c r="CG108" s="27">
        <f>CG87*'Utility Modules'!$C12/100</f>
        <v>0</v>
      </c>
      <c r="CH108" s="27">
        <f>CH87*'Utility Modules'!$C12/100</f>
        <v>0</v>
      </c>
      <c r="CI108" s="27">
        <f>CI87*'Utility Modules'!$C12/100</f>
        <v>0</v>
      </c>
      <c r="CJ108" s="27">
        <f>CJ87*'Utility Modules'!$C12/100</f>
        <v>0</v>
      </c>
      <c r="CK108" s="27">
        <f>CK87*'Utility Modules'!$C12/100</f>
        <v>0</v>
      </c>
      <c r="CL108" s="27">
        <f>CL87*'Utility Modules'!$C12/100</f>
        <v>0</v>
      </c>
      <c r="CM108" s="27">
        <f>CM87*'Utility Modules'!$C12/100</f>
        <v>0</v>
      </c>
      <c r="CN108" s="27">
        <f>CN87*'Utility Modules'!$C12/100</f>
        <v>0</v>
      </c>
      <c r="CO108" s="27">
        <f>CO87*'Utility Modules'!$C12/100</f>
        <v>0</v>
      </c>
      <c r="CP108" s="27">
        <f>CP87*'Utility Modules'!$C12/100</f>
        <v>0</v>
      </c>
      <c r="CQ108" s="27">
        <f>CQ87*'Utility Modules'!$C12/100</f>
        <v>0</v>
      </c>
      <c r="CR108" s="27">
        <f>CR87*'Utility Modules'!$C12/100</f>
        <v>0</v>
      </c>
      <c r="CS108" s="27">
        <f>CS87*'Utility Modules'!$C12/100</f>
        <v>0</v>
      </c>
      <c r="CT108" s="27">
        <f>CT87*'Utility Modules'!$C12/100</f>
        <v>0</v>
      </c>
      <c r="CU108" s="27">
        <f>CU87*'Utility Modules'!$C12/100</f>
        <v>0</v>
      </c>
      <c r="CV108" s="27">
        <f>CV87*'Utility Modules'!$C12/100</f>
        <v>0</v>
      </c>
      <c r="CW108" s="27">
        <f>CW87*'Utility Modules'!$C12/100</f>
        <v>0</v>
      </c>
      <c r="CX108" s="27">
        <f>CX87*'Utility Modules'!$C12/100</f>
        <v>0</v>
      </c>
      <c r="CY108" s="27">
        <f>CY87*'Utility Modules'!$C12/100</f>
        <v>0</v>
      </c>
      <c r="CZ108" s="27">
        <f>CZ87*'Utility Modules'!$C12/100</f>
        <v>0</v>
      </c>
      <c r="DA108" s="27">
        <f>DA87*'Utility Modules'!$C12/100</f>
        <v>0</v>
      </c>
      <c r="DB108" s="27">
        <f>DB87*'Utility Modules'!$C12/100</f>
        <v>0</v>
      </c>
      <c r="DC108" s="27">
        <f>DC87*'Utility Modules'!$C12/100</f>
        <v>0</v>
      </c>
      <c r="DD108" s="27">
        <f>DD87*'Utility Modules'!$C12/100</f>
        <v>0</v>
      </c>
      <c r="DE108" s="27">
        <f>DE87*'Utility Modules'!$C12/100</f>
        <v>0</v>
      </c>
      <c r="DF108" s="27">
        <f>DF87*'Utility Modules'!$C12/100</f>
        <v>0</v>
      </c>
      <c r="DG108" s="27">
        <f>DG87*'Utility Modules'!$C12/100</f>
        <v>0</v>
      </c>
      <c r="DH108" s="27">
        <f>DH87*'Utility Modules'!$C12/100</f>
        <v>0</v>
      </c>
      <c r="DI108" s="27">
        <f>DI87*'Utility Modules'!$C12/100</f>
        <v>0</v>
      </c>
      <c r="DJ108" s="27">
        <f>DJ87*'Utility Modules'!$C12/100</f>
        <v>0</v>
      </c>
      <c r="DK108" s="27">
        <f>DK87*'Utility Modules'!$C12/100</f>
        <v>0</v>
      </c>
      <c r="DL108" s="27">
        <f>DL87*'Utility Modules'!$C12/100</f>
        <v>0</v>
      </c>
      <c r="DM108" s="27">
        <f>DM87*'Utility Modules'!$C12/100</f>
        <v>0</v>
      </c>
      <c r="DN108" s="27">
        <f>DN87*'Utility Modules'!$C12/100</f>
        <v>0</v>
      </c>
      <c r="DO108" s="27">
        <f>DO87*'Utility Modules'!$C12/100</f>
        <v>0</v>
      </c>
      <c r="DP108" s="27">
        <f>DP87*'Utility Modules'!$C12/100</f>
        <v>0</v>
      </c>
      <c r="DQ108" s="27">
        <f>DQ87*'Utility Modules'!$C12/100</f>
        <v>0</v>
      </c>
      <c r="DR108" s="27">
        <f>DR87*'Utility Modules'!$C12/100</f>
        <v>0</v>
      </c>
    </row>
    <row r="109" ht="14.25" customHeight="1" outlineLevel="1">
      <c r="B109" s="23" t="str">
        <f t="shared" ref="B109:B114" si="75">B103&amp;" CUM."</f>
        <v>Staking Base APR CUM.</v>
      </c>
      <c r="C109" s="27">
        <f t="shared" ref="C109:C112" si="76">C103</f>
        <v>0</v>
      </c>
      <c r="D109" s="27">
        <f t="shared" ref="D109:DR109" si="74">C109+D103+C125</f>
        <v>3379249560</v>
      </c>
      <c r="E109" s="27">
        <f t="shared" si="74"/>
        <v>6522400561</v>
      </c>
      <c r="F109" s="27">
        <f t="shared" si="74"/>
        <v>9380945914</v>
      </c>
      <c r="G109" s="27">
        <f t="shared" si="74"/>
        <v>12019272759</v>
      </c>
      <c r="H109" s="27">
        <f t="shared" si="74"/>
        <v>29022145003</v>
      </c>
      <c r="I109" s="27">
        <f t="shared" si="74"/>
        <v>36239445593</v>
      </c>
      <c r="J109" s="27">
        <f t="shared" si="74"/>
        <v>40725052057</v>
      </c>
      <c r="K109" s="27">
        <f t="shared" si="74"/>
        <v>44228537537</v>
      </c>
      <c r="L109" s="27">
        <f t="shared" si="74"/>
        <v>47285207766</v>
      </c>
      <c r="M109" s="27">
        <f t="shared" si="74"/>
        <v>50093204716</v>
      </c>
      <c r="N109" s="27">
        <f t="shared" si="74"/>
        <v>76995393761</v>
      </c>
      <c r="O109" s="27">
        <f t="shared" si="74"/>
        <v>86558446998</v>
      </c>
      <c r="P109" s="27">
        <f t="shared" si="74"/>
        <v>91529932170</v>
      </c>
      <c r="Q109" s="27">
        <f t="shared" si="74"/>
        <v>95193522260</v>
      </c>
      <c r="R109" s="27">
        <f t="shared" si="74"/>
        <v>98419384326</v>
      </c>
      <c r="S109" s="27">
        <f t="shared" si="74"/>
        <v>101450078514</v>
      </c>
      <c r="T109" s="27">
        <f t="shared" si="74"/>
        <v>104361750029</v>
      </c>
      <c r="U109" s="27">
        <f t="shared" si="74"/>
        <v>107184556948</v>
      </c>
      <c r="V109" s="27">
        <f t="shared" si="74"/>
        <v>109934663772</v>
      </c>
      <c r="W109" s="27">
        <f t="shared" si="74"/>
        <v>112623039493</v>
      </c>
      <c r="X109" s="27">
        <f t="shared" si="74"/>
        <v>115258121749</v>
      </c>
      <c r="Y109" s="27">
        <f t="shared" si="74"/>
        <v>117846753973</v>
      </c>
      <c r="Z109" s="27">
        <f t="shared" si="74"/>
        <v>120394616207</v>
      </c>
      <c r="AA109" s="27">
        <f t="shared" si="74"/>
        <v>122906517488</v>
      </c>
      <c r="AB109" s="27">
        <f t="shared" si="74"/>
        <v>125386541839</v>
      </c>
      <c r="AC109" s="27">
        <f t="shared" si="74"/>
        <v>127838199450</v>
      </c>
      <c r="AD109" s="27">
        <f t="shared" si="74"/>
        <v>130264518128</v>
      </c>
      <c r="AE109" s="27">
        <f t="shared" si="74"/>
        <v>132668136748</v>
      </c>
      <c r="AF109" s="27">
        <f t="shared" si="74"/>
        <v>135051361507</v>
      </c>
      <c r="AG109" s="27">
        <f t="shared" si="74"/>
        <v>137416217193</v>
      </c>
      <c r="AH109" s="27">
        <f t="shared" si="74"/>
        <v>139764499021</v>
      </c>
      <c r="AI109" s="27">
        <f t="shared" si="74"/>
        <v>142097795979</v>
      </c>
      <c r="AJ109" s="27">
        <f t="shared" si="74"/>
        <v>144417530367</v>
      </c>
      <c r="AK109" s="27">
        <f t="shared" si="74"/>
        <v>146724973729</v>
      </c>
      <c r="AL109" s="27">
        <f t="shared" si="74"/>
        <v>149021259792</v>
      </c>
      <c r="AM109" s="27">
        <f t="shared" si="74"/>
        <v>151307427102</v>
      </c>
      <c r="AN109" s="27">
        <f t="shared" si="74"/>
        <v>153584406912</v>
      </c>
      <c r="AO109" s="27">
        <f t="shared" si="74"/>
        <v>155853049164</v>
      </c>
      <c r="AP109" s="27">
        <f t="shared" si="74"/>
        <v>158114122916</v>
      </c>
      <c r="AQ109" s="27">
        <f t="shared" si="74"/>
        <v>160368335383</v>
      </c>
      <c r="AR109" s="27">
        <f t="shared" si="74"/>
        <v>162616332254</v>
      </c>
      <c r="AS109" s="27">
        <f t="shared" si="74"/>
        <v>164858703216</v>
      </c>
      <c r="AT109" s="27">
        <f t="shared" si="74"/>
        <v>167095995999</v>
      </c>
      <c r="AU109" s="27">
        <f t="shared" si="74"/>
        <v>169328711182</v>
      </c>
      <c r="AV109" s="27">
        <f t="shared" si="74"/>
        <v>171557316329</v>
      </c>
      <c r="AW109" s="27">
        <f t="shared" si="74"/>
        <v>173782242709</v>
      </c>
      <c r="AX109" s="27">
        <f t="shared" si="74"/>
        <v>176003884779</v>
      </c>
      <c r="AY109" s="27">
        <f t="shared" si="74"/>
        <v>178222619393</v>
      </c>
      <c r="AZ109" s="27">
        <f t="shared" si="74"/>
        <v>180438791216</v>
      </c>
      <c r="BA109" s="27">
        <f t="shared" si="74"/>
        <v>182652726433</v>
      </c>
      <c r="BB109" s="27">
        <f t="shared" si="74"/>
        <v>184864725269</v>
      </c>
      <c r="BC109" s="27">
        <f t="shared" si="74"/>
        <v>187075073580</v>
      </c>
      <c r="BD109" s="27">
        <f t="shared" si="74"/>
        <v>189284037576</v>
      </c>
      <c r="BE109" s="27">
        <f t="shared" si="74"/>
        <v>191491864257</v>
      </c>
      <c r="BF109" s="27">
        <f t="shared" si="74"/>
        <v>193698790936</v>
      </c>
      <c r="BG109" s="27">
        <f t="shared" si="74"/>
        <v>195905036524</v>
      </c>
      <c r="BH109" s="27">
        <f t="shared" si="74"/>
        <v>198110812266</v>
      </c>
      <c r="BI109" s="27">
        <f t="shared" si="74"/>
        <v>200316315777</v>
      </c>
      <c r="BJ109" s="27">
        <f t="shared" si="74"/>
        <v>202521725200</v>
      </c>
      <c r="BK109" s="27">
        <f t="shared" si="74"/>
        <v>204727224273</v>
      </c>
      <c r="BL109" s="27">
        <f t="shared" si="74"/>
        <v>206932978768</v>
      </c>
      <c r="BM109" s="27">
        <f t="shared" si="74"/>
        <v>209139150219</v>
      </c>
      <c r="BN109" s="27">
        <f t="shared" si="74"/>
        <v>211345887167</v>
      </c>
      <c r="BO109" s="27">
        <f t="shared" si="74"/>
        <v>213553335630</v>
      </c>
      <c r="BP109" s="27">
        <f t="shared" si="74"/>
        <v>215761632659</v>
      </c>
      <c r="BQ109" s="27">
        <f t="shared" si="74"/>
        <v>217970905677</v>
      </c>
      <c r="BR109" s="27">
        <f t="shared" si="74"/>
        <v>220181281284</v>
      </c>
      <c r="BS109" s="27">
        <f t="shared" si="74"/>
        <v>222392875560</v>
      </c>
      <c r="BT109" s="27">
        <f t="shared" si="74"/>
        <v>224605804300</v>
      </c>
      <c r="BU109" s="27">
        <f t="shared" si="74"/>
        <v>226820176281</v>
      </c>
      <c r="BV109" s="27">
        <f t="shared" si="74"/>
        <v>229036086581</v>
      </c>
      <c r="BW109" s="27">
        <f t="shared" si="74"/>
        <v>231253641876</v>
      </c>
      <c r="BX109" s="27">
        <f t="shared" si="74"/>
        <v>233472935749</v>
      </c>
      <c r="BY109" s="27">
        <f t="shared" si="74"/>
        <v>235694062354</v>
      </c>
      <c r="BZ109" s="27">
        <f t="shared" si="74"/>
        <v>237917106990</v>
      </c>
      <c r="CA109" s="27">
        <f t="shared" si="74"/>
        <v>240142156564</v>
      </c>
      <c r="CB109" s="27">
        <f t="shared" si="74"/>
        <v>242369292611</v>
      </c>
      <c r="CC109" s="27">
        <f t="shared" si="74"/>
        <v>244598590275</v>
      </c>
      <c r="CD109" s="27">
        <f t="shared" si="74"/>
        <v>246830127202</v>
      </c>
      <c r="CE109" s="27">
        <f t="shared" si="74"/>
        <v>249063973207</v>
      </c>
      <c r="CF109" s="27">
        <f t="shared" si="74"/>
        <v>251300200710</v>
      </c>
      <c r="CG109" s="27">
        <f t="shared" si="74"/>
        <v>253538877520</v>
      </c>
      <c r="CH109" s="27">
        <f t="shared" si="74"/>
        <v>255780059611</v>
      </c>
      <c r="CI109" s="27">
        <f t="shared" si="74"/>
        <v>258023817433</v>
      </c>
      <c r="CJ109" s="27">
        <f t="shared" si="74"/>
        <v>260270209952</v>
      </c>
      <c r="CK109" s="27">
        <f t="shared" si="74"/>
        <v>262519298779</v>
      </c>
      <c r="CL109" s="27">
        <f t="shared" si="74"/>
        <v>264771138150</v>
      </c>
      <c r="CM109" s="27">
        <f t="shared" si="74"/>
        <v>267025785783</v>
      </c>
      <c r="CN109" s="27">
        <f t="shared" si="74"/>
        <v>269283295445</v>
      </c>
      <c r="CO109" s="27">
        <f t="shared" si="74"/>
        <v>271543715750</v>
      </c>
      <c r="CP109" s="27">
        <f t="shared" si="74"/>
        <v>273807099418</v>
      </c>
      <c r="CQ109" s="27">
        <f t="shared" si="74"/>
        <v>276073492324</v>
      </c>
      <c r="CR109" s="27">
        <f t="shared" si="74"/>
        <v>278342944389</v>
      </c>
      <c r="CS109" s="27">
        <f t="shared" si="74"/>
        <v>280615501919</v>
      </c>
      <c r="CT109" s="27">
        <f t="shared" si="74"/>
        <v>282891203089</v>
      </c>
      <c r="CU109" s="27">
        <f t="shared" si="74"/>
        <v>285170096546</v>
      </c>
      <c r="CV109" s="27">
        <f t="shared" si="74"/>
        <v>287452222069</v>
      </c>
      <c r="CW109" s="27">
        <f t="shared" si="74"/>
        <v>289737623547</v>
      </c>
      <c r="CX109" s="27">
        <f t="shared" si="74"/>
        <v>292026338088</v>
      </c>
      <c r="CY109" s="27">
        <f t="shared" si="74"/>
        <v>294318407372</v>
      </c>
      <c r="CZ109" s="27">
        <f t="shared" si="74"/>
        <v>296613869737</v>
      </c>
      <c r="DA109" s="27">
        <f t="shared" si="74"/>
        <v>298912758834</v>
      </c>
      <c r="DB109" s="27">
        <f t="shared" si="74"/>
        <v>301215113403</v>
      </c>
      <c r="DC109" s="27">
        <f t="shared" si="74"/>
        <v>303520965628</v>
      </c>
      <c r="DD109" s="27">
        <f t="shared" si="74"/>
        <v>305830352647</v>
      </c>
      <c r="DE109" s="27">
        <f t="shared" si="74"/>
        <v>308143308401</v>
      </c>
      <c r="DF109" s="27">
        <f t="shared" si="74"/>
        <v>310459855352</v>
      </c>
      <c r="DG109" s="27">
        <f t="shared" si="74"/>
        <v>312780033905</v>
      </c>
      <c r="DH109" s="27">
        <f t="shared" si="74"/>
        <v>315103873283</v>
      </c>
      <c r="DI109" s="27">
        <f t="shared" si="74"/>
        <v>317431407209</v>
      </c>
      <c r="DJ109" s="27">
        <f t="shared" si="74"/>
        <v>319762662591</v>
      </c>
      <c r="DK109" s="27">
        <f t="shared" si="74"/>
        <v>322097671632</v>
      </c>
      <c r="DL109" s="27">
        <f t="shared" si="74"/>
        <v>324436463432</v>
      </c>
      <c r="DM109" s="27">
        <f t="shared" si="74"/>
        <v>326779062514</v>
      </c>
      <c r="DN109" s="27">
        <f t="shared" si="74"/>
        <v>329125499216</v>
      </c>
      <c r="DO109" s="27">
        <f t="shared" si="74"/>
        <v>331475797292</v>
      </c>
      <c r="DP109" s="27">
        <f t="shared" si="74"/>
        <v>328161039319</v>
      </c>
      <c r="DQ109" s="27">
        <f t="shared" si="74"/>
        <v>328161039319</v>
      </c>
      <c r="DR109" s="27">
        <f t="shared" si="74"/>
        <v>328161039319</v>
      </c>
    </row>
    <row r="110" ht="14.25" customHeight="1" outlineLevel="1">
      <c r="B110" s="23" t="str">
        <f t="shared" si="75"/>
        <v>Staking Buyback &amp; Distribute CUM.</v>
      </c>
      <c r="C110" s="27">
        <f t="shared" si="76"/>
        <v>3082876875</v>
      </c>
      <c r="D110" s="27">
        <f t="shared" ref="D110:DR110" si="77">C110+D104+C126</f>
        <v>5517986974</v>
      </c>
      <c r="E110" s="27">
        <f t="shared" si="77"/>
        <v>7781117224</v>
      </c>
      <c r="F110" s="27">
        <f t="shared" si="77"/>
        <v>9836867475</v>
      </c>
      <c r="G110" s="27">
        <f t="shared" si="77"/>
        <v>11732219888</v>
      </c>
      <c r="H110" s="27">
        <f t="shared" si="77"/>
        <v>24110107262</v>
      </c>
      <c r="I110" s="27">
        <f t="shared" si="77"/>
        <v>29347468219</v>
      </c>
      <c r="J110" s="27">
        <f t="shared" si="77"/>
        <v>32591723938</v>
      </c>
      <c r="K110" s="27">
        <f t="shared" si="77"/>
        <v>35119587023</v>
      </c>
      <c r="L110" s="27">
        <f t="shared" si="77"/>
        <v>37321683081</v>
      </c>
      <c r="M110" s="27">
        <f t="shared" si="77"/>
        <v>39342599324</v>
      </c>
      <c r="N110" s="27">
        <f t="shared" si="77"/>
        <v>58946045479</v>
      </c>
      <c r="O110" s="27">
        <f t="shared" si="77"/>
        <v>65896887557</v>
      </c>
      <c r="P110" s="27">
        <f t="shared" si="77"/>
        <v>69497401934</v>
      </c>
      <c r="Q110" s="27">
        <f t="shared" si="77"/>
        <v>72143779647</v>
      </c>
      <c r="R110" s="27">
        <f t="shared" si="77"/>
        <v>74471004737</v>
      </c>
      <c r="S110" s="27">
        <f t="shared" si="77"/>
        <v>76656077847</v>
      </c>
      <c r="T110" s="27">
        <f t="shared" si="77"/>
        <v>78754561721</v>
      </c>
      <c r="U110" s="27">
        <f t="shared" si="77"/>
        <v>80788460950</v>
      </c>
      <c r="V110" s="27">
        <f t="shared" si="77"/>
        <v>82769568627</v>
      </c>
      <c r="W110" s="27">
        <f t="shared" si="77"/>
        <v>84705886555</v>
      </c>
      <c r="X110" s="27">
        <f t="shared" si="77"/>
        <v>86603569353</v>
      </c>
      <c r="Y110" s="27">
        <f t="shared" si="77"/>
        <v>88467608333</v>
      </c>
      <c r="Z110" s="27">
        <f t="shared" si="77"/>
        <v>90302145868</v>
      </c>
      <c r="AA110" s="27">
        <f t="shared" si="77"/>
        <v>92110688760</v>
      </c>
      <c r="AB110" s="27">
        <f t="shared" si="77"/>
        <v>93896214769</v>
      </c>
      <c r="AC110" s="27">
        <f t="shared" si="77"/>
        <v>95661282941</v>
      </c>
      <c r="AD110" s="27">
        <f t="shared" si="77"/>
        <v>97408100331</v>
      </c>
      <c r="AE110" s="27">
        <f t="shared" si="77"/>
        <v>99138590211</v>
      </c>
      <c r="AF110" s="27">
        <f t="shared" si="77"/>
        <v>100854433104</v>
      </c>
      <c r="AG110" s="27">
        <f t="shared" si="77"/>
        <v>102557104209</v>
      </c>
      <c r="AH110" s="27">
        <f t="shared" si="77"/>
        <v>104247911220</v>
      </c>
      <c r="AI110" s="27">
        <f t="shared" si="77"/>
        <v>105928011367</v>
      </c>
      <c r="AJ110" s="27">
        <f t="shared" si="77"/>
        <v>107598440264</v>
      </c>
      <c r="AK110" s="27">
        <f t="shared" si="77"/>
        <v>109260123537</v>
      </c>
      <c r="AL110" s="27">
        <f t="shared" si="77"/>
        <v>110913886263</v>
      </c>
      <c r="AM110" s="27">
        <f t="shared" si="77"/>
        <v>112560484091</v>
      </c>
      <c r="AN110" s="27">
        <f t="shared" si="77"/>
        <v>114200594390</v>
      </c>
      <c r="AO110" s="27">
        <f t="shared" si="77"/>
        <v>115834835221</v>
      </c>
      <c r="AP110" s="27">
        <f t="shared" si="77"/>
        <v>117463765641</v>
      </c>
      <c r="AQ110" s="27">
        <f t="shared" si="77"/>
        <v>119087899601</v>
      </c>
      <c r="AR110" s="27">
        <f t="shared" si="77"/>
        <v>120707706174</v>
      </c>
      <c r="AS110" s="27">
        <f t="shared" si="77"/>
        <v>122323613590</v>
      </c>
      <c r="AT110" s="27">
        <f t="shared" si="77"/>
        <v>123936019482</v>
      </c>
      <c r="AU110" s="27">
        <f t="shared" si="77"/>
        <v>125545287094</v>
      </c>
      <c r="AV110" s="27">
        <f t="shared" si="77"/>
        <v>127151755601</v>
      </c>
      <c r="AW110" s="27">
        <f t="shared" si="77"/>
        <v>128755737712</v>
      </c>
      <c r="AX110" s="27">
        <f t="shared" si="77"/>
        <v>130357519292</v>
      </c>
      <c r="AY110" s="27">
        <f t="shared" si="77"/>
        <v>131957373382</v>
      </c>
      <c r="AZ110" s="27">
        <f t="shared" si="77"/>
        <v>133555549552</v>
      </c>
      <c r="BA110" s="27">
        <f t="shared" si="77"/>
        <v>135152283908</v>
      </c>
      <c r="BB110" s="27">
        <f t="shared" si="77"/>
        <v>136747793628</v>
      </c>
      <c r="BC110" s="27">
        <f t="shared" si="77"/>
        <v>138342285428</v>
      </c>
      <c r="BD110" s="27">
        <f t="shared" si="77"/>
        <v>139935951703</v>
      </c>
      <c r="BE110" s="27">
        <f t="shared" si="77"/>
        <v>141528970848</v>
      </c>
      <c r="BF110" s="27">
        <f t="shared" si="77"/>
        <v>143121514212</v>
      </c>
      <c r="BG110" s="27">
        <f t="shared" si="77"/>
        <v>144713739730</v>
      </c>
      <c r="BH110" s="27">
        <f t="shared" si="77"/>
        <v>146305799762</v>
      </c>
      <c r="BI110" s="27">
        <f t="shared" si="77"/>
        <v>147897836741</v>
      </c>
      <c r="BJ110" s="27">
        <f t="shared" si="77"/>
        <v>149489978905</v>
      </c>
      <c r="BK110" s="27">
        <f t="shared" si="77"/>
        <v>151082358597</v>
      </c>
      <c r="BL110" s="27">
        <f t="shared" si="77"/>
        <v>152675095063</v>
      </c>
      <c r="BM110" s="27">
        <f t="shared" si="77"/>
        <v>154268304475</v>
      </c>
      <c r="BN110" s="27">
        <f t="shared" si="77"/>
        <v>155862093543</v>
      </c>
      <c r="BO110" s="27">
        <f t="shared" si="77"/>
        <v>157456567149</v>
      </c>
      <c r="BP110" s="27">
        <f t="shared" si="77"/>
        <v>159051823651</v>
      </c>
      <c r="BQ110" s="27">
        <f t="shared" si="77"/>
        <v>160647954396</v>
      </c>
      <c r="BR110" s="27">
        <f t="shared" si="77"/>
        <v>162245050147</v>
      </c>
      <c r="BS110" s="27">
        <f t="shared" si="77"/>
        <v>163843194007</v>
      </c>
      <c r="BT110" s="27">
        <f t="shared" si="77"/>
        <v>165442468889</v>
      </c>
      <c r="BU110" s="27">
        <f t="shared" si="77"/>
        <v>167042952595</v>
      </c>
      <c r="BV110" s="27">
        <f t="shared" si="77"/>
        <v>168644712953</v>
      </c>
      <c r="BW110" s="27">
        <f t="shared" si="77"/>
        <v>170247826266</v>
      </c>
      <c r="BX110" s="27">
        <f t="shared" si="77"/>
        <v>171852359297</v>
      </c>
      <c r="BY110" s="27">
        <f t="shared" si="77"/>
        <v>173458379244</v>
      </c>
      <c r="BZ110" s="27">
        <f t="shared" si="77"/>
        <v>175065946857</v>
      </c>
      <c r="CA110" s="27">
        <f t="shared" si="77"/>
        <v>176675124075</v>
      </c>
      <c r="CB110" s="27">
        <f t="shared" si="77"/>
        <v>178285968929</v>
      </c>
      <c r="CC110" s="27">
        <f t="shared" si="77"/>
        <v>179898534806</v>
      </c>
      <c r="CD110" s="27">
        <f t="shared" si="77"/>
        <v>181512876928</v>
      </c>
      <c r="CE110" s="27">
        <f t="shared" si="77"/>
        <v>183129044820</v>
      </c>
      <c r="CF110" s="27">
        <f t="shared" si="77"/>
        <v>184747089922</v>
      </c>
      <c r="CG110" s="27">
        <f t="shared" si="77"/>
        <v>186367060322</v>
      </c>
      <c r="CH110" s="27">
        <f t="shared" si="77"/>
        <v>187988995486</v>
      </c>
      <c r="CI110" s="27">
        <f t="shared" si="77"/>
        <v>189612945458</v>
      </c>
      <c r="CJ110" s="27">
        <f t="shared" si="77"/>
        <v>191238951915</v>
      </c>
      <c r="CK110" s="27">
        <f t="shared" si="77"/>
        <v>192867058477</v>
      </c>
      <c r="CL110" s="27">
        <f t="shared" si="77"/>
        <v>194497303397</v>
      </c>
      <c r="CM110" s="27">
        <f t="shared" si="77"/>
        <v>196129727482</v>
      </c>
      <c r="CN110" s="27">
        <f t="shared" si="77"/>
        <v>197764368668</v>
      </c>
      <c r="CO110" s="27">
        <f t="shared" si="77"/>
        <v>199401261143</v>
      </c>
      <c r="CP110" s="27">
        <f t="shared" si="77"/>
        <v>201040442107</v>
      </c>
      <c r="CQ110" s="27">
        <f t="shared" si="77"/>
        <v>202681943775</v>
      </c>
      <c r="CR110" s="27">
        <f t="shared" si="77"/>
        <v>204325801329</v>
      </c>
      <c r="CS110" s="27">
        <f t="shared" si="77"/>
        <v>205972047323</v>
      </c>
      <c r="CT110" s="27">
        <f t="shared" si="77"/>
        <v>207620708394</v>
      </c>
      <c r="CU110" s="27">
        <f t="shared" si="77"/>
        <v>209271818829</v>
      </c>
      <c r="CV110" s="27">
        <f t="shared" si="77"/>
        <v>210925406456</v>
      </c>
      <c r="CW110" s="27">
        <f t="shared" si="77"/>
        <v>212581502117</v>
      </c>
      <c r="CX110" s="27">
        <f t="shared" si="77"/>
        <v>214240131717</v>
      </c>
      <c r="CY110" s="27">
        <f t="shared" si="77"/>
        <v>215901324506</v>
      </c>
      <c r="CZ110" s="27">
        <f t="shared" si="77"/>
        <v>217565107312</v>
      </c>
      <c r="DA110" s="27">
        <f t="shared" si="77"/>
        <v>219231503548</v>
      </c>
      <c r="DB110" s="27">
        <f t="shared" si="77"/>
        <v>220900540357</v>
      </c>
      <c r="DC110" s="27">
        <f t="shared" si="77"/>
        <v>222572240107</v>
      </c>
      <c r="DD110" s="27">
        <f t="shared" si="77"/>
        <v>224246628794</v>
      </c>
      <c r="DE110" s="27">
        <f t="shared" si="77"/>
        <v>225923730089</v>
      </c>
      <c r="DF110" s="27">
        <f t="shared" si="77"/>
        <v>227603559300</v>
      </c>
      <c r="DG110" s="27">
        <f t="shared" si="77"/>
        <v>229286144838</v>
      </c>
      <c r="DH110" s="27">
        <f t="shared" si="77"/>
        <v>230971506967</v>
      </c>
      <c r="DI110" s="27">
        <f t="shared" si="77"/>
        <v>232659669243</v>
      </c>
      <c r="DJ110" s="27">
        <f t="shared" si="77"/>
        <v>234350650260</v>
      </c>
      <c r="DK110" s="27">
        <f t="shared" si="77"/>
        <v>236044472488</v>
      </c>
      <c r="DL110" s="27">
        <f t="shared" si="77"/>
        <v>237741156140</v>
      </c>
      <c r="DM110" s="27">
        <f t="shared" si="77"/>
        <v>239440718101</v>
      </c>
      <c r="DN110" s="27">
        <f t="shared" si="77"/>
        <v>241143179510</v>
      </c>
      <c r="DO110" s="27">
        <f t="shared" si="77"/>
        <v>242848556710</v>
      </c>
      <c r="DP110" s="27">
        <f t="shared" si="77"/>
        <v>240420071143</v>
      </c>
      <c r="DQ110" s="27">
        <f t="shared" si="77"/>
        <v>240420071143</v>
      </c>
      <c r="DR110" s="27">
        <f t="shared" si="77"/>
        <v>240420071143</v>
      </c>
    </row>
    <row r="111" ht="14.25" customHeight="1" outlineLevel="1">
      <c r="B111" s="23" t="str">
        <f t="shared" si="75"/>
        <v>Liquidity Mining CUM.</v>
      </c>
      <c r="C111" s="27">
        <f t="shared" si="76"/>
        <v>2968696250</v>
      </c>
      <c r="D111" s="27">
        <f t="shared" ref="D111:DR111" si="78">C111+D105+C127+C111*(D$144/C$147-1)</f>
        <v>3859443746</v>
      </c>
      <c r="E111" s="27">
        <f t="shared" si="78"/>
        <v>4818887138</v>
      </c>
      <c r="F111" s="27">
        <f t="shared" si="78"/>
        <v>5537861502</v>
      </c>
      <c r="G111" s="27">
        <f t="shared" si="78"/>
        <v>6279393143</v>
      </c>
      <c r="H111" s="27">
        <f t="shared" si="78"/>
        <v>22643541993</v>
      </c>
      <c r="I111" s="27">
        <f t="shared" si="78"/>
        <v>24749406502</v>
      </c>
      <c r="J111" s="27">
        <f t="shared" si="78"/>
        <v>24934902676</v>
      </c>
      <c r="K111" s="27">
        <f t="shared" si="78"/>
        <v>24997707906</v>
      </c>
      <c r="L111" s="27">
        <f t="shared" si="78"/>
        <v>25238291394</v>
      </c>
      <c r="M111" s="27">
        <f t="shared" si="78"/>
        <v>25675486799</v>
      </c>
      <c r="N111" s="27">
        <f t="shared" si="78"/>
        <v>52620678803</v>
      </c>
      <c r="O111" s="27">
        <f t="shared" si="78"/>
        <v>58852068118</v>
      </c>
      <c r="P111" s="27">
        <f t="shared" si="78"/>
        <v>60160066838</v>
      </c>
      <c r="Q111" s="27">
        <f t="shared" si="78"/>
        <v>60380555724</v>
      </c>
      <c r="R111" s="27">
        <f t="shared" si="78"/>
        <v>60463705003</v>
      </c>
      <c r="S111" s="27">
        <f t="shared" si="78"/>
        <v>60632673724</v>
      </c>
      <c r="T111" s="27">
        <f t="shared" si="78"/>
        <v>60928112661</v>
      </c>
      <c r="U111" s="27">
        <f t="shared" si="78"/>
        <v>61346772637</v>
      </c>
      <c r="V111" s="27">
        <f t="shared" si="78"/>
        <v>61876484665</v>
      </c>
      <c r="W111" s="27">
        <f t="shared" si="78"/>
        <v>62504753424</v>
      </c>
      <c r="X111" s="27">
        <f t="shared" si="78"/>
        <v>63220493866</v>
      </c>
      <c r="Y111" s="27">
        <f t="shared" si="78"/>
        <v>64014238882</v>
      </c>
      <c r="Z111" s="27">
        <f t="shared" si="78"/>
        <v>64877963421</v>
      </c>
      <c r="AA111" s="27">
        <f t="shared" si="78"/>
        <v>65804735160</v>
      </c>
      <c r="AB111" s="27">
        <f t="shared" si="78"/>
        <v>66788649503</v>
      </c>
      <c r="AC111" s="27">
        <f t="shared" si="78"/>
        <v>67824570617</v>
      </c>
      <c r="AD111" s="27">
        <f t="shared" si="78"/>
        <v>68908054061</v>
      </c>
      <c r="AE111" s="27">
        <f t="shared" si="78"/>
        <v>70035187890</v>
      </c>
      <c r="AF111" s="27">
        <f t="shared" si="78"/>
        <v>71202544073</v>
      </c>
      <c r="AG111" s="27">
        <f t="shared" si="78"/>
        <v>72407101813</v>
      </c>
      <c r="AH111" s="27">
        <f t="shared" si="78"/>
        <v>73646158852</v>
      </c>
      <c r="AI111" s="27">
        <f t="shared" si="78"/>
        <v>74917328269</v>
      </c>
      <c r="AJ111" s="27">
        <f t="shared" si="78"/>
        <v>76218452973</v>
      </c>
      <c r="AK111" s="27">
        <f t="shared" si="78"/>
        <v>77547606436</v>
      </c>
      <c r="AL111" s="27">
        <f t="shared" si="78"/>
        <v>78903078099</v>
      </c>
      <c r="AM111" s="27">
        <f t="shared" si="78"/>
        <v>80283264712</v>
      </c>
      <c r="AN111" s="27">
        <f t="shared" si="78"/>
        <v>81686755095</v>
      </c>
      <c r="AO111" s="27">
        <f t="shared" si="78"/>
        <v>83112243099</v>
      </c>
      <c r="AP111" s="27">
        <f t="shared" si="78"/>
        <v>84558556770</v>
      </c>
      <c r="AQ111" s="27">
        <f t="shared" si="78"/>
        <v>86024605098</v>
      </c>
      <c r="AR111" s="27">
        <f t="shared" si="78"/>
        <v>87509398767</v>
      </c>
      <c r="AS111" s="27">
        <f t="shared" si="78"/>
        <v>89012035512</v>
      </c>
      <c r="AT111" s="27">
        <f t="shared" si="78"/>
        <v>90531666971</v>
      </c>
      <c r="AU111" s="27">
        <f t="shared" si="78"/>
        <v>92067528893</v>
      </c>
      <c r="AV111" s="27">
        <f t="shared" si="78"/>
        <v>93618896184</v>
      </c>
      <c r="AW111" s="27">
        <f t="shared" si="78"/>
        <v>95185107833</v>
      </c>
      <c r="AX111" s="27">
        <f t="shared" si="78"/>
        <v>96765564268</v>
      </c>
      <c r="AY111" s="27">
        <f t="shared" si="78"/>
        <v>98359674529</v>
      </c>
      <c r="AZ111" s="27">
        <f t="shared" si="78"/>
        <v>99966916702</v>
      </c>
      <c r="BA111" s="27">
        <f t="shared" si="78"/>
        <v>101586785045</v>
      </c>
      <c r="BB111" s="27">
        <f t="shared" si="78"/>
        <v>103218824679</v>
      </c>
      <c r="BC111" s="27">
        <f t="shared" si="78"/>
        <v>104862588676</v>
      </c>
      <c r="BD111" s="27">
        <f t="shared" si="78"/>
        <v>106517676167</v>
      </c>
      <c r="BE111" s="27">
        <f t="shared" si="78"/>
        <v>108183713331</v>
      </c>
      <c r="BF111" s="27">
        <f t="shared" si="78"/>
        <v>109860333101</v>
      </c>
      <c r="BG111" s="27">
        <f t="shared" si="78"/>
        <v>111547207523</v>
      </c>
      <c r="BH111" s="27">
        <f t="shared" si="78"/>
        <v>113244010482</v>
      </c>
      <c r="BI111" s="27">
        <f t="shared" si="78"/>
        <v>114950446032</v>
      </c>
      <c r="BJ111" s="27">
        <f t="shared" si="78"/>
        <v>116666253831</v>
      </c>
      <c r="BK111" s="27">
        <f t="shared" si="78"/>
        <v>118391140409</v>
      </c>
      <c r="BL111" s="27">
        <f t="shared" si="78"/>
        <v>120124865672</v>
      </c>
      <c r="BM111" s="27">
        <f t="shared" si="78"/>
        <v>121867183254</v>
      </c>
      <c r="BN111" s="27">
        <f t="shared" si="78"/>
        <v>123617876305</v>
      </c>
      <c r="BO111" s="27">
        <f t="shared" si="78"/>
        <v>125376722109</v>
      </c>
      <c r="BP111" s="27">
        <f t="shared" si="78"/>
        <v>127143520101</v>
      </c>
      <c r="BQ111" s="27">
        <f t="shared" si="78"/>
        <v>128918084873</v>
      </c>
      <c r="BR111" s="27">
        <f t="shared" si="78"/>
        <v>130700225037</v>
      </c>
      <c r="BS111" s="27">
        <f t="shared" si="78"/>
        <v>132489775032</v>
      </c>
      <c r="BT111" s="27">
        <f t="shared" si="78"/>
        <v>134286560328</v>
      </c>
      <c r="BU111" s="27">
        <f t="shared" si="78"/>
        <v>136090427045</v>
      </c>
      <c r="BV111" s="27">
        <f t="shared" si="78"/>
        <v>137901245396</v>
      </c>
      <c r="BW111" s="27">
        <f t="shared" si="78"/>
        <v>139718845339</v>
      </c>
      <c r="BX111" s="27">
        <f t="shared" si="78"/>
        <v>141543101456</v>
      </c>
      <c r="BY111" s="27">
        <f t="shared" si="78"/>
        <v>143373875356</v>
      </c>
      <c r="BZ111" s="27">
        <f t="shared" si="78"/>
        <v>145211050764</v>
      </c>
      <c r="CA111" s="27">
        <f t="shared" si="78"/>
        <v>147054499596</v>
      </c>
      <c r="CB111" s="27">
        <f t="shared" si="78"/>
        <v>148904110520</v>
      </c>
      <c r="CC111" s="27">
        <f t="shared" si="78"/>
        <v>150759781404</v>
      </c>
      <c r="CD111" s="27">
        <f t="shared" si="78"/>
        <v>152621399776</v>
      </c>
      <c r="CE111" s="27">
        <f t="shared" si="78"/>
        <v>154488873909</v>
      </c>
      <c r="CF111" s="27">
        <f t="shared" si="78"/>
        <v>156362099046</v>
      </c>
      <c r="CG111" s="27">
        <f t="shared" si="78"/>
        <v>158240988241</v>
      </c>
      <c r="CH111" s="27">
        <f t="shared" si="78"/>
        <v>160125473199</v>
      </c>
      <c r="CI111" s="27">
        <f t="shared" si="78"/>
        <v>162015442730</v>
      </c>
      <c r="CJ111" s="27">
        <f t="shared" si="78"/>
        <v>163910826974</v>
      </c>
      <c r="CK111" s="27">
        <f t="shared" si="78"/>
        <v>165811540482</v>
      </c>
      <c r="CL111" s="27">
        <f t="shared" si="78"/>
        <v>167717516749</v>
      </c>
      <c r="CM111" s="27">
        <f t="shared" si="78"/>
        <v>169628674920</v>
      </c>
      <c r="CN111" s="27">
        <f t="shared" si="78"/>
        <v>171544949010</v>
      </c>
      <c r="CO111" s="27">
        <f t="shared" si="78"/>
        <v>173466279366</v>
      </c>
      <c r="CP111" s="27">
        <f t="shared" si="78"/>
        <v>175392594262</v>
      </c>
      <c r="CQ111" s="27">
        <f t="shared" si="78"/>
        <v>177323840396</v>
      </c>
      <c r="CR111" s="27">
        <f t="shared" si="78"/>
        <v>179259949548</v>
      </c>
      <c r="CS111" s="27">
        <f t="shared" si="78"/>
        <v>181200869459</v>
      </c>
      <c r="CT111" s="27">
        <f t="shared" si="78"/>
        <v>183146558280</v>
      </c>
      <c r="CU111" s="27">
        <f t="shared" si="78"/>
        <v>185096945877</v>
      </c>
      <c r="CV111" s="27">
        <f t="shared" si="78"/>
        <v>187051991097</v>
      </c>
      <c r="CW111" s="27">
        <f t="shared" si="78"/>
        <v>189011637434</v>
      </c>
      <c r="CX111" s="27">
        <f t="shared" si="78"/>
        <v>190975845841</v>
      </c>
      <c r="CY111" s="27">
        <f t="shared" si="78"/>
        <v>192944561626</v>
      </c>
      <c r="CZ111" s="27">
        <f t="shared" si="78"/>
        <v>194917744474</v>
      </c>
      <c r="DA111" s="27">
        <f t="shared" si="78"/>
        <v>196895358696</v>
      </c>
      <c r="DB111" s="27">
        <f t="shared" si="78"/>
        <v>198877355797</v>
      </c>
      <c r="DC111" s="27">
        <f t="shared" si="78"/>
        <v>200863704488</v>
      </c>
      <c r="DD111" s="27">
        <f t="shared" si="78"/>
        <v>202854357499</v>
      </c>
      <c r="DE111" s="27">
        <f t="shared" si="78"/>
        <v>204849285493</v>
      </c>
      <c r="DF111" s="27">
        <f t="shared" si="78"/>
        <v>206848471834</v>
      </c>
      <c r="DG111" s="27">
        <f t="shared" si="78"/>
        <v>208851855075</v>
      </c>
      <c r="DH111" s="27">
        <f t="shared" si="78"/>
        <v>210859413636</v>
      </c>
      <c r="DI111" s="27">
        <f t="shared" si="78"/>
        <v>212871108520</v>
      </c>
      <c r="DJ111" s="27">
        <f t="shared" si="78"/>
        <v>214886917191</v>
      </c>
      <c r="DK111" s="27">
        <f t="shared" si="78"/>
        <v>216906800601</v>
      </c>
      <c r="DL111" s="27">
        <f t="shared" si="78"/>
        <v>218930734224</v>
      </c>
      <c r="DM111" s="27">
        <f t="shared" si="78"/>
        <v>220958696933</v>
      </c>
      <c r="DN111" s="27">
        <f t="shared" si="78"/>
        <v>222990654495</v>
      </c>
      <c r="DO111" s="27">
        <f t="shared" si="78"/>
        <v>225026589169</v>
      </c>
      <c r="DP111" s="27">
        <f t="shared" si="78"/>
        <v>220866794826</v>
      </c>
      <c r="DQ111" s="27">
        <f t="shared" si="78"/>
        <v>218989207747</v>
      </c>
      <c r="DR111" s="27">
        <f t="shared" si="78"/>
        <v>217142916168</v>
      </c>
    </row>
    <row r="112" ht="14.25" customHeight="1" outlineLevel="1">
      <c r="B112" s="23" t="str">
        <f t="shared" si="75"/>
        <v>Burning CUM.</v>
      </c>
      <c r="C112" s="27">
        <f t="shared" si="76"/>
        <v>1141806250</v>
      </c>
      <c r="D112" s="27">
        <f>C112+D106+'Data Tables'!C128</f>
        <v>2055116942</v>
      </c>
      <c r="E112" s="27">
        <f>D112+E106+'Data Tables'!D128</f>
        <v>2913750319</v>
      </c>
      <c r="F112" s="27">
        <f>E112+F106+'Data Tables'!E128</f>
        <v>3703958254</v>
      </c>
      <c r="G112" s="27">
        <f>F112+G106+'Data Tables'!F128</f>
        <v>4442373472</v>
      </c>
      <c r="H112" s="27">
        <f>G112+H106+'Data Tables'!G128</f>
        <v>9070228869</v>
      </c>
      <c r="I112" s="27">
        <f>H112+I106+'Data Tables'!H128</f>
        <v>11099288880</v>
      </c>
      <c r="J112" s="27">
        <f>I112+J106+'Data Tables'!I128</f>
        <v>12409559399</v>
      </c>
      <c r="K112" s="27">
        <f>J112+K106+'Data Tables'!J128</f>
        <v>13466515075</v>
      </c>
      <c r="L112" s="27">
        <f>K112+L106+'Data Tables'!K128</f>
        <v>14412178752</v>
      </c>
      <c r="M112" s="27">
        <f>L112+M106+'Data Tables'!L128</f>
        <v>15298894705</v>
      </c>
      <c r="N112" s="27">
        <f>M112+N106+'Data Tables'!M128</f>
        <v>22705143649</v>
      </c>
      <c r="O112" s="27">
        <f>N112+O106+'Data Tables'!N128</f>
        <v>25497848290</v>
      </c>
      <c r="P112" s="27">
        <f>O112+P106+'Data Tables'!O128</f>
        <v>27075434680</v>
      </c>
      <c r="Q112" s="27">
        <f>P112+Q106+'Data Tables'!P128</f>
        <v>28312972359</v>
      </c>
      <c r="R112" s="27">
        <f>Q112+R106+'Data Tables'!Q128</f>
        <v>29442106762</v>
      </c>
      <c r="S112" s="27">
        <f>R112+S106+'Data Tables'!R128</f>
        <v>30527211635</v>
      </c>
      <c r="T112" s="27">
        <f>S112+T106+'Data Tables'!S128</f>
        <v>31588339283</v>
      </c>
      <c r="U112" s="27">
        <f>T112+U106+'Data Tables'!T128</f>
        <v>32633318856</v>
      </c>
      <c r="V112" s="27">
        <f>U112+V106+'Data Tables'!U128</f>
        <v>33666278963</v>
      </c>
      <c r="W112" s="27">
        <f>V112+W106+'Data Tables'!V128</f>
        <v>34689987708</v>
      </c>
      <c r="X112" s="27">
        <f>W112+X106+'Data Tables'!W128</f>
        <v>35706558695</v>
      </c>
      <c r="Y112" s="27">
        <f>X112+Y106+'Data Tables'!X128</f>
        <v>36717697463</v>
      </c>
      <c r="Z112" s="27">
        <f>Y112+Z106+'Data Tables'!Y128</f>
        <v>37724813618</v>
      </c>
      <c r="AA112" s="27">
        <f>Z112+AA106+'Data Tables'!Z128</f>
        <v>38729096711</v>
      </c>
      <c r="AB112" s="27">
        <f>AA112+AB106+'Data Tables'!AA128</f>
        <v>39731553339</v>
      </c>
      <c r="AC112" s="27">
        <f>AB112+AC106+'Data Tables'!AB128</f>
        <v>40733046050</v>
      </c>
      <c r="AD112" s="27">
        <f>AC112+AD106+'Data Tables'!AC128</f>
        <v>41734316502</v>
      </c>
      <c r="AE112" s="27">
        <f>AD112+AE106+'Data Tables'!AD128</f>
        <v>42736009421</v>
      </c>
      <c r="AF112" s="27">
        <f>AE112+AF106+'Data Tables'!AE128</f>
        <v>43738686753</v>
      </c>
      <c r="AG112" s="27">
        <f>AF112+AG106+'Data Tables'!AF128</f>
        <v>44742840618</v>
      </c>
      <c r="AH112" s="27">
        <f>AG112+AH106+'Data Tables'!AG128</f>
        <v>45748906564</v>
      </c>
      <c r="AI112" s="27">
        <f>AH112+AI106+'Data Tables'!AH128</f>
        <v>46757269252</v>
      </c>
      <c r="AJ112" s="27">
        <f>AI112+AJ106+'Data Tables'!AI128</f>
        <v>47768272590</v>
      </c>
      <c r="AK112" s="27">
        <f>AJ112+AK106+'Data Tables'!AJ128</f>
        <v>48782223581</v>
      </c>
      <c r="AL112" s="27">
        <f>AK112+AL106+'Data Tables'!AK128</f>
        <v>49799395418</v>
      </c>
      <c r="AM112" s="27">
        <f>AL112+AM106+'Data Tables'!AL128</f>
        <v>50820038637</v>
      </c>
      <c r="AN112" s="27">
        <f>AM112+AN106+'Data Tables'!AM128</f>
        <v>51844377578</v>
      </c>
      <c r="AO112" s="27">
        <f>AN112+AO106+'Data Tables'!AN128</f>
        <v>52872617124</v>
      </c>
      <c r="AP112" s="27">
        <f>AO112+AP106+'Data Tables'!AO128</f>
        <v>53904942595</v>
      </c>
      <c r="AQ112" s="27">
        <f>AP112+AQ106+'Data Tables'!AP128</f>
        <v>54941524675</v>
      </c>
      <c r="AR112" s="27">
        <f>AQ112+AR106+'Data Tables'!AQ128</f>
        <v>55982519331</v>
      </c>
      <c r="AS112" s="27">
        <f>AR112+AS106+'Data Tables'!AR128</f>
        <v>57028069137</v>
      </c>
      <c r="AT112" s="27">
        <f>AS112+AT106+'Data Tables'!AS128</f>
        <v>58078306925</v>
      </c>
      <c r="AU112" s="27">
        <f>AT112+AU106+'Data Tables'!AT128</f>
        <v>59133354261</v>
      </c>
      <c r="AV112" s="27">
        <f>AU112+AV106+'Data Tables'!AU128</f>
        <v>60193325142</v>
      </c>
      <c r="AW112" s="27">
        <f>AV112+AW106+'Data Tables'!AV128</f>
        <v>61258325018</v>
      </c>
      <c r="AX112" s="27">
        <f>AW112+AX106+'Data Tables'!AW128</f>
        <v>62328450558</v>
      </c>
      <c r="AY112" s="27">
        <f>AX112+AY106+'Data Tables'!AX128</f>
        <v>63403794737</v>
      </c>
      <c r="AZ112" s="27">
        <f>AY112+AZ106+'Data Tables'!AY128</f>
        <v>64484442849</v>
      </c>
      <c r="BA112" s="27">
        <f>AZ112+BA106+'Data Tables'!AZ128</f>
        <v>65570476128</v>
      </c>
      <c r="BB112" s="27">
        <f>BA112+BB106+'Data Tables'!BA128</f>
        <v>66661969668</v>
      </c>
      <c r="BC112" s="27">
        <f>BB112+BC106+'Data Tables'!BB128</f>
        <v>67758995496</v>
      </c>
      <c r="BD112" s="27">
        <f>BC112+BD106+'Data Tables'!BC128</f>
        <v>68861621100</v>
      </c>
      <c r="BE112" s="27">
        <f>BD112+BE106+'Data Tables'!BD128</f>
        <v>69969909493</v>
      </c>
      <c r="BF112" s="27">
        <f>BE112+BF106+'Data Tables'!BE128</f>
        <v>71083921742</v>
      </c>
      <c r="BG112" s="27">
        <f>BF112+BG106+'Data Tables'!BF128</f>
        <v>72203714579</v>
      </c>
      <c r="BH112" s="27">
        <f>BG112+BH106+'Data Tables'!BG128</f>
        <v>73329343257</v>
      </c>
      <c r="BI112" s="27">
        <f>BH112+BI106+'Data Tables'!BH128</f>
        <v>74460859915</v>
      </c>
      <c r="BJ112" s="27">
        <f>BI112+BJ106+'Data Tables'!BI128</f>
        <v>75598311964</v>
      </c>
      <c r="BK112" s="27">
        <f>BJ112+BK106+'Data Tables'!BJ128</f>
        <v>76741748808</v>
      </c>
      <c r="BL112" s="27">
        <f>BK112+BL106+'Data Tables'!BK128</f>
        <v>77891215494</v>
      </c>
      <c r="BM112" s="27">
        <f>BL112+BM106+'Data Tables'!BL128</f>
        <v>79046756369</v>
      </c>
      <c r="BN112" s="27">
        <f>BM112+BN106+'Data Tables'!BM128</f>
        <v>80208412707</v>
      </c>
      <c r="BO112" s="27">
        <f>BN112+BO106+'Data Tables'!BN128</f>
        <v>81376225501</v>
      </c>
      <c r="BP112" s="27">
        <f>BO112+BP106+'Data Tables'!BO128</f>
        <v>82550233713</v>
      </c>
      <c r="BQ112" s="27">
        <f>BP112+BQ106+'Data Tables'!BP128</f>
        <v>83730474076</v>
      </c>
      <c r="BR112" s="27">
        <f>BQ112+BR106+'Data Tables'!BQ128</f>
        <v>84916983445</v>
      </c>
      <c r="BS112" s="27">
        <f>BR112+BS106+'Data Tables'!BR128</f>
        <v>86109796171</v>
      </c>
      <c r="BT112" s="27">
        <f>BS112+BT106+'Data Tables'!BS128</f>
        <v>87308946846</v>
      </c>
      <c r="BU112" s="27">
        <f>BT112+BU106+'Data Tables'!BT128</f>
        <v>88514468474</v>
      </c>
      <c r="BV112" s="27">
        <f>BU112+BV106+'Data Tables'!BU128</f>
        <v>89726390653</v>
      </c>
      <c r="BW112" s="27">
        <f>BV112+BW106+'Data Tables'!BV128</f>
        <v>90944746372</v>
      </c>
      <c r="BX112" s="27">
        <f>BW112+BX106+'Data Tables'!BW128</f>
        <v>92169565370</v>
      </c>
      <c r="BY112" s="27">
        <f>BX112+BY106+'Data Tables'!BX128</f>
        <v>93400877793</v>
      </c>
      <c r="BZ112" s="27">
        <f>BY112+BZ106+'Data Tables'!BY128</f>
        <v>94638711646</v>
      </c>
      <c r="CA112" s="27">
        <f>BZ112+CA106+'Data Tables'!BZ128</f>
        <v>95883095604</v>
      </c>
      <c r="CB112" s="27">
        <f>CA112+CB106+'Data Tables'!CA128</f>
        <v>97134057121</v>
      </c>
      <c r="CC112" s="27">
        <f>CB112+CC106+'Data Tables'!CB128</f>
        <v>98391622145</v>
      </c>
      <c r="CD112" s="27">
        <f>CC112+CD106+'Data Tables'!CC128</f>
        <v>99655817505</v>
      </c>
      <c r="CE112" s="27">
        <f>CD112+CE106+'Data Tables'!CD128</f>
        <v>100926668120</v>
      </c>
      <c r="CF112" s="27">
        <f>CE112+CF106+'Data Tables'!CE128</f>
        <v>102204199805</v>
      </c>
      <c r="CG112" s="27">
        <f>CF112+CG106+'Data Tables'!CF128</f>
        <v>103488437324</v>
      </c>
      <c r="CH112" s="27">
        <f>CG112+CH106+'Data Tables'!CG128</f>
        <v>104779402423</v>
      </c>
      <c r="CI112" s="27">
        <f>CH112+CI106+'Data Tables'!CH128</f>
        <v>106077120914</v>
      </c>
      <c r="CJ112" s="27">
        <f>CI112+CJ106+'Data Tables'!CI128</f>
        <v>107381615696</v>
      </c>
      <c r="CK112" s="27">
        <f>CJ112+CK106+'Data Tables'!CJ128</f>
        <v>108692910541</v>
      </c>
      <c r="CL112" s="27">
        <f>CK112+CL106+'Data Tables'!CK128</f>
        <v>110011027395</v>
      </c>
      <c r="CM112" s="27">
        <f>CL112+CM106+'Data Tables'!CL128</f>
        <v>111335989290</v>
      </c>
      <c r="CN112" s="27">
        <f>CM112+CN106+'Data Tables'!CM128</f>
        <v>112667818350</v>
      </c>
      <c r="CO112" s="27">
        <f>CN112+CO106+'Data Tables'!CN128</f>
        <v>114006535447</v>
      </c>
      <c r="CP112" s="27">
        <f>CO112+CP106+'Data Tables'!CO128</f>
        <v>115352162697</v>
      </c>
      <c r="CQ112" s="27">
        <f>CP112+CQ106+'Data Tables'!CP128</f>
        <v>116704720508</v>
      </c>
      <c r="CR112" s="27">
        <f>CQ112+CR106+'Data Tables'!CQ128</f>
        <v>118064230505</v>
      </c>
      <c r="CS112" s="27">
        <f>CR112+CS106+'Data Tables'!CR128</f>
        <v>119430713471</v>
      </c>
      <c r="CT112" s="27">
        <f>CS112+CT106+'Data Tables'!CS128</f>
        <v>120804188116</v>
      </c>
      <c r="CU112" s="27">
        <f>CT112+CU106+'Data Tables'!CT128</f>
        <v>122184676086</v>
      </c>
      <c r="CV112" s="27">
        <f>CU112+CV106+'Data Tables'!CU128</f>
        <v>123572196759</v>
      </c>
      <c r="CW112" s="27">
        <f>CV112+CW106+'Data Tables'!CV128</f>
        <v>124966770731</v>
      </c>
      <c r="CX112" s="27">
        <f>CW112+CX106+'Data Tables'!CW128</f>
        <v>126368416887</v>
      </c>
      <c r="CY112" s="27">
        <f>CX112+CY106+'Data Tables'!CX128</f>
        <v>127777155445</v>
      </c>
      <c r="CZ112" s="27">
        <f>CY112+CZ106+'Data Tables'!CY128</f>
        <v>129193005834</v>
      </c>
      <c r="DA112" s="27">
        <f>CZ112+DA106+'Data Tables'!CZ128</f>
        <v>130615986319</v>
      </c>
      <c r="DB112" s="27">
        <f>DA112+DB106+'Data Tables'!DA128</f>
        <v>132046116632</v>
      </c>
      <c r="DC112" s="27">
        <f>DB112+DC106+'Data Tables'!DB128</f>
        <v>133483414837</v>
      </c>
      <c r="DD112" s="27">
        <f>DC112+DD106+'Data Tables'!DC128</f>
        <v>134927900425</v>
      </c>
      <c r="DE112" s="27">
        <f>DD112+DE106+'Data Tables'!DD128</f>
        <v>136379592122</v>
      </c>
      <c r="DF112" s="27">
        <f>DE112+DF106+'Data Tables'!DE128</f>
        <v>137838505645</v>
      </c>
      <c r="DG112" s="27">
        <f>DF112+DG106+'Data Tables'!DF128</f>
        <v>139304661620</v>
      </c>
      <c r="DH112" s="27">
        <f>DG112+DH106+'Data Tables'!DG128</f>
        <v>140778077760</v>
      </c>
      <c r="DI112" s="27">
        <f>DH112+DI106+'Data Tables'!DH128</f>
        <v>142258773073</v>
      </c>
      <c r="DJ112" s="27">
        <f>DI112+DJ106+'Data Tables'!DI128</f>
        <v>143746764817</v>
      </c>
      <c r="DK112" s="27">
        <f>DJ112+DK106+'Data Tables'!DJ128</f>
        <v>145242071754</v>
      </c>
      <c r="DL112" s="27">
        <f>DK112+DL106+'Data Tables'!DK128</f>
        <v>146744711894</v>
      </c>
      <c r="DM112" s="27">
        <f>DL112+DM106+'Data Tables'!DL128</f>
        <v>148254702087</v>
      </c>
      <c r="DN112" s="27">
        <f>DM112+DN106+'Data Tables'!DM128</f>
        <v>149772060824</v>
      </c>
      <c r="DO112" s="27">
        <f>DN112+DO106+'Data Tables'!DN128</f>
        <v>151296804897</v>
      </c>
      <c r="DP112" s="27">
        <f>DO112+DP106+'Data Tables'!DO128</f>
        <v>151296804897</v>
      </c>
      <c r="DQ112" s="27">
        <f>DP112+DQ106+'Data Tables'!DP128</f>
        <v>151296804897</v>
      </c>
      <c r="DR112" s="27">
        <f>DQ112+DR106+'Data Tables'!DQ128</f>
        <v>151296804897</v>
      </c>
    </row>
    <row r="113" ht="14.25" customHeight="1" outlineLevel="1">
      <c r="B113" s="23" t="str">
        <f t="shared" si="75"/>
        <v>Holding CUM.</v>
      </c>
      <c r="C113" s="27">
        <f t="shared" ref="C113:DR113" si="79">C$180</f>
        <v>8438470173</v>
      </c>
      <c r="D113" s="27">
        <f t="shared" si="79"/>
        <v>7646045326</v>
      </c>
      <c r="E113" s="27">
        <f t="shared" si="79"/>
        <v>6654372242</v>
      </c>
      <c r="F113" s="27">
        <f t="shared" si="79"/>
        <v>5903753151</v>
      </c>
      <c r="G113" s="27">
        <f t="shared" si="79"/>
        <v>5272451413</v>
      </c>
      <c r="H113" s="27">
        <f t="shared" si="79"/>
        <v>24608750160</v>
      </c>
      <c r="I113" s="27">
        <f t="shared" si="79"/>
        <v>14191511141</v>
      </c>
      <c r="J113" s="27">
        <f t="shared" si="79"/>
        <v>10520281535</v>
      </c>
      <c r="K113" s="27">
        <f t="shared" si="79"/>
        <v>8907354014</v>
      </c>
      <c r="L113" s="27">
        <f t="shared" si="79"/>
        <v>8053039179</v>
      </c>
      <c r="M113" s="27">
        <f t="shared" si="79"/>
        <v>7539024547</v>
      </c>
      <c r="N113" s="27">
        <f t="shared" si="79"/>
        <v>35676063648</v>
      </c>
      <c r="O113" s="27">
        <f t="shared" si="79"/>
        <v>18065654203</v>
      </c>
      <c r="P113" s="27">
        <f t="shared" si="79"/>
        <v>13137412009</v>
      </c>
      <c r="Q113" s="27">
        <f t="shared" si="79"/>
        <v>11566350037</v>
      </c>
      <c r="R113" s="27">
        <f t="shared" si="79"/>
        <v>10928240916</v>
      </c>
      <c r="S113" s="27">
        <f t="shared" si="79"/>
        <v>10580744909</v>
      </c>
      <c r="T113" s="27">
        <f t="shared" si="79"/>
        <v>10346714822</v>
      </c>
      <c r="U113" s="27">
        <f t="shared" si="79"/>
        <v>10172519657</v>
      </c>
      <c r="V113" s="27">
        <f t="shared" si="79"/>
        <v>10038441968</v>
      </c>
      <c r="W113" s="27">
        <f t="shared" si="79"/>
        <v>9934996184</v>
      </c>
      <c r="X113" s="27">
        <f t="shared" si="79"/>
        <v>9856268375</v>
      </c>
      <c r="Y113" s="27">
        <f t="shared" si="79"/>
        <v>9797969638</v>
      </c>
      <c r="Z113" s="27">
        <f t="shared" si="79"/>
        <v>9756910765</v>
      </c>
      <c r="AA113" s="27">
        <f t="shared" si="79"/>
        <v>9730440268</v>
      </c>
      <c r="AB113" s="27">
        <f t="shared" si="79"/>
        <v>9716470445</v>
      </c>
      <c r="AC113" s="27">
        <f t="shared" si="79"/>
        <v>9713249304</v>
      </c>
      <c r="AD113" s="27">
        <f t="shared" si="79"/>
        <v>9719372021</v>
      </c>
      <c r="AE113" s="27">
        <f t="shared" si="79"/>
        <v>9733638863</v>
      </c>
      <c r="AF113" s="27">
        <f t="shared" si="79"/>
        <v>9755037901</v>
      </c>
      <c r="AG113" s="27">
        <f t="shared" si="79"/>
        <v>9782749214</v>
      </c>
      <c r="AH113" s="27">
        <f t="shared" si="79"/>
        <v>9816035344</v>
      </c>
      <c r="AI113" s="27">
        <f t="shared" si="79"/>
        <v>9854305611</v>
      </c>
      <c r="AJ113" s="27">
        <f t="shared" si="79"/>
        <v>9897025230</v>
      </c>
      <c r="AK113" s="27">
        <f t="shared" si="79"/>
        <v>9943704171</v>
      </c>
      <c r="AL113" s="27">
        <f t="shared" si="79"/>
        <v>9994014036</v>
      </c>
      <c r="AM113" s="27">
        <f t="shared" si="79"/>
        <v>10047575230</v>
      </c>
      <c r="AN113" s="27">
        <f t="shared" si="79"/>
        <v>10104105743</v>
      </c>
      <c r="AO113" s="27">
        <f t="shared" si="79"/>
        <v>10163322045</v>
      </c>
      <c r="AP113" s="27">
        <f t="shared" si="79"/>
        <v>10225012029</v>
      </c>
      <c r="AQ113" s="27">
        <f t="shared" si="79"/>
        <v>10288962398</v>
      </c>
      <c r="AR113" s="27">
        <f t="shared" si="79"/>
        <v>10354979079</v>
      </c>
      <c r="AS113" s="27">
        <f t="shared" si="79"/>
        <v>10422920843</v>
      </c>
      <c r="AT113" s="27">
        <f t="shared" si="79"/>
        <v>10492624432</v>
      </c>
      <c r="AU113" s="27">
        <f t="shared" si="79"/>
        <v>10563980157</v>
      </c>
      <c r="AV113" s="27">
        <f t="shared" si="79"/>
        <v>10636864153</v>
      </c>
      <c r="AW113" s="27">
        <f t="shared" si="79"/>
        <v>10711149127</v>
      </c>
      <c r="AX113" s="27">
        <f t="shared" si="79"/>
        <v>10786781577</v>
      </c>
      <c r="AY113" s="27">
        <f t="shared" si="79"/>
        <v>10863650181</v>
      </c>
      <c r="AZ113" s="27">
        <f t="shared" si="79"/>
        <v>10941696061</v>
      </c>
      <c r="BA113" s="27">
        <f t="shared" si="79"/>
        <v>11020830299</v>
      </c>
      <c r="BB113" s="27">
        <f t="shared" si="79"/>
        <v>11101008377</v>
      </c>
      <c r="BC113" s="27">
        <f t="shared" si="79"/>
        <v>11182164542</v>
      </c>
      <c r="BD113" s="27">
        <f t="shared" si="79"/>
        <v>11264233964</v>
      </c>
      <c r="BE113" s="27">
        <f t="shared" si="79"/>
        <v>11347188392</v>
      </c>
      <c r="BF113" s="27">
        <f t="shared" si="79"/>
        <v>11430965030</v>
      </c>
      <c r="BG113" s="27">
        <f t="shared" si="79"/>
        <v>11515542429</v>
      </c>
      <c r="BH113" s="27">
        <f t="shared" si="79"/>
        <v>11600875475</v>
      </c>
      <c r="BI113" s="27">
        <f t="shared" si="79"/>
        <v>11686895635</v>
      </c>
      <c r="BJ113" s="27">
        <f t="shared" si="79"/>
        <v>11773631806</v>
      </c>
      <c r="BK113" s="27">
        <f t="shared" si="79"/>
        <v>11861020811</v>
      </c>
      <c r="BL113" s="27">
        <f t="shared" si="79"/>
        <v>11949052539</v>
      </c>
      <c r="BM113" s="27">
        <f t="shared" si="79"/>
        <v>12037682434</v>
      </c>
      <c r="BN113" s="27">
        <f t="shared" si="79"/>
        <v>12126906424</v>
      </c>
      <c r="BO113" s="27">
        <f t="shared" si="79"/>
        <v>12216695103</v>
      </c>
      <c r="BP113" s="27">
        <f t="shared" si="79"/>
        <v>12307016137</v>
      </c>
      <c r="BQ113" s="27">
        <f t="shared" si="79"/>
        <v>12397871284</v>
      </c>
      <c r="BR113" s="27">
        <f t="shared" si="79"/>
        <v>12489224299</v>
      </c>
      <c r="BS113" s="27">
        <f t="shared" si="79"/>
        <v>12581078618</v>
      </c>
      <c r="BT113" s="27">
        <f t="shared" si="79"/>
        <v>12673411274</v>
      </c>
      <c r="BU113" s="27">
        <f t="shared" si="79"/>
        <v>12766172886</v>
      </c>
      <c r="BV113" s="27">
        <f t="shared" si="79"/>
        <v>12859412600</v>
      </c>
      <c r="BW113" s="27">
        <f t="shared" si="79"/>
        <v>12953083299</v>
      </c>
      <c r="BX113" s="27">
        <f t="shared" si="79"/>
        <v>13047190904</v>
      </c>
      <c r="BY113" s="27">
        <f t="shared" si="79"/>
        <v>13141704405</v>
      </c>
      <c r="BZ113" s="27">
        <f t="shared" si="79"/>
        <v>13236633447</v>
      </c>
      <c r="CA113" s="27">
        <f t="shared" si="79"/>
        <v>13331960389</v>
      </c>
      <c r="CB113" s="27">
        <f t="shared" si="79"/>
        <v>13427663397</v>
      </c>
      <c r="CC113" s="27">
        <f t="shared" si="79"/>
        <v>13523755207</v>
      </c>
      <c r="CD113" s="27">
        <f t="shared" si="79"/>
        <v>13620208195</v>
      </c>
      <c r="CE113" s="27">
        <f t="shared" si="79"/>
        <v>13717035294</v>
      </c>
      <c r="CF113" s="27">
        <f t="shared" si="79"/>
        <v>13814221277</v>
      </c>
      <c r="CG113" s="27">
        <f t="shared" si="79"/>
        <v>13911722450</v>
      </c>
      <c r="CH113" s="27">
        <f t="shared" si="79"/>
        <v>14009597701</v>
      </c>
      <c r="CI113" s="27">
        <f t="shared" si="79"/>
        <v>14107804811</v>
      </c>
      <c r="CJ113" s="27">
        <f t="shared" si="79"/>
        <v>14206356447</v>
      </c>
      <c r="CK113" s="27">
        <f t="shared" si="79"/>
        <v>14305226142</v>
      </c>
      <c r="CL113" s="27">
        <f t="shared" si="79"/>
        <v>14404429650</v>
      </c>
      <c r="CM113" s="27">
        <f t="shared" si="79"/>
        <v>14503953762</v>
      </c>
      <c r="CN113" s="27">
        <f t="shared" si="79"/>
        <v>14603780391</v>
      </c>
      <c r="CO113" s="27">
        <f t="shared" si="79"/>
        <v>14703927539</v>
      </c>
      <c r="CP113" s="27">
        <f t="shared" si="79"/>
        <v>14804370447</v>
      </c>
      <c r="CQ113" s="27">
        <f t="shared" si="79"/>
        <v>14905126767</v>
      </c>
      <c r="CR113" s="27">
        <f t="shared" si="79"/>
        <v>15006184286</v>
      </c>
      <c r="CS113" s="27">
        <f t="shared" si="79"/>
        <v>15107512983</v>
      </c>
      <c r="CT113" s="27">
        <f t="shared" si="79"/>
        <v>15209155360</v>
      </c>
      <c r="CU113" s="27">
        <f t="shared" si="79"/>
        <v>15311078586</v>
      </c>
      <c r="CV113" s="27">
        <f t="shared" si="79"/>
        <v>15413300328</v>
      </c>
      <c r="CW113" s="27">
        <f t="shared" si="79"/>
        <v>15515795737</v>
      </c>
      <c r="CX113" s="27">
        <f t="shared" si="79"/>
        <v>15618584173</v>
      </c>
      <c r="CY113" s="27">
        <f t="shared" si="79"/>
        <v>15721654188</v>
      </c>
      <c r="CZ113" s="27">
        <f t="shared" si="79"/>
        <v>15824988913</v>
      </c>
      <c r="DA113" s="27">
        <f t="shared" si="79"/>
        <v>15928609604</v>
      </c>
      <c r="DB113" s="27">
        <f t="shared" si="79"/>
        <v>16032492105</v>
      </c>
      <c r="DC113" s="27">
        <f t="shared" si="79"/>
        <v>16136657072</v>
      </c>
      <c r="DD113" s="27">
        <f t="shared" si="79"/>
        <v>16241093440</v>
      </c>
      <c r="DE113" s="27">
        <f t="shared" si="79"/>
        <v>16345757579</v>
      </c>
      <c r="DF113" s="27">
        <f t="shared" si="79"/>
        <v>16450720647</v>
      </c>
      <c r="DG113" s="27">
        <f t="shared" si="79"/>
        <v>16555940432</v>
      </c>
      <c r="DH113" s="27">
        <f t="shared" si="79"/>
        <v>16661435697</v>
      </c>
      <c r="DI113" s="27">
        <f t="shared" si="79"/>
        <v>16767181078</v>
      </c>
      <c r="DJ113" s="27">
        <f t="shared" si="79"/>
        <v>16873198363</v>
      </c>
      <c r="DK113" s="27">
        <f t="shared" si="79"/>
        <v>16979476660</v>
      </c>
      <c r="DL113" s="27">
        <f t="shared" si="79"/>
        <v>17085999182</v>
      </c>
      <c r="DM113" s="27">
        <f t="shared" si="79"/>
        <v>17192789667</v>
      </c>
      <c r="DN113" s="27">
        <f t="shared" si="79"/>
        <v>17299823514</v>
      </c>
      <c r="DO113" s="27">
        <f t="shared" si="79"/>
        <v>17407123714</v>
      </c>
      <c r="DP113" s="27">
        <f t="shared" si="79"/>
        <v>11258370203</v>
      </c>
      <c r="DQ113" s="27">
        <f t="shared" si="79"/>
        <v>3228674604</v>
      </c>
      <c r="DR113" s="27">
        <f t="shared" si="79"/>
        <v>3193389229</v>
      </c>
    </row>
    <row r="114" ht="14.25" customHeight="1" outlineLevel="1">
      <c r="B114" s="23" t="str">
        <f t="shared" si="75"/>
        <v>Transfer for Benefit CUM.</v>
      </c>
      <c r="C114" s="27">
        <f>C108</f>
        <v>0</v>
      </c>
      <c r="D114" s="27">
        <f>C114+D108+IF('Background Data'!$A79&lt;&gt;'Background Data'!$A$19,'Data Tables'!C130,D$180-C114-D108)+IF('Background Data'!$A79&lt;&gt;'Background Data'!$A$21,0,C114*(D$144/C$147-1))</f>
        <v>0</v>
      </c>
      <c r="E114" s="27">
        <f>D114+E108+IF('Background Data'!$A79&lt;&gt;'Background Data'!$A$19,'Data Tables'!D130,E$180-D114-E108)+IF('Background Data'!$A79&lt;&gt;'Background Data'!$A$21,0,D114*(E$144/D$147-1))</f>
        <v>0</v>
      </c>
      <c r="F114" s="27">
        <f>E114+F108+IF('Background Data'!$A79&lt;&gt;'Background Data'!$A$19,'Data Tables'!E130,F$180-E114-F108)+IF('Background Data'!$A79&lt;&gt;'Background Data'!$A$21,0,E114*(F$144/E$147-1))</f>
        <v>0</v>
      </c>
      <c r="G114" s="27">
        <f>F114+G108+IF('Background Data'!$A79&lt;&gt;'Background Data'!$A$19,'Data Tables'!F130,G$180-F114-G108)+IF('Background Data'!$A79&lt;&gt;'Background Data'!$A$21,0,F114*(G$144/F$147-1))</f>
        <v>0</v>
      </c>
      <c r="H114" s="27">
        <f>G114+H108+IF('Background Data'!$A79&lt;&gt;'Background Data'!$A$19,'Data Tables'!G130,H$180-G114-H108)+IF('Background Data'!$A79&lt;&gt;'Background Data'!$A$21,0,G114*(H$144/G$147-1))</f>
        <v>0</v>
      </c>
      <c r="I114" s="27">
        <f>H114+I108+IF('Background Data'!$A79&lt;&gt;'Background Data'!$A$19,'Data Tables'!H130,I$180-H114-I108)+IF('Background Data'!$A79&lt;&gt;'Background Data'!$A$21,0,H114*(I$144/H$147-1))</f>
        <v>0</v>
      </c>
      <c r="J114" s="27">
        <f>I114+J108+IF('Background Data'!$A79&lt;&gt;'Background Data'!$A$19,'Data Tables'!I130,J$180-I114-J108)+IF('Background Data'!$A79&lt;&gt;'Background Data'!$A$21,0,I114*(J$144/I$147-1))</f>
        <v>0</v>
      </c>
      <c r="K114" s="27">
        <f>J114+K108+IF('Background Data'!$A79&lt;&gt;'Background Data'!$A$19,'Data Tables'!J130,K$180-J114-K108)+IF('Background Data'!$A79&lt;&gt;'Background Data'!$A$21,0,J114*(K$144/J$147-1))</f>
        <v>0</v>
      </c>
      <c r="L114" s="27">
        <f>K114+L108+IF('Background Data'!$A79&lt;&gt;'Background Data'!$A$19,'Data Tables'!K130,L$180-K114-L108)+IF('Background Data'!$A79&lt;&gt;'Background Data'!$A$21,0,K114*(L$144/K$147-1))</f>
        <v>0</v>
      </c>
      <c r="M114" s="27">
        <f>L114+M108+IF('Background Data'!$A79&lt;&gt;'Background Data'!$A$19,'Data Tables'!L130,M$180-L114-M108)+IF('Background Data'!$A79&lt;&gt;'Background Data'!$A$21,0,L114*(M$144/L$147-1))</f>
        <v>0</v>
      </c>
      <c r="N114" s="27">
        <f>M114+N108+IF('Background Data'!$A79&lt;&gt;'Background Data'!$A$19,'Data Tables'!M130,N$180-M114-N108)+IF('Background Data'!$A79&lt;&gt;'Background Data'!$A$21,0,M114*(N$144/M$147-1))</f>
        <v>0</v>
      </c>
      <c r="O114" s="27">
        <f>N114+O108+IF('Background Data'!$A79&lt;&gt;'Background Data'!$A$19,'Data Tables'!N130,O$180-N114-O108)+IF('Background Data'!$A79&lt;&gt;'Background Data'!$A$21,0,N114*(O$144/N$147-1))</f>
        <v>0</v>
      </c>
      <c r="P114" s="27">
        <f>O114+P108+IF('Background Data'!$A79&lt;&gt;'Background Data'!$A$19,'Data Tables'!O130,P$180-O114-P108)+IF('Background Data'!$A79&lt;&gt;'Background Data'!$A$21,0,O114*(P$144/O$147-1))</f>
        <v>0</v>
      </c>
      <c r="Q114" s="27">
        <f>P114+Q108+IF('Background Data'!$A79&lt;&gt;'Background Data'!$A$19,'Data Tables'!P130,Q$180-P114-Q108)+IF('Background Data'!$A79&lt;&gt;'Background Data'!$A$21,0,P114*(Q$144/P$147-1))</f>
        <v>0</v>
      </c>
      <c r="R114" s="27">
        <f>Q114+R108+IF('Background Data'!$A79&lt;&gt;'Background Data'!$A$19,'Data Tables'!Q130,R$180-Q114-R108)+IF('Background Data'!$A79&lt;&gt;'Background Data'!$A$21,0,Q114*(R$144/Q$147-1))</f>
        <v>0</v>
      </c>
      <c r="S114" s="27">
        <f>R114+S108+IF('Background Data'!$A79&lt;&gt;'Background Data'!$A$19,'Data Tables'!R130,S$180-R114-S108)+IF('Background Data'!$A79&lt;&gt;'Background Data'!$A$21,0,R114*(S$144/R$147-1))</f>
        <v>0</v>
      </c>
      <c r="T114" s="27">
        <f>S114+T108+IF('Background Data'!$A79&lt;&gt;'Background Data'!$A$19,'Data Tables'!S130,T$180-S114-T108)+IF('Background Data'!$A79&lt;&gt;'Background Data'!$A$21,0,S114*(T$144/S$147-1))</f>
        <v>0</v>
      </c>
      <c r="U114" s="27">
        <f>T114+U108+IF('Background Data'!$A79&lt;&gt;'Background Data'!$A$19,'Data Tables'!T130,U$180-T114-U108)+IF('Background Data'!$A79&lt;&gt;'Background Data'!$A$21,0,T114*(U$144/T$147-1))</f>
        <v>0</v>
      </c>
      <c r="V114" s="27">
        <f>U114+V108+IF('Background Data'!$A79&lt;&gt;'Background Data'!$A$19,'Data Tables'!U130,V$180-U114-V108)+IF('Background Data'!$A79&lt;&gt;'Background Data'!$A$21,0,U114*(V$144/U$147-1))</f>
        <v>0</v>
      </c>
      <c r="W114" s="27">
        <f>V114+W108+IF('Background Data'!$A79&lt;&gt;'Background Data'!$A$19,'Data Tables'!V130,W$180-V114-W108)+IF('Background Data'!$A79&lt;&gt;'Background Data'!$A$21,0,V114*(W$144/V$147-1))</f>
        <v>0</v>
      </c>
      <c r="X114" s="27">
        <f>W114+X108+IF('Background Data'!$A79&lt;&gt;'Background Data'!$A$19,'Data Tables'!W130,X$180-W114-X108)+IF('Background Data'!$A79&lt;&gt;'Background Data'!$A$21,0,W114*(X$144/W$147-1))</f>
        <v>0</v>
      </c>
      <c r="Y114" s="27">
        <f>X114+Y108+IF('Background Data'!$A79&lt;&gt;'Background Data'!$A$19,'Data Tables'!X130,Y$180-X114-Y108)+IF('Background Data'!$A79&lt;&gt;'Background Data'!$A$21,0,X114*(Y$144/X$147-1))</f>
        <v>0</v>
      </c>
      <c r="Z114" s="27">
        <f>Y114+Z108+IF('Background Data'!$A79&lt;&gt;'Background Data'!$A$19,'Data Tables'!Y130,Z$180-Y114-Z108)+IF('Background Data'!$A79&lt;&gt;'Background Data'!$A$21,0,Y114*(Z$144/Y$147-1))</f>
        <v>0</v>
      </c>
      <c r="AA114" s="27">
        <f>Z114+AA108+IF('Background Data'!$A79&lt;&gt;'Background Data'!$A$19,'Data Tables'!Z130,AA$180-Z114-AA108)+IF('Background Data'!$A79&lt;&gt;'Background Data'!$A$21,0,Z114*(AA$144/Z$147-1))</f>
        <v>0</v>
      </c>
      <c r="AB114" s="27">
        <f>AA114+AB108+IF('Background Data'!$A79&lt;&gt;'Background Data'!$A$19,'Data Tables'!AA130,AB$180-AA114-AB108)+IF('Background Data'!$A79&lt;&gt;'Background Data'!$A$21,0,AA114*(AB$144/AA$147-1))</f>
        <v>0</v>
      </c>
      <c r="AC114" s="27">
        <f>AB114+AC108+IF('Background Data'!$A79&lt;&gt;'Background Data'!$A$19,'Data Tables'!AB130,AC$180-AB114-AC108)+IF('Background Data'!$A79&lt;&gt;'Background Data'!$A$21,0,AB114*(AC$144/AB$147-1))</f>
        <v>0</v>
      </c>
      <c r="AD114" s="27">
        <f>AC114+AD108+IF('Background Data'!$A79&lt;&gt;'Background Data'!$A$19,'Data Tables'!AC130,AD$180-AC114-AD108)+IF('Background Data'!$A79&lt;&gt;'Background Data'!$A$21,0,AC114*(AD$144/AC$147-1))</f>
        <v>0</v>
      </c>
      <c r="AE114" s="27">
        <f>AD114+AE108+IF('Background Data'!$A79&lt;&gt;'Background Data'!$A$19,'Data Tables'!AD130,AE$180-AD114-AE108)+IF('Background Data'!$A79&lt;&gt;'Background Data'!$A$21,0,AD114*(AE$144/AD$147-1))</f>
        <v>0</v>
      </c>
      <c r="AF114" s="27">
        <f>AE114+AF108+IF('Background Data'!$A79&lt;&gt;'Background Data'!$A$19,'Data Tables'!AE130,AF$180-AE114-AF108)+IF('Background Data'!$A79&lt;&gt;'Background Data'!$A$21,0,AE114*(AF$144/AE$147-1))</f>
        <v>0</v>
      </c>
      <c r="AG114" s="27">
        <f>AF114+AG108+IF('Background Data'!$A79&lt;&gt;'Background Data'!$A$19,'Data Tables'!AF130,AG$180-AF114-AG108)+IF('Background Data'!$A79&lt;&gt;'Background Data'!$A$21,0,AF114*(AG$144/AF$147-1))</f>
        <v>0</v>
      </c>
      <c r="AH114" s="27">
        <f>AG114+AH108+IF('Background Data'!$A79&lt;&gt;'Background Data'!$A$19,'Data Tables'!AG130,AH$180-AG114-AH108)+IF('Background Data'!$A79&lt;&gt;'Background Data'!$A$21,0,AG114*(AH$144/AG$147-1))</f>
        <v>0</v>
      </c>
      <c r="AI114" s="27">
        <f>AH114+AI108+IF('Background Data'!$A79&lt;&gt;'Background Data'!$A$19,'Data Tables'!AH130,AI$180-AH114-AI108)+IF('Background Data'!$A79&lt;&gt;'Background Data'!$A$21,0,AH114*(AI$144/AH$147-1))</f>
        <v>0</v>
      </c>
      <c r="AJ114" s="27">
        <f>AI114+AJ108+IF('Background Data'!$A79&lt;&gt;'Background Data'!$A$19,'Data Tables'!AI130,AJ$180-AI114-AJ108)+IF('Background Data'!$A79&lt;&gt;'Background Data'!$A$21,0,AI114*(AJ$144/AI$147-1))</f>
        <v>0</v>
      </c>
      <c r="AK114" s="27">
        <f>AJ114+AK108+IF('Background Data'!$A79&lt;&gt;'Background Data'!$A$19,'Data Tables'!AJ130,AK$180-AJ114-AK108)+IF('Background Data'!$A79&lt;&gt;'Background Data'!$A$21,0,AJ114*(AK$144/AJ$147-1))</f>
        <v>0</v>
      </c>
      <c r="AL114" s="27">
        <f>AK114+AL108+IF('Background Data'!$A79&lt;&gt;'Background Data'!$A$19,'Data Tables'!AK130,AL$180-AK114-AL108)+IF('Background Data'!$A79&lt;&gt;'Background Data'!$A$21,0,AK114*(AL$144/AK$147-1))</f>
        <v>0</v>
      </c>
      <c r="AM114" s="27">
        <f>AL114+AM108+IF('Background Data'!$A79&lt;&gt;'Background Data'!$A$19,'Data Tables'!AL130,AM$180-AL114-AM108)+IF('Background Data'!$A79&lt;&gt;'Background Data'!$A$21,0,AL114*(AM$144/AL$147-1))</f>
        <v>0</v>
      </c>
      <c r="AN114" s="27">
        <f>AM114+AN108+IF('Background Data'!$A79&lt;&gt;'Background Data'!$A$19,'Data Tables'!AM130,AN$180-AM114-AN108)+IF('Background Data'!$A79&lt;&gt;'Background Data'!$A$21,0,AM114*(AN$144/AM$147-1))</f>
        <v>0</v>
      </c>
      <c r="AO114" s="27">
        <f>AN114+AO108+IF('Background Data'!$A79&lt;&gt;'Background Data'!$A$19,'Data Tables'!AN130,AO$180-AN114-AO108)+IF('Background Data'!$A79&lt;&gt;'Background Data'!$A$21,0,AN114*(AO$144/AN$147-1))</f>
        <v>0</v>
      </c>
      <c r="AP114" s="27">
        <f>AO114+AP108+IF('Background Data'!$A79&lt;&gt;'Background Data'!$A$19,'Data Tables'!AO130,AP$180-AO114-AP108)+IF('Background Data'!$A79&lt;&gt;'Background Data'!$A$21,0,AO114*(AP$144/AO$147-1))</f>
        <v>0</v>
      </c>
      <c r="AQ114" s="27">
        <f>AP114+AQ108+IF('Background Data'!$A79&lt;&gt;'Background Data'!$A$19,'Data Tables'!AP130,AQ$180-AP114-AQ108)+IF('Background Data'!$A79&lt;&gt;'Background Data'!$A$21,0,AP114*(AQ$144/AP$147-1))</f>
        <v>0</v>
      </c>
      <c r="AR114" s="27">
        <f>AQ114+AR108+IF('Background Data'!$A79&lt;&gt;'Background Data'!$A$19,'Data Tables'!AQ130,AR$180-AQ114-AR108)+IF('Background Data'!$A79&lt;&gt;'Background Data'!$A$21,0,AQ114*(AR$144/AQ$147-1))</f>
        <v>0</v>
      </c>
      <c r="AS114" s="27">
        <f>AR114+AS108+IF('Background Data'!$A79&lt;&gt;'Background Data'!$A$19,'Data Tables'!AR130,AS$180-AR114-AS108)+IF('Background Data'!$A79&lt;&gt;'Background Data'!$A$21,0,AR114*(AS$144/AR$147-1))</f>
        <v>0</v>
      </c>
      <c r="AT114" s="27">
        <f>AS114+AT108+IF('Background Data'!$A79&lt;&gt;'Background Data'!$A$19,'Data Tables'!AS130,AT$180-AS114-AT108)+IF('Background Data'!$A79&lt;&gt;'Background Data'!$A$21,0,AS114*(AT$144/AS$147-1))</f>
        <v>0</v>
      </c>
      <c r="AU114" s="27">
        <f>AT114+AU108+IF('Background Data'!$A79&lt;&gt;'Background Data'!$A$19,'Data Tables'!AT130,AU$180-AT114-AU108)+IF('Background Data'!$A79&lt;&gt;'Background Data'!$A$21,0,AT114*(AU$144/AT$147-1))</f>
        <v>0</v>
      </c>
      <c r="AV114" s="27">
        <f>AU114+AV108+IF('Background Data'!$A79&lt;&gt;'Background Data'!$A$19,'Data Tables'!AU130,AV$180-AU114-AV108)+IF('Background Data'!$A79&lt;&gt;'Background Data'!$A$21,0,AU114*(AV$144/AU$147-1))</f>
        <v>0</v>
      </c>
      <c r="AW114" s="27">
        <f>AV114+AW108+IF('Background Data'!$A79&lt;&gt;'Background Data'!$A$19,'Data Tables'!AV130,AW$180-AV114-AW108)+IF('Background Data'!$A79&lt;&gt;'Background Data'!$A$21,0,AV114*(AW$144/AV$147-1))</f>
        <v>0</v>
      </c>
      <c r="AX114" s="27">
        <f>AW114+AX108+IF('Background Data'!$A79&lt;&gt;'Background Data'!$A$19,'Data Tables'!AW130,AX$180-AW114-AX108)+IF('Background Data'!$A79&lt;&gt;'Background Data'!$A$21,0,AW114*(AX$144/AW$147-1))</f>
        <v>0</v>
      </c>
      <c r="AY114" s="27">
        <f>AX114+AY108+IF('Background Data'!$A79&lt;&gt;'Background Data'!$A$19,'Data Tables'!AX130,AY$180-AX114-AY108)+IF('Background Data'!$A79&lt;&gt;'Background Data'!$A$21,0,AX114*(AY$144/AX$147-1))</f>
        <v>0</v>
      </c>
      <c r="AZ114" s="27">
        <f>AY114+AZ108+IF('Background Data'!$A79&lt;&gt;'Background Data'!$A$19,'Data Tables'!AY130,AZ$180-AY114-AZ108)+IF('Background Data'!$A79&lt;&gt;'Background Data'!$A$21,0,AY114*(AZ$144/AY$147-1))</f>
        <v>0</v>
      </c>
      <c r="BA114" s="27">
        <f>AZ114+BA108+IF('Background Data'!$A79&lt;&gt;'Background Data'!$A$19,'Data Tables'!AZ130,BA$180-AZ114-BA108)+IF('Background Data'!$A79&lt;&gt;'Background Data'!$A$21,0,AZ114*(BA$144/AZ$147-1))</f>
        <v>0</v>
      </c>
      <c r="BB114" s="27">
        <f>BA114+BB108+IF('Background Data'!$A79&lt;&gt;'Background Data'!$A$19,'Data Tables'!BA130,BB$180-BA114-BB108)+IF('Background Data'!$A79&lt;&gt;'Background Data'!$A$21,0,BA114*(BB$144/BA$147-1))</f>
        <v>0</v>
      </c>
      <c r="BC114" s="27">
        <f>BB114+BC108+IF('Background Data'!$A79&lt;&gt;'Background Data'!$A$19,'Data Tables'!BB130,BC$180-BB114-BC108)+IF('Background Data'!$A79&lt;&gt;'Background Data'!$A$21,0,BB114*(BC$144/BB$147-1))</f>
        <v>0</v>
      </c>
      <c r="BD114" s="27">
        <f>BC114+BD108+IF('Background Data'!$A79&lt;&gt;'Background Data'!$A$19,'Data Tables'!BC130,BD$180-BC114-BD108)+IF('Background Data'!$A79&lt;&gt;'Background Data'!$A$21,0,BC114*(BD$144/BC$147-1))</f>
        <v>0</v>
      </c>
      <c r="BE114" s="27">
        <f>BD114+BE108+IF('Background Data'!$A79&lt;&gt;'Background Data'!$A$19,'Data Tables'!BD130,BE$180-BD114-BE108)+IF('Background Data'!$A79&lt;&gt;'Background Data'!$A$21,0,BD114*(BE$144/BD$147-1))</f>
        <v>0</v>
      </c>
      <c r="BF114" s="27">
        <f>BE114+BF108+IF('Background Data'!$A79&lt;&gt;'Background Data'!$A$19,'Data Tables'!BE130,BF$180-BE114-BF108)+IF('Background Data'!$A79&lt;&gt;'Background Data'!$A$21,0,BE114*(BF$144/BE$147-1))</f>
        <v>0</v>
      </c>
      <c r="BG114" s="27">
        <f>BF114+BG108+IF('Background Data'!$A79&lt;&gt;'Background Data'!$A$19,'Data Tables'!BF130,BG$180-BF114-BG108)+IF('Background Data'!$A79&lt;&gt;'Background Data'!$A$21,0,BF114*(BG$144/BF$147-1))</f>
        <v>0</v>
      </c>
      <c r="BH114" s="27">
        <f>BG114+BH108+IF('Background Data'!$A79&lt;&gt;'Background Data'!$A$19,'Data Tables'!BG130,BH$180-BG114-BH108)+IF('Background Data'!$A79&lt;&gt;'Background Data'!$A$21,0,BG114*(BH$144/BG$147-1))</f>
        <v>0</v>
      </c>
      <c r="BI114" s="27">
        <f>BH114+BI108+IF('Background Data'!$A79&lt;&gt;'Background Data'!$A$19,'Data Tables'!BH130,BI$180-BH114-BI108)+IF('Background Data'!$A79&lt;&gt;'Background Data'!$A$21,0,BH114*(BI$144/BH$147-1))</f>
        <v>0</v>
      </c>
      <c r="BJ114" s="27">
        <f>BI114+BJ108+IF('Background Data'!$A79&lt;&gt;'Background Data'!$A$19,'Data Tables'!BI130,BJ$180-BI114-BJ108)+IF('Background Data'!$A79&lt;&gt;'Background Data'!$A$21,0,BI114*(BJ$144/BI$147-1))</f>
        <v>0</v>
      </c>
      <c r="BK114" s="27">
        <f>BJ114+BK108+IF('Background Data'!$A79&lt;&gt;'Background Data'!$A$19,'Data Tables'!BJ130,BK$180-BJ114-BK108)+IF('Background Data'!$A79&lt;&gt;'Background Data'!$A$21,0,BJ114*(BK$144/BJ$147-1))</f>
        <v>0</v>
      </c>
      <c r="BL114" s="27">
        <f>BK114+BL108+IF('Background Data'!$A79&lt;&gt;'Background Data'!$A$19,'Data Tables'!BK130,BL$180-BK114-BL108)+IF('Background Data'!$A79&lt;&gt;'Background Data'!$A$21,0,BK114*(BL$144/BK$147-1))</f>
        <v>0</v>
      </c>
      <c r="BM114" s="27">
        <f>BL114+BM108+IF('Background Data'!$A79&lt;&gt;'Background Data'!$A$19,'Data Tables'!BL130,BM$180-BL114-BM108)+IF('Background Data'!$A79&lt;&gt;'Background Data'!$A$21,0,BL114*(BM$144/BL$147-1))</f>
        <v>0</v>
      </c>
      <c r="BN114" s="27">
        <f>BM114+BN108+IF('Background Data'!$A79&lt;&gt;'Background Data'!$A$19,'Data Tables'!BM130,BN$180-BM114-BN108)+IF('Background Data'!$A79&lt;&gt;'Background Data'!$A$21,0,BM114*(BN$144/BM$147-1))</f>
        <v>0</v>
      </c>
      <c r="BO114" s="27">
        <f>BN114+BO108+IF('Background Data'!$A79&lt;&gt;'Background Data'!$A$19,'Data Tables'!BN130,BO$180-BN114-BO108)+IF('Background Data'!$A79&lt;&gt;'Background Data'!$A$21,0,BN114*(BO$144/BN$147-1))</f>
        <v>0</v>
      </c>
      <c r="BP114" s="27">
        <f>BO114+BP108+IF('Background Data'!$A79&lt;&gt;'Background Data'!$A$19,'Data Tables'!BO130,BP$180-BO114-BP108)+IF('Background Data'!$A79&lt;&gt;'Background Data'!$A$21,0,BO114*(BP$144/BO$147-1))</f>
        <v>0</v>
      </c>
      <c r="BQ114" s="27">
        <f>BP114+BQ108+IF('Background Data'!$A79&lt;&gt;'Background Data'!$A$19,'Data Tables'!BP130,BQ$180-BP114-BQ108)+IF('Background Data'!$A79&lt;&gt;'Background Data'!$A$21,0,BP114*(BQ$144/BP$147-1))</f>
        <v>0</v>
      </c>
      <c r="BR114" s="27">
        <f>BQ114+BR108+IF('Background Data'!$A79&lt;&gt;'Background Data'!$A$19,'Data Tables'!BQ130,BR$180-BQ114-BR108)+IF('Background Data'!$A79&lt;&gt;'Background Data'!$A$21,0,BQ114*(BR$144/BQ$147-1))</f>
        <v>0</v>
      </c>
      <c r="BS114" s="27">
        <f>BR114+BS108+IF('Background Data'!$A79&lt;&gt;'Background Data'!$A$19,'Data Tables'!BR130,BS$180-BR114-BS108)+IF('Background Data'!$A79&lt;&gt;'Background Data'!$A$21,0,BR114*(BS$144/BR$147-1))</f>
        <v>0</v>
      </c>
      <c r="BT114" s="27">
        <f>BS114+BT108+IF('Background Data'!$A79&lt;&gt;'Background Data'!$A$19,'Data Tables'!BS130,BT$180-BS114-BT108)+IF('Background Data'!$A79&lt;&gt;'Background Data'!$A$21,0,BS114*(BT$144/BS$147-1))</f>
        <v>0</v>
      </c>
      <c r="BU114" s="27">
        <f>BT114+BU108+IF('Background Data'!$A79&lt;&gt;'Background Data'!$A$19,'Data Tables'!BT130,BU$180-BT114-BU108)+IF('Background Data'!$A79&lt;&gt;'Background Data'!$A$21,0,BT114*(BU$144/BT$147-1))</f>
        <v>0</v>
      </c>
      <c r="BV114" s="27">
        <f>BU114+BV108+IF('Background Data'!$A79&lt;&gt;'Background Data'!$A$19,'Data Tables'!BU130,BV$180-BU114-BV108)+IF('Background Data'!$A79&lt;&gt;'Background Data'!$A$21,0,BU114*(BV$144/BU$147-1))</f>
        <v>0</v>
      </c>
      <c r="BW114" s="27">
        <f>BV114+BW108+IF('Background Data'!$A79&lt;&gt;'Background Data'!$A$19,'Data Tables'!BV130,BW$180-BV114-BW108)+IF('Background Data'!$A79&lt;&gt;'Background Data'!$A$21,0,BV114*(BW$144/BV$147-1))</f>
        <v>0</v>
      </c>
      <c r="BX114" s="27">
        <f>BW114+BX108+IF('Background Data'!$A79&lt;&gt;'Background Data'!$A$19,'Data Tables'!BW130,BX$180-BW114-BX108)+IF('Background Data'!$A79&lt;&gt;'Background Data'!$A$21,0,BW114*(BX$144/BW$147-1))</f>
        <v>0</v>
      </c>
      <c r="BY114" s="27">
        <f>BX114+BY108+IF('Background Data'!$A79&lt;&gt;'Background Data'!$A$19,'Data Tables'!BX130,BY$180-BX114-BY108)+IF('Background Data'!$A79&lt;&gt;'Background Data'!$A$21,0,BX114*(BY$144/BX$147-1))</f>
        <v>0</v>
      </c>
      <c r="BZ114" s="27">
        <f>BY114+BZ108+IF('Background Data'!$A79&lt;&gt;'Background Data'!$A$19,'Data Tables'!BY130,BZ$180-BY114-BZ108)+IF('Background Data'!$A79&lt;&gt;'Background Data'!$A$21,0,BY114*(BZ$144/BY$147-1))</f>
        <v>0</v>
      </c>
      <c r="CA114" s="27">
        <f>BZ114+CA108+IF('Background Data'!$A79&lt;&gt;'Background Data'!$A$19,'Data Tables'!BZ130,CA$180-BZ114-CA108)+IF('Background Data'!$A79&lt;&gt;'Background Data'!$A$21,0,BZ114*(CA$144/BZ$147-1))</f>
        <v>0</v>
      </c>
      <c r="CB114" s="27">
        <f>CA114+CB108+IF('Background Data'!$A79&lt;&gt;'Background Data'!$A$19,'Data Tables'!CA130,CB$180-CA114-CB108)+IF('Background Data'!$A79&lt;&gt;'Background Data'!$A$21,0,CA114*(CB$144/CA$147-1))</f>
        <v>0</v>
      </c>
      <c r="CC114" s="27">
        <f>CB114+CC108+IF('Background Data'!$A79&lt;&gt;'Background Data'!$A$19,'Data Tables'!CB130,CC$180-CB114-CC108)+IF('Background Data'!$A79&lt;&gt;'Background Data'!$A$21,0,CB114*(CC$144/CB$147-1))</f>
        <v>0</v>
      </c>
      <c r="CD114" s="27">
        <f>CC114+CD108+IF('Background Data'!$A79&lt;&gt;'Background Data'!$A$19,'Data Tables'!CC130,CD$180-CC114-CD108)+IF('Background Data'!$A79&lt;&gt;'Background Data'!$A$21,0,CC114*(CD$144/CC$147-1))</f>
        <v>0</v>
      </c>
      <c r="CE114" s="27">
        <f>CD114+CE108+IF('Background Data'!$A79&lt;&gt;'Background Data'!$A$19,'Data Tables'!CD130,CE$180-CD114-CE108)+IF('Background Data'!$A79&lt;&gt;'Background Data'!$A$21,0,CD114*(CE$144/CD$147-1))</f>
        <v>0</v>
      </c>
      <c r="CF114" s="27">
        <f>CE114+CF108+IF('Background Data'!$A79&lt;&gt;'Background Data'!$A$19,'Data Tables'!CE130,CF$180-CE114-CF108)+IF('Background Data'!$A79&lt;&gt;'Background Data'!$A$21,0,CE114*(CF$144/CE$147-1))</f>
        <v>0</v>
      </c>
      <c r="CG114" s="27">
        <f>CF114+CG108+IF('Background Data'!$A79&lt;&gt;'Background Data'!$A$19,'Data Tables'!CF130,CG$180-CF114-CG108)+IF('Background Data'!$A79&lt;&gt;'Background Data'!$A$21,0,CF114*(CG$144/CF$147-1))</f>
        <v>0</v>
      </c>
      <c r="CH114" s="27">
        <f>CG114+CH108+IF('Background Data'!$A79&lt;&gt;'Background Data'!$A$19,'Data Tables'!CG130,CH$180-CG114-CH108)+IF('Background Data'!$A79&lt;&gt;'Background Data'!$A$21,0,CG114*(CH$144/CG$147-1))</f>
        <v>0</v>
      </c>
      <c r="CI114" s="27">
        <f>CH114+CI108+IF('Background Data'!$A79&lt;&gt;'Background Data'!$A$19,'Data Tables'!CH130,CI$180-CH114-CI108)+IF('Background Data'!$A79&lt;&gt;'Background Data'!$A$21,0,CH114*(CI$144/CH$147-1))</f>
        <v>0</v>
      </c>
      <c r="CJ114" s="27">
        <f>CI114+CJ108+IF('Background Data'!$A79&lt;&gt;'Background Data'!$A$19,'Data Tables'!CI130,CJ$180-CI114-CJ108)+IF('Background Data'!$A79&lt;&gt;'Background Data'!$A$21,0,CI114*(CJ$144/CI$147-1))</f>
        <v>0</v>
      </c>
      <c r="CK114" s="27">
        <f>CJ114+CK108+IF('Background Data'!$A79&lt;&gt;'Background Data'!$A$19,'Data Tables'!CJ130,CK$180-CJ114-CK108)+IF('Background Data'!$A79&lt;&gt;'Background Data'!$A$21,0,CJ114*(CK$144/CJ$147-1))</f>
        <v>0</v>
      </c>
      <c r="CL114" s="27">
        <f>CK114+CL108+IF('Background Data'!$A79&lt;&gt;'Background Data'!$A$19,'Data Tables'!CK130,CL$180-CK114-CL108)+IF('Background Data'!$A79&lt;&gt;'Background Data'!$A$21,0,CK114*(CL$144/CK$147-1))</f>
        <v>0</v>
      </c>
      <c r="CM114" s="27">
        <f>CL114+CM108+IF('Background Data'!$A79&lt;&gt;'Background Data'!$A$19,'Data Tables'!CL130,CM$180-CL114-CM108)+IF('Background Data'!$A79&lt;&gt;'Background Data'!$A$21,0,CL114*(CM$144/CL$147-1))</f>
        <v>0</v>
      </c>
      <c r="CN114" s="27">
        <f>CM114+CN108+IF('Background Data'!$A79&lt;&gt;'Background Data'!$A$19,'Data Tables'!CM130,CN$180-CM114-CN108)+IF('Background Data'!$A79&lt;&gt;'Background Data'!$A$21,0,CM114*(CN$144/CM$147-1))</f>
        <v>0</v>
      </c>
      <c r="CO114" s="27">
        <f>CN114+CO108+IF('Background Data'!$A79&lt;&gt;'Background Data'!$A$19,'Data Tables'!CN130,CO$180-CN114-CO108)+IF('Background Data'!$A79&lt;&gt;'Background Data'!$A$21,0,CN114*(CO$144/CN$147-1))</f>
        <v>0</v>
      </c>
      <c r="CP114" s="27">
        <f>CO114+CP108+IF('Background Data'!$A79&lt;&gt;'Background Data'!$A$19,'Data Tables'!CO130,CP$180-CO114-CP108)+IF('Background Data'!$A79&lt;&gt;'Background Data'!$A$21,0,CO114*(CP$144/CO$147-1))</f>
        <v>0</v>
      </c>
      <c r="CQ114" s="27">
        <f>CP114+CQ108+IF('Background Data'!$A79&lt;&gt;'Background Data'!$A$19,'Data Tables'!CP130,CQ$180-CP114-CQ108)+IF('Background Data'!$A79&lt;&gt;'Background Data'!$A$21,0,CP114*(CQ$144/CP$147-1))</f>
        <v>0</v>
      </c>
      <c r="CR114" s="27">
        <f>CQ114+CR108+IF('Background Data'!$A79&lt;&gt;'Background Data'!$A$19,'Data Tables'!CQ130,CR$180-CQ114-CR108)+IF('Background Data'!$A79&lt;&gt;'Background Data'!$A$21,0,CQ114*(CR$144/CQ$147-1))</f>
        <v>0</v>
      </c>
      <c r="CS114" s="27">
        <f>CR114+CS108+IF('Background Data'!$A79&lt;&gt;'Background Data'!$A$19,'Data Tables'!CR130,CS$180-CR114-CS108)+IF('Background Data'!$A79&lt;&gt;'Background Data'!$A$21,0,CR114*(CS$144/CR$147-1))</f>
        <v>0</v>
      </c>
      <c r="CT114" s="27">
        <f>CS114+CT108+IF('Background Data'!$A79&lt;&gt;'Background Data'!$A$19,'Data Tables'!CS130,CT$180-CS114-CT108)+IF('Background Data'!$A79&lt;&gt;'Background Data'!$A$21,0,CS114*(CT$144/CS$147-1))</f>
        <v>0</v>
      </c>
      <c r="CU114" s="27">
        <f>CT114+CU108+IF('Background Data'!$A79&lt;&gt;'Background Data'!$A$19,'Data Tables'!CT130,CU$180-CT114-CU108)+IF('Background Data'!$A79&lt;&gt;'Background Data'!$A$21,0,CT114*(CU$144/CT$147-1))</f>
        <v>0</v>
      </c>
      <c r="CV114" s="27">
        <f>CU114+CV108+IF('Background Data'!$A79&lt;&gt;'Background Data'!$A$19,'Data Tables'!CU130,CV$180-CU114-CV108)+IF('Background Data'!$A79&lt;&gt;'Background Data'!$A$21,0,CU114*(CV$144/CU$147-1))</f>
        <v>0</v>
      </c>
      <c r="CW114" s="27">
        <f>CV114+CW108+IF('Background Data'!$A79&lt;&gt;'Background Data'!$A$19,'Data Tables'!CV130,CW$180-CV114-CW108)+IF('Background Data'!$A79&lt;&gt;'Background Data'!$A$21,0,CV114*(CW$144/CV$147-1))</f>
        <v>0</v>
      </c>
      <c r="CX114" s="27">
        <f>CW114+CX108+IF('Background Data'!$A79&lt;&gt;'Background Data'!$A$19,'Data Tables'!CW130,CX$180-CW114-CX108)+IF('Background Data'!$A79&lt;&gt;'Background Data'!$A$21,0,CW114*(CX$144/CW$147-1))</f>
        <v>0</v>
      </c>
      <c r="CY114" s="27">
        <f>CX114+CY108+IF('Background Data'!$A79&lt;&gt;'Background Data'!$A$19,'Data Tables'!CX130,CY$180-CX114-CY108)+IF('Background Data'!$A79&lt;&gt;'Background Data'!$A$21,0,CX114*(CY$144/CX$147-1))</f>
        <v>0</v>
      </c>
      <c r="CZ114" s="27">
        <f>CY114+CZ108+IF('Background Data'!$A79&lt;&gt;'Background Data'!$A$19,'Data Tables'!CY130,CZ$180-CY114-CZ108)+IF('Background Data'!$A79&lt;&gt;'Background Data'!$A$21,0,CY114*(CZ$144/CY$147-1))</f>
        <v>0</v>
      </c>
      <c r="DA114" s="27">
        <f>CZ114+DA108+IF('Background Data'!$A79&lt;&gt;'Background Data'!$A$19,'Data Tables'!CZ130,DA$180-CZ114-DA108)+IF('Background Data'!$A79&lt;&gt;'Background Data'!$A$21,0,CZ114*(DA$144/CZ$147-1))</f>
        <v>0</v>
      </c>
      <c r="DB114" s="27">
        <f>DA114+DB108+IF('Background Data'!$A79&lt;&gt;'Background Data'!$A$19,'Data Tables'!DA130,DB$180-DA114-DB108)+IF('Background Data'!$A79&lt;&gt;'Background Data'!$A$21,0,DA114*(DB$144/DA$147-1))</f>
        <v>0</v>
      </c>
      <c r="DC114" s="27">
        <f>DB114+DC108+IF('Background Data'!$A79&lt;&gt;'Background Data'!$A$19,'Data Tables'!DB130,DC$180-DB114-DC108)+IF('Background Data'!$A79&lt;&gt;'Background Data'!$A$21,0,DB114*(DC$144/DB$147-1))</f>
        <v>0</v>
      </c>
      <c r="DD114" s="27">
        <f>DC114+DD108+IF('Background Data'!$A79&lt;&gt;'Background Data'!$A$19,'Data Tables'!DC130,DD$180-DC114-DD108)+IF('Background Data'!$A79&lt;&gt;'Background Data'!$A$21,0,DC114*(DD$144/DC$147-1))</f>
        <v>0</v>
      </c>
      <c r="DE114" s="27">
        <f>DD114+DE108+IF('Background Data'!$A79&lt;&gt;'Background Data'!$A$19,'Data Tables'!DD130,DE$180-DD114-DE108)+IF('Background Data'!$A79&lt;&gt;'Background Data'!$A$21,0,DD114*(DE$144/DD$147-1))</f>
        <v>0</v>
      </c>
      <c r="DF114" s="27">
        <f>DE114+DF108+IF('Background Data'!$A79&lt;&gt;'Background Data'!$A$19,'Data Tables'!DE130,DF$180-DE114-DF108)+IF('Background Data'!$A79&lt;&gt;'Background Data'!$A$21,0,DE114*(DF$144/DE$147-1))</f>
        <v>0</v>
      </c>
      <c r="DG114" s="27">
        <f>DF114+DG108+IF('Background Data'!$A79&lt;&gt;'Background Data'!$A$19,'Data Tables'!DF130,DG$180-DF114-DG108)+IF('Background Data'!$A79&lt;&gt;'Background Data'!$A$21,0,DF114*(DG$144/DF$147-1))</f>
        <v>0</v>
      </c>
      <c r="DH114" s="27">
        <f>DG114+DH108+IF('Background Data'!$A79&lt;&gt;'Background Data'!$A$19,'Data Tables'!DG130,DH$180-DG114-DH108)+IF('Background Data'!$A79&lt;&gt;'Background Data'!$A$21,0,DG114*(DH$144/DG$147-1))</f>
        <v>0</v>
      </c>
      <c r="DI114" s="27">
        <f>DH114+DI108+IF('Background Data'!$A79&lt;&gt;'Background Data'!$A$19,'Data Tables'!DH130,DI$180-DH114-DI108)+IF('Background Data'!$A79&lt;&gt;'Background Data'!$A$21,0,DH114*(DI$144/DH$147-1))</f>
        <v>0</v>
      </c>
      <c r="DJ114" s="27">
        <f>DI114+DJ108+IF('Background Data'!$A79&lt;&gt;'Background Data'!$A$19,'Data Tables'!DI130,DJ$180-DI114-DJ108)+IF('Background Data'!$A79&lt;&gt;'Background Data'!$A$21,0,DI114*(DJ$144/DI$147-1))</f>
        <v>0</v>
      </c>
      <c r="DK114" s="27">
        <f>DJ114+DK108+IF('Background Data'!$A79&lt;&gt;'Background Data'!$A$19,'Data Tables'!DJ130,DK$180-DJ114-DK108)+IF('Background Data'!$A79&lt;&gt;'Background Data'!$A$21,0,DJ114*(DK$144/DJ$147-1))</f>
        <v>0</v>
      </c>
      <c r="DL114" s="27">
        <f>DK114+DL108+IF('Background Data'!$A79&lt;&gt;'Background Data'!$A$19,'Data Tables'!DK130,DL$180-DK114-DL108)+IF('Background Data'!$A79&lt;&gt;'Background Data'!$A$21,0,DK114*(DL$144/DK$147-1))</f>
        <v>0</v>
      </c>
      <c r="DM114" s="27">
        <f>DL114+DM108+IF('Background Data'!$A79&lt;&gt;'Background Data'!$A$19,'Data Tables'!DL130,DM$180-DL114-DM108)+IF('Background Data'!$A79&lt;&gt;'Background Data'!$A$21,0,DL114*(DM$144/DL$147-1))</f>
        <v>0</v>
      </c>
      <c r="DN114" s="27">
        <f>DM114+DN108+IF('Background Data'!$A79&lt;&gt;'Background Data'!$A$19,'Data Tables'!DM130,DN$180-DM114-DN108)+IF('Background Data'!$A79&lt;&gt;'Background Data'!$A$21,0,DM114*(DN$144/DM$147-1))</f>
        <v>0</v>
      </c>
      <c r="DO114" s="27">
        <f>DN114+DO108+IF('Background Data'!$A79&lt;&gt;'Background Data'!$A$19,'Data Tables'!DN130,DO$180-DN114-DO108)+IF('Background Data'!$A79&lt;&gt;'Background Data'!$A$21,0,DN114*(DO$144/DN$147-1))</f>
        <v>0</v>
      </c>
      <c r="DP114" s="27">
        <f>DO114+DP108+IF('Background Data'!$A79&lt;&gt;'Background Data'!$A$19,'Data Tables'!DO130,DP$180-DO114-DP108)+IF('Background Data'!$A79&lt;&gt;'Background Data'!$A$21,0,DO114*(DP$144/DO$147-1))</f>
        <v>0</v>
      </c>
      <c r="DQ114" s="27">
        <f>DP114+DQ108+IF('Background Data'!$A79&lt;&gt;'Background Data'!$A$19,'Data Tables'!DP130,DQ$180-DP114-DQ108)+IF('Background Data'!$A79&lt;&gt;'Background Data'!$A$21,0,DP114*(DQ$144/DP$147-1))</f>
        <v>0</v>
      </c>
      <c r="DR114" s="27">
        <f>DQ114+DR108+IF('Background Data'!$A79&lt;&gt;'Background Data'!$A$19,'Data Tables'!DQ130,DR$180-DQ114-DR108)+IF('Background Data'!$A79&lt;&gt;'Background Data'!$A$21,0,DQ114*(DR$144/DQ$147-1))</f>
        <v>0</v>
      </c>
    </row>
    <row r="115" ht="14.25" customHeight="1" outlineLevel="1">
      <c r="B115" s="249" t="s">
        <v>234</v>
      </c>
      <c r="C115" s="256"/>
      <c r="D115" s="256"/>
      <c r="E115" s="256"/>
      <c r="F115" s="256"/>
      <c r="G115" s="256"/>
      <c r="H115" s="256"/>
      <c r="I115" s="256"/>
      <c r="J115" s="256"/>
      <c r="K115" s="256"/>
      <c r="L115" s="256"/>
      <c r="M115" s="256"/>
      <c r="N115" s="256"/>
      <c r="O115" s="256"/>
      <c r="P115" s="256"/>
      <c r="Q115" s="256"/>
      <c r="R115" s="256"/>
      <c r="S115" s="256"/>
      <c r="T115" s="256"/>
      <c r="U115" s="256"/>
      <c r="V115" s="256"/>
      <c r="W115" s="256"/>
      <c r="X115" s="256"/>
      <c r="Y115" s="256"/>
      <c r="Z115" s="256"/>
      <c r="AA115" s="256"/>
      <c r="AB115" s="256"/>
      <c r="AC115" s="256"/>
      <c r="AD115" s="256"/>
      <c r="AE115" s="256"/>
      <c r="AF115" s="256"/>
      <c r="AG115" s="256"/>
      <c r="AH115" s="256"/>
      <c r="AI115" s="256"/>
      <c r="AJ115" s="256"/>
      <c r="AK115" s="256"/>
      <c r="AL115" s="256"/>
      <c r="AM115" s="256"/>
      <c r="AN115" s="256"/>
      <c r="AO115" s="256"/>
      <c r="AP115" s="256"/>
      <c r="AQ115" s="256"/>
      <c r="AR115" s="256"/>
      <c r="AS115" s="256"/>
      <c r="AT115" s="256"/>
      <c r="AU115" s="256"/>
      <c r="AV115" s="256"/>
      <c r="AW115" s="256"/>
      <c r="AX115" s="256"/>
      <c r="AY115" s="256"/>
      <c r="AZ115" s="256"/>
      <c r="BA115" s="256"/>
      <c r="BB115" s="256"/>
      <c r="BC115" s="256"/>
      <c r="BD115" s="256"/>
      <c r="BE115" s="256"/>
      <c r="BF115" s="256"/>
      <c r="BG115" s="256"/>
      <c r="BH115" s="256"/>
      <c r="BI115" s="256"/>
      <c r="BJ115" s="256"/>
      <c r="BK115" s="256"/>
      <c r="BL115" s="256"/>
      <c r="BM115" s="256"/>
      <c r="BN115" s="256"/>
      <c r="BO115" s="256"/>
      <c r="BP115" s="256"/>
      <c r="BQ115" s="256"/>
      <c r="BR115" s="256"/>
      <c r="BS115" s="256"/>
      <c r="BT115" s="256"/>
      <c r="BU115" s="256"/>
      <c r="BV115" s="256"/>
      <c r="BW115" s="256"/>
      <c r="BX115" s="256"/>
      <c r="BY115" s="256"/>
      <c r="BZ115" s="256"/>
      <c r="CA115" s="256"/>
      <c r="CB115" s="256"/>
      <c r="CC115" s="256"/>
      <c r="CD115" s="256"/>
      <c r="CE115" s="256"/>
      <c r="CF115" s="256"/>
      <c r="CG115" s="256"/>
      <c r="CH115" s="256"/>
      <c r="CI115" s="256"/>
      <c r="CJ115" s="256"/>
      <c r="CK115" s="256"/>
      <c r="CL115" s="256"/>
      <c r="CM115" s="256"/>
      <c r="CN115" s="256"/>
      <c r="CO115" s="256"/>
      <c r="CP115" s="256"/>
      <c r="CQ115" s="256"/>
      <c r="CR115" s="256"/>
      <c r="CS115" s="256"/>
      <c r="CT115" s="256"/>
      <c r="CU115" s="256"/>
      <c r="CV115" s="256"/>
      <c r="CW115" s="256"/>
      <c r="CX115" s="256"/>
      <c r="CY115" s="256"/>
      <c r="CZ115" s="256"/>
      <c r="DA115" s="256"/>
      <c r="DB115" s="256"/>
      <c r="DC115" s="256"/>
      <c r="DD115" s="256"/>
      <c r="DE115" s="256"/>
      <c r="DF115" s="256"/>
      <c r="DG115" s="256"/>
      <c r="DH115" s="256"/>
      <c r="DI115" s="256"/>
      <c r="DJ115" s="256"/>
      <c r="DK115" s="256"/>
      <c r="DL115" s="256"/>
      <c r="DM115" s="256"/>
      <c r="DN115" s="256"/>
      <c r="DO115" s="256"/>
      <c r="DP115" s="256"/>
      <c r="DQ115" s="256"/>
      <c r="DR115" s="256"/>
    </row>
    <row r="116" ht="14.25" customHeight="1">
      <c r="B116" s="252" t="s">
        <v>254</v>
      </c>
      <c r="C116" s="255"/>
      <c r="D116" s="255"/>
      <c r="E116" s="255"/>
      <c r="F116" s="255"/>
      <c r="G116" s="255"/>
      <c r="H116" s="255"/>
      <c r="I116" s="255"/>
      <c r="J116" s="255"/>
      <c r="K116" s="255"/>
      <c r="L116" s="255"/>
      <c r="M116" s="255"/>
      <c r="N116" s="255"/>
      <c r="O116" s="255"/>
      <c r="P116" s="255"/>
      <c r="Q116" s="255"/>
      <c r="R116" s="255"/>
      <c r="S116" s="255"/>
      <c r="T116" s="255"/>
      <c r="U116" s="255"/>
      <c r="V116" s="255"/>
      <c r="W116" s="255"/>
      <c r="X116" s="255"/>
      <c r="Y116" s="255"/>
      <c r="Z116" s="255"/>
      <c r="AA116" s="255"/>
      <c r="AB116" s="255"/>
      <c r="AC116" s="255"/>
      <c r="AD116" s="255"/>
      <c r="AE116" s="255"/>
      <c r="AF116" s="255"/>
      <c r="AG116" s="255"/>
      <c r="AH116" s="255"/>
      <c r="AI116" s="255"/>
      <c r="AJ116" s="255"/>
      <c r="AK116" s="255"/>
      <c r="AL116" s="255"/>
      <c r="AM116" s="255"/>
      <c r="AN116" s="255"/>
      <c r="AO116" s="255"/>
      <c r="AP116" s="255"/>
      <c r="AQ116" s="255"/>
      <c r="AR116" s="255"/>
      <c r="AS116" s="255"/>
      <c r="AT116" s="255"/>
      <c r="AU116" s="255"/>
      <c r="AV116" s="255"/>
      <c r="AW116" s="255"/>
      <c r="AX116" s="255"/>
      <c r="AY116" s="255"/>
      <c r="AZ116" s="255"/>
      <c r="BA116" s="255"/>
      <c r="BB116" s="255"/>
      <c r="BC116" s="255"/>
      <c r="BD116" s="255"/>
      <c r="BE116" s="255"/>
      <c r="BF116" s="255"/>
      <c r="BG116" s="255"/>
      <c r="BH116" s="255"/>
      <c r="BI116" s="255"/>
      <c r="BJ116" s="255"/>
      <c r="BK116" s="255"/>
      <c r="BL116" s="255"/>
      <c r="BM116" s="255"/>
      <c r="BN116" s="255"/>
      <c r="BO116" s="255"/>
      <c r="BP116" s="255"/>
      <c r="BQ116" s="255"/>
      <c r="BR116" s="255"/>
      <c r="BS116" s="255"/>
      <c r="BT116" s="255"/>
      <c r="BU116" s="255"/>
      <c r="BV116" s="255"/>
      <c r="BW116" s="255"/>
      <c r="BX116" s="255"/>
      <c r="BY116" s="255"/>
      <c r="BZ116" s="255"/>
      <c r="CA116" s="255"/>
      <c r="CB116" s="255"/>
      <c r="CC116" s="255"/>
      <c r="CD116" s="255"/>
      <c r="CE116" s="255"/>
      <c r="CF116" s="255"/>
      <c r="CG116" s="255"/>
      <c r="CH116" s="255"/>
      <c r="CI116" s="255"/>
      <c r="CJ116" s="255"/>
      <c r="CK116" s="255"/>
      <c r="CL116" s="255"/>
      <c r="CM116" s="255"/>
      <c r="CN116" s="255"/>
      <c r="CO116" s="255"/>
      <c r="CP116" s="255"/>
      <c r="CQ116" s="255"/>
      <c r="CR116" s="255"/>
      <c r="CS116" s="255"/>
      <c r="CT116" s="255"/>
      <c r="CU116" s="255"/>
      <c r="CV116" s="255"/>
      <c r="CW116" s="255"/>
      <c r="CX116" s="255"/>
      <c r="CY116" s="255"/>
      <c r="CZ116" s="255"/>
      <c r="DA116" s="255"/>
      <c r="DB116" s="255"/>
      <c r="DC116" s="255"/>
      <c r="DD116" s="255"/>
      <c r="DE116" s="255"/>
      <c r="DF116" s="255"/>
      <c r="DG116" s="255"/>
      <c r="DH116" s="255"/>
      <c r="DI116" s="255"/>
      <c r="DJ116" s="255"/>
      <c r="DK116" s="255"/>
      <c r="DL116" s="255"/>
      <c r="DM116" s="255"/>
      <c r="DN116" s="255"/>
      <c r="DO116" s="255"/>
      <c r="DP116" s="255"/>
      <c r="DQ116" s="255"/>
      <c r="DR116" s="255"/>
    </row>
    <row r="117" ht="14.25" customHeight="1" outlineLevel="1">
      <c r="B117" s="242" t="s">
        <v>255</v>
      </c>
      <c r="C117" s="27">
        <f>C7*((Inputs!$C$25)+Inputs!$C$26)</f>
        <v>69145668.82</v>
      </c>
      <c r="D117" s="27">
        <f>((D7-C7)*Inputs!$C$25)+D7*Inputs!$C$26</f>
        <v>234201305.9</v>
      </c>
      <c r="E117" s="27">
        <f>((E7-D7)*Inputs!$C$25)+E7*Inputs!$C$26</f>
        <v>513035136.5</v>
      </c>
      <c r="F117" s="27">
        <f>((F7-E7)*Inputs!$C$25)+F7*Inputs!$C$26</f>
        <v>784977522.4</v>
      </c>
      <c r="G117" s="27">
        <f>((G7-F7)*Inputs!$C$25)+G7*Inputs!$C$26</f>
        <v>916335972.4</v>
      </c>
      <c r="H117" s="27">
        <f>((H7-G7)*Inputs!$C$25)+H7*Inputs!$C$26</f>
        <v>958371823.7</v>
      </c>
      <c r="I117" s="27">
        <f>((I7-H7)*Inputs!$C$25)+I7*Inputs!$C$26</f>
        <v>971839094.7</v>
      </c>
      <c r="J117" s="27">
        <f>((J7-I7)*Inputs!$C$25)+J7*Inputs!$C$26</f>
        <v>975664561.5</v>
      </c>
      <c r="K117" s="27">
        <f>((K7-J7)*Inputs!$C$25)+K7*Inputs!$C$26</f>
        <v>977003429.1</v>
      </c>
      <c r="L117" s="27">
        <f>((L7-K7)*Inputs!$C$25)+L7*Inputs!$C$26</f>
        <v>977521303.6</v>
      </c>
      <c r="M117" s="27">
        <f>((M7-L7)*Inputs!$C$25)+M7*Inputs!$C$26</f>
        <v>977784018.4</v>
      </c>
      <c r="N117" s="27">
        <f>((N7-M7)*Inputs!$C$25)+N7*Inputs!$C$26</f>
        <v>978017375.7</v>
      </c>
      <c r="O117" s="27">
        <f>((O7-N7)*Inputs!$C$25)+O7*Inputs!$C$26</f>
        <v>978218388.8</v>
      </c>
      <c r="P117" s="27">
        <f>((P7-O7)*Inputs!$C$25)+P7*Inputs!$C$26</f>
        <v>978421607.8</v>
      </c>
      <c r="Q117" s="27">
        <f>((Q7-P7)*Inputs!$C$25)+Q7*Inputs!$C$26</f>
        <v>978615337.9</v>
      </c>
      <c r="R117" s="27">
        <f>((R7-Q7)*Inputs!$C$25)+R7*Inputs!$C$26</f>
        <v>978816470.8</v>
      </c>
      <c r="S117" s="27">
        <f>((S7-R7)*Inputs!$C$25)+S7*Inputs!$C$26</f>
        <v>979016942.7</v>
      </c>
      <c r="T117" s="27">
        <f>((T7-S7)*Inputs!$C$25)+T7*Inputs!$C$26</f>
        <v>979210395.8</v>
      </c>
      <c r="U117" s="27">
        <f>((U7-T7)*Inputs!$C$25)+U7*Inputs!$C$26</f>
        <v>979411741.5</v>
      </c>
      <c r="V117" s="27">
        <f>((V7-U7)*Inputs!$C$25)+V7*Inputs!$C$26</f>
        <v>979605452.2</v>
      </c>
      <c r="W117" s="27">
        <f>((W7-V7)*Inputs!$C$25)+W7*Inputs!$C$26</f>
        <v>979807077.4</v>
      </c>
      <c r="X117" s="27">
        <f>((X7-W7)*Inputs!$C$25)+X7*Inputs!$C$26</f>
        <v>980008198.8</v>
      </c>
      <c r="Y117" s="27">
        <f>((Y7-X7)*Inputs!$C$25)+Y7*Inputs!$C$26</f>
        <v>980188033.7</v>
      </c>
      <c r="Z117" s="27">
        <f>((Z7-Y7)*Inputs!$C$25)+Z7*Inputs!$C$26</f>
        <v>980391376.1</v>
      </c>
      <c r="AA117" s="27">
        <f>((AA7-Z7)*Inputs!$C$25)+AA7*Inputs!$C$26</f>
        <v>980585762.4</v>
      </c>
      <c r="AB117" s="27">
        <f>((AB7-AA7)*Inputs!$C$25)+AB7*Inputs!$C$26</f>
        <v>980788091.3</v>
      </c>
      <c r="AC117" s="27">
        <f>((AC7-AB7)*Inputs!$C$25)+AC7*Inputs!$C$26</f>
        <v>980982751.1</v>
      </c>
      <c r="AD117" s="27">
        <f>((AD7-AC7)*Inputs!$C$25)+AD7*Inputs!$C$26</f>
        <v>981185364.6</v>
      </c>
      <c r="AE117" s="27">
        <f>((AE7-AD7)*Inputs!$C$25)+AE7*Inputs!$C$26</f>
        <v>981387471.3</v>
      </c>
      <c r="AF117" s="27">
        <f>((AF7-AE7)*Inputs!$C$25)+AF7*Inputs!$C$26</f>
        <v>981582543.6</v>
      </c>
      <c r="AG117" s="27">
        <f>((AG7-AF7)*Inputs!$C$25)+AG7*Inputs!$C$26</f>
        <v>981785586.1</v>
      </c>
      <c r="AH117" s="27">
        <f>((AH7-AG7)*Inputs!$C$25)+AH7*Inputs!$C$26</f>
        <v>981980931.9</v>
      </c>
      <c r="AI117" s="27">
        <f>((AI7-AH7)*Inputs!$C$25)+AI7*Inputs!$C$26</f>
        <v>982184258.9</v>
      </c>
      <c r="AJ117" s="27">
        <f>((AJ7-AI7)*Inputs!$C$25)+AJ7*Inputs!$C$26</f>
        <v>982387076.9</v>
      </c>
      <c r="AK117" s="27">
        <f>((AK7-AJ7)*Inputs!$C$25)+AK7*Inputs!$C$26</f>
        <v>982568428</v>
      </c>
      <c r="AL117" s="27">
        <f>((AL7-AK7)*Inputs!$C$25)+AL7*Inputs!$C$26</f>
        <v>982773483.6</v>
      </c>
      <c r="AM117" s="27">
        <f>((AM7-AL7)*Inputs!$C$25)+AM7*Inputs!$C$26</f>
        <v>982969506.4</v>
      </c>
      <c r="AN117" s="27">
        <f>((AN7-AM7)*Inputs!$C$25)+AN7*Inputs!$C$26</f>
        <v>983173537.6</v>
      </c>
      <c r="AO117" s="27">
        <f>((AO7-AN7)*Inputs!$C$25)+AO7*Inputs!$C$26</f>
        <v>983369833.9</v>
      </c>
      <c r="AP117" s="27">
        <f>((AP7-AO7)*Inputs!$C$25)+AP7*Inputs!$C$26</f>
        <v>983574149.6</v>
      </c>
      <c r="AQ117" s="27">
        <f>((AQ7-AP7)*Inputs!$C$25)+AQ7*Inputs!$C$26</f>
        <v>983777953.2</v>
      </c>
      <c r="AR117" s="27">
        <f>((AR7-AQ7)*Inputs!$C$25)+AR7*Inputs!$C$26</f>
        <v>983974662</v>
      </c>
      <c r="AS117" s="27">
        <f>((AS7-AR7)*Inputs!$C$25)+AS7*Inputs!$C$26</f>
        <v>984179406.8</v>
      </c>
      <c r="AT117" s="27">
        <f>((AT7-AS7)*Inputs!$C$25)+AT7*Inputs!$C$26</f>
        <v>984376389.1</v>
      </c>
      <c r="AU117" s="27">
        <f>((AU7-AT7)*Inputs!$C$25)+AU7*Inputs!$C$26</f>
        <v>984581418.3</v>
      </c>
      <c r="AV117" s="27">
        <f>((AV7-AU7)*Inputs!$C$25)+AV7*Inputs!$C$26</f>
        <v>984785933.1</v>
      </c>
      <c r="AW117" s="27">
        <f>((AW7-AV7)*Inputs!$C$25)+AW7*Inputs!$C$26</f>
        <v>984976064.1</v>
      </c>
      <c r="AX117" s="27">
        <f>((AX7-AW7)*Inputs!$C$25)+AX7*Inputs!$C$26</f>
        <v>985182177.6</v>
      </c>
      <c r="AY117" s="27">
        <f>((AY7-AX7)*Inputs!$C$25)+AY7*Inputs!$C$26</f>
        <v>985379841.5</v>
      </c>
      <c r="AZ117" s="27">
        <f>((AZ7-AY7)*Inputs!$C$25)+AZ7*Inputs!$C$26</f>
        <v>985585579.6</v>
      </c>
      <c r="BA117" s="27">
        <f>((BA7-AZ7)*Inputs!$C$25)+BA7*Inputs!$C$26</f>
        <v>985783517</v>
      </c>
      <c r="BB117" s="27">
        <f>((BB7-BA7)*Inputs!$C$25)+BB7*Inputs!$C$26</f>
        <v>985989539.6</v>
      </c>
      <c r="BC117" s="27">
        <f>((BC7-BB7)*Inputs!$C$25)+BC7*Inputs!$C$26</f>
        <v>986195044.5</v>
      </c>
      <c r="BD117" s="27">
        <f>((BD7-BC7)*Inputs!$C$25)+BD7*Inputs!$C$26</f>
        <v>986393394.4</v>
      </c>
      <c r="BE117" s="27">
        <f>((BE7-BD7)*Inputs!$C$25)+BE7*Inputs!$C$26</f>
        <v>986599846.1</v>
      </c>
      <c r="BF117" s="27">
        <f>((BF7-BE7)*Inputs!$C$25)+BF7*Inputs!$C$26</f>
        <v>986798469.5</v>
      </c>
      <c r="BG117" s="27">
        <f>((BG7-BF7)*Inputs!$C$25)+BG7*Inputs!$C$26</f>
        <v>987005205.6</v>
      </c>
      <c r="BH117" s="27">
        <f>((BH7-BG7)*Inputs!$C$25)+BH7*Inputs!$C$26</f>
        <v>987211421.8</v>
      </c>
      <c r="BI117" s="27">
        <f>((BI7-BH7)*Inputs!$C$25)+BI7*Inputs!$C$26</f>
        <v>987395809.4</v>
      </c>
      <c r="BJ117" s="27">
        <f>((BJ7-BI7)*Inputs!$C$25)+BJ7*Inputs!$C$26</f>
        <v>987604296</v>
      </c>
      <c r="BK117" s="27">
        <f>((BK7-BJ7)*Inputs!$C$25)+BK7*Inputs!$C$26</f>
        <v>987803596.4</v>
      </c>
      <c r="BL117" s="27">
        <f>((BL7-BK7)*Inputs!$C$25)+BL7*Inputs!$C$26</f>
        <v>988011036.8</v>
      </c>
      <c r="BM117" s="27">
        <f>((BM7-BL7)*Inputs!$C$25)+BM7*Inputs!$C$26</f>
        <v>988210610.7</v>
      </c>
      <c r="BN117" s="27">
        <f>((BN7-BM7)*Inputs!$C$25)+BN7*Inputs!$C$26</f>
        <v>988418335.6</v>
      </c>
      <c r="BO117" s="27">
        <f>((BO7-BN7)*Inputs!$C$25)+BO7*Inputs!$C$26</f>
        <v>988625537.3</v>
      </c>
      <c r="BP117" s="27">
        <f>((BP7-BO7)*Inputs!$C$25)+BP7*Inputs!$C$26</f>
        <v>988825523.8</v>
      </c>
      <c r="BQ117" s="27">
        <f>((BQ7-BP7)*Inputs!$C$25)+BQ7*Inputs!$C$26</f>
        <v>989033677.6</v>
      </c>
      <c r="BR117" s="27">
        <f>((BR7-BQ7)*Inputs!$C$25)+BR7*Inputs!$C$26</f>
        <v>989233937.6</v>
      </c>
      <c r="BS117" s="27">
        <f>((BS7-BR7)*Inputs!$C$25)+BS7*Inputs!$C$26</f>
        <v>989442376</v>
      </c>
      <c r="BT117" s="27">
        <f>((BT7-BS7)*Inputs!$C$25)+BT7*Inputs!$C$26</f>
        <v>989650289</v>
      </c>
      <c r="BU117" s="27">
        <f>((BU7-BT7)*Inputs!$C$25)+BU7*Inputs!$C$26</f>
        <v>989836192.7</v>
      </c>
      <c r="BV117" s="27">
        <f>((BV7-BU7)*Inputs!$C$25)+BV7*Inputs!$C$26</f>
        <v>990046392.5</v>
      </c>
      <c r="BW117" s="27">
        <f>((BW7-BV7)*Inputs!$C$25)+BW7*Inputs!$C$26</f>
        <v>990247329.5</v>
      </c>
      <c r="BX117" s="27">
        <f>((BX7-BW7)*Inputs!$C$25)+BX7*Inputs!$C$26</f>
        <v>990456472.1</v>
      </c>
      <c r="BY117" s="27">
        <f>((BY7-BX7)*Inputs!$C$25)+BY7*Inputs!$C$26</f>
        <v>990657682.6</v>
      </c>
      <c r="BZ117" s="27">
        <f>((BZ7-BY7)*Inputs!$C$25)+BZ7*Inputs!$C$26</f>
        <v>990867109.7</v>
      </c>
      <c r="CA117" s="27">
        <f>((CA7-BZ7)*Inputs!$C$25)+CA7*Inputs!$C$26</f>
        <v>991076008.2</v>
      </c>
      <c r="CB117" s="27">
        <f>((CB7-CA7)*Inputs!$C$25)+CB7*Inputs!$C$26</f>
        <v>991277631.2</v>
      </c>
      <c r="CC117" s="27">
        <f>((CC7-CB7)*Inputs!$C$25)+CC7*Inputs!$C$26</f>
        <v>991487487.3</v>
      </c>
      <c r="CD117" s="27">
        <f>((CD7-CC7)*Inputs!$C$25)+CD7*Inputs!$C$26</f>
        <v>991689383.8</v>
      </c>
      <c r="CE117" s="27">
        <f>((CE7-CD7)*Inputs!$C$25)+CE7*Inputs!$C$26</f>
        <v>991899524.4</v>
      </c>
      <c r="CF117" s="27">
        <f>((CF7-CE7)*Inputs!$C$25)+CF7*Inputs!$C$26</f>
        <v>992109134.2</v>
      </c>
      <c r="CG117" s="27">
        <f>((CG7-CF7)*Inputs!$C$25)+CG7*Inputs!$C$26</f>
        <v>992296554.1</v>
      </c>
      <c r="CH117" s="27">
        <f>((CH7-CG7)*Inputs!$C$25)+CH7*Inputs!$C$26</f>
        <v>992508467.1</v>
      </c>
      <c r="CI117" s="27">
        <f>((CI7-CH7)*Inputs!$C$25)+CI7*Inputs!$C$26</f>
        <v>992711040.6</v>
      </c>
      <c r="CJ117" s="27">
        <f>((CJ7-CI7)*Inputs!$C$25)+CJ7*Inputs!$C$26</f>
        <v>992921885.5</v>
      </c>
      <c r="CK117" s="27">
        <f>((CK7-CJ7)*Inputs!$C$25)+CK7*Inputs!$C$26</f>
        <v>993124732.5</v>
      </c>
      <c r="CL117" s="27">
        <f>((CL7-CK7)*Inputs!$C$25)+CL7*Inputs!$C$26</f>
        <v>993335861.8</v>
      </c>
      <c r="CM117" s="27">
        <f>((CM7-CL7)*Inputs!$C$25)+CM7*Inputs!$C$26</f>
        <v>993546457.1</v>
      </c>
      <c r="CN117" s="27">
        <f>((CN7-CM7)*Inputs!$C$25)+CN7*Inputs!$C$26</f>
        <v>993749716.7</v>
      </c>
      <c r="CO117" s="27">
        <f>((CO7-CN7)*Inputs!$C$25)+CO7*Inputs!$C$26</f>
        <v>993961275.1</v>
      </c>
      <c r="CP117" s="27">
        <f>((CP7-CO7)*Inputs!$C$25)+CP7*Inputs!$C$26</f>
        <v>994164808.2</v>
      </c>
      <c r="CQ117" s="27">
        <f>((CQ7-CP7)*Inputs!$C$25)+CQ7*Inputs!$C$26</f>
        <v>994376651</v>
      </c>
      <c r="CR117" s="27">
        <f>((CR7-CQ7)*Inputs!$C$25)+CR7*Inputs!$C$26</f>
        <v>994587957.6</v>
      </c>
      <c r="CS117" s="27">
        <f>((CS7-CR7)*Inputs!$C$25)+CS7*Inputs!$C$26</f>
        <v>994784398.3</v>
      </c>
      <c r="CT117" s="27">
        <f>((CT7-CS7)*Inputs!$C$25)+CT7*Inputs!$C$26</f>
        <v>994997347.3</v>
      </c>
      <c r="CU117" s="27">
        <f>((CU7-CT7)*Inputs!$C$25)+CU7*Inputs!$C$26</f>
        <v>995201561.9</v>
      </c>
      <c r="CV117" s="27">
        <f>((CV7-CU7)*Inputs!$C$25)+CV7*Inputs!$C$26</f>
        <v>995414113.7</v>
      </c>
      <c r="CW117" s="27">
        <f>((CW7-CV7)*Inputs!$C$25)+CW7*Inputs!$C$26</f>
        <v>995618601.8</v>
      </c>
      <c r="CX117" s="27">
        <f>((CX7-CW7)*Inputs!$C$25)+CX7*Inputs!$C$26</f>
        <v>995831438</v>
      </c>
      <c r="CY117" s="27">
        <f>((CY7-CX7)*Inputs!$C$25)+CY7*Inputs!$C$26</f>
        <v>996043734.7</v>
      </c>
      <c r="CZ117" s="27">
        <f>((CZ7-CY7)*Inputs!$C$25)+CZ7*Inputs!$C$26</f>
        <v>996248635.3</v>
      </c>
      <c r="DA117" s="27">
        <f>((DA7-CZ7)*Inputs!$C$25)+DA7*Inputs!$C$26</f>
        <v>996461900.6</v>
      </c>
      <c r="DB117" s="27">
        <f>((DB7-DA7)*Inputs!$C$25)+DB7*Inputs!$C$26</f>
        <v>996667074.8</v>
      </c>
      <c r="DC117" s="27">
        <f>((DC7-DB7)*Inputs!$C$25)+DC7*Inputs!$C$26</f>
        <v>996880624.5</v>
      </c>
      <c r="DD117" s="27">
        <f>((DD7-DC7)*Inputs!$C$25)+DD7*Inputs!$C$26</f>
        <v>997093632.5</v>
      </c>
      <c r="DE117" s="27">
        <f>((DE7-DD7)*Inputs!$C$25)+DE7*Inputs!$C$26</f>
        <v>997284088.8</v>
      </c>
      <c r="DF117" s="27">
        <f>((DF7-DE7)*Inputs!$C$25)+DF7*Inputs!$C$26</f>
        <v>997499432.8</v>
      </c>
      <c r="DG117" s="27">
        <f>((DG7-DF7)*Inputs!$C$25)+DG7*Inputs!$C$26</f>
        <v>997705284</v>
      </c>
      <c r="DH117" s="27">
        <f>((DH7-DG7)*Inputs!$C$25)+DH7*Inputs!$C$26</f>
        <v>997919538</v>
      </c>
      <c r="DI117" s="27">
        <f>((DI7-DH7)*Inputs!$C$25)+DI7*Inputs!$C$26</f>
        <v>998125662.7</v>
      </c>
      <c r="DJ117" s="27">
        <f>((DJ7-DI7)*Inputs!$C$25)+DJ7*Inputs!$C$26</f>
        <v>998340201.1</v>
      </c>
      <c r="DK117" s="27">
        <f>((DK7-DJ7)*Inputs!$C$25)+DK7*Inputs!$C$26</f>
        <v>998554194.6</v>
      </c>
      <c r="DL117" s="27">
        <f>((DL7-DK7)*Inputs!$C$25)+DL7*Inputs!$C$26</f>
        <v>998760731.8</v>
      </c>
      <c r="DM117" s="27">
        <f>((DM7-DL7)*Inputs!$C$25)+DM7*Inputs!$C$26</f>
        <v>998975699.3</v>
      </c>
      <c r="DN117" s="27">
        <f>((DN7-DM7)*Inputs!$C$25)+DN7*Inputs!$C$26</f>
        <v>999182510</v>
      </c>
      <c r="DO117" s="27">
        <f>((DO7-DN7)*Inputs!$C$25)+DO7*Inputs!$C$26</f>
        <v>999397762</v>
      </c>
      <c r="DP117" s="27">
        <f>((DP7-DO7)*Inputs!$C$25)+DP7*Inputs!$C$26</f>
        <v>999612466.8</v>
      </c>
      <c r="DQ117" s="27">
        <f>((DQ7-DP7)*Inputs!$C$25)+DQ7*Inputs!$C$26</f>
        <v>999804439.2</v>
      </c>
      <c r="DR117" s="27">
        <f>((DR7-DQ7)*Inputs!$C$25)+DR7*Inputs!$C$26</f>
        <v>1000021496</v>
      </c>
    </row>
    <row r="118" ht="14.25" customHeight="1" outlineLevel="1">
      <c r="B118" s="252" t="s">
        <v>256</v>
      </c>
      <c r="C118" s="255"/>
      <c r="D118" s="255"/>
      <c r="E118" s="255"/>
      <c r="F118" s="255"/>
      <c r="G118" s="255"/>
      <c r="H118" s="255"/>
      <c r="I118" s="255"/>
      <c r="J118" s="255"/>
      <c r="K118" s="255"/>
      <c r="L118" s="255"/>
      <c r="M118" s="255"/>
      <c r="N118" s="255"/>
      <c r="O118" s="255"/>
      <c r="P118" s="255"/>
      <c r="Q118" s="255"/>
      <c r="R118" s="255"/>
      <c r="S118" s="255"/>
      <c r="T118" s="255"/>
      <c r="U118" s="255"/>
      <c r="V118" s="255"/>
      <c r="W118" s="255"/>
      <c r="X118" s="255"/>
      <c r="Y118" s="255"/>
      <c r="Z118" s="255"/>
      <c r="AA118" s="255"/>
      <c r="AB118" s="255"/>
      <c r="AC118" s="255"/>
      <c r="AD118" s="255"/>
      <c r="AE118" s="255"/>
      <c r="AF118" s="255"/>
      <c r="AG118" s="255"/>
      <c r="AH118" s="255"/>
      <c r="AI118" s="255"/>
      <c r="AJ118" s="255"/>
      <c r="AK118" s="255"/>
      <c r="AL118" s="255"/>
      <c r="AM118" s="255"/>
      <c r="AN118" s="255"/>
      <c r="AO118" s="255"/>
      <c r="AP118" s="255"/>
      <c r="AQ118" s="255"/>
      <c r="AR118" s="255"/>
      <c r="AS118" s="255"/>
      <c r="AT118" s="255"/>
      <c r="AU118" s="255"/>
      <c r="AV118" s="255"/>
      <c r="AW118" s="255"/>
      <c r="AX118" s="255"/>
      <c r="AY118" s="255"/>
      <c r="AZ118" s="255"/>
      <c r="BA118" s="255"/>
      <c r="BB118" s="255"/>
      <c r="BC118" s="255"/>
      <c r="BD118" s="255"/>
      <c r="BE118" s="255"/>
      <c r="BF118" s="255"/>
      <c r="BG118" s="255"/>
      <c r="BH118" s="255"/>
      <c r="BI118" s="255"/>
      <c r="BJ118" s="255"/>
      <c r="BK118" s="255"/>
      <c r="BL118" s="255"/>
      <c r="BM118" s="255"/>
      <c r="BN118" s="255"/>
      <c r="BO118" s="255"/>
      <c r="BP118" s="255"/>
      <c r="BQ118" s="255"/>
      <c r="BR118" s="255"/>
      <c r="BS118" s="255"/>
      <c r="BT118" s="255"/>
      <c r="BU118" s="255"/>
      <c r="BV118" s="255"/>
      <c r="BW118" s="255"/>
      <c r="BX118" s="255"/>
      <c r="BY118" s="255"/>
      <c r="BZ118" s="255"/>
      <c r="CA118" s="255"/>
      <c r="CB118" s="255"/>
      <c r="CC118" s="255"/>
      <c r="CD118" s="255"/>
      <c r="CE118" s="255"/>
      <c r="CF118" s="255"/>
      <c r="CG118" s="255"/>
      <c r="CH118" s="255"/>
      <c r="CI118" s="255"/>
      <c r="CJ118" s="255"/>
      <c r="CK118" s="255"/>
      <c r="CL118" s="255"/>
      <c r="CM118" s="255"/>
      <c r="CN118" s="255"/>
      <c r="CO118" s="255"/>
      <c r="CP118" s="255"/>
      <c r="CQ118" s="255"/>
      <c r="CR118" s="255"/>
      <c r="CS118" s="255"/>
      <c r="CT118" s="255"/>
      <c r="CU118" s="255"/>
      <c r="CV118" s="255"/>
      <c r="CW118" s="255"/>
      <c r="CX118" s="255"/>
      <c r="CY118" s="255"/>
      <c r="CZ118" s="255"/>
      <c r="DA118" s="255"/>
      <c r="DB118" s="255"/>
      <c r="DC118" s="255"/>
      <c r="DD118" s="255"/>
      <c r="DE118" s="255"/>
      <c r="DF118" s="255"/>
      <c r="DG118" s="255"/>
      <c r="DH118" s="255"/>
      <c r="DI118" s="255"/>
      <c r="DJ118" s="255"/>
      <c r="DK118" s="255"/>
      <c r="DL118" s="255"/>
      <c r="DM118" s="255"/>
      <c r="DN118" s="255"/>
      <c r="DO118" s="255"/>
      <c r="DP118" s="255"/>
      <c r="DQ118" s="255"/>
      <c r="DR118" s="255"/>
    </row>
    <row r="119" ht="14.25" customHeight="1" outlineLevel="1">
      <c r="B119" s="242" t="s">
        <v>257</v>
      </c>
      <c r="C119" s="27">
        <f>C8*((Inputs!$C$31)+Inputs!$C$32)</f>
        <v>34379216.23</v>
      </c>
      <c r="D119" s="27">
        <f>((D8-C8)*Inputs!$C$31)+D8*Inputs!$C$32</f>
        <v>91774966.66</v>
      </c>
      <c r="E119" s="27">
        <f>((E8-D8)*Inputs!$C$31)+E8*Inputs!$C$32</f>
        <v>99032747.52</v>
      </c>
      <c r="F119" s="27">
        <f>((F8-E8)*Inputs!$C$31)+F8*Inputs!$C$32</f>
        <v>99402226.65</v>
      </c>
      <c r="G119" s="27">
        <f>((G8-F8)*Inputs!$C$31)+G8*Inputs!$C$32</f>
        <v>99407972.98</v>
      </c>
      <c r="H119" s="27">
        <f>((H8-G8)*Inputs!$C$31)+H8*Inputs!$C$32</f>
        <v>99398188.88</v>
      </c>
      <c r="I119" s="27">
        <f>((I8-H8)*Inputs!$C$31)+I8*Inputs!$C$32</f>
        <v>99387621.41</v>
      </c>
      <c r="J119" s="27">
        <f>((J8-I8)*Inputs!$C$31)+J8*Inputs!$C$32</f>
        <v>99377636.32</v>
      </c>
      <c r="K119" s="27">
        <f>((K8-J8)*Inputs!$C$31)+K8*Inputs!$C$32</f>
        <v>99367598.61</v>
      </c>
      <c r="L119" s="27">
        <f>((L8-K8)*Inputs!$C$31)+L8*Inputs!$C$32</f>
        <v>99357849.89</v>
      </c>
      <c r="M119" s="27">
        <f>((M8-L8)*Inputs!$C$31)+M8*Inputs!$C$32</f>
        <v>99349294.64</v>
      </c>
      <c r="N119" s="27">
        <f>((N8-M8)*Inputs!$C$31)+N8*Inputs!$C$32</f>
        <v>99340092.13</v>
      </c>
      <c r="O119" s="27">
        <f>((O8-N8)*Inputs!$C$31)+O8*Inputs!$C$32</f>
        <v>99331463.88</v>
      </c>
      <c r="P119" s="27">
        <f>((P8-O8)*Inputs!$C$31)+P8*Inputs!$C$32</f>
        <v>99322830.11</v>
      </c>
      <c r="Q119" s="27">
        <f>((Q8-P8)*Inputs!$C$31)+Q8*Inputs!$C$32</f>
        <v>99314750.66</v>
      </c>
      <c r="R119" s="27">
        <f>((R8-Q8)*Inputs!$C$31)+R8*Inputs!$C$32</f>
        <v>99306684.07</v>
      </c>
      <c r="S119" s="27">
        <f>((S8-R8)*Inputs!$C$31)+S8*Inputs!$C$32</f>
        <v>99298906.39</v>
      </c>
      <c r="T119" s="27">
        <f>((T8-S8)*Inputs!$C$31)+T8*Inputs!$C$32</f>
        <v>99291654.63</v>
      </c>
      <c r="U119" s="27">
        <f>((U8-T8)*Inputs!$C$31)+U8*Inputs!$C$32</f>
        <v>99284443.47</v>
      </c>
      <c r="V119" s="27">
        <f>((V8-U8)*Inputs!$C$31)+V8*Inputs!$C$32</f>
        <v>99277740.52</v>
      </c>
      <c r="W119" s="27">
        <f>((W8-V8)*Inputs!$C$31)+W8*Inputs!$C$32</f>
        <v>99271096.54</v>
      </c>
      <c r="X119" s="27">
        <f>((X8-W8)*Inputs!$C$31)+X8*Inputs!$C$32</f>
        <v>99264741.35</v>
      </c>
      <c r="Y119" s="27">
        <f>((Y8-X8)*Inputs!$C$31)+Y8*Inputs!$C$32</f>
        <v>99259250.42</v>
      </c>
      <c r="Z119" s="27">
        <f>((Z8-Y8)*Inputs!$C$31)+Z8*Inputs!$C$32</f>
        <v>99253442.27</v>
      </c>
      <c r="AA119" s="27">
        <f>((AA8-Z8)*Inputs!$C$31)+AA8*Inputs!$C$32</f>
        <v>99248097.82</v>
      </c>
      <c r="AB119" s="27">
        <f>((AB8-AA8)*Inputs!$C$31)+AB8*Inputs!$C$32</f>
        <v>99242857.86</v>
      </c>
      <c r="AC119" s="27">
        <f>((AC8-AB8)*Inputs!$C$31)+AC8*Inputs!$C$32</f>
        <v>99238062.21</v>
      </c>
      <c r="AD119" s="27">
        <f>((AD8-AC8)*Inputs!$C$31)+AD8*Inputs!$C$32</f>
        <v>99233389.44</v>
      </c>
      <c r="AE119" s="27">
        <f>((AE8-AD8)*Inputs!$C$31)+AE8*Inputs!$C$32</f>
        <v>99229005.29</v>
      </c>
      <c r="AF119" s="27">
        <f>((AF8-AE8)*Inputs!$C$31)+AF8*Inputs!$C$32</f>
        <v>99225037.34</v>
      </c>
      <c r="AG119" s="27">
        <f>((AG8-AF8)*Inputs!$C$31)+AG8*Inputs!$C$32</f>
        <v>99221219.99</v>
      </c>
      <c r="AH119" s="27">
        <f>((AH8-AG8)*Inputs!$C$31)+AH8*Inputs!$C$32</f>
        <v>99217800.83</v>
      </c>
      <c r="AI119" s="27">
        <f>((AI8-AH8)*Inputs!$C$31)+AI8*Inputs!$C$32</f>
        <v>99214550.67</v>
      </c>
      <c r="AJ119" s="27">
        <f>((AJ8-AI8)*Inputs!$C$31)+AJ8*Inputs!$C$32</f>
        <v>99211589.02</v>
      </c>
      <c r="AK119" s="27">
        <f>((AK8-AJ8)*Inputs!$C$31)+AK8*Inputs!$C$32</f>
        <v>99209162.4</v>
      </c>
      <c r="AL119" s="27">
        <f>((AL8-AK8)*Inputs!$C$31)+AL8*Inputs!$C$32</f>
        <v>99206748.62</v>
      </c>
      <c r="AM119" s="27">
        <f>((AM8-AL8)*Inputs!$C$31)+AM8*Inputs!$C$32</f>
        <v>99204687.96</v>
      </c>
      <c r="AN119" s="27">
        <f>((AN8-AM8)*Inputs!$C$31)+AN8*Inputs!$C$32</f>
        <v>99202841.82</v>
      </c>
      <c r="AO119" s="27">
        <f>((AO8-AN8)*Inputs!$C$31)+AO8*Inputs!$C$32</f>
        <v>99201329.96</v>
      </c>
      <c r="AP119" s="27">
        <f>((AP8-AO8)*Inputs!$C$31)+AP8*Inputs!$C$32</f>
        <v>99200051</v>
      </c>
      <c r="AQ119" s="27">
        <f>((AQ8-AP8)*Inputs!$C$31)+AQ8*Inputs!$C$32</f>
        <v>99199060.4</v>
      </c>
      <c r="AR119" s="27">
        <f>((AR8-AQ8)*Inputs!$C$31)+AR8*Inputs!$C$32</f>
        <v>99198376.24</v>
      </c>
      <c r="AS119" s="27">
        <f>((AS8-AR8)*Inputs!$C$31)+AS8*Inputs!$C$32</f>
        <v>99197952.71</v>
      </c>
      <c r="AT119" s="27">
        <f>((AT8-AS8)*Inputs!$C$31)+AT8*Inputs!$C$32</f>
        <v>99197817.35</v>
      </c>
      <c r="AU119" s="27">
        <f>((AU8-AT8)*Inputs!$C$31)+AU8*Inputs!$C$32</f>
        <v>99197961</v>
      </c>
      <c r="AV119" s="27">
        <f>((AV8-AU8)*Inputs!$C$31)+AV8*Inputs!$C$32</f>
        <v>99198392.89</v>
      </c>
      <c r="AW119" s="27">
        <f>((AW8-AV8)*Inputs!$C$31)+AW8*Inputs!$C$32</f>
        <v>99199057.76</v>
      </c>
      <c r="AX119" s="27">
        <f>((AX8-AW8)*Inputs!$C$31)+AX8*Inputs!$C$32</f>
        <v>99200047.58</v>
      </c>
      <c r="AY119" s="27">
        <f>((AY8-AX8)*Inputs!$C$31)+AY8*Inputs!$C$32</f>
        <v>99201279.72</v>
      </c>
      <c r="AZ119" s="27">
        <f>((AZ8-AY8)*Inputs!$C$31)+AZ8*Inputs!$C$32</f>
        <v>99202836.69</v>
      </c>
      <c r="BA119" s="27">
        <f>((BA8-AZ8)*Inputs!$C$31)+BA8*Inputs!$C$32</f>
        <v>99204617.63</v>
      </c>
      <c r="BB119" s="27">
        <f>((BB8-BA8)*Inputs!$C$31)+BB8*Inputs!$C$32</f>
        <v>99206741.78</v>
      </c>
      <c r="BC119" s="27">
        <f>((BC8-BB8)*Inputs!$C$31)+BC8*Inputs!$C$32</f>
        <v>99209154.01</v>
      </c>
      <c r="BD119" s="27">
        <f>((BD8-BC8)*Inputs!$C$31)+BD8*Inputs!$C$32</f>
        <v>99211762.65</v>
      </c>
      <c r="BE119" s="27">
        <f>((BE8-BD8)*Inputs!$C$31)+BE8*Inputs!$C$32</f>
        <v>99214742.23</v>
      </c>
      <c r="BF119" s="27">
        <f>((BF8-BE8)*Inputs!$C$31)+BF8*Inputs!$C$32</f>
        <v>99217899.67</v>
      </c>
      <c r="BG119" s="27">
        <f>((BG8-BF8)*Inputs!$C$31)+BG8*Inputs!$C$32</f>
        <v>99221446.43</v>
      </c>
      <c r="BH119" s="27">
        <f>((BH8-BG8)*Inputs!$C$31)+BH8*Inputs!$C$32</f>
        <v>99225281.16</v>
      </c>
      <c r="BI119" s="27">
        <f>((BI8-BH8)*Inputs!$C$31)+BI8*Inputs!$C$32</f>
        <v>99228991.56</v>
      </c>
      <c r="BJ119" s="27">
        <f>((BJ8-BI8)*Inputs!$C$31)+BJ8*Inputs!$C$32</f>
        <v>99233375.8</v>
      </c>
      <c r="BK119" s="27">
        <f>((BK8-BJ8)*Inputs!$C$31)+BK8*Inputs!$C$32</f>
        <v>99237891.73</v>
      </c>
      <c r="BL119" s="27">
        <f>((BL8-BK8)*Inputs!$C$31)+BL8*Inputs!$C$32</f>
        <v>99242842.51</v>
      </c>
      <c r="BM119" s="27">
        <f>((BM8-BL8)*Inputs!$C$31)+BM8*Inputs!$C$32</f>
        <v>99247907.25</v>
      </c>
      <c r="BN119" s="27">
        <f>((BN8-BM8)*Inputs!$C$31)+BN8*Inputs!$C$32</f>
        <v>99253425.22</v>
      </c>
      <c r="BO119" s="27">
        <f>((BO8-BN8)*Inputs!$C$31)+BO8*Inputs!$C$32</f>
        <v>99259230.99</v>
      </c>
      <c r="BP119" s="27">
        <f>((BP8-BO8)*Inputs!$C$31)+BP8*Inputs!$C$32</f>
        <v>99265123.42</v>
      </c>
      <c r="BQ119" s="27">
        <f>((BQ8-BP8)*Inputs!$C$31)+BQ8*Inputs!$C$32</f>
        <v>99271496.82</v>
      </c>
      <c r="BR119" s="27">
        <f>((BR8-BQ8)*Inputs!$C$31)+BR8*Inputs!$C$32</f>
        <v>99277938.05</v>
      </c>
      <c r="BS119" s="27">
        <f>((BS8-BR8)*Inputs!$C$31)+BS8*Inputs!$C$32</f>
        <v>99284878.63</v>
      </c>
      <c r="BT119" s="27">
        <f>((BT8-BS8)*Inputs!$C$31)+BT8*Inputs!$C$32</f>
        <v>99292106.9</v>
      </c>
      <c r="BU119" s="27">
        <f>((BU8-BT8)*Inputs!$C$31)+BU8*Inputs!$C$32</f>
        <v>99298881.61</v>
      </c>
      <c r="BV119" s="27">
        <f>((BV8-BU8)*Inputs!$C$31)+BV8*Inputs!$C$32</f>
        <v>99306660.21</v>
      </c>
      <c r="BW119" s="27">
        <f>((BW8-BV8)*Inputs!$C$31)+BW8*Inputs!$C$32</f>
        <v>99314459.94</v>
      </c>
      <c r="BX119" s="27">
        <f>((BX8-BW8)*Inputs!$C$31)+BX8*Inputs!$C$32</f>
        <v>99322804.54</v>
      </c>
      <c r="BY119" s="27">
        <f>((BY8-BX8)*Inputs!$C$31)+BY8*Inputs!$C$32</f>
        <v>99331153.07</v>
      </c>
      <c r="BZ119" s="27">
        <f>((BZ8-BY8)*Inputs!$C$31)+BZ8*Inputs!$C$32</f>
        <v>99340064.85</v>
      </c>
      <c r="CA119" s="27">
        <f>((CA8-BZ8)*Inputs!$C$31)+CA8*Inputs!$C$32</f>
        <v>99349264.17</v>
      </c>
      <c r="CB119" s="27">
        <f>((CB8-CA8)*Inputs!$C$31)+CB8*Inputs!$C$32</f>
        <v>99358440.4</v>
      </c>
      <c r="CC119" s="27">
        <f>((CC8-CB8)*Inputs!$C$31)+CC8*Inputs!$C$32</f>
        <v>99368207.6</v>
      </c>
      <c r="CD119" s="27">
        <f>((CD8-CC8)*Inputs!$C$31)+CD8*Inputs!$C$32</f>
        <v>99377932.63</v>
      </c>
      <c r="CE119" s="27">
        <f>((CE8-CD8)*Inputs!$C$31)+CE8*Inputs!$C$32</f>
        <v>99388267.03</v>
      </c>
      <c r="CF119" s="27">
        <f>((CF8-CE8)*Inputs!$C$31)+CF8*Inputs!$C$32</f>
        <v>99398888.84</v>
      </c>
      <c r="CG119" s="27">
        <f>((CG8-CF8)*Inputs!$C$31)+CG8*Inputs!$C$32</f>
        <v>99408727.86</v>
      </c>
      <c r="CH119" s="27">
        <f>((CH8-CG8)*Inputs!$C$31)+CH8*Inputs!$C$32</f>
        <v>99419900.82</v>
      </c>
      <c r="CI119" s="27">
        <f>((CI8-CH8)*Inputs!$C$31)+CI8*Inputs!$C$32</f>
        <v>99430984.35</v>
      </c>
      <c r="CJ119" s="27">
        <f>((CJ8-CI8)*Inputs!$C$31)+CJ8*Inputs!$C$32</f>
        <v>99442722.76</v>
      </c>
      <c r="CK119" s="27">
        <f>((CK8-CJ8)*Inputs!$C$31)+CK8*Inputs!$C$32</f>
        <v>99454355.09</v>
      </c>
      <c r="CL119" s="27">
        <f>((CL8-CK8)*Inputs!$C$31)+CL8*Inputs!$C$32</f>
        <v>99466660.69</v>
      </c>
      <c r="CM119" s="27">
        <f>((CM8-CL8)*Inputs!$C$31)+CM8*Inputs!$C$32</f>
        <v>99479253.54</v>
      </c>
      <c r="CN119" s="27">
        <f>((CN8-CM8)*Inputs!$C$31)+CN8*Inputs!$C$32</f>
        <v>99491713.57</v>
      </c>
      <c r="CO119" s="27">
        <f>((CO8-CN8)*Inputs!$C$31)+CO8*Inputs!$C$32</f>
        <v>99504874.59</v>
      </c>
      <c r="CP119" s="27">
        <f>((CP8-CO8)*Inputs!$C$31)+CP8*Inputs!$C$32</f>
        <v>99517883.42</v>
      </c>
      <c r="CQ119" s="27">
        <f>((CQ8-CP8)*Inputs!$C$31)+CQ8*Inputs!$C$32</f>
        <v>99531611.63</v>
      </c>
      <c r="CR119" s="27">
        <f>((CR8-CQ8)*Inputs!$C$31)+CR8*Inputs!$C$32</f>
        <v>99545626.98</v>
      </c>
      <c r="CS119" s="27">
        <f>((CS8-CR8)*Inputs!$C$31)+CS8*Inputs!$C$32</f>
        <v>99558996.76</v>
      </c>
      <c r="CT119" s="27">
        <f>((CT8-CS8)*Inputs!$C$31)+CT8*Inputs!$C$32</f>
        <v>99573572.23</v>
      </c>
      <c r="CU119" s="27">
        <f>((CU8-CT8)*Inputs!$C$31)+CU8*Inputs!$C$32</f>
        <v>99587948.56</v>
      </c>
      <c r="CV119" s="27">
        <f>((CV8-CU8)*Inputs!$C$31)+CV8*Inputs!$C$32</f>
        <v>99603090.08</v>
      </c>
      <c r="CW119" s="27">
        <f>((CW8-CV8)*Inputs!$C$31)+CW8*Inputs!$C$32</f>
        <v>99618015.21</v>
      </c>
      <c r="CX119" s="27">
        <f>((CX8-CW8)*Inputs!$C$31)+CX8*Inputs!$C$32</f>
        <v>99633723.91</v>
      </c>
      <c r="CY119" s="27">
        <f>((CY8-CX8)*Inputs!$C$31)+CY8*Inputs!$C$32</f>
        <v>99649719.61</v>
      </c>
      <c r="CZ119" s="27">
        <f>((CZ8-CY8)*Inputs!$C$31)+CZ8*Inputs!$C$32</f>
        <v>99665472.43</v>
      </c>
      <c r="DA119" s="27">
        <f>((DA8-CZ8)*Inputs!$C$31)+DA8*Inputs!$C$32</f>
        <v>99682036.56</v>
      </c>
      <c r="DB119" s="27">
        <f>((DB8-DA8)*Inputs!$C$31)+DB8*Inputs!$C$32</f>
        <v>99698338.18</v>
      </c>
      <c r="DC119" s="27">
        <f>((DC8-DB8)*Inputs!$C$31)+DC8*Inputs!$C$32</f>
        <v>99715469.5</v>
      </c>
      <c r="DD119" s="27">
        <f>((DD8-DC8)*Inputs!$C$31)+DD8*Inputs!$C$32</f>
        <v>99732887.69</v>
      </c>
      <c r="DE119" s="27">
        <f>((DE8-DD8)*Inputs!$C$31)+DE8*Inputs!$C$32</f>
        <v>99748863.74</v>
      </c>
      <c r="DF119" s="27">
        <f>((DF8-DE8)*Inputs!$C$31)+DF8*Inputs!$C$32</f>
        <v>99766834.72</v>
      </c>
      <c r="DG119" s="27">
        <f>((DG8-DF8)*Inputs!$C$31)+DG8*Inputs!$C$32</f>
        <v>99784494.84</v>
      </c>
      <c r="DH119" s="27">
        <f>((DH8-DG8)*Inputs!$C$31)+DH8*Inputs!$C$32</f>
        <v>99803030.18</v>
      </c>
      <c r="DI119" s="27">
        <f>((DI8-DH8)*Inputs!$C$31)+DI8*Inputs!$C$32</f>
        <v>99821239.1</v>
      </c>
      <c r="DJ119" s="27">
        <f>((DJ8-DI8)*Inputs!$C$31)+DJ8*Inputs!$C$32</f>
        <v>99840341.62</v>
      </c>
      <c r="DK119" s="27">
        <f>((DK8-DJ8)*Inputs!$C$31)+DK8*Inputs!$C$32</f>
        <v>99859730.85</v>
      </c>
      <c r="DL119" s="27">
        <f>((DL8-DK8)*Inputs!$C$31)+DL8*Inputs!$C$32</f>
        <v>99878767.47</v>
      </c>
      <c r="DM119" s="27">
        <f>((DM8-DL8)*Inputs!$C$31)+DM8*Inputs!$C$32</f>
        <v>99898725.42</v>
      </c>
      <c r="DN119" s="27">
        <f>((DN8-DM8)*Inputs!$C$31)+DN8*Inputs!$C$32</f>
        <v>99918310.84</v>
      </c>
      <c r="DO119" s="27">
        <f>((DO8-DN8)*Inputs!$C$31)+DO8*Inputs!$C$32</f>
        <v>99938835.97</v>
      </c>
      <c r="DP119" s="27">
        <f>((DP8-DO8)*Inputs!$C$31)+DP8*Inputs!$C$32</f>
        <v>99959647.7</v>
      </c>
      <c r="DQ119" s="27">
        <f>((DQ8-DP8)*Inputs!$C$31)+DQ8*Inputs!$C$32</f>
        <v>99978688.06</v>
      </c>
      <c r="DR119" s="27">
        <f>((DR8-DQ8)*Inputs!$C$31)+DR8*Inputs!$C$32</f>
        <v>100000053.4</v>
      </c>
    </row>
    <row r="120" ht="14.25" customHeight="1" outlineLevel="1">
      <c r="B120" s="252" t="s">
        <v>258</v>
      </c>
      <c r="C120" s="255"/>
      <c r="D120" s="255"/>
      <c r="E120" s="255"/>
      <c r="F120" s="255"/>
      <c r="G120" s="255"/>
      <c r="H120" s="255"/>
      <c r="I120" s="255"/>
      <c r="J120" s="255"/>
      <c r="K120" s="255"/>
      <c r="L120" s="255"/>
      <c r="M120" s="255"/>
      <c r="N120" s="255"/>
      <c r="O120" s="255"/>
      <c r="P120" s="255"/>
      <c r="Q120" s="255"/>
      <c r="R120" s="255"/>
      <c r="S120" s="255"/>
      <c r="T120" s="255"/>
      <c r="U120" s="255"/>
      <c r="V120" s="255"/>
      <c r="W120" s="255"/>
      <c r="X120" s="255"/>
      <c r="Y120" s="255"/>
      <c r="Z120" s="255"/>
      <c r="AA120" s="255"/>
      <c r="AB120" s="255"/>
      <c r="AC120" s="255"/>
      <c r="AD120" s="255"/>
      <c r="AE120" s="255"/>
      <c r="AF120" s="255"/>
      <c r="AG120" s="255"/>
      <c r="AH120" s="255"/>
      <c r="AI120" s="255"/>
      <c r="AJ120" s="255"/>
      <c r="AK120" s="255"/>
      <c r="AL120" s="255"/>
      <c r="AM120" s="255"/>
      <c r="AN120" s="255"/>
      <c r="AO120" s="255"/>
      <c r="AP120" s="255"/>
      <c r="AQ120" s="255"/>
      <c r="AR120" s="255"/>
      <c r="AS120" s="255"/>
      <c r="AT120" s="255"/>
      <c r="AU120" s="255"/>
      <c r="AV120" s="255"/>
      <c r="AW120" s="255"/>
      <c r="AX120" s="255"/>
      <c r="AY120" s="255"/>
      <c r="AZ120" s="255"/>
      <c r="BA120" s="255"/>
      <c r="BB120" s="255"/>
      <c r="BC120" s="255"/>
      <c r="BD120" s="255"/>
      <c r="BE120" s="255"/>
      <c r="BF120" s="255"/>
      <c r="BG120" s="255"/>
      <c r="BH120" s="255"/>
      <c r="BI120" s="255"/>
      <c r="BJ120" s="255"/>
      <c r="BK120" s="255"/>
      <c r="BL120" s="255"/>
      <c r="BM120" s="255"/>
      <c r="BN120" s="255"/>
      <c r="BO120" s="255"/>
      <c r="BP120" s="255"/>
      <c r="BQ120" s="255"/>
      <c r="BR120" s="255"/>
      <c r="BS120" s="255"/>
      <c r="BT120" s="255"/>
      <c r="BU120" s="255"/>
      <c r="BV120" s="255"/>
      <c r="BW120" s="255"/>
      <c r="BX120" s="255"/>
      <c r="BY120" s="255"/>
      <c r="BZ120" s="255"/>
      <c r="CA120" s="255"/>
      <c r="CB120" s="255"/>
      <c r="CC120" s="255"/>
      <c r="CD120" s="255"/>
      <c r="CE120" s="255"/>
      <c r="CF120" s="255"/>
      <c r="CG120" s="255"/>
      <c r="CH120" s="255"/>
      <c r="CI120" s="255"/>
      <c r="CJ120" s="255"/>
      <c r="CK120" s="255"/>
      <c r="CL120" s="255"/>
      <c r="CM120" s="255"/>
      <c r="CN120" s="255"/>
      <c r="CO120" s="255"/>
      <c r="CP120" s="255"/>
      <c r="CQ120" s="255"/>
      <c r="CR120" s="255"/>
      <c r="CS120" s="255"/>
      <c r="CT120" s="255"/>
      <c r="CU120" s="255"/>
      <c r="CV120" s="255"/>
      <c r="CW120" s="255"/>
      <c r="CX120" s="255"/>
      <c r="CY120" s="255"/>
      <c r="CZ120" s="255"/>
      <c r="DA120" s="255"/>
      <c r="DB120" s="255"/>
      <c r="DC120" s="255"/>
      <c r="DD120" s="255"/>
      <c r="DE120" s="255"/>
      <c r="DF120" s="255"/>
      <c r="DG120" s="255"/>
      <c r="DH120" s="255"/>
      <c r="DI120" s="255"/>
      <c r="DJ120" s="255"/>
      <c r="DK120" s="255"/>
      <c r="DL120" s="255"/>
      <c r="DM120" s="255"/>
      <c r="DN120" s="255"/>
      <c r="DO120" s="255"/>
      <c r="DP120" s="255"/>
      <c r="DQ120" s="255"/>
      <c r="DR120" s="255"/>
    </row>
    <row r="121" ht="14.25" customHeight="1" outlineLevel="1">
      <c r="B121" s="242" t="s">
        <v>259</v>
      </c>
      <c r="C121" s="27">
        <f>C119/Inputs!$C$16</f>
        <v>34379216.23</v>
      </c>
      <c r="D121" s="27">
        <f>D119/Inputs!$C$16</f>
        <v>91774966.66</v>
      </c>
      <c r="E121" s="27">
        <f>E119/Inputs!$C$16</f>
        <v>99032747.52</v>
      </c>
      <c r="F121" s="27">
        <f>F119/Inputs!$C$16</f>
        <v>99402226.65</v>
      </c>
      <c r="G121" s="27">
        <f>G119/Inputs!$C$16</f>
        <v>99407972.98</v>
      </c>
      <c r="H121" s="27">
        <f>H119/Inputs!$C$16</f>
        <v>99398188.88</v>
      </c>
      <c r="I121" s="27">
        <f>I119/Inputs!$C$16</f>
        <v>99387621.41</v>
      </c>
      <c r="J121" s="27">
        <f>J119/Inputs!$C$16</f>
        <v>99377636.32</v>
      </c>
      <c r="K121" s="27">
        <f>K119/Inputs!$C$16</f>
        <v>99367598.61</v>
      </c>
      <c r="L121" s="27">
        <f>L119/Inputs!$C$16</f>
        <v>99357849.89</v>
      </c>
      <c r="M121" s="27">
        <f>M119/Inputs!$C$16</f>
        <v>99349294.64</v>
      </c>
      <c r="N121" s="27">
        <f>N119/Inputs!$C$16</f>
        <v>99340092.13</v>
      </c>
      <c r="O121" s="27">
        <f>O119/Inputs!$C$16</f>
        <v>99331463.88</v>
      </c>
      <c r="P121" s="27">
        <f>P119/Inputs!$C$16</f>
        <v>99322830.11</v>
      </c>
      <c r="Q121" s="27">
        <f>Q119/Inputs!$C$16</f>
        <v>99314750.66</v>
      </c>
      <c r="R121" s="27">
        <f>R119/Inputs!$C$16</f>
        <v>99306684.07</v>
      </c>
      <c r="S121" s="27">
        <f>S119/Inputs!$C$16</f>
        <v>99298906.39</v>
      </c>
      <c r="T121" s="27">
        <f>T119/Inputs!$C$16</f>
        <v>99291654.63</v>
      </c>
      <c r="U121" s="27">
        <f>U119/Inputs!$C$16</f>
        <v>99284443.47</v>
      </c>
      <c r="V121" s="27">
        <f>V119/Inputs!$C$16</f>
        <v>99277740.52</v>
      </c>
      <c r="W121" s="27">
        <f>W119/Inputs!$C$16</f>
        <v>99271096.54</v>
      </c>
      <c r="X121" s="27">
        <f>X119/Inputs!$C$16</f>
        <v>99264741.35</v>
      </c>
      <c r="Y121" s="27">
        <f>Y119/Inputs!$C$16</f>
        <v>99259250.42</v>
      </c>
      <c r="Z121" s="27">
        <f>Z119/Inputs!$C$16</f>
        <v>99253442.27</v>
      </c>
      <c r="AA121" s="27">
        <f>AA119/Inputs!$C$16</f>
        <v>99248097.82</v>
      </c>
      <c r="AB121" s="27">
        <f>AB119/Inputs!$C$16</f>
        <v>99242857.86</v>
      </c>
      <c r="AC121" s="27">
        <f>AC119/Inputs!$C$16</f>
        <v>99238062.21</v>
      </c>
      <c r="AD121" s="27">
        <f>AD119/Inputs!$C$16</f>
        <v>99233389.44</v>
      </c>
      <c r="AE121" s="27">
        <f>AE119/Inputs!$C$16</f>
        <v>99229005.29</v>
      </c>
      <c r="AF121" s="27">
        <f>AF119/Inputs!$C$16</f>
        <v>99225037.34</v>
      </c>
      <c r="AG121" s="27">
        <f>AG119/Inputs!$C$16</f>
        <v>99221219.99</v>
      </c>
      <c r="AH121" s="27">
        <f>AH119/Inputs!$C$16</f>
        <v>99217800.83</v>
      </c>
      <c r="AI121" s="27">
        <f>AI119/Inputs!$C$16</f>
        <v>99214550.67</v>
      </c>
      <c r="AJ121" s="27">
        <f>AJ119/Inputs!$C$16</f>
        <v>99211589.02</v>
      </c>
      <c r="AK121" s="27">
        <f>AK119/Inputs!$C$16</f>
        <v>99209162.4</v>
      </c>
      <c r="AL121" s="27">
        <f>AL119/Inputs!$C$16</f>
        <v>99206748.62</v>
      </c>
      <c r="AM121" s="27">
        <f>AM119/Inputs!$C$16</f>
        <v>99204687.96</v>
      </c>
      <c r="AN121" s="27">
        <f>AN119/Inputs!$C$16</f>
        <v>99202841.82</v>
      </c>
      <c r="AO121" s="27">
        <f>AO119/Inputs!$C$16</f>
        <v>99201329.96</v>
      </c>
      <c r="AP121" s="27">
        <f>AP119/Inputs!$C$16</f>
        <v>99200051</v>
      </c>
      <c r="AQ121" s="27">
        <f>AQ119/Inputs!$C$16</f>
        <v>99199060.4</v>
      </c>
      <c r="AR121" s="27">
        <f>AR119/Inputs!$C$16</f>
        <v>99198376.24</v>
      </c>
      <c r="AS121" s="27">
        <f>AS119/Inputs!$C$16</f>
        <v>99197952.71</v>
      </c>
      <c r="AT121" s="27">
        <f>AT119/Inputs!$C$16</f>
        <v>99197817.35</v>
      </c>
      <c r="AU121" s="27">
        <f>AU119/Inputs!$C$16</f>
        <v>99197961</v>
      </c>
      <c r="AV121" s="27">
        <f>AV119/Inputs!$C$16</f>
        <v>99198392.89</v>
      </c>
      <c r="AW121" s="27">
        <f>AW119/Inputs!$C$16</f>
        <v>99199057.76</v>
      </c>
      <c r="AX121" s="27">
        <f>AX119/Inputs!$C$16</f>
        <v>99200047.58</v>
      </c>
      <c r="AY121" s="27">
        <f>AY119/Inputs!$C$16</f>
        <v>99201279.72</v>
      </c>
      <c r="AZ121" s="27">
        <f>AZ119/Inputs!$C$16</f>
        <v>99202836.69</v>
      </c>
      <c r="BA121" s="27">
        <f>BA119/Inputs!$C$16</f>
        <v>99204617.63</v>
      </c>
      <c r="BB121" s="27">
        <f>BB119/Inputs!$C$16</f>
        <v>99206741.78</v>
      </c>
      <c r="BC121" s="27">
        <f>BC119/Inputs!$C$16</f>
        <v>99209154.01</v>
      </c>
      <c r="BD121" s="27">
        <f>BD119/Inputs!$C$16</f>
        <v>99211762.65</v>
      </c>
      <c r="BE121" s="27">
        <f>BE119/Inputs!$C$16</f>
        <v>99214742.23</v>
      </c>
      <c r="BF121" s="27">
        <f>BF119/Inputs!$C$16</f>
        <v>99217899.67</v>
      </c>
      <c r="BG121" s="27">
        <f>BG119/Inputs!$C$16</f>
        <v>99221446.43</v>
      </c>
      <c r="BH121" s="27">
        <f>BH119/Inputs!$C$16</f>
        <v>99225281.16</v>
      </c>
      <c r="BI121" s="27">
        <f>BI119/Inputs!$C$16</f>
        <v>99228991.56</v>
      </c>
      <c r="BJ121" s="27">
        <f>BJ119/Inputs!$C$16</f>
        <v>99233375.8</v>
      </c>
      <c r="BK121" s="27">
        <f>BK119/Inputs!$C$16</f>
        <v>99237891.73</v>
      </c>
      <c r="BL121" s="27">
        <f>BL119/Inputs!$C$16</f>
        <v>99242842.51</v>
      </c>
      <c r="BM121" s="27">
        <f>BM119/Inputs!$C$16</f>
        <v>99247907.25</v>
      </c>
      <c r="BN121" s="27">
        <f>BN119/Inputs!$C$16</f>
        <v>99253425.22</v>
      </c>
      <c r="BO121" s="27">
        <f>BO119/Inputs!$C$16</f>
        <v>99259230.99</v>
      </c>
      <c r="BP121" s="27">
        <f>BP119/Inputs!$C$16</f>
        <v>99265123.42</v>
      </c>
      <c r="BQ121" s="27">
        <f>BQ119/Inputs!$C$16</f>
        <v>99271496.82</v>
      </c>
      <c r="BR121" s="27">
        <f>BR119/Inputs!$C$16</f>
        <v>99277938.05</v>
      </c>
      <c r="BS121" s="27">
        <f>BS119/Inputs!$C$16</f>
        <v>99284878.63</v>
      </c>
      <c r="BT121" s="27">
        <f>BT119/Inputs!$C$16</f>
        <v>99292106.9</v>
      </c>
      <c r="BU121" s="27">
        <f>BU119/Inputs!$C$16</f>
        <v>99298881.61</v>
      </c>
      <c r="BV121" s="27">
        <f>BV119/Inputs!$C$16</f>
        <v>99306660.21</v>
      </c>
      <c r="BW121" s="27">
        <f>BW119/Inputs!$C$16</f>
        <v>99314459.94</v>
      </c>
      <c r="BX121" s="27">
        <f>BX119/Inputs!$C$16</f>
        <v>99322804.54</v>
      </c>
      <c r="BY121" s="27">
        <f>BY119/Inputs!$C$16</f>
        <v>99331153.07</v>
      </c>
      <c r="BZ121" s="27">
        <f>BZ119/Inputs!$C$16</f>
        <v>99340064.85</v>
      </c>
      <c r="CA121" s="27">
        <f>CA119/Inputs!$C$16</f>
        <v>99349264.17</v>
      </c>
      <c r="CB121" s="27">
        <f>CB119/Inputs!$C$16</f>
        <v>99358440.4</v>
      </c>
      <c r="CC121" s="27">
        <f>CC119/Inputs!$C$16</f>
        <v>99368207.6</v>
      </c>
      <c r="CD121" s="27">
        <f>CD119/Inputs!$C$16</f>
        <v>99377932.63</v>
      </c>
      <c r="CE121" s="27">
        <f>CE119/Inputs!$C$16</f>
        <v>99388267.03</v>
      </c>
      <c r="CF121" s="27">
        <f>CF119/Inputs!$C$16</f>
        <v>99398888.84</v>
      </c>
      <c r="CG121" s="27">
        <f>CG119/Inputs!$C$16</f>
        <v>99408727.86</v>
      </c>
      <c r="CH121" s="27">
        <f>CH119/Inputs!$C$16</f>
        <v>99419900.82</v>
      </c>
      <c r="CI121" s="27">
        <f>CI119/Inputs!$C$16</f>
        <v>99430984.35</v>
      </c>
      <c r="CJ121" s="27">
        <f>CJ119/Inputs!$C$16</f>
        <v>99442722.76</v>
      </c>
      <c r="CK121" s="27">
        <f>CK119/Inputs!$C$16</f>
        <v>99454355.09</v>
      </c>
      <c r="CL121" s="27">
        <f>CL119/Inputs!$C$16</f>
        <v>99466660.69</v>
      </c>
      <c r="CM121" s="27">
        <f>CM119/Inputs!$C$16</f>
        <v>99479253.54</v>
      </c>
      <c r="CN121" s="27">
        <f>CN119/Inputs!$C$16</f>
        <v>99491713.57</v>
      </c>
      <c r="CO121" s="27">
        <f>CO119/Inputs!$C$16</f>
        <v>99504874.59</v>
      </c>
      <c r="CP121" s="27">
        <f>CP119/Inputs!$C$16</f>
        <v>99517883.42</v>
      </c>
      <c r="CQ121" s="27">
        <f>CQ119/Inputs!$C$16</f>
        <v>99531611.63</v>
      </c>
      <c r="CR121" s="27">
        <f>CR119/Inputs!$C$16</f>
        <v>99545626.98</v>
      </c>
      <c r="CS121" s="27">
        <f>CS119/Inputs!$C$16</f>
        <v>99558996.76</v>
      </c>
      <c r="CT121" s="27">
        <f>CT119/Inputs!$C$16</f>
        <v>99573572.23</v>
      </c>
      <c r="CU121" s="27">
        <f>CU119/Inputs!$C$16</f>
        <v>99587948.56</v>
      </c>
      <c r="CV121" s="27">
        <f>CV119/Inputs!$C$16</f>
        <v>99603090.08</v>
      </c>
      <c r="CW121" s="27">
        <f>CW119/Inputs!$C$16</f>
        <v>99618015.21</v>
      </c>
      <c r="CX121" s="27">
        <f>CX119/Inputs!$C$16</f>
        <v>99633723.91</v>
      </c>
      <c r="CY121" s="27">
        <f>CY119/Inputs!$C$16</f>
        <v>99649719.61</v>
      </c>
      <c r="CZ121" s="27">
        <f>CZ119/Inputs!$C$16</f>
        <v>99665472.43</v>
      </c>
      <c r="DA121" s="27">
        <f>DA119/Inputs!$C$16</f>
        <v>99682036.56</v>
      </c>
      <c r="DB121" s="27">
        <f>DB119/Inputs!$C$16</f>
        <v>99698338.18</v>
      </c>
      <c r="DC121" s="27">
        <f>DC119/Inputs!$C$16</f>
        <v>99715469.5</v>
      </c>
      <c r="DD121" s="27">
        <f>DD119/Inputs!$C$16</f>
        <v>99732887.69</v>
      </c>
      <c r="DE121" s="27">
        <f>DE119/Inputs!$C$16</f>
        <v>99748863.74</v>
      </c>
      <c r="DF121" s="27">
        <f>DF119/Inputs!$C$16</f>
        <v>99766834.72</v>
      </c>
      <c r="DG121" s="27">
        <f>DG119/Inputs!$C$16</f>
        <v>99784494.84</v>
      </c>
      <c r="DH121" s="27">
        <f>DH119/Inputs!$C$16</f>
        <v>99803030.18</v>
      </c>
      <c r="DI121" s="27">
        <f>DI119/Inputs!$C$16</f>
        <v>99821239.1</v>
      </c>
      <c r="DJ121" s="27">
        <f>DJ119/Inputs!$C$16</f>
        <v>99840341.62</v>
      </c>
      <c r="DK121" s="27">
        <f>DK119/Inputs!$C$16</f>
        <v>99859730.85</v>
      </c>
      <c r="DL121" s="27">
        <f>DL119/Inputs!$C$16</f>
        <v>99878767.47</v>
      </c>
      <c r="DM121" s="27">
        <f>DM119/Inputs!$C$16</f>
        <v>99898725.42</v>
      </c>
      <c r="DN121" s="27">
        <f>DN119/Inputs!$C$16</f>
        <v>99918310.84</v>
      </c>
      <c r="DO121" s="27">
        <f>DO119/Inputs!$C$16</f>
        <v>99938835.97</v>
      </c>
      <c r="DP121" s="27">
        <f>DP119/Inputs!$C$16</f>
        <v>99959647.7</v>
      </c>
      <c r="DQ121" s="27">
        <f>DQ119/Inputs!$C$16</f>
        <v>99978688.06</v>
      </c>
      <c r="DR121" s="27">
        <f>DR119/Inputs!$C$16</f>
        <v>100000053.4</v>
      </c>
    </row>
    <row r="122" ht="14.25" customHeight="1">
      <c r="B122" s="252" t="s">
        <v>260</v>
      </c>
      <c r="C122" s="255"/>
      <c r="D122" s="255"/>
      <c r="E122" s="255"/>
      <c r="F122" s="255"/>
      <c r="G122" s="255"/>
      <c r="H122" s="255"/>
      <c r="I122" s="255"/>
      <c r="J122" s="255"/>
      <c r="K122" s="255"/>
      <c r="L122" s="255"/>
      <c r="M122" s="255"/>
      <c r="N122" s="255"/>
      <c r="O122" s="255"/>
      <c r="P122" s="255"/>
      <c r="Q122" s="255"/>
      <c r="R122" s="255"/>
      <c r="S122" s="255"/>
      <c r="T122" s="255"/>
      <c r="U122" s="255"/>
      <c r="V122" s="255"/>
      <c r="W122" s="255"/>
      <c r="X122" s="255"/>
      <c r="Y122" s="255"/>
      <c r="Z122" s="255"/>
      <c r="AA122" s="255"/>
      <c r="AB122" s="255"/>
      <c r="AC122" s="255"/>
      <c r="AD122" s="255"/>
      <c r="AE122" s="255"/>
      <c r="AF122" s="255"/>
      <c r="AG122" s="255"/>
      <c r="AH122" s="255"/>
      <c r="AI122" s="255"/>
      <c r="AJ122" s="255"/>
      <c r="AK122" s="255"/>
      <c r="AL122" s="255"/>
      <c r="AM122" s="255"/>
      <c r="AN122" s="255"/>
      <c r="AO122" s="255"/>
      <c r="AP122" s="255"/>
      <c r="AQ122" s="255"/>
      <c r="AR122" s="255"/>
      <c r="AS122" s="255"/>
      <c r="AT122" s="255"/>
      <c r="AU122" s="255"/>
      <c r="AV122" s="255"/>
      <c r="AW122" s="255"/>
      <c r="AX122" s="255"/>
      <c r="AY122" s="255"/>
      <c r="AZ122" s="255"/>
      <c r="BA122" s="255"/>
      <c r="BB122" s="255"/>
      <c r="BC122" s="255"/>
      <c r="BD122" s="255"/>
      <c r="BE122" s="255"/>
      <c r="BF122" s="255"/>
      <c r="BG122" s="255"/>
      <c r="BH122" s="255"/>
      <c r="BI122" s="255"/>
      <c r="BJ122" s="255"/>
      <c r="BK122" s="255"/>
      <c r="BL122" s="255"/>
      <c r="BM122" s="255"/>
      <c r="BN122" s="255"/>
      <c r="BO122" s="255"/>
      <c r="BP122" s="255"/>
      <c r="BQ122" s="255"/>
      <c r="BR122" s="255"/>
      <c r="BS122" s="255"/>
      <c r="BT122" s="255"/>
      <c r="BU122" s="255"/>
      <c r="BV122" s="255"/>
      <c r="BW122" s="255"/>
      <c r="BX122" s="255"/>
      <c r="BY122" s="255"/>
      <c r="BZ122" s="255"/>
      <c r="CA122" s="255"/>
      <c r="CB122" s="255"/>
      <c r="CC122" s="255"/>
      <c r="CD122" s="255"/>
      <c r="CE122" s="255"/>
      <c r="CF122" s="255"/>
      <c r="CG122" s="255"/>
      <c r="CH122" s="255"/>
      <c r="CI122" s="255"/>
      <c r="CJ122" s="255"/>
      <c r="CK122" s="255"/>
      <c r="CL122" s="255"/>
      <c r="CM122" s="255"/>
      <c r="CN122" s="255"/>
      <c r="CO122" s="255"/>
      <c r="CP122" s="255"/>
      <c r="CQ122" s="255"/>
      <c r="CR122" s="255"/>
      <c r="CS122" s="255"/>
      <c r="CT122" s="255"/>
      <c r="CU122" s="255"/>
      <c r="CV122" s="255"/>
      <c r="CW122" s="255"/>
      <c r="CX122" s="255"/>
      <c r="CY122" s="255"/>
      <c r="CZ122" s="255"/>
      <c r="DA122" s="255"/>
      <c r="DB122" s="255"/>
      <c r="DC122" s="255"/>
      <c r="DD122" s="255"/>
      <c r="DE122" s="255"/>
      <c r="DF122" s="255"/>
      <c r="DG122" s="255"/>
      <c r="DH122" s="255"/>
      <c r="DI122" s="255"/>
      <c r="DJ122" s="255"/>
      <c r="DK122" s="255"/>
      <c r="DL122" s="255"/>
      <c r="DM122" s="255"/>
      <c r="DN122" s="255"/>
      <c r="DO122" s="255"/>
      <c r="DP122" s="255"/>
      <c r="DQ122" s="255"/>
      <c r="DR122" s="255"/>
    </row>
    <row r="123" ht="14.25" customHeight="1" outlineLevel="1">
      <c r="B123" s="242" t="s">
        <v>156</v>
      </c>
      <c r="C123" s="27">
        <f>IF(AND(C$5&gt;=Inputs!$C$89,C$5&lt;Inputs!$D$89),Inputs!$H$89,IF(AND(C$5&gt;=Inputs!$C$90,C$5&lt;Inputs!$D$90),Inputs!$H$90,IF(AND(C$5&gt;=Inputs!$C$91,C$5&lt;Inputs!$D$91),Inputs!$H$91,IF(AND(C$5&gt;=Inputs!$C$92,C$5&lt;Inputs!$D$92),Inputs!$H$92,IF(AND(C$5&gt;=Inputs!$C$93,C$5&lt;Inputs!$D$93),Inputs!$H$93,IF(AND(C$5&gt;=Inputs!$C$94,C$5&lt;Inputs!$D$94),Inputs!$H$94,IF(AND(C$5&gt;=Inputs!$C$95,C$5&lt;Inputs!$D$95),Inputs!$H$95,IF(AND(C$5&gt;=Inputs!$C$96,C$5&lt;Inputs!$D$96),Inputs!$H$96,IF(AND(C$5&gt;=Inputs!$C$97,C$5&lt;Inputs!$D$97),Inputs!$H$97,IF(AND(C$5&gt;=Inputs!$C$98,C$5&lt;Inputs!$D$98),Inputs!$H$98,IF(AND(C$5&gt;=Inputs!$C$99,C$5&lt;Inputs!$D$99),Inputs!$H$99,IF(AND(C$5&gt;=Inputs!$C$100,C$5&lt;Inputs!$D$100),Inputs!$H$100,0))))))))))))</f>
        <v>1</v>
      </c>
      <c r="D123" s="27">
        <f>IF(AND(D$5&gt;=Inputs!$C$89,D$5&lt;Inputs!$D$89),Inputs!$H$89,IF(AND(D$5&gt;=Inputs!$C$90,D$5&lt;Inputs!$D$90),Inputs!$H$90,IF(AND(D$5&gt;=Inputs!$C$91,D$5&lt;Inputs!$D$91),Inputs!$H$91,IF(AND(D$5&gt;=Inputs!$C$92,D$5&lt;Inputs!$D$92),Inputs!$H$92,IF(AND(D$5&gt;=Inputs!$C$93,D$5&lt;Inputs!$D$93),Inputs!$H$93,IF(AND(D$5&gt;=Inputs!$C$94,D$5&lt;Inputs!$D$94),Inputs!$H$94,IF(AND(D$5&gt;=Inputs!$C$95,D$5&lt;Inputs!$D$95),Inputs!$H$95,IF(AND(D$5&gt;=Inputs!$C$96,D$5&lt;Inputs!$D$96),Inputs!$H$96,IF(AND(D$5&gt;=Inputs!$C$97,D$5&lt;Inputs!$D$97),Inputs!$H$97,IF(AND(D$5&gt;=Inputs!$C$98,D$5&lt;Inputs!$D$98),Inputs!$H$98,IF(AND(D$5&gt;=Inputs!$C$99,D$5&lt;Inputs!$D$99),Inputs!$H$99,IF(AND(D$5&gt;=Inputs!$C$100,D$5&lt;Inputs!$D$100),Inputs!$H$100,0))))))))))))</f>
        <v>1</v>
      </c>
      <c r="E123" s="27">
        <f>IF(AND(E$5&gt;=Inputs!$C$89,E$5&lt;Inputs!$D$89),Inputs!$H$89,IF(AND(E$5&gt;=Inputs!$C$90,E$5&lt;Inputs!$D$90),Inputs!$H$90,IF(AND(E$5&gt;=Inputs!$C$91,E$5&lt;Inputs!$D$91),Inputs!$H$91,IF(AND(E$5&gt;=Inputs!$C$92,E$5&lt;Inputs!$D$92),Inputs!$H$92,IF(AND(E$5&gt;=Inputs!$C$93,E$5&lt;Inputs!$D$93),Inputs!$H$93,IF(AND(E$5&gt;=Inputs!$C$94,E$5&lt;Inputs!$D$94),Inputs!$H$94,IF(AND(E$5&gt;=Inputs!$C$95,E$5&lt;Inputs!$D$95),Inputs!$H$95,IF(AND(E$5&gt;=Inputs!$C$96,E$5&lt;Inputs!$D$96),Inputs!$H$96,IF(AND(E$5&gt;=Inputs!$C$97,E$5&lt;Inputs!$D$97),Inputs!$H$97,IF(AND(E$5&gt;=Inputs!$C$98,E$5&lt;Inputs!$D$98),Inputs!$H$98,IF(AND(E$5&gt;=Inputs!$C$99,E$5&lt;Inputs!$D$99),Inputs!$H$99,IF(AND(E$5&gt;=Inputs!$C$100,E$5&lt;Inputs!$D$100),Inputs!$H$100,0))))))))))))</f>
        <v>1</v>
      </c>
      <c r="F123" s="27">
        <f>IF(AND(F$5&gt;=Inputs!$C$89,F$5&lt;Inputs!$D$89),Inputs!$H$89,IF(AND(F$5&gt;=Inputs!$C$90,F$5&lt;Inputs!$D$90),Inputs!$H$90,IF(AND(F$5&gt;=Inputs!$C$91,F$5&lt;Inputs!$D$91),Inputs!$H$91,IF(AND(F$5&gt;=Inputs!$C$92,F$5&lt;Inputs!$D$92),Inputs!$H$92,IF(AND(F$5&gt;=Inputs!$C$93,F$5&lt;Inputs!$D$93),Inputs!$H$93,IF(AND(F$5&gt;=Inputs!$C$94,F$5&lt;Inputs!$D$94),Inputs!$H$94,IF(AND(F$5&gt;=Inputs!$C$95,F$5&lt;Inputs!$D$95),Inputs!$H$95,IF(AND(F$5&gt;=Inputs!$C$96,F$5&lt;Inputs!$D$96),Inputs!$H$96,IF(AND(F$5&gt;=Inputs!$C$97,F$5&lt;Inputs!$D$97),Inputs!$H$97,IF(AND(F$5&gt;=Inputs!$C$98,F$5&lt;Inputs!$D$98),Inputs!$H$98,IF(AND(F$5&gt;=Inputs!$C$99,F$5&lt;Inputs!$D$99),Inputs!$H$99,IF(AND(F$5&gt;=Inputs!$C$100,F$5&lt;Inputs!$D$100),Inputs!$H$100,0))))))))))))</f>
        <v>1</v>
      </c>
      <c r="G123" s="27">
        <f>IF(AND(G$5&gt;=Inputs!$C$89,G$5&lt;Inputs!$D$89),Inputs!$H$89,IF(AND(G$5&gt;=Inputs!$C$90,G$5&lt;Inputs!$D$90),Inputs!$H$90,IF(AND(G$5&gt;=Inputs!$C$91,G$5&lt;Inputs!$D$91),Inputs!$H$91,IF(AND(G$5&gt;=Inputs!$C$92,G$5&lt;Inputs!$D$92),Inputs!$H$92,IF(AND(G$5&gt;=Inputs!$C$93,G$5&lt;Inputs!$D$93),Inputs!$H$93,IF(AND(G$5&gt;=Inputs!$C$94,G$5&lt;Inputs!$D$94),Inputs!$H$94,IF(AND(G$5&gt;=Inputs!$C$95,G$5&lt;Inputs!$D$95),Inputs!$H$95,IF(AND(G$5&gt;=Inputs!$C$96,G$5&lt;Inputs!$D$96),Inputs!$H$96,IF(AND(G$5&gt;=Inputs!$C$97,G$5&lt;Inputs!$D$97),Inputs!$H$97,IF(AND(G$5&gt;=Inputs!$C$98,G$5&lt;Inputs!$D$98),Inputs!$H$98,IF(AND(G$5&gt;=Inputs!$C$99,G$5&lt;Inputs!$D$99),Inputs!$H$99,IF(AND(G$5&gt;=Inputs!$C$100,G$5&lt;Inputs!$D$100),Inputs!$H$100,0))))))))))))</f>
        <v>1</v>
      </c>
      <c r="H123" s="27">
        <f>IF(AND(H$5&gt;=Inputs!$C$89,H$5&lt;Inputs!$D$89),Inputs!$H$89,IF(AND(H$5&gt;=Inputs!$C$90,H$5&lt;Inputs!$D$90),Inputs!$H$90,IF(AND(H$5&gt;=Inputs!$C$91,H$5&lt;Inputs!$D$91),Inputs!$H$91,IF(AND(H$5&gt;=Inputs!$C$92,H$5&lt;Inputs!$D$92),Inputs!$H$92,IF(AND(H$5&gt;=Inputs!$C$93,H$5&lt;Inputs!$D$93),Inputs!$H$93,IF(AND(H$5&gt;=Inputs!$C$94,H$5&lt;Inputs!$D$94),Inputs!$H$94,IF(AND(H$5&gt;=Inputs!$C$95,H$5&lt;Inputs!$D$95),Inputs!$H$95,IF(AND(H$5&gt;=Inputs!$C$96,H$5&lt;Inputs!$D$96),Inputs!$H$96,IF(AND(H$5&gt;=Inputs!$C$97,H$5&lt;Inputs!$D$97),Inputs!$H$97,IF(AND(H$5&gt;=Inputs!$C$98,H$5&lt;Inputs!$D$98),Inputs!$H$98,IF(AND(H$5&gt;=Inputs!$C$99,H$5&lt;Inputs!$D$99),Inputs!$H$99,IF(AND(H$5&gt;=Inputs!$C$100,H$5&lt;Inputs!$D$100),Inputs!$H$100,0))))))))))))</f>
        <v>1</v>
      </c>
      <c r="I123" s="27">
        <f>IF(AND(I$5&gt;=Inputs!$C$89,I$5&lt;Inputs!$D$89),Inputs!$H$89,IF(AND(I$5&gt;=Inputs!$C$90,I$5&lt;Inputs!$D$90),Inputs!$H$90,IF(AND(I$5&gt;=Inputs!$C$91,I$5&lt;Inputs!$D$91),Inputs!$H$91,IF(AND(I$5&gt;=Inputs!$C$92,I$5&lt;Inputs!$D$92),Inputs!$H$92,IF(AND(I$5&gt;=Inputs!$C$93,I$5&lt;Inputs!$D$93),Inputs!$H$93,IF(AND(I$5&gt;=Inputs!$C$94,I$5&lt;Inputs!$D$94),Inputs!$H$94,IF(AND(I$5&gt;=Inputs!$C$95,I$5&lt;Inputs!$D$95),Inputs!$H$95,IF(AND(I$5&gt;=Inputs!$C$96,I$5&lt;Inputs!$D$96),Inputs!$H$96,IF(AND(I$5&gt;=Inputs!$C$97,I$5&lt;Inputs!$D$97),Inputs!$H$97,IF(AND(I$5&gt;=Inputs!$C$98,I$5&lt;Inputs!$D$98),Inputs!$H$98,IF(AND(I$5&gt;=Inputs!$C$99,I$5&lt;Inputs!$D$99),Inputs!$H$99,IF(AND(I$5&gt;=Inputs!$C$100,I$5&lt;Inputs!$D$100),Inputs!$H$100,0))))))))))))</f>
        <v>1</v>
      </c>
      <c r="J123" s="27">
        <f>IF(AND(J$5&gt;=Inputs!$C$89,J$5&lt;Inputs!$D$89),Inputs!$H$89,IF(AND(J$5&gt;=Inputs!$C$90,J$5&lt;Inputs!$D$90),Inputs!$H$90,IF(AND(J$5&gt;=Inputs!$C$91,J$5&lt;Inputs!$D$91),Inputs!$H$91,IF(AND(J$5&gt;=Inputs!$C$92,J$5&lt;Inputs!$D$92),Inputs!$H$92,IF(AND(J$5&gt;=Inputs!$C$93,J$5&lt;Inputs!$D$93),Inputs!$H$93,IF(AND(J$5&gt;=Inputs!$C$94,J$5&lt;Inputs!$D$94),Inputs!$H$94,IF(AND(J$5&gt;=Inputs!$C$95,J$5&lt;Inputs!$D$95),Inputs!$H$95,IF(AND(J$5&gt;=Inputs!$C$96,J$5&lt;Inputs!$D$96),Inputs!$H$96,IF(AND(J$5&gt;=Inputs!$C$97,J$5&lt;Inputs!$D$97),Inputs!$H$97,IF(AND(J$5&gt;=Inputs!$C$98,J$5&lt;Inputs!$D$98),Inputs!$H$98,IF(AND(J$5&gt;=Inputs!$C$99,J$5&lt;Inputs!$D$99),Inputs!$H$99,IF(AND(J$5&gt;=Inputs!$C$100,J$5&lt;Inputs!$D$100),Inputs!$H$100,0))))))))))))</f>
        <v>1</v>
      </c>
      <c r="K123" s="27">
        <f>IF(AND(K$5&gt;=Inputs!$C$89,K$5&lt;Inputs!$D$89),Inputs!$H$89,IF(AND(K$5&gt;=Inputs!$C$90,K$5&lt;Inputs!$D$90),Inputs!$H$90,IF(AND(K$5&gt;=Inputs!$C$91,K$5&lt;Inputs!$D$91),Inputs!$H$91,IF(AND(K$5&gt;=Inputs!$C$92,K$5&lt;Inputs!$D$92),Inputs!$H$92,IF(AND(K$5&gt;=Inputs!$C$93,K$5&lt;Inputs!$D$93),Inputs!$H$93,IF(AND(K$5&gt;=Inputs!$C$94,K$5&lt;Inputs!$D$94),Inputs!$H$94,IF(AND(K$5&gt;=Inputs!$C$95,K$5&lt;Inputs!$D$95),Inputs!$H$95,IF(AND(K$5&gt;=Inputs!$C$96,K$5&lt;Inputs!$D$96),Inputs!$H$96,IF(AND(K$5&gt;=Inputs!$C$97,K$5&lt;Inputs!$D$97),Inputs!$H$97,IF(AND(K$5&gt;=Inputs!$C$98,K$5&lt;Inputs!$D$98),Inputs!$H$98,IF(AND(K$5&gt;=Inputs!$C$99,K$5&lt;Inputs!$D$99),Inputs!$H$99,IF(AND(K$5&gt;=Inputs!$C$100,K$5&lt;Inputs!$D$100),Inputs!$H$100,0))))))))))))</f>
        <v>1</v>
      </c>
      <c r="L123" s="27">
        <f>IF(AND(L$5&gt;=Inputs!$C$89,L$5&lt;Inputs!$D$89),Inputs!$H$89,IF(AND(L$5&gt;=Inputs!$C$90,L$5&lt;Inputs!$D$90),Inputs!$H$90,IF(AND(L$5&gt;=Inputs!$C$91,L$5&lt;Inputs!$D$91),Inputs!$H$91,IF(AND(L$5&gt;=Inputs!$C$92,L$5&lt;Inputs!$D$92),Inputs!$H$92,IF(AND(L$5&gt;=Inputs!$C$93,L$5&lt;Inputs!$D$93),Inputs!$H$93,IF(AND(L$5&gt;=Inputs!$C$94,L$5&lt;Inputs!$D$94),Inputs!$H$94,IF(AND(L$5&gt;=Inputs!$C$95,L$5&lt;Inputs!$D$95),Inputs!$H$95,IF(AND(L$5&gt;=Inputs!$C$96,L$5&lt;Inputs!$D$96),Inputs!$H$96,IF(AND(L$5&gt;=Inputs!$C$97,L$5&lt;Inputs!$D$97),Inputs!$H$97,IF(AND(L$5&gt;=Inputs!$C$98,L$5&lt;Inputs!$D$98),Inputs!$H$98,IF(AND(L$5&gt;=Inputs!$C$99,L$5&lt;Inputs!$D$99),Inputs!$H$99,IF(AND(L$5&gt;=Inputs!$C$100,L$5&lt;Inputs!$D$100),Inputs!$H$100,0))))))))))))</f>
        <v>1</v>
      </c>
      <c r="M123" s="27">
        <f>IF(AND(M$5&gt;=Inputs!$C$89,M$5&lt;Inputs!$D$89),Inputs!$H$89,IF(AND(M$5&gt;=Inputs!$C$90,M$5&lt;Inputs!$D$90),Inputs!$H$90,IF(AND(M$5&gt;=Inputs!$C$91,M$5&lt;Inputs!$D$91),Inputs!$H$91,IF(AND(M$5&gt;=Inputs!$C$92,M$5&lt;Inputs!$D$92),Inputs!$H$92,IF(AND(M$5&gt;=Inputs!$C$93,M$5&lt;Inputs!$D$93),Inputs!$H$93,IF(AND(M$5&gt;=Inputs!$C$94,M$5&lt;Inputs!$D$94),Inputs!$H$94,IF(AND(M$5&gt;=Inputs!$C$95,M$5&lt;Inputs!$D$95),Inputs!$H$95,IF(AND(M$5&gt;=Inputs!$C$96,M$5&lt;Inputs!$D$96),Inputs!$H$96,IF(AND(M$5&gt;=Inputs!$C$97,M$5&lt;Inputs!$D$97),Inputs!$H$97,IF(AND(M$5&gt;=Inputs!$C$98,M$5&lt;Inputs!$D$98),Inputs!$H$98,IF(AND(M$5&gt;=Inputs!$C$99,M$5&lt;Inputs!$D$99),Inputs!$H$99,IF(AND(M$5&gt;=Inputs!$C$100,M$5&lt;Inputs!$D$100),Inputs!$H$100,0))))))))))))</f>
        <v>1</v>
      </c>
      <c r="N123" s="27">
        <f>IF(AND(N$5&gt;=Inputs!$C$89,N$5&lt;Inputs!$D$89),Inputs!$H$89,IF(AND(N$5&gt;=Inputs!$C$90,N$5&lt;Inputs!$D$90),Inputs!$H$90,IF(AND(N$5&gt;=Inputs!$C$91,N$5&lt;Inputs!$D$91),Inputs!$H$91,IF(AND(N$5&gt;=Inputs!$C$92,N$5&lt;Inputs!$D$92),Inputs!$H$92,IF(AND(N$5&gt;=Inputs!$C$93,N$5&lt;Inputs!$D$93),Inputs!$H$93,IF(AND(N$5&gt;=Inputs!$C$94,N$5&lt;Inputs!$D$94),Inputs!$H$94,IF(AND(N$5&gt;=Inputs!$C$95,N$5&lt;Inputs!$D$95),Inputs!$H$95,IF(AND(N$5&gt;=Inputs!$C$96,N$5&lt;Inputs!$D$96),Inputs!$H$96,IF(AND(N$5&gt;=Inputs!$C$97,N$5&lt;Inputs!$D$97),Inputs!$H$97,IF(AND(N$5&gt;=Inputs!$C$98,N$5&lt;Inputs!$D$98),Inputs!$H$98,IF(AND(N$5&gt;=Inputs!$C$99,N$5&lt;Inputs!$D$99),Inputs!$H$99,IF(AND(N$5&gt;=Inputs!$C$100,N$5&lt;Inputs!$D$100),Inputs!$H$100,0))))))))))))</f>
        <v>1</v>
      </c>
      <c r="O123" s="27">
        <f>IF(AND(O$5&gt;=Inputs!$C$89,O$5&lt;Inputs!$D$89),Inputs!$H$89,IF(AND(O$5&gt;=Inputs!$C$90,O$5&lt;Inputs!$D$90),Inputs!$H$90,IF(AND(O$5&gt;=Inputs!$C$91,O$5&lt;Inputs!$D$91),Inputs!$H$91,IF(AND(O$5&gt;=Inputs!$C$92,O$5&lt;Inputs!$D$92),Inputs!$H$92,IF(AND(O$5&gt;=Inputs!$C$93,O$5&lt;Inputs!$D$93),Inputs!$H$93,IF(AND(O$5&gt;=Inputs!$C$94,O$5&lt;Inputs!$D$94),Inputs!$H$94,IF(AND(O$5&gt;=Inputs!$C$95,O$5&lt;Inputs!$D$95),Inputs!$H$95,IF(AND(O$5&gt;=Inputs!$C$96,O$5&lt;Inputs!$D$96),Inputs!$H$96,IF(AND(O$5&gt;=Inputs!$C$97,O$5&lt;Inputs!$D$97),Inputs!$H$97,IF(AND(O$5&gt;=Inputs!$C$98,O$5&lt;Inputs!$D$98),Inputs!$H$98,IF(AND(O$5&gt;=Inputs!$C$99,O$5&lt;Inputs!$D$99),Inputs!$H$99,IF(AND(O$5&gt;=Inputs!$C$100,O$5&lt;Inputs!$D$100),Inputs!$H$100,0))))))))))))</f>
        <v>1</v>
      </c>
      <c r="P123" s="27">
        <f>IF(AND(P$5&gt;=Inputs!$C$89,P$5&lt;Inputs!$D$89),Inputs!$H$89,IF(AND(P$5&gt;=Inputs!$C$90,P$5&lt;Inputs!$D$90),Inputs!$H$90,IF(AND(P$5&gt;=Inputs!$C$91,P$5&lt;Inputs!$D$91),Inputs!$H$91,IF(AND(P$5&gt;=Inputs!$C$92,P$5&lt;Inputs!$D$92),Inputs!$H$92,IF(AND(P$5&gt;=Inputs!$C$93,P$5&lt;Inputs!$D$93),Inputs!$H$93,IF(AND(P$5&gt;=Inputs!$C$94,P$5&lt;Inputs!$D$94),Inputs!$H$94,IF(AND(P$5&gt;=Inputs!$C$95,P$5&lt;Inputs!$D$95),Inputs!$H$95,IF(AND(P$5&gt;=Inputs!$C$96,P$5&lt;Inputs!$D$96),Inputs!$H$96,IF(AND(P$5&gt;=Inputs!$C$97,P$5&lt;Inputs!$D$97),Inputs!$H$97,IF(AND(P$5&gt;=Inputs!$C$98,P$5&lt;Inputs!$D$98),Inputs!$H$98,IF(AND(P$5&gt;=Inputs!$C$99,P$5&lt;Inputs!$D$99),Inputs!$H$99,IF(AND(P$5&gt;=Inputs!$C$100,P$5&lt;Inputs!$D$100),Inputs!$H$100,0))))))))))))</f>
        <v>1</v>
      </c>
      <c r="Q123" s="27">
        <f>IF(AND(Q$5&gt;=Inputs!$C$89,Q$5&lt;Inputs!$D$89),Inputs!$H$89,IF(AND(Q$5&gt;=Inputs!$C$90,Q$5&lt;Inputs!$D$90),Inputs!$H$90,IF(AND(Q$5&gt;=Inputs!$C$91,Q$5&lt;Inputs!$D$91),Inputs!$H$91,IF(AND(Q$5&gt;=Inputs!$C$92,Q$5&lt;Inputs!$D$92),Inputs!$H$92,IF(AND(Q$5&gt;=Inputs!$C$93,Q$5&lt;Inputs!$D$93),Inputs!$H$93,IF(AND(Q$5&gt;=Inputs!$C$94,Q$5&lt;Inputs!$D$94),Inputs!$H$94,IF(AND(Q$5&gt;=Inputs!$C$95,Q$5&lt;Inputs!$D$95),Inputs!$H$95,IF(AND(Q$5&gt;=Inputs!$C$96,Q$5&lt;Inputs!$D$96),Inputs!$H$96,IF(AND(Q$5&gt;=Inputs!$C$97,Q$5&lt;Inputs!$D$97),Inputs!$H$97,IF(AND(Q$5&gt;=Inputs!$C$98,Q$5&lt;Inputs!$D$98),Inputs!$H$98,IF(AND(Q$5&gt;=Inputs!$C$99,Q$5&lt;Inputs!$D$99),Inputs!$H$99,IF(AND(Q$5&gt;=Inputs!$C$100,Q$5&lt;Inputs!$D$100),Inputs!$H$100,0))))))))))))</f>
        <v>1</v>
      </c>
      <c r="R123" s="27">
        <f>IF(AND(R$5&gt;=Inputs!$C$89,R$5&lt;Inputs!$D$89),Inputs!$H$89,IF(AND(R$5&gt;=Inputs!$C$90,R$5&lt;Inputs!$D$90),Inputs!$H$90,IF(AND(R$5&gt;=Inputs!$C$91,R$5&lt;Inputs!$D$91),Inputs!$H$91,IF(AND(R$5&gt;=Inputs!$C$92,R$5&lt;Inputs!$D$92),Inputs!$H$92,IF(AND(R$5&gt;=Inputs!$C$93,R$5&lt;Inputs!$D$93),Inputs!$H$93,IF(AND(R$5&gt;=Inputs!$C$94,R$5&lt;Inputs!$D$94),Inputs!$H$94,IF(AND(R$5&gt;=Inputs!$C$95,R$5&lt;Inputs!$D$95),Inputs!$H$95,IF(AND(R$5&gt;=Inputs!$C$96,R$5&lt;Inputs!$D$96),Inputs!$H$96,IF(AND(R$5&gt;=Inputs!$C$97,R$5&lt;Inputs!$D$97),Inputs!$H$97,IF(AND(R$5&gt;=Inputs!$C$98,R$5&lt;Inputs!$D$98),Inputs!$H$98,IF(AND(R$5&gt;=Inputs!$C$99,R$5&lt;Inputs!$D$99),Inputs!$H$99,IF(AND(R$5&gt;=Inputs!$C$100,R$5&lt;Inputs!$D$100),Inputs!$H$100,0))))))))))))</f>
        <v>1</v>
      </c>
      <c r="S123" s="27">
        <f>IF(AND(S$5&gt;=Inputs!$C$89,S$5&lt;Inputs!$D$89),Inputs!$H$89,IF(AND(S$5&gt;=Inputs!$C$90,S$5&lt;Inputs!$D$90),Inputs!$H$90,IF(AND(S$5&gt;=Inputs!$C$91,S$5&lt;Inputs!$D$91),Inputs!$H$91,IF(AND(S$5&gt;=Inputs!$C$92,S$5&lt;Inputs!$D$92),Inputs!$H$92,IF(AND(S$5&gt;=Inputs!$C$93,S$5&lt;Inputs!$D$93),Inputs!$H$93,IF(AND(S$5&gt;=Inputs!$C$94,S$5&lt;Inputs!$D$94),Inputs!$H$94,IF(AND(S$5&gt;=Inputs!$C$95,S$5&lt;Inputs!$D$95),Inputs!$H$95,IF(AND(S$5&gt;=Inputs!$C$96,S$5&lt;Inputs!$D$96),Inputs!$H$96,IF(AND(S$5&gt;=Inputs!$C$97,S$5&lt;Inputs!$D$97),Inputs!$H$97,IF(AND(S$5&gt;=Inputs!$C$98,S$5&lt;Inputs!$D$98),Inputs!$H$98,IF(AND(S$5&gt;=Inputs!$C$99,S$5&lt;Inputs!$D$99),Inputs!$H$99,IF(AND(S$5&gt;=Inputs!$C$100,S$5&lt;Inputs!$D$100),Inputs!$H$100,0))))))))))))</f>
        <v>1</v>
      </c>
      <c r="T123" s="27">
        <f>IF(AND(T$5&gt;=Inputs!$C$89,T$5&lt;Inputs!$D$89),Inputs!$H$89,IF(AND(T$5&gt;=Inputs!$C$90,T$5&lt;Inputs!$D$90),Inputs!$H$90,IF(AND(T$5&gt;=Inputs!$C$91,T$5&lt;Inputs!$D$91),Inputs!$H$91,IF(AND(T$5&gt;=Inputs!$C$92,T$5&lt;Inputs!$D$92),Inputs!$H$92,IF(AND(T$5&gt;=Inputs!$C$93,T$5&lt;Inputs!$D$93),Inputs!$H$93,IF(AND(T$5&gt;=Inputs!$C$94,T$5&lt;Inputs!$D$94),Inputs!$H$94,IF(AND(T$5&gt;=Inputs!$C$95,T$5&lt;Inputs!$D$95),Inputs!$H$95,IF(AND(T$5&gt;=Inputs!$C$96,T$5&lt;Inputs!$D$96),Inputs!$H$96,IF(AND(T$5&gt;=Inputs!$C$97,T$5&lt;Inputs!$D$97),Inputs!$H$97,IF(AND(T$5&gt;=Inputs!$C$98,T$5&lt;Inputs!$D$98),Inputs!$H$98,IF(AND(T$5&gt;=Inputs!$C$99,T$5&lt;Inputs!$D$99),Inputs!$H$99,IF(AND(T$5&gt;=Inputs!$C$100,T$5&lt;Inputs!$D$100),Inputs!$H$100,0))))))))))))</f>
        <v>1</v>
      </c>
      <c r="U123" s="27">
        <f>IF(AND(U$5&gt;=Inputs!$C$89,U$5&lt;Inputs!$D$89),Inputs!$H$89,IF(AND(U$5&gt;=Inputs!$C$90,U$5&lt;Inputs!$D$90),Inputs!$H$90,IF(AND(U$5&gt;=Inputs!$C$91,U$5&lt;Inputs!$D$91),Inputs!$H$91,IF(AND(U$5&gt;=Inputs!$C$92,U$5&lt;Inputs!$D$92),Inputs!$H$92,IF(AND(U$5&gt;=Inputs!$C$93,U$5&lt;Inputs!$D$93),Inputs!$H$93,IF(AND(U$5&gt;=Inputs!$C$94,U$5&lt;Inputs!$D$94),Inputs!$H$94,IF(AND(U$5&gt;=Inputs!$C$95,U$5&lt;Inputs!$D$95),Inputs!$H$95,IF(AND(U$5&gt;=Inputs!$C$96,U$5&lt;Inputs!$D$96),Inputs!$H$96,IF(AND(U$5&gt;=Inputs!$C$97,U$5&lt;Inputs!$D$97),Inputs!$H$97,IF(AND(U$5&gt;=Inputs!$C$98,U$5&lt;Inputs!$D$98),Inputs!$H$98,IF(AND(U$5&gt;=Inputs!$C$99,U$5&lt;Inputs!$D$99),Inputs!$H$99,IF(AND(U$5&gt;=Inputs!$C$100,U$5&lt;Inputs!$D$100),Inputs!$H$100,0))))))))))))</f>
        <v>1</v>
      </c>
      <c r="V123" s="27">
        <f>IF(AND(V$5&gt;=Inputs!$C$89,V$5&lt;Inputs!$D$89),Inputs!$H$89,IF(AND(V$5&gt;=Inputs!$C$90,V$5&lt;Inputs!$D$90),Inputs!$H$90,IF(AND(V$5&gt;=Inputs!$C$91,V$5&lt;Inputs!$D$91),Inputs!$H$91,IF(AND(V$5&gt;=Inputs!$C$92,V$5&lt;Inputs!$D$92),Inputs!$H$92,IF(AND(V$5&gt;=Inputs!$C$93,V$5&lt;Inputs!$D$93),Inputs!$H$93,IF(AND(V$5&gt;=Inputs!$C$94,V$5&lt;Inputs!$D$94),Inputs!$H$94,IF(AND(V$5&gt;=Inputs!$C$95,V$5&lt;Inputs!$D$95),Inputs!$H$95,IF(AND(V$5&gt;=Inputs!$C$96,V$5&lt;Inputs!$D$96),Inputs!$H$96,IF(AND(V$5&gt;=Inputs!$C$97,V$5&lt;Inputs!$D$97),Inputs!$H$97,IF(AND(V$5&gt;=Inputs!$C$98,V$5&lt;Inputs!$D$98),Inputs!$H$98,IF(AND(V$5&gt;=Inputs!$C$99,V$5&lt;Inputs!$D$99),Inputs!$H$99,IF(AND(V$5&gt;=Inputs!$C$100,V$5&lt;Inputs!$D$100),Inputs!$H$100,0))))))))))))</f>
        <v>1</v>
      </c>
      <c r="W123" s="27">
        <f>IF(AND(W$5&gt;=Inputs!$C$89,W$5&lt;Inputs!$D$89),Inputs!$H$89,IF(AND(W$5&gt;=Inputs!$C$90,W$5&lt;Inputs!$D$90),Inputs!$H$90,IF(AND(W$5&gt;=Inputs!$C$91,W$5&lt;Inputs!$D$91),Inputs!$H$91,IF(AND(W$5&gt;=Inputs!$C$92,W$5&lt;Inputs!$D$92),Inputs!$H$92,IF(AND(W$5&gt;=Inputs!$C$93,W$5&lt;Inputs!$D$93),Inputs!$H$93,IF(AND(W$5&gt;=Inputs!$C$94,W$5&lt;Inputs!$D$94),Inputs!$H$94,IF(AND(W$5&gt;=Inputs!$C$95,W$5&lt;Inputs!$D$95),Inputs!$H$95,IF(AND(W$5&gt;=Inputs!$C$96,W$5&lt;Inputs!$D$96),Inputs!$H$96,IF(AND(W$5&gt;=Inputs!$C$97,W$5&lt;Inputs!$D$97),Inputs!$H$97,IF(AND(W$5&gt;=Inputs!$C$98,W$5&lt;Inputs!$D$98),Inputs!$H$98,IF(AND(W$5&gt;=Inputs!$C$99,W$5&lt;Inputs!$D$99),Inputs!$H$99,IF(AND(W$5&gt;=Inputs!$C$100,W$5&lt;Inputs!$D$100),Inputs!$H$100,0))))))))))))</f>
        <v>1</v>
      </c>
      <c r="X123" s="27">
        <f>IF(AND(X$5&gt;=Inputs!$C$89,X$5&lt;Inputs!$D$89),Inputs!$H$89,IF(AND(X$5&gt;=Inputs!$C$90,X$5&lt;Inputs!$D$90),Inputs!$H$90,IF(AND(X$5&gt;=Inputs!$C$91,X$5&lt;Inputs!$D$91),Inputs!$H$91,IF(AND(X$5&gt;=Inputs!$C$92,X$5&lt;Inputs!$D$92),Inputs!$H$92,IF(AND(X$5&gt;=Inputs!$C$93,X$5&lt;Inputs!$D$93),Inputs!$H$93,IF(AND(X$5&gt;=Inputs!$C$94,X$5&lt;Inputs!$D$94),Inputs!$H$94,IF(AND(X$5&gt;=Inputs!$C$95,X$5&lt;Inputs!$D$95),Inputs!$H$95,IF(AND(X$5&gt;=Inputs!$C$96,X$5&lt;Inputs!$D$96),Inputs!$H$96,IF(AND(X$5&gt;=Inputs!$C$97,X$5&lt;Inputs!$D$97),Inputs!$H$97,IF(AND(X$5&gt;=Inputs!$C$98,X$5&lt;Inputs!$D$98),Inputs!$H$98,IF(AND(X$5&gt;=Inputs!$C$99,X$5&lt;Inputs!$D$99),Inputs!$H$99,IF(AND(X$5&gt;=Inputs!$C$100,X$5&lt;Inputs!$D$100),Inputs!$H$100,0))))))))))))</f>
        <v>1</v>
      </c>
      <c r="Y123" s="27">
        <f>IF(AND(Y$5&gt;=Inputs!$C$89,Y$5&lt;Inputs!$D$89),Inputs!$H$89,IF(AND(Y$5&gt;=Inputs!$C$90,Y$5&lt;Inputs!$D$90),Inputs!$H$90,IF(AND(Y$5&gt;=Inputs!$C$91,Y$5&lt;Inputs!$D$91),Inputs!$H$91,IF(AND(Y$5&gt;=Inputs!$C$92,Y$5&lt;Inputs!$D$92),Inputs!$H$92,IF(AND(Y$5&gt;=Inputs!$C$93,Y$5&lt;Inputs!$D$93),Inputs!$H$93,IF(AND(Y$5&gt;=Inputs!$C$94,Y$5&lt;Inputs!$D$94),Inputs!$H$94,IF(AND(Y$5&gt;=Inputs!$C$95,Y$5&lt;Inputs!$D$95),Inputs!$H$95,IF(AND(Y$5&gt;=Inputs!$C$96,Y$5&lt;Inputs!$D$96),Inputs!$H$96,IF(AND(Y$5&gt;=Inputs!$C$97,Y$5&lt;Inputs!$D$97),Inputs!$H$97,IF(AND(Y$5&gt;=Inputs!$C$98,Y$5&lt;Inputs!$D$98),Inputs!$H$98,IF(AND(Y$5&gt;=Inputs!$C$99,Y$5&lt;Inputs!$D$99),Inputs!$H$99,IF(AND(Y$5&gt;=Inputs!$C$100,Y$5&lt;Inputs!$D$100),Inputs!$H$100,0))))))))))))</f>
        <v>1</v>
      </c>
      <c r="Z123" s="27">
        <f>IF(AND(Z$5&gt;=Inputs!$C$89,Z$5&lt;Inputs!$D$89),Inputs!$H$89,IF(AND(Z$5&gt;=Inputs!$C$90,Z$5&lt;Inputs!$D$90),Inputs!$H$90,IF(AND(Z$5&gt;=Inputs!$C$91,Z$5&lt;Inputs!$D$91),Inputs!$H$91,IF(AND(Z$5&gt;=Inputs!$C$92,Z$5&lt;Inputs!$D$92),Inputs!$H$92,IF(AND(Z$5&gt;=Inputs!$C$93,Z$5&lt;Inputs!$D$93),Inputs!$H$93,IF(AND(Z$5&gt;=Inputs!$C$94,Z$5&lt;Inputs!$D$94),Inputs!$H$94,IF(AND(Z$5&gt;=Inputs!$C$95,Z$5&lt;Inputs!$D$95),Inputs!$H$95,IF(AND(Z$5&gt;=Inputs!$C$96,Z$5&lt;Inputs!$D$96),Inputs!$H$96,IF(AND(Z$5&gt;=Inputs!$C$97,Z$5&lt;Inputs!$D$97),Inputs!$H$97,IF(AND(Z$5&gt;=Inputs!$C$98,Z$5&lt;Inputs!$D$98),Inputs!$H$98,IF(AND(Z$5&gt;=Inputs!$C$99,Z$5&lt;Inputs!$D$99),Inputs!$H$99,IF(AND(Z$5&gt;=Inputs!$C$100,Z$5&lt;Inputs!$D$100),Inputs!$H$100,0))))))))))))</f>
        <v>1</v>
      </c>
      <c r="AA123" s="27">
        <f>IF(AND(AA$5&gt;=Inputs!$C$89,AA$5&lt;Inputs!$D$89),Inputs!$H$89,IF(AND(AA$5&gt;=Inputs!$C$90,AA$5&lt;Inputs!$D$90),Inputs!$H$90,IF(AND(AA$5&gt;=Inputs!$C$91,AA$5&lt;Inputs!$D$91),Inputs!$H$91,IF(AND(AA$5&gt;=Inputs!$C$92,AA$5&lt;Inputs!$D$92),Inputs!$H$92,IF(AND(AA$5&gt;=Inputs!$C$93,AA$5&lt;Inputs!$D$93),Inputs!$H$93,IF(AND(AA$5&gt;=Inputs!$C$94,AA$5&lt;Inputs!$D$94),Inputs!$H$94,IF(AND(AA$5&gt;=Inputs!$C$95,AA$5&lt;Inputs!$D$95),Inputs!$H$95,IF(AND(AA$5&gt;=Inputs!$C$96,AA$5&lt;Inputs!$D$96),Inputs!$H$96,IF(AND(AA$5&gt;=Inputs!$C$97,AA$5&lt;Inputs!$D$97),Inputs!$H$97,IF(AND(AA$5&gt;=Inputs!$C$98,AA$5&lt;Inputs!$D$98),Inputs!$H$98,IF(AND(AA$5&gt;=Inputs!$C$99,AA$5&lt;Inputs!$D$99),Inputs!$H$99,IF(AND(AA$5&gt;=Inputs!$C$100,AA$5&lt;Inputs!$D$100),Inputs!$H$100,0))))))))))))</f>
        <v>1</v>
      </c>
      <c r="AB123" s="27">
        <f>IF(AND(AB$5&gt;=Inputs!$C$89,AB$5&lt;Inputs!$D$89),Inputs!$H$89,IF(AND(AB$5&gt;=Inputs!$C$90,AB$5&lt;Inputs!$D$90),Inputs!$H$90,IF(AND(AB$5&gt;=Inputs!$C$91,AB$5&lt;Inputs!$D$91),Inputs!$H$91,IF(AND(AB$5&gt;=Inputs!$C$92,AB$5&lt;Inputs!$D$92),Inputs!$H$92,IF(AND(AB$5&gt;=Inputs!$C$93,AB$5&lt;Inputs!$D$93),Inputs!$H$93,IF(AND(AB$5&gt;=Inputs!$C$94,AB$5&lt;Inputs!$D$94),Inputs!$H$94,IF(AND(AB$5&gt;=Inputs!$C$95,AB$5&lt;Inputs!$D$95),Inputs!$H$95,IF(AND(AB$5&gt;=Inputs!$C$96,AB$5&lt;Inputs!$D$96),Inputs!$H$96,IF(AND(AB$5&gt;=Inputs!$C$97,AB$5&lt;Inputs!$D$97),Inputs!$H$97,IF(AND(AB$5&gt;=Inputs!$C$98,AB$5&lt;Inputs!$D$98),Inputs!$H$98,IF(AND(AB$5&gt;=Inputs!$C$99,AB$5&lt;Inputs!$D$99),Inputs!$H$99,IF(AND(AB$5&gt;=Inputs!$C$100,AB$5&lt;Inputs!$D$100),Inputs!$H$100,0))))))))))))</f>
        <v>1</v>
      </c>
      <c r="AC123" s="27">
        <f>IF(AND(AC$5&gt;=Inputs!$C$89,AC$5&lt;Inputs!$D$89),Inputs!$H$89,IF(AND(AC$5&gt;=Inputs!$C$90,AC$5&lt;Inputs!$D$90),Inputs!$H$90,IF(AND(AC$5&gt;=Inputs!$C$91,AC$5&lt;Inputs!$D$91),Inputs!$H$91,IF(AND(AC$5&gt;=Inputs!$C$92,AC$5&lt;Inputs!$D$92),Inputs!$H$92,IF(AND(AC$5&gt;=Inputs!$C$93,AC$5&lt;Inputs!$D$93),Inputs!$H$93,IF(AND(AC$5&gt;=Inputs!$C$94,AC$5&lt;Inputs!$D$94),Inputs!$H$94,IF(AND(AC$5&gt;=Inputs!$C$95,AC$5&lt;Inputs!$D$95),Inputs!$H$95,IF(AND(AC$5&gt;=Inputs!$C$96,AC$5&lt;Inputs!$D$96),Inputs!$H$96,IF(AND(AC$5&gt;=Inputs!$C$97,AC$5&lt;Inputs!$D$97),Inputs!$H$97,IF(AND(AC$5&gt;=Inputs!$C$98,AC$5&lt;Inputs!$D$98),Inputs!$H$98,IF(AND(AC$5&gt;=Inputs!$C$99,AC$5&lt;Inputs!$D$99),Inputs!$H$99,IF(AND(AC$5&gt;=Inputs!$C$100,AC$5&lt;Inputs!$D$100),Inputs!$H$100,0))))))))))))</f>
        <v>1</v>
      </c>
      <c r="AD123" s="27">
        <f>IF(AND(AD$5&gt;=Inputs!$C$89,AD$5&lt;Inputs!$D$89),Inputs!$H$89,IF(AND(AD$5&gt;=Inputs!$C$90,AD$5&lt;Inputs!$D$90),Inputs!$H$90,IF(AND(AD$5&gt;=Inputs!$C$91,AD$5&lt;Inputs!$D$91),Inputs!$H$91,IF(AND(AD$5&gt;=Inputs!$C$92,AD$5&lt;Inputs!$D$92),Inputs!$H$92,IF(AND(AD$5&gt;=Inputs!$C$93,AD$5&lt;Inputs!$D$93),Inputs!$H$93,IF(AND(AD$5&gt;=Inputs!$C$94,AD$5&lt;Inputs!$D$94),Inputs!$H$94,IF(AND(AD$5&gt;=Inputs!$C$95,AD$5&lt;Inputs!$D$95),Inputs!$H$95,IF(AND(AD$5&gt;=Inputs!$C$96,AD$5&lt;Inputs!$D$96),Inputs!$H$96,IF(AND(AD$5&gt;=Inputs!$C$97,AD$5&lt;Inputs!$D$97),Inputs!$H$97,IF(AND(AD$5&gt;=Inputs!$C$98,AD$5&lt;Inputs!$D$98),Inputs!$H$98,IF(AND(AD$5&gt;=Inputs!$C$99,AD$5&lt;Inputs!$D$99),Inputs!$H$99,IF(AND(AD$5&gt;=Inputs!$C$100,AD$5&lt;Inputs!$D$100),Inputs!$H$100,0))))))))))))</f>
        <v>1</v>
      </c>
      <c r="AE123" s="27">
        <f>IF(AND(AE$5&gt;=Inputs!$C$89,AE$5&lt;Inputs!$D$89),Inputs!$H$89,IF(AND(AE$5&gt;=Inputs!$C$90,AE$5&lt;Inputs!$D$90),Inputs!$H$90,IF(AND(AE$5&gt;=Inputs!$C$91,AE$5&lt;Inputs!$D$91),Inputs!$H$91,IF(AND(AE$5&gt;=Inputs!$C$92,AE$5&lt;Inputs!$D$92),Inputs!$H$92,IF(AND(AE$5&gt;=Inputs!$C$93,AE$5&lt;Inputs!$D$93),Inputs!$H$93,IF(AND(AE$5&gt;=Inputs!$C$94,AE$5&lt;Inputs!$D$94),Inputs!$H$94,IF(AND(AE$5&gt;=Inputs!$C$95,AE$5&lt;Inputs!$D$95),Inputs!$H$95,IF(AND(AE$5&gt;=Inputs!$C$96,AE$5&lt;Inputs!$D$96),Inputs!$H$96,IF(AND(AE$5&gt;=Inputs!$C$97,AE$5&lt;Inputs!$D$97),Inputs!$H$97,IF(AND(AE$5&gt;=Inputs!$C$98,AE$5&lt;Inputs!$D$98),Inputs!$H$98,IF(AND(AE$5&gt;=Inputs!$C$99,AE$5&lt;Inputs!$D$99),Inputs!$H$99,IF(AND(AE$5&gt;=Inputs!$C$100,AE$5&lt;Inputs!$D$100),Inputs!$H$100,0))))))))))))</f>
        <v>1</v>
      </c>
      <c r="AF123" s="27">
        <f>IF(AND(AF$5&gt;=Inputs!$C$89,AF$5&lt;Inputs!$D$89),Inputs!$H$89,IF(AND(AF$5&gt;=Inputs!$C$90,AF$5&lt;Inputs!$D$90),Inputs!$H$90,IF(AND(AF$5&gt;=Inputs!$C$91,AF$5&lt;Inputs!$D$91),Inputs!$H$91,IF(AND(AF$5&gt;=Inputs!$C$92,AF$5&lt;Inputs!$D$92),Inputs!$H$92,IF(AND(AF$5&gt;=Inputs!$C$93,AF$5&lt;Inputs!$D$93),Inputs!$H$93,IF(AND(AF$5&gt;=Inputs!$C$94,AF$5&lt;Inputs!$D$94),Inputs!$H$94,IF(AND(AF$5&gt;=Inputs!$C$95,AF$5&lt;Inputs!$D$95),Inputs!$H$95,IF(AND(AF$5&gt;=Inputs!$C$96,AF$5&lt;Inputs!$D$96),Inputs!$H$96,IF(AND(AF$5&gt;=Inputs!$C$97,AF$5&lt;Inputs!$D$97),Inputs!$H$97,IF(AND(AF$5&gt;=Inputs!$C$98,AF$5&lt;Inputs!$D$98),Inputs!$H$98,IF(AND(AF$5&gt;=Inputs!$C$99,AF$5&lt;Inputs!$D$99),Inputs!$H$99,IF(AND(AF$5&gt;=Inputs!$C$100,AF$5&lt;Inputs!$D$100),Inputs!$H$100,0))))))))))))</f>
        <v>1</v>
      </c>
      <c r="AG123" s="27">
        <f>IF(AND(AG$5&gt;=Inputs!$C$89,AG$5&lt;Inputs!$D$89),Inputs!$H$89,IF(AND(AG$5&gt;=Inputs!$C$90,AG$5&lt;Inputs!$D$90),Inputs!$H$90,IF(AND(AG$5&gt;=Inputs!$C$91,AG$5&lt;Inputs!$D$91),Inputs!$H$91,IF(AND(AG$5&gt;=Inputs!$C$92,AG$5&lt;Inputs!$D$92),Inputs!$H$92,IF(AND(AG$5&gt;=Inputs!$C$93,AG$5&lt;Inputs!$D$93),Inputs!$H$93,IF(AND(AG$5&gt;=Inputs!$C$94,AG$5&lt;Inputs!$D$94),Inputs!$H$94,IF(AND(AG$5&gt;=Inputs!$C$95,AG$5&lt;Inputs!$D$95),Inputs!$H$95,IF(AND(AG$5&gt;=Inputs!$C$96,AG$5&lt;Inputs!$D$96),Inputs!$H$96,IF(AND(AG$5&gt;=Inputs!$C$97,AG$5&lt;Inputs!$D$97),Inputs!$H$97,IF(AND(AG$5&gt;=Inputs!$C$98,AG$5&lt;Inputs!$D$98),Inputs!$H$98,IF(AND(AG$5&gt;=Inputs!$C$99,AG$5&lt;Inputs!$D$99),Inputs!$H$99,IF(AND(AG$5&gt;=Inputs!$C$100,AG$5&lt;Inputs!$D$100),Inputs!$H$100,0))))))))))))</f>
        <v>1</v>
      </c>
      <c r="AH123" s="27">
        <f>IF(AND(AH$5&gt;=Inputs!$C$89,AH$5&lt;Inputs!$D$89),Inputs!$H$89,IF(AND(AH$5&gt;=Inputs!$C$90,AH$5&lt;Inputs!$D$90),Inputs!$H$90,IF(AND(AH$5&gt;=Inputs!$C$91,AH$5&lt;Inputs!$D$91),Inputs!$H$91,IF(AND(AH$5&gt;=Inputs!$C$92,AH$5&lt;Inputs!$D$92),Inputs!$H$92,IF(AND(AH$5&gt;=Inputs!$C$93,AH$5&lt;Inputs!$D$93),Inputs!$H$93,IF(AND(AH$5&gt;=Inputs!$C$94,AH$5&lt;Inputs!$D$94),Inputs!$H$94,IF(AND(AH$5&gt;=Inputs!$C$95,AH$5&lt;Inputs!$D$95),Inputs!$H$95,IF(AND(AH$5&gt;=Inputs!$C$96,AH$5&lt;Inputs!$D$96),Inputs!$H$96,IF(AND(AH$5&gt;=Inputs!$C$97,AH$5&lt;Inputs!$D$97),Inputs!$H$97,IF(AND(AH$5&gt;=Inputs!$C$98,AH$5&lt;Inputs!$D$98),Inputs!$H$98,IF(AND(AH$5&gt;=Inputs!$C$99,AH$5&lt;Inputs!$D$99),Inputs!$H$99,IF(AND(AH$5&gt;=Inputs!$C$100,AH$5&lt;Inputs!$D$100),Inputs!$H$100,0))))))))))))</f>
        <v>1</v>
      </c>
      <c r="AI123" s="27">
        <f>IF(AND(AI$5&gt;=Inputs!$C$89,AI$5&lt;Inputs!$D$89),Inputs!$H$89,IF(AND(AI$5&gt;=Inputs!$C$90,AI$5&lt;Inputs!$D$90),Inputs!$H$90,IF(AND(AI$5&gt;=Inputs!$C$91,AI$5&lt;Inputs!$D$91),Inputs!$H$91,IF(AND(AI$5&gt;=Inputs!$C$92,AI$5&lt;Inputs!$D$92),Inputs!$H$92,IF(AND(AI$5&gt;=Inputs!$C$93,AI$5&lt;Inputs!$D$93),Inputs!$H$93,IF(AND(AI$5&gt;=Inputs!$C$94,AI$5&lt;Inputs!$D$94),Inputs!$H$94,IF(AND(AI$5&gt;=Inputs!$C$95,AI$5&lt;Inputs!$D$95),Inputs!$H$95,IF(AND(AI$5&gt;=Inputs!$C$96,AI$5&lt;Inputs!$D$96),Inputs!$H$96,IF(AND(AI$5&gt;=Inputs!$C$97,AI$5&lt;Inputs!$D$97),Inputs!$H$97,IF(AND(AI$5&gt;=Inputs!$C$98,AI$5&lt;Inputs!$D$98),Inputs!$H$98,IF(AND(AI$5&gt;=Inputs!$C$99,AI$5&lt;Inputs!$D$99),Inputs!$H$99,IF(AND(AI$5&gt;=Inputs!$C$100,AI$5&lt;Inputs!$D$100),Inputs!$H$100,0))))))))))))</f>
        <v>1</v>
      </c>
      <c r="AJ123" s="27">
        <f>IF(AND(AJ$5&gt;=Inputs!$C$89,AJ$5&lt;Inputs!$D$89),Inputs!$H$89,IF(AND(AJ$5&gt;=Inputs!$C$90,AJ$5&lt;Inputs!$D$90),Inputs!$H$90,IF(AND(AJ$5&gt;=Inputs!$C$91,AJ$5&lt;Inputs!$D$91),Inputs!$H$91,IF(AND(AJ$5&gt;=Inputs!$C$92,AJ$5&lt;Inputs!$D$92),Inputs!$H$92,IF(AND(AJ$5&gt;=Inputs!$C$93,AJ$5&lt;Inputs!$D$93),Inputs!$H$93,IF(AND(AJ$5&gt;=Inputs!$C$94,AJ$5&lt;Inputs!$D$94),Inputs!$H$94,IF(AND(AJ$5&gt;=Inputs!$C$95,AJ$5&lt;Inputs!$D$95),Inputs!$H$95,IF(AND(AJ$5&gt;=Inputs!$C$96,AJ$5&lt;Inputs!$D$96),Inputs!$H$96,IF(AND(AJ$5&gt;=Inputs!$C$97,AJ$5&lt;Inputs!$D$97),Inputs!$H$97,IF(AND(AJ$5&gt;=Inputs!$C$98,AJ$5&lt;Inputs!$D$98),Inputs!$H$98,IF(AND(AJ$5&gt;=Inputs!$C$99,AJ$5&lt;Inputs!$D$99),Inputs!$H$99,IF(AND(AJ$5&gt;=Inputs!$C$100,AJ$5&lt;Inputs!$D$100),Inputs!$H$100,0))))))))))))</f>
        <v>1</v>
      </c>
      <c r="AK123" s="27">
        <f>IF(AND(AK$5&gt;=Inputs!$C$89,AK$5&lt;Inputs!$D$89),Inputs!$H$89,IF(AND(AK$5&gt;=Inputs!$C$90,AK$5&lt;Inputs!$D$90),Inputs!$H$90,IF(AND(AK$5&gt;=Inputs!$C$91,AK$5&lt;Inputs!$D$91),Inputs!$H$91,IF(AND(AK$5&gt;=Inputs!$C$92,AK$5&lt;Inputs!$D$92),Inputs!$H$92,IF(AND(AK$5&gt;=Inputs!$C$93,AK$5&lt;Inputs!$D$93),Inputs!$H$93,IF(AND(AK$5&gt;=Inputs!$C$94,AK$5&lt;Inputs!$D$94),Inputs!$H$94,IF(AND(AK$5&gt;=Inputs!$C$95,AK$5&lt;Inputs!$D$95),Inputs!$H$95,IF(AND(AK$5&gt;=Inputs!$C$96,AK$5&lt;Inputs!$D$96),Inputs!$H$96,IF(AND(AK$5&gt;=Inputs!$C$97,AK$5&lt;Inputs!$D$97),Inputs!$H$97,IF(AND(AK$5&gt;=Inputs!$C$98,AK$5&lt;Inputs!$D$98),Inputs!$H$98,IF(AND(AK$5&gt;=Inputs!$C$99,AK$5&lt;Inputs!$D$99),Inputs!$H$99,IF(AND(AK$5&gt;=Inputs!$C$100,AK$5&lt;Inputs!$D$100),Inputs!$H$100,0))))))))))))</f>
        <v>1</v>
      </c>
      <c r="AL123" s="27">
        <f>IF(AND(AL$5&gt;=Inputs!$C$89,AL$5&lt;Inputs!$D$89),Inputs!$H$89,IF(AND(AL$5&gt;=Inputs!$C$90,AL$5&lt;Inputs!$D$90),Inputs!$H$90,IF(AND(AL$5&gt;=Inputs!$C$91,AL$5&lt;Inputs!$D$91),Inputs!$H$91,IF(AND(AL$5&gt;=Inputs!$C$92,AL$5&lt;Inputs!$D$92),Inputs!$H$92,IF(AND(AL$5&gt;=Inputs!$C$93,AL$5&lt;Inputs!$D$93),Inputs!$H$93,IF(AND(AL$5&gt;=Inputs!$C$94,AL$5&lt;Inputs!$D$94),Inputs!$H$94,IF(AND(AL$5&gt;=Inputs!$C$95,AL$5&lt;Inputs!$D$95),Inputs!$H$95,IF(AND(AL$5&gt;=Inputs!$C$96,AL$5&lt;Inputs!$D$96),Inputs!$H$96,IF(AND(AL$5&gt;=Inputs!$C$97,AL$5&lt;Inputs!$D$97),Inputs!$H$97,IF(AND(AL$5&gt;=Inputs!$C$98,AL$5&lt;Inputs!$D$98),Inputs!$H$98,IF(AND(AL$5&gt;=Inputs!$C$99,AL$5&lt;Inputs!$D$99),Inputs!$H$99,IF(AND(AL$5&gt;=Inputs!$C$100,AL$5&lt;Inputs!$D$100),Inputs!$H$100,0))))))))))))</f>
        <v>1</v>
      </c>
      <c r="AM123" s="27">
        <f>IF(AND(AM$5&gt;=Inputs!$C$89,AM$5&lt;Inputs!$D$89),Inputs!$H$89,IF(AND(AM$5&gt;=Inputs!$C$90,AM$5&lt;Inputs!$D$90),Inputs!$H$90,IF(AND(AM$5&gt;=Inputs!$C$91,AM$5&lt;Inputs!$D$91),Inputs!$H$91,IF(AND(AM$5&gt;=Inputs!$C$92,AM$5&lt;Inputs!$D$92),Inputs!$H$92,IF(AND(AM$5&gt;=Inputs!$C$93,AM$5&lt;Inputs!$D$93),Inputs!$H$93,IF(AND(AM$5&gt;=Inputs!$C$94,AM$5&lt;Inputs!$D$94),Inputs!$H$94,IF(AND(AM$5&gt;=Inputs!$C$95,AM$5&lt;Inputs!$D$95),Inputs!$H$95,IF(AND(AM$5&gt;=Inputs!$C$96,AM$5&lt;Inputs!$D$96),Inputs!$H$96,IF(AND(AM$5&gt;=Inputs!$C$97,AM$5&lt;Inputs!$D$97),Inputs!$H$97,IF(AND(AM$5&gt;=Inputs!$C$98,AM$5&lt;Inputs!$D$98),Inputs!$H$98,IF(AND(AM$5&gt;=Inputs!$C$99,AM$5&lt;Inputs!$D$99),Inputs!$H$99,IF(AND(AM$5&gt;=Inputs!$C$100,AM$5&lt;Inputs!$D$100),Inputs!$H$100,0))))))))))))</f>
        <v>1</v>
      </c>
      <c r="AN123" s="27">
        <f>IF(AND(AN$5&gt;=Inputs!$C$89,AN$5&lt;Inputs!$D$89),Inputs!$H$89,IF(AND(AN$5&gt;=Inputs!$C$90,AN$5&lt;Inputs!$D$90),Inputs!$H$90,IF(AND(AN$5&gt;=Inputs!$C$91,AN$5&lt;Inputs!$D$91),Inputs!$H$91,IF(AND(AN$5&gt;=Inputs!$C$92,AN$5&lt;Inputs!$D$92),Inputs!$H$92,IF(AND(AN$5&gt;=Inputs!$C$93,AN$5&lt;Inputs!$D$93),Inputs!$H$93,IF(AND(AN$5&gt;=Inputs!$C$94,AN$5&lt;Inputs!$D$94),Inputs!$H$94,IF(AND(AN$5&gt;=Inputs!$C$95,AN$5&lt;Inputs!$D$95),Inputs!$H$95,IF(AND(AN$5&gt;=Inputs!$C$96,AN$5&lt;Inputs!$D$96),Inputs!$H$96,IF(AND(AN$5&gt;=Inputs!$C$97,AN$5&lt;Inputs!$D$97),Inputs!$H$97,IF(AND(AN$5&gt;=Inputs!$C$98,AN$5&lt;Inputs!$D$98),Inputs!$H$98,IF(AND(AN$5&gt;=Inputs!$C$99,AN$5&lt;Inputs!$D$99),Inputs!$H$99,IF(AND(AN$5&gt;=Inputs!$C$100,AN$5&lt;Inputs!$D$100),Inputs!$H$100,0))))))))))))</f>
        <v>1</v>
      </c>
      <c r="AO123" s="27">
        <f>IF(AND(AO$5&gt;=Inputs!$C$89,AO$5&lt;Inputs!$D$89),Inputs!$H$89,IF(AND(AO$5&gt;=Inputs!$C$90,AO$5&lt;Inputs!$D$90),Inputs!$H$90,IF(AND(AO$5&gt;=Inputs!$C$91,AO$5&lt;Inputs!$D$91),Inputs!$H$91,IF(AND(AO$5&gt;=Inputs!$C$92,AO$5&lt;Inputs!$D$92),Inputs!$H$92,IF(AND(AO$5&gt;=Inputs!$C$93,AO$5&lt;Inputs!$D$93),Inputs!$H$93,IF(AND(AO$5&gt;=Inputs!$C$94,AO$5&lt;Inputs!$D$94),Inputs!$H$94,IF(AND(AO$5&gt;=Inputs!$C$95,AO$5&lt;Inputs!$D$95),Inputs!$H$95,IF(AND(AO$5&gt;=Inputs!$C$96,AO$5&lt;Inputs!$D$96),Inputs!$H$96,IF(AND(AO$5&gt;=Inputs!$C$97,AO$5&lt;Inputs!$D$97),Inputs!$H$97,IF(AND(AO$5&gt;=Inputs!$C$98,AO$5&lt;Inputs!$D$98),Inputs!$H$98,IF(AND(AO$5&gt;=Inputs!$C$99,AO$5&lt;Inputs!$D$99),Inputs!$H$99,IF(AND(AO$5&gt;=Inputs!$C$100,AO$5&lt;Inputs!$D$100),Inputs!$H$100,0))))))))))))</f>
        <v>1</v>
      </c>
      <c r="AP123" s="27">
        <f>IF(AND(AP$5&gt;=Inputs!$C$89,AP$5&lt;Inputs!$D$89),Inputs!$H$89,IF(AND(AP$5&gt;=Inputs!$C$90,AP$5&lt;Inputs!$D$90),Inputs!$H$90,IF(AND(AP$5&gt;=Inputs!$C$91,AP$5&lt;Inputs!$D$91),Inputs!$H$91,IF(AND(AP$5&gt;=Inputs!$C$92,AP$5&lt;Inputs!$D$92),Inputs!$H$92,IF(AND(AP$5&gt;=Inputs!$C$93,AP$5&lt;Inputs!$D$93),Inputs!$H$93,IF(AND(AP$5&gt;=Inputs!$C$94,AP$5&lt;Inputs!$D$94),Inputs!$H$94,IF(AND(AP$5&gt;=Inputs!$C$95,AP$5&lt;Inputs!$D$95),Inputs!$H$95,IF(AND(AP$5&gt;=Inputs!$C$96,AP$5&lt;Inputs!$D$96),Inputs!$H$96,IF(AND(AP$5&gt;=Inputs!$C$97,AP$5&lt;Inputs!$D$97),Inputs!$H$97,IF(AND(AP$5&gt;=Inputs!$C$98,AP$5&lt;Inputs!$D$98),Inputs!$H$98,IF(AND(AP$5&gt;=Inputs!$C$99,AP$5&lt;Inputs!$D$99),Inputs!$H$99,IF(AND(AP$5&gt;=Inputs!$C$100,AP$5&lt;Inputs!$D$100),Inputs!$H$100,0))))))))))))</f>
        <v>1</v>
      </c>
      <c r="AQ123" s="27">
        <f>IF(AND(AQ$5&gt;=Inputs!$C$89,AQ$5&lt;Inputs!$D$89),Inputs!$H$89,IF(AND(AQ$5&gt;=Inputs!$C$90,AQ$5&lt;Inputs!$D$90),Inputs!$H$90,IF(AND(AQ$5&gt;=Inputs!$C$91,AQ$5&lt;Inputs!$D$91),Inputs!$H$91,IF(AND(AQ$5&gt;=Inputs!$C$92,AQ$5&lt;Inputs!$D$92),Inputs!$H$92,IF(AND(AQ$5&gt;=Inputs!$C$93,AQ$5&lt;Inputs!$D$93),Inputs!$H$93,IF(AND(AQ$5&gt;=Inputs!$C$94,AQ$5&lt;Inputs!$D$94),Inputs!$H$94,IF(AND(AQ$5&gt;=Inputs!$C$95,AQ$5&lt;Inputs!$D$95),Inputs!$H$95,IF(AND(AQ$5&gt;=Inputs!$C$96,AQ$5&lt;Inputs!$D$96),Inputs!$H$96,IF(AND(AQ$5&gt;=Inputs!$C$97,AQ$5&lt;Inputs!$D$97),Inputs!$H$97,IF(AND(AQ$5&gt;=Inputs!$C$98,AQ$5&lt;Inputs!$D$98),Inputs!$H$98,IF(AND(AQ$5&gt;=Inputs!$C$99,AQ$5&lt;Inputs!$D$99),Inputs!$H$99,IF(AND(AQ$5&gt;=Inputs!$C$100,AQ$5&lt;Inputs!$D$100),Inputs!$H$100,0))))))))))))</f>
        <v>1</v>
      </c>
      <c r="AR123" s="27">
        <f>IF(AND(AR$5&gt;=Inputs!$C$89,AR$5&lt;Inputs!$D$89),Inputs!$H$89,IF(AND(AR$5&gt;=Inputs!$C$90,AR$5&lt;Inputs!$D$90),Inputs!$H$90,IF(AND(AR$5&gt;=Inputs!$C$91,AR$5&lt;Inputs!$D$91),Inputs!$H$91,IF(AND(AR$5&gt;=Inputs!$C$92,AR$5&lt;Inputs!$D$92),Inputs!$H$92,IF(AND(AR$5&gt;=Inputs!$C$93,AR$5&lt;Inputs!$D$93),Inputs!$H$93,IF(AND(AR$5&gt;=Inputs!$C$94,AR$5&lt;Inputs!$D$94),Inputs!$H$94,IF(AND(AR$5&gt;=Inputs!$C$95,AR$5&lt;Inputs!$D$95),Inputs!$H$95,IF(AND(AR$5&gt;=Inputs!$C$96,AR$5&lt;Inputs!$D$96),Inputs!$H$96,IF(AND(AR$5&gt;=Inputs!$C$97,AR$5&lt;Inputs!$D$97),Inputs!$H$97,IF(AND(AR$5&gt;=Inputs!$C$98,AR$5&lt;Inputs!$D$98),Inputs!$H$98,IF(AND(AR$5&gt;=Inputs!$C$99,AR$5&lt;Inputs!$D$99),Inputs!$H$99,IF(AND(AR$5&gt;=Inputs!$C$100,AR$5&lt;Inputs!$D$100),Inputs!$H$100,0))))))))))))</f>
        <v>1</v>
      </c>
      <c r="AS123" s="27">
        <f>IF(AND(AS$5&gt;=Inputs!$C$89,AS$5&lt;Inputs!$D$89),Inputs!$H$89,IF(AND(AS$5&gt;=Inputs!$C$90,AS$5&lt;Inputs!$D$90),Inputs!$H$90,IF(AND(AS$5&gt;=Inputs!$C$91,AS$5&lt;Inputs!$D$91),Inputs!$H$91,IF(AND(AS$5&gt;=Inputs!$C$92,AS$5&lt;Inputs!$D$92),Inputs!$H$92,IF(AND(AS$5&gt;=Inputs!$C$93,AS$5&lt;Inputs!$D$93),Inputs!$H$93,IF(AND(AS$5&gt;=Inputs!$C$94,AS$5&lt;Inputs!$D$94),Inputs!$H$94,IF(AND(AS$5&gt;=Inputs!$C$95,AS$5&lt;Inputs!$D$95),Inputs!$H$95,IF(AND(AS$5&gt;=Inputs!$C$96,AS$5&lt;Inputs!$D$96),Inputs!$H$96,IF(AND(AS$5&gt;=Inputs!$C$97,AS$5&lt;Inputs!$D$97),Inputs!$H$97,IF(AND(AS$5&gt;=Inputs!$C$98,AS$5&lt;Inputs!$D$98),Inputs!$H$98,IF(AND(AS$5&gt;=Inputs!$C$99,AS$5&lt;Inputs!$D$99),Inputs!$H$99,IF(AND(AS$5&gt;=Inputs!$C$100,AS$5&lt;Inputs!$D$100),Inputs!$H$100,0))))))))))))</f>
        <v>1</v>
      </c>
      <c r="AT123" s="27">
        <f>IF(AND(AT$5&gt;=Inputs!$C$89,AT$5&lt;Inputs!$D$89),Inputs!$H$89,IF(AND(AT$5&gt;=Inputs!$C$90,AT$5&lt;Inputs!$D$90),Inputs!$H$90,IF(AND(AT$5&gt;=Inputs!$C$91,AT$5&lt;Inputs!$D$91),Inputs!$H$91,IF(AND(AT$5&gt;=Inputs!$C$92,AT$5&lt;Inputs!$D$92),Inputs!$H$92,IF(AND(AT$5&gt;=Inputs!$C$93,AT$5&lt;Inputs!$D$93),Inputs!$H$93,IF(AND(AT$5&gt;=Inputs!$C$94,AT$5&lt;Inputs!$D$94),Inputs!$H$94,IF(AND(AT$5&gt;=Inputs!$C$95,AT$5&lt;Inputs!$D$95),Inputs!$H$95,IF(AND(AT$5&gt;=Inputs!$C$96,AT$5&lt;Inputs!$D$96),Inputs!$H$96,IF(AND(AT$5&gt;=Inputs!$C$97,AT$5&lt;Inputs!$D$97),Inputs!$H$97,IF(AND(AT$5&gt;=Inputs!$C$98,AT$5&lt;Inputs!$D$98),Inputs!$H$98,IF(AND(AT$5&gt;=Inputs!$C$99,AT$5&lt;Inputs!$D$99),Inputs!$H$99,IF(AND(AT$5&gt;=Inputs!$C$100,AT$5&lt;Inputs!$D$100),Inputs!$H$100,0))))))))))))</f>
        <v>1</v>
      </c>
      <c r="AU123" s="27">
        <f>IF(AND(AU$5&gt;=Inputs!$C$89,AU$5&lt;Inputs!$D$89),Inputs!$H$89,IF(AND(AU$5&gt;=Inputs!$C$90,AU$5&lt;Inputs!$D$90),Inputs!$H$90,IF(AND(AU$5&gt;=Inputs!$C$91,AU$5&lt;Inputs!$D$91),Inputs!$H$91,IF(AND(AU$5&gt;=Inputs!$C$92,AU$5&lt;Inputs!$D$92),Inputs!$H$92,IF(AND(AU$5&gt;=Inputs!$C$93,AU$5&lt;Inputs!$D$93),Inputs!$H$93,IF(AND(AU$5&gt;=Inputs!$C$94,AU$5&lt;Inputs!$D$94),Inputs!$H$94,IF(AND(AU$5&gt;=Inputs!$C$95,AU$5&lt;Inputs!$D$95),Inputs!$H$95,IF(AND(AU$5&gt;=Inputs!$C$96,AU$5&lt;Inputs!$D$96),Inputs!$H$96,IF(AND(AU$5&gt;=Inputs!$C$97,AU$5&lt;Inputs!$D$97),Inputs!$H$97,IF(AND(AU$5&gt;=Inputs!$C$98,AU$5&lt;Inputs!$D$98),Inputs!$H$98,IF(AND(AU$5&gt;=Inputs!$C$99,AU$5&lt;Inputs!$D$99),Inputs!$H$99,IF(AND(AU$5&gt;=Inputs!$C$100,AU$5&lt;Inputs!$D$100),Inputs!$H$100,0))))))))))))</f>
        <v>1</v>
      </c>
      <c r="AV123" s="27">
        <f>IF(AND(AV$5&gt;=Inputs!$C$89,AV$5&lt;Inputs!$D$89),Inputs!$H$89,IF(AND(AV$5&gt;=Inputs!$C$90,AV$5&lt;Inputs!$D$90),Inputs!$H$90,IF(AND(AV$5&gt;=Inputs!$C$91,AV$5&lt;Inputs!$D$91),Inputs!$H$91,IF(AND(AV$5&gt;=Inputs!$C$92,AV$5&lt;Inputs!$D$92),Inputs!$H$92,IF(AND(AV$5&gt;=Inputs!$C$93,AV$5&lt;Inputs!$D$93),Inputs!$H$93,IF(AND(AV$5&gt;=Inputs!$C$94,AV$5&lt;Inputs!$D$94),Inputs!$H$94,IF(AND(AV$5&gt;=Inputs!$C$95,AV$5&lt;Inputs!$D$95),Inputs!$H$95,IF(AND(AV$5&gt;=Inputs!$C$96,AV$5&lt;Inputs!$D$96),Inputs!$H$96,IF(AND(AV$5&gt;=Inputs!$C$97,AV$5&lt;Inputs!$D$97),Inputs!$H$97,IF(AND(AV$5&gt;=Inputs!$C$98,AV$5&lt;Inputs!$D$98),Inputs!$H$98,IF(AND(AV$5&gt;=Inputs!$C$99,AV$5&lt;Inputs!$D$99),Inputs!$H$99,IF(AND(AV$5&gt;=Inputs!$C$100,AV$5&lt;Inputs!$D$100),Inputs!$H$100,0))))))))))))</f>
        <v>1</v>
      </c>
      <c r="AW123" s="27">
        <f>IF(AND(AW$5&gt;=Inputs!$C$89,AW$5&lt;Inputs!$D$89),Inputs!$H$89,IF(AND(AW$5&gt;=Inputs!$C$90,AW$5&lt;Inputs!$D$90),Inputs!$H$90,IF(AND(AW$5&gt;=Inputs!$C$91,AW$5&lt;Inputs!$D$91),Inputs!$H$91,IF(AND(AW$5&gt;=Inputs!$C$92,AW$5&lt;Inputs!$D$92),Inputs!$H$92,IF(AND(AW$5&gt;=Inputs!$C$93,AW$5&lt;Inputs!$D$93),Inputs!$H$93,IF(AND(AW$5&gt;=Inputs!$C$94,AW$5&lt;Inputs!$D$94),Inputs!$H$94,IF(AND(AW$5&gt;=Inputs!$C$95,AW$5&lt;Inputs!$D$95),Inputs!$H$95,IF(AND(AW$5&gt;=Inputs!$C$96,AW$5&lt;Inputs!$D$96),Inputs!$H$96,IF(AND(AW$5&gt;=Inputs!$C$97,AW$5&lt;Inputs!$D$97),Inputs!$H$97,IF(AND(AW$5&gt;=Inputs!$C$98,AW$5&lt;Inputs!$D$98),Inputs!$H$98,IF(AND(AW$5&gt;=Inputs!$C$99,AW$5&lt;Inputs!$D$99),Inputs!$H$99,IF(AND(AW$5&gt;=Inputs!$C$100,AW$5&lt;Inputs!$D$100),Inputs!$H$100,0))))))))))))</f>
        <v>1</v>
      </c>
      <c r="AX123" s="27">
        <f>IF(AND(AX$5&gt;=Inputs!$C$89,AX$5&lt;Inputs!$D$89),Inputs!$H$89,IF(AND(AX$5&gt;=Inputs!$C$90,AX$5&lt;Inputs!$D$90),Inputs!$H$90,IF(AND(AX$5&gt;=Inputs!$C$91,AX$5&lt;Inputs!$D$91),Inputs!$H$91,IF(AND(AX$5&gt;=Inputs!$C$92,AX$5&lt;Inputs!$D$92),Inputs!$H$92,IF(AND(AX$5&gt;=Inputs!$C$93,AX$5&lt;Inputs!$D$93),Inputs!$H$93,IF(AND(AX$5&gt;=Inputs!$C$94,AX$5&lt;Inputs!$D$94),Inputs!$H$94,IF(AND(AX$5&gt;=Inputs!$C$95,AX$5&lt;Inputs!$D$95),Inputs!$H$95,IF(AND(AX$5&gt;=Inputs!$C$96,AX$5&lt;Inputs!$D$96),Inputs!$H$96,IF(AND(AX$5&gt;=Inputs!$C$97,AX$5&lt;Inputs!$D$97),Inputs!$H$97,IF(AND(AX$5&gt;=Inputs!$C$98,AX$5&lt;Inputs!$D$98),Inputs!$H$98,IF(AND(AX$5&gt;=Inputs!$C$99,AX$5&lt;Inputs!$D$99),Inputs!$H$99,IF(AND(AX$5&gt;=Inputs!$C$100,AX$5&lt;Inputs!$D$100),Inputs!$H$100,0))))))))))))</f>
        <v>1</v>
      </c>
      <c r="AY123" s="27">
        <f>IF(AND(AY$5&gt;=Inputs!$C$89,AY$5&lt;Inputs!$D$89),Inputs!$H$89,IF(AND(AY$5&gt;=Inputs!$C$90,AY$5&lt;Inputs!$D$90),Inputs!$H$90,IF(AND(AY$5&gt;=Inputs!$C$91,AY$5&lt;Inputs!$D$91),Inputs!$H$91,IF(AND(AY$5&gt;=Inputs!$C$92,AY$5&lt;Inputs!$D$92),Inputs!$H$92,IF(AND(AY$5&gt;=Inputs!$C$93,AY$5&lt;Inputs!$D$93),Inputs!$H$93,IF(AND(AY$5&gt;=Inputs!$C$94,AY$5&lt;Inputs!$D$94),Inputs!$H$94,IF(AND(AY$5&gt;=Inputs!$C$95,AY$5&lt;Inputs!$D$95),Inputs!$H$95,IF(AND(AY$5&gt;=Inputs!$C$96,AY$5&lt;Inputs!$D$96),Inputs!$H$96,IF(AND(AY$5&gt;=Inputs!$C$97,AY$5&lt;Inputs!$D$97),Inputs!$H$97,IF(AND(AY$5&gt;=Inputs!$C$98,AY$5&lt;Inputs!$D$98),Inputs!$H$98,IF(AND(AY$5&gt;=Inputs!$C$99,AY$5&lt;Inputs!$D$99),Inputs!$H$99,IF(AND(AY$5&gt;=Inputs!$C$100,AY$5&lt;Inputs!$D$100),Inputs!$H$100,0))))))))))))</f>
        <v>1</v>
      </c>
      <c r="AZ123" s="27">
        <f>IF(AND(AZ$5&gt;=Inputs!$C$89,AZ$5&lt;Inputs!$D$89),Inputs!$H$89,IF(AND(AZ$5&gt;=Inputs!$C$90,AZ$5&lt;Inputs!$D$90),Inputs!$H$90,IF(AND(AZ$5&gt;=Inputs!$C$91,AZ$5&lt;Inputs!$D$91),Inputs!$H$91,IF(AND(AZ$5&gt;=Inputs!$C$92,AZ$5&lt;Inputs!$D$92),Inputs!$H$92,IF(AND(AZ$5&gt;=Inputs!$C$93,AZ$5&lt;Inputs!$D$93),Inputs!$H$93,IF(AND(AZ$5&gt;=Inputs!$C$94,AZ$5&lt;Inputs!$D$94),Inputs!$H$94,IF(AND(AZ$5&gt;=Inputs!$C$95,AZ$5&lt;Inputs!$D$95),Inputs!$H$95,IF(AND(AZ$5&gt;=Inputs!$C$96,AZ$5&lt;Inputs!$D$96),Inputs!$H$96,IF(AND(AZ$5&gt;=Inputs!$C$97,AZ$5&lt;Inputs!$D$97),Inputs!$H$97,IF(AND(AZ$5&gt;=Inputs!$C$98,AZ$5&lt;Inputs!$D$98),Inputs!$H$98,IF(AND(AZ$5&gt;=Inputs!$C$99,AZ$5&lt;Inputs!$D$99),Inputs!$H$99,IF(AND(AZ$5&gt;=Inputs!$C$100,AZ$5&lt;Inputs!$D$100),Inputs!$H$100,0))))))))))))</f>
        <v>1</v>
      </c>
      <c r="BA123" s="27">
        <f>IF(AND(BA$5&gt;=Inputs!$C$89,BA$5&lt;Inputs!$D$89),Inputs!$H$89,IF(AND(BA$5&gt;=Inputs!$C$90,BA$5&lt;Inputs!$D$90),Inputs!$H$90,IF(AND(BA$5&gt;=Inputs!$C$91,BA$5&lt;Inputs!$D$91),Inputs!$H$91,IF(AND(BA$5&gt;=Inputs!$C$92,BA$5&lt;Inputs!$D$92),Inputs!$H$92,IF(AND(BA$5&gt;=Inputs!$C$93,BA$5&lt;Inputs!$D$93),Inputs!$H$93,IF(AND(BA$5&gt;=Inputs!$C$94,BA$5&lt;Inputs!$D$94),Inputs!$H$94,IF(AND(BA$5&gt;=Inputs!$C$95,BA$5&lt;Inputs!$D$95),Inputs!$H$95,IF(AND(BA$5&gt;=Inputs!$C$96,BA$5&lt;Inputs!$D$96),Inputs!$H$96,IF(AND(BA$5&gt;=Inputs!$C$97,BA$5&lt;Inputs!$D$97),Inputs!$H$97,IF(AND(BA$5&gt;=Inputs!$C$98,BA$5&lt;Inputs!$D$98),Inputs!$H$98,IF(AND(BA$5&gt;=Inputs!$C$99,BA$5&lt;Inputs!$D$99),Inputs!$H$99,IF(AND(BA$5&gt;=Inputs!$C$100,BA$5&lt;Inputs!$D$100),Inputs!$H$100,0))))))))))))</f>
        <v>1</v>
      </c>
      <c r="BB123" s="27">
        <f>IF(AND(BB$5&gt;=Inputs!$C$89,BB$5&lt;Inputs!$D$89),Inputs!$H$89,IF(AND(BB$5&gt;=Inputs!$C$90,BB$5&lt;Inputs!$D$90),Inputs!$H$90,IF(AND(BB$5&gt;=Inputs!$C$91,BB$5&lt;Inputs!$D$91),Inputs!$H$91,IF(AND(BB$5&gt;=Inputs!$C$92,BB$5&lt;Inputs!$D$92),Inputs!$H$92,IF(AND(BB$5&gt;=Inputs!$C$93,BB$5&lt;Inputs!$D$93),Inputs!$H$93,IF(AND(BB$5&gt;=Inputs!$C$94,BB$5&lt;Inputs!$D$94),Inputs!$H$94,IF(AND(BB$5&gt;=Inputs!$C$95,BB$5&lt;Inputs!$D$95),Inputs!$H$95,IF(AND(BB$5&gt;=Inputs!$C$96,BB$5&lt;Inputs!$D$96),Inputs!$H$96,IF(AND(BB$5&gt;=Inputs!$C$97,BB$5&lt;Inputs!$D$97),Inputs!$H$97,IF(AND(BB$5&gt;=Inputs!$C$98,BB$5&lt;Inputs!$D$98),Inputs!$H$98,IF(AND(BB$5&gt;=Inputs!$C$99,BB$5&lt;Inputs!$D$99),Inputs!$H$99,IF(AND(BB$5&gt;=Inputs!$C$100,BB$5&lt;Inputs!$D$100),Inputs!$H$100,0))))))))))))</f>
        <v>1</v>
      </c>
      <c r="BC123" s="27">
        <f>IF(AND(BC$5&gt;=Inputs!$C$89,BC$5&lt;Inputs!$D$89),Inputs!$H$89,IF(AND(BC$5&gt;=Inputs!$C$90,BC$5&lt;Inputs!$D$90),Inputs!$H$90,IF(AND(BC$5&gt;=Inputs!$C$91,BC$5&lt;Inputs!$D$91),Inputs!$H$91,IF(AND(BC$5&gt;=Inputs!$C$92,BC$5&lt;Inputs!$D$92),Inputs!$H$92,IF(AND(BC$5&gt;=Inputs!$C$93,BC$5&lt;Inputs!$D$93),Inputs!$H$93,IF(AND(BC$5&gt;=Inputs!$C$94,BC$5&lt;Inputs!$D$94),Inputs!$H$94,IF(AND(BC$5&gt;=Inputs!$C$95,BC$5&lt;Inputs!$D$95),Inputs!$H$95,IF(AND(BC$5&gt;=Inputs!$C$96,BC$5&lt;Inputs!$D$96),Inputs!$H$96,IF(AND(BC$5&gt;=Inputs!$C$97,BC$5&lt;Inputs!$D$97),Inputs!$H$97,IF(AND(BC$5&gt;=Inputs!$C$98,BC$5&lt;Inputs!$D$98),Inputs!$H$98,IF(AND(BC$5&gt;=Inputs!$C$99,BC$5&lt;Inputs!$D$99),Inputs!$H$99,IF(AND(BC$5&gt;=Inputs!$C$100,BC$5&lt;Inputs!$D$100),Inputs!$H$100,0))))))))))))</f>
        <v>1</v>
      </c>
      <c r="BD123" s="27">
        <f>IF(AND(BD$5&gt;=Inputs!$C$89,BD$5&lt;Inputs!$D$89),Inputs!$H$89,IF(AND(BD$5&gt;=Inputs!$C$90,BD$5&lt;Inputs!$D$90),Inputs!$H$90,IF(AND(BD$5&gt;=Inputs!$C$91,BD$5&lt;Inputs!$D$91),Inputs!$H$91,IF(AND(BD$5&gt;=Inputs!$C$92,BD$5&lt;Inputs!$D$92),Inputs!$H$92,IF(AND(BD$5&gt;=Inputs!$C$93,BD$5&lt;Inputs!$D$93),Inputs!$H$93,IF(AND(BD$5&gt;=Inputs!$C$94,BD$5&lt;Inputs!$D$94),Inputs!$H$94,IF(AND(BD$5&gt;=Inputs!$C$95,BD$5&lt;Inputs!$D$95),Inputs!$H$95,IF(AND(BD$5&gt;=Inputs!$C$96,BD$5&lt;Inputs!$D$96),Inputs!$H$96,IF(AND(BD$5&gt;=Inputs!$C$97,BD$5&lt;Inputs!$D$97),Inputs!$H$97,IF(AND(BD$5&gt;=Inputs!$C$98,BD$5&lt;Inputs!$D$98),Inputs!$H$98,IF(AND(BD$5&gt;=Inputs!$C$99,BD$5&lt;Inputs!$D$99),Inputs!$H$99,IF(AND(BD$5&gt;=Inputs!$C$100,BD$5&lt;Inputs!$D$100),Inputs!$H$100,0))))))))))))</f>
        <v>1</v>
      </c>
      <c r="BE123" s="27">
        <f>IF(AND(BE$5&gt;=Inputs!$C$89,BE$5&lt;Inputs!$D$89),Inputs!$H$89,IF(AND(BE$5&gt;=Inputs!$C$90,BE$5&lt;Inputs!$D$90),Inputs!$H$90,IF(AND(BE$5&gt;=Inputs!$C$91,BE$5&lt;Inputs!$D$91),Inputs!$H$91,IF(AND(BE$5&gt;=Inputs!$C$92,BE$5&lt;Inputs!$D$92),Inputs!$H$92,IF(AND(BE$5&gt;=Inputs!$C$93,BE$5&lt;Inputs!$D$93),Inputs!$H$93,IF(AND(BE$5&gt;=Inputs!$C$94,BE$5&lt;Inputs!$D$94),Inputs!$H$94,IF(AND(BE$5&gt;=Inputs!$C$95,BE$5&lt;Inputs!$D$95),Inputs!$H$95,IF(AND(BE$5&gt;=Inputs!$C$96,BE$5&lt;Inputs!$D$96),Inputs!$H$96,IF(AND(BE$5&gt;=Inputs!$C$97,BE$5&lt;Inputs!$D$97),Inputs!$H$97,IF(AND(BE$5&gt;=Inputs!$C$98,BE$5&lt;Inputs!$D$98),Inputs!$H$98,IF(AND(BE$5&gt;=Inputs!$C$99,BE$5&lt;Inputs!$D$99),Inputs!$H$99,IF(AND(BE$5&gt;=Inputs!$C$100,BE$5&lt;Inputs!$D$100),Inputs!$H$100,0))))))))))))</f>
        <v>1</v>
      </c>
      <c r="BF123" s="27">
        <f>IF(AND(BF$5&gt;=Inputs!$C$89,BF$5&lt;Inputs!$D$89),Inputs!$H$89,IF(AND(BF$5&gt;=Inputs!$C$90,BF$5&lt;Inputs!$D$90),Inputs!$H$90,IF(AND(BF$5&gt;=Inputs!$C$91,BF$5&lt;Inputs!$D$91),Inputs!$H$91,IF(AND(BF$5&gt;=Inputs!$C$92,BF$5&lt;Inputs!$D$92),Inputs!$H$92,IF(AND(BF$5&gt;=Inputs!$C$93,BF$5&lt;Inputs!$D$93),Inputs!$H$93,IF(AND(BF$5&gt;=Inputs!$C$94,BF$5&lt;Inputs!$D$94),Inputs!$H$94,IF(AND(BF$5&gt;=Inputs!$C$95,BF$5&lt;Inputs!$D$95),Inputs!$H$95,IF(AND(BF$5&gt;=Inputs!$C$96,BF$5&lt;Inputs!$D$96),Inputs!$H$96,IF(AND(BF$5&gt;=Inputs!$C$97,BF$5&lt;Inputs!$D$97),Inputs!$H$97,IF(AND(BF$5&gt;=Inputs!$C$98,BF$5&lt;Inputs!$D$98),Inputs!$H$98,IF(AND(BF$5&gt;=Inputs!$C$99,BF$5&lt;Inputs!$D$99),Inputs!$H$99,IF(AND(BF$5&gt;=Inputs!$C$100,BF$5&lt;Inputs!$D$100),Inputs!$H$100,0))))))))))))</f>
        <v>1</v>
      </c>
      <c r="BG123" s="27">
        <f>IF(AND(BG$5&gt;=Inputs!$C$89,BG$5&lt;Inputs!$D$89),Inputs!$H$89,IF(AND(BG$5&gt;=Inputs!$C$90,BG$5&lt;Inputs!$D$90),Inputs!$H$90,IF(AND(BG$5&gt;=Inputs!$C$91,BG$5&lt;Inputs!$D$91),Inputs!$H$91,IF(AND(BG$5&gt;=Inputs!$C$92,BG$5&lt;Inputs!$D$92),Inputs!$H$92,IF(AND(BG$5&gt;=Inputs!$C$93,BG$5&lt;Inputs!$D$93),Inputs!$H$93,IF(AND(BG$5&gt;=Inputs!$C$94,BG$5&lt;Inputs!$D$94),Inputs!$H$94,IF(AND(BG$5&gt;=Inputs!$C$95,BG$5&lt;Inputs!$D$95),Inputs!$H$95,IF(AND(BG$5&gt;=Inputs!$C$96,BG$5&lt;Inputs!$D$96),Inputs!$H$96,IF(AND(BG$5&gt;=Inputs!$C$97,BG$5&lt;Inputs!$D$97),Inputs!$H$97,IF(AND(BG$5&gt;=Inputs!$C$98,BG$5&lt;Inputs!$D$98),Inputs!$H$98,IF(AND(BG$5&gt;=Inputs!$C$99,BG$5&lt;Inputs!$D$99),Inputs!$H$99,IF(AND(BG$5&gt;=Inputs!$C$100,BG$5&lt;Inputs!$D$100),Inputs!$H$100,0))))))))))))</f>
        <v>1</v>
      </c>
      <c r="BH123" s="27">
        <f>IF(AND(BH$5&gt;=Inputs!$C$89,BH$5&lt;Inputs!$D$89),Inputs!$H$89,IF(AND(BH$5&gt;=Inputs!$C$90,BH$5&lt;Inputs!$D$90),Inputs!$H$90,IF(AND(BH$5&gt;=Inputs!$C$91,BH$5&lt;Inputs!$D$91),Inputs!$H$91,IF(AND(BH$5&gt;=Inputs!$C$92,BH$5&lt;Inputs!$D$92),Inputs!$H$92,IF(AND(BH$5&gt;=Inputs!$C$93,BH$5&lt;Inputs!$D$93),Inputs!$H$93,IF(AND(BH$5&gt;=Inputs!$C$94,BH$5&lt;Inputs!$D$94),Inputs!$H$94,IF(AND(BH$5&gt;=Inputs!$C$95,BH$5&lt;Inputs!$D$95),Inputs!$H$95,IF(AND(BH$5&gt;=Inputs!$C$96,BH$5&lt;Inputs!$D$96),Inputs!$H$96,IF(AND(BH$5&gt;=Inputs!$C$97,BH$5&lt;Inputs!$D$97),Inputs!$H$97,IF(AND(BH$5&gt;=Inputs!$C$98,BH$5&lt;Inputs!$D$98),Inputs!$H$98,IF(AND(BH$5&gt;=Inputs!$C$99,BH$5&lt;Inputs!$D$99),Inputs!$H$99,IF(AND(BH$5&gt;=Inputs!$C$100,BH$5&lt;Inputs!$D$100),Inputs!$H$100,0))))))))))))</f>
        <v>1</v>
      </c>
      <c r="BI123" s="27">
        <f>IF(AND(BI$5&gt;=Inputs!$C$89,BI$5&lt;Inputs!$D$89),Inputs!$H$89,IF(AND(BI$5&gt;=Inputs!$C$90,BI$5&lt;Inputs!$D$90),Inputs!$H$90,IF(AND(BI$5&gt;=Inputs!$C$91,BI$5&lt;Inputs!$D$91),Inputs!$H$91,IF(AND(BI$5&gt;=Inputs!$C$92,BI$5&lt;Inputs!$D$92),Inputs!$H$92,IF(AND(BI$5&gt;=Inputs!$C$93,BI$5&lt;Inputs!$D$93),Inputs!$H$93,IF(AND(BI$5&gt;=Inputs!$C$94,BI$5&lt;Inputs!$D$94),Inputs!$H$94,IF(AND(BI$5&gt;=Inputs!$C$95,BI$5&lt;Inputs!$D$95),Inputs!$H$95,IF(AND(BI$5&gt;=Inputs!$C$96,BI$5&lt;Inputs!$D$96),Inputs!$H$96,IF(AND(BI$5&gt;=Inputs!$C$97,BI$5&lt;Inputs!$D$97),Inputs!$H$97,IF(AND(BI$5&gt;=Inputs!$C$98,BI$5&lt;Inputs!$D$98),Inputs!$H$98,IF(AND(BI$5&gt;=Inputs!$C$99,BI$5&lt;Inputs!$D$99),Inputs!$H$99,IF(AND(BI$5&gt;=Inputs!$C$100,BI$5&lt;Inputs!$D$100),Inputs!$H$100,0))))))))))))</f>
        <v>1</v>
      </c>
      <c r="BJ123" s="27">
        <f>IF(AND(BJ$5&gt;=Inputs!$C$89,BJ$5&lt;Inputs!$D$89),Inputs!$H$89,IF(AND(BJ$5&gt;=Inputs!$C$90,BJ$5&lt;Inputs!$D$90),Inputs!$H$90,IF(AND(BJ$5&gt;=Inputs!$C$91,BJ$5&lt;Inputs!$D$91),Inputs!$H$91,IF(AND(BJ$5&gt;=Inputs!$C$92,BJ$5&lt;Inputs!$D$92),Inputs!$H$92,IF(AND(BJ$5&gt;=Inputs!$C$93,BJ$5&lt;Inputs!$D$93),Inputs!$H$93,IF(AND(BJ$5&gt;=Inputs!$C$94,BJ$5&lt;Inputs!$D$94),Inputs!$H$94,IF(AND(BJ$5&gt;=Inputs!$C$95,BJ$5&lt;Inputs!$D$95),Inputs!$H$95,IF(AND(BJ$5&gt;=Inputs!$C$96,BJ$5&lt;Inputs!$D$96),Inputs!$H$96,IF(AND(BJ$5&gt;=Inputs!$C$97,BJ$5&lt;Inputs!$D$97),Inputs!$H$97,IF(AND(BJ$5&gt;=Inputs!$C$98,BJ$5&lt;Inputs!$D$98),Inputs!$H$98,IF(AND(BJ$5&gt;=Inputs!$C$99,BJ$5&lt;Inputs!$D$99),Inputs!$H$99,IF(AND(BJ$5&gt;=Inputs!$C$100,BJ$5&lt;Inputs!$D$100),Inputs!$H$100,0))))))))))))</f>
        <v>1</v>
      </c>
      <c r="BK123" s="27">
        <f>IF(AND(BK$5&gt;=Inputs!$C$89,BK$5&lt;Inputs!$D$89),Inputs!$H$89,IF(AND(BK$5&gt;=Inputs!$C$90,BK$5&lt;Inputs!$D$90),Inputs!$H$90,IF(AND(BK$5&gt;=Inputs!$C$91,BK$5&lt;Inputs!$D$91),Inputs!$H$91,IF(AND(BK$5&gt;=Inputs!$C$92,BK$5&lt;Inputs!$D$92),Inputs!$H$92,IF(AND(BK$5&gt;=Inputs!$C$93,BK$5&lt;Inputs!$D$93),Inputs!$H$93,IF(AND(BK$5&gt;=Inputs!$C$94,BK$5&lt;Inputs!$D$94),Inputs!$H$94,IF(AND(BK$5&gt;=Inputs!$C$95,BK$5&lt;Inputs!$D$95),Inputs!$H$95,IF(AND(BK$5&gt;=Inputs!$C$96,BK$5&lt;Inputs!$D$96),Inputs!$H$96,IF(AND(BK$5&gt;=Inputs!$C$97,BK$5&lt;Inputs!$D$97),Inputs!$H$97,IF(AND(BK$5&gt;=Inputs!$C$98,BK$5&lt;Inputs!$D$98),Inputs!$H$98,IF(AND(BK$5&gt;=Inputs!$C$99,BK$5&lt;Inputs!$D$99),Inputs!$H$99,IF(AND(BK$5&gt;=Inputs!$C$100,BK$5&lt;Inputs!$D$100),Inputs!$H$100,0))))))))))))</f>
        <v>1</v>
      </c>
      <c r="BL123" s="27">
        <f>IF(AND(BL$5&gt;=Inputs!$C$89,BL$5&lt;Inputs!$D$89),Inputs!$H$89,IF(AND(BL$5&gt;=Inputs!$C$90,BL$5&lt;Inputs!$D$90),Inputs!$H$90,IF(AND(BL$5&gt;=Inputs!$C$91,BL$5&lt;Inputs!$D$91),Inputs!$H$91,IF(AND(BL$5&gt;=Inputs!$C$92,BL$5&lt;Inputs!$D$92),Inputs!$H$92,IF(AND(BL$5&gt;=Inputs!$C$93,BL$5&lt;Inputs!$D$93),Inputs!$H$93,IF(AND(BL$5&gt;=Inputs!$C$94,BL$5&lt;Inputs!$D$94),Inputs!$H$94,IF(AND(BL$5&gt;=Inputs!$C$95,BL$5&lt;Inputs!$D$95),Inputs!$H$95,IF(AND(BL$5&gt;=Inputs!$C$96,BL$5&lt;Inputs!$D$96),Inputs!$H$96,IF(AND(BL$5&gt;=Inputs!$C$97,BL$5&lt;Inputs!$D$97),Inputs!$H$97,IF(AND(BL$5&gt;=Inputs!$C$98,BL$5&lt;Inputs!$D$98),Inputs!$H$98,IF(AND(BL$5&gt;=Inputs!$C$99,BL$5&lt;Inputs!$D$99),Inputs!$H$99,IF(AND(BL$5&gt;=Inputs!$C$100,BL$5&lt;Inputs!$D$100),Inputs!$H$100,0))))))))))))</f>
        <v>1</v>
      </c>
      <c r="BM123" s="27">
        <f>IF(AND(BM$5&gt;=Inputs!$C$89,BM$5&lt;Inputs!$D$89),Inputs!$H$89,IF(AND(BM$5&gt;=Inputs!$C$90,BM$5&lt;Inputs!$D$90),Inputs!$H$90,IF(AND(BM$5&gt;=Inputs!$C$91,BM$5&lt;Inputs!$D$91),Inputs!$H$91,IF(AND(BM$5&gt;=Inputs!$C$92,BM$5&lt;Inputs!$D$92),Inputs!$H$92,IF(AND(BM$5&gt;=Inputs!$C$93,BM$5&lt;Inputs!$D$93),Inputs!$H$93,IF(AND(BM$5&gt;=Inputs!$C$94,BM$5&lt;Inputs!$D$94),Inputs!$H$94,IF(AND(BM$5&gt;=Inputs!$C$95,BM$5&lt;Inputs!$D$95),Inputs!$H$95,IF(AND(BM$5&gt;=Inputs!$C$96,BM$5&lt;Inputs!$D$96),Inputs!$H$96,IF(AND(BM$5&gt;=Inputs!$C$97,BM$5&lt;Inputs!$D$97),Inputs!$H$97,IF(AND(BM$5&gt;=Inputs!$C$98,BM$5&lt;Inputs!$D$98),Inputs!$H$98,IF(AND(BM$5&gt;=Inputs!$C$99,BM$5&lt;Inputs!$D$99),Inputs!$H$99,IF(AND(BM$5&gt;=Inputs!$C$100,BM$5&lt;Inputs!$D$100),Inputs!$H$100,0))))))))))))</f>
        <v>1</v>
      </c>
      <c r="BN123" s="27">
        <f>IF(AND(BN$5&gt;=Inputs!$C$89,BN$5&lt;Inputs!$D$89),Inputs!$H$89,IF(AND(BN$5&gt;=Inputs!$C$90,BN$5&lt;Inputs!$D$90),Inputs!$H$90,IF(AND(BN$5&gt;=Inputs!$C$91,BN$5&lt;Inputs!$D$91),Inputs!$H$91,IF(AND(BN$5&gt;=Inputs!$C$92,BN$5&lt;Inputs!$D$92),Inputs!$H$92,IF(AND(BN$5&gt;=Inputs!$C$93,BN$5&lt;Inputs!$D$93),Inputs!$H$93,IF(AND(BN$5&gt;=Inputs!$C$94,BN$5&lt;Inputs!$D$94),Inputs!$H$94,IF(AND(BN$5&gt;=Inputs!$C$95,BN$5&lt;Inputs!$D$95),Inputs!$H$95,IF(AND(BN$5&gt;=Inputs!$C$96,BN$5&lt;Inputs!$D$96),Inputs!$H$96,IF(AND(BN$5&gt;=Inputs!$C$97,BN$5&lt;Inputs!$D$97),Inputs!$H$97,IF(AND(BN$5&gt;=Inputs!$C$98,BN$5&lt;Inputs!$D$98),Inputs!$H$98,IF(AND(BN$5&gt;=Inputs!$C$99,BN$5&lt;Inputs!$D$99),Inputs!$H$99,IF(AND(BN$5&gt;=Inputs!$C$100,BN$5&lt;Inputs!$D$100),Inputs!$H$100,0))))))))))))</f>
        <v>1</v>
      </c>
      <c r="BO123" s="27">
        <f>IF(AND(BO$5&gt;=Inputs!$C$89,BO$5&lt;Inputs!$D$89),Inputs!$H$89,IF(AND(BO$5&gt;=Inputs!$C$90,BO$5&lt;Inputs!$D$90),Inputs!$H$90,IF(AND(BO$5&gt;=Inputs!$C$91,BO$5&lt;Inputs!$D$91),Inputs!$H$91,IF(AND(BO$5&gt;=Inputs!$C$92,BO$5&lt;Inputs!$D$92),Inputs!$H$92,IF(AND(BO$5&gt;=Inputs!$C$93,BO$5&lt;Inputs!$D$93),Inputs!$H$93,IF(AND(BO$5&gt;=Inputs!$C$94,BO$5&lt;Inputs!$D$94),Inputs!$H$94,IF(AND(BO$5&gt;=Inputs!$C$95,BO$5&lt;Inputs!$D$95),Inputs!$H$95,IF(AND(BO$5&gt;=Inputs!$C$96,BO$5&lt;Inputs!$D$96),Inputs!$H$96,IF(AND(BO$5&gt;=Inputs!$C$97,BO$5&lt;Inputs!$D$97),Inputs!$H$97,IF(AND(BO$5&gt;=Inputs!$C$98,BO$5&lt;Inputs!$D$98),Inputs!$H$98,IF(AND(BO$5&gt;=Inputs!$C$99,BO$5&lt;Inputs!$D$99),Inputs!$H$99,IF(AND(BO$5&gt;=Inputs!$C$100,BO$5&lt;Inputs!$D$100),Inputs!$H$100,0))))))))))))</f>
        <v>1</v>
      </c>
      <c r="BP123" s="27">
        <f>IF(AND(BP$5&gt;=Inputs!$C$89,BP$5&lt;Inputs!$D$89),Inputs!$H$89,IF(AND(BP$5&gt;=Inputs!$C$90,BP$5&lt;Inputs!$D$90),Inputs!$H$90,IF(AND(BP$5&gt;=Inputs!$C$91,BP$5&lt;Inputs!$D$91),Inputs!$H$91,IF(AND(BP$5&gt;=Inputs!$C$92,BP$5&lt;Inputs!$D$92),Inputs!$H$92,IF(AND(BP$5&gt;=Inputs!$C$93,BP$5&lt;Inputs!$D$93),Inputs!$H$93,IF(AND(BP$5&gt;=Inputs!$C$94,BP$5&lt;Inputs!$D$94),Inputs!$H$94,IF(AND(BP$5&gt;=Inputs!$C$95,BP$5&lt;Inputs!$D$95),Inputs!$H$95,IF(AND(BP$5&gt;=Inputs!$C$96,BP$5&lt;Inputs!$D$96),Inputs!$H$96,IF(AND(BP$5&gt;=Inputs!$C$97,BP$5&lt;Inputs!$D$97),Inputs!$H$97,IF(AND(BP$5&gt;=Inputs!$C$98,BP$5&lt;Inputs!$D$98),Inputs!$H$98,IF(AND(BP$5&gt;=Inputs!$C$99,BP$5&lt;Inputs!$D$99),Inputs!$H$99,IF(AND(BP$5&gt;=Inputs!$C$100,BP$5&lt;Inputs!$D$100),Inputs!$H$100,0))))))))))))</f>
        <v>1</v>
      </c>
      <c r="BQ123" s="27">
        <f>IF(AND(BQ$5&gt;=Inputs!$C$89,BQ$5&lt;Inputs!$D$89),Inputs!$H$89,IF(AND(BQ$5&gt;=Inputs!$C$90,BQ$5&lt;Inputs!$D$90),Inputs!$H$90,IF(AND(BQ$5&gt;=Inputs!$C$91,BQ$5&lt;Inputs!$D$91),Inputs!$H$91,IF(AND(BQ$5&gt;=Inputs!$C$92,BQ$5&lt;Inputs!$D$92),Inputs!$H$92,IF(AND(BQ$5&gt;=Inputs!$C$93,BQ$5&lt;Inputs!$D$93),Inputs!$H$93,IF(AND(BQ$5&gt;=Inputs!$C$94,BQ$5&lt;Inputs!$D$94),Inputs!$H$94,IF(AND(BQ$5&gt;=Inputs!$C$95,BQ$5&lt;Inputs!$D$95),Inputs!$H$95,IF(AND(BQ$5&gt;=Inputs!$C$96,BQ$5&lt;Inputs!$D$96),Inputs!$H$96,IF(AND(BQ$5&gt;=Inputs!$C$97,BQ$5&lt;Inputs!$D$97),Inputs!$H$97,IF(AND(BQ$5&gt;=Inputs!$C$98,BQ$5&lt;Inputs!$D$98),Inputs!$H$98,IF(AND(BQ$5&gt;=Inputs!$C$99,BQ$5&lt;Inputs!$D$99),Inputs!$H$99,IF(AND(BQ$5&gt;=Inputs!$C$100,BQ$5&lt;Inputs!$D$100),Inputs!$H$100,0))))))))))))</f>
        <v>1</v>
      </c>
      <c r="BR123" s="27">
        <f>IF(AND(BR$5&gt;=Inputs!$C$89,BR$5&lt;Inputs!$D$89),Inputs!$H$89,IF(AND(BR$5&gt;=Inputs!$C$90,BR$5&lt;Inputs!$D$90),Inputs!$H$90,IF(AND(BR$5&gt;=Inputs!$C$91,BR$5&lt;Inputs!$D$91),Inputs!$H$91,IF(AND(BR$5&gt;=Inputs!$C$92,BR$5&lt;Inputs!$D$92),Inputs!$H$92,IF(AND(BR$5&gt;=Inputs!$C$93,BR$5&lt;Inputs!$D$93),Inputs!$H$93,IF(AND(BR$5&gt;=Inputs!$C$94,BR$5&lt;Inputs!$D$94),Inputs!$H$94,IF(AND(BR$5&gt;=Inputs!$C$95,BR$5&lt;Inputs!$D$95),Inputs!$H$95,IF(AND(BR$5&gt;=Inputs!$C$96,BR$5&lt;Inputs!$D$96),Inputs!$H$96,IF(AND(BR$5&gt;=Inputs!$C$97,BR$5&lt;Inputs!$D$97),Inputs!$H$97,IF(AND(BR$5&gt;=Inputs!$C$98,BR$5&lt;Inputs!$D$98),Inputs!$H$98,IF(AND(BR$5&gt;=Inputs!$C$99,BR$5&lt;Inputs!$D$99),Inputs!$H$99,IF(AND(BR$5&gt;=Inputs!$C$100,BR$5&lt;Inputs!$D$100),Inputs!$H$100,0))))))))))))</f>
        <v>1</v>
      </c>
      <c r="BS123" s="27">
        <f>IF(AND(BS$5&gt;=Inputs!$C$89,BS$5&lt;Inputs!$D$89),Inputs!$H$89,IF(AND(BS$5&gt;=Inputs!$C$90,BS$5&lt;Inputs!$D$90),Inputs!$H$90,IF(AND(BS$5&gt;=Inputs!$C$91,BS$5&lt;Inputs!$D$91),Inputs!$H$91,IF(AND(BS$5&gt;=Inputs!$C$92,BS$5&lt;Inputs!$D$92),Inputs!$H$92,IF(AND(BS$5&gt;=Inputs!$C$93,BS$5&lt;Inputs!$D$93),Inputs!$H$93,IF(AND(BS$5&gt;=Inputs!$C$94,BS$5&lt;Inputs!$D$94),Inputs!$H$94,IF(AND(BS$5&gt;=Inputs!$C$95,BS$5&lt;Inputs!$D$95),Inputs!$H$95,IF(AND(BS$5&gt;=Inputs!$C$96,BS$5&lt;Inputs!$D$96),Inputs!$H$96,IF(AND(BS$5&gt;=Inputs!$C$97,BS$5&lt;Inputs!$D$97),Inputs!$H$97,IF(AND(BS$5&gt;=Inputs!$C$98,BS$5&lt;Inputs!$D$98),Inputs!$H$98,IF(AND(BS$5&gt;=Inputs!$C$99,BS$5&lt;Inputs!$D$99),Inputs!$H$99,IF(AND(BS$5&gt;=Inputs!$C$100,BS$5&lt;Inputs!$D$100),Inputs!$H$100,0))))))))))))</f>
        <v>1</v>
      </c>
      <c r="BT123" s="27">
        <f>IF(AND(BT$5&gt;=Inputs!$C$89,BT$5&lt;Inputs!$D$89),Inputs!$H$89,IF(AND(BT$5&gt;=Inputs!$C$90,BT$5&lt;Inputs!$D$90),Inputs!$H$90,IF(AND(BT$5&gt;=Inputs!$C$91,BT$5&lt;Inputs!$D$91),Inputs!$H$91,IF(AND(BT$5&gt;=Inputs!$C$92,BT$5&lt;Inputs!$D$92),Inputs!$H$92,IF(AND(BT$5&gt;=Inputs!$C$93,BT$5&lt;Inputs!$D$93),Inputs!$H$93,IF(AND(BT$5&gt;=Inputs!$C$94,BT$5&lt;Inputs!$D$94),Inputs!$H$94,IF(AND(BT$5&gt;=Inputs!$C$95,BT$5&lt;Inputs!$D$95),Inputs!$H$95,IF(AND(BT$5&gt;=Inputs!$C$96,BT$5&lt;Inputs!$D$96),Inputs!$H$96,IF(AND(BT$5&gt;=Inputs!$C$97,BT$5&lt;Inputs!$D$97),Inputs!$H$97,IF(AND(BT$5&gt;=Inputs!$C$98,BT$5&lt;Inputs!$D$98),Inputs!$H$98,IF(AND(BT$5&gt;=Inputs!$C$99,BT$5&lt;Inputs!$D$99),Inputs!$H$99,IF(AND(BT$5&gt;=Inputs!$C$100,BT$5&lt;Inputs!$D$100),Inputs!$H$100,0))))))))))))</f>
        <v>1</v>
      </c>
      <c r="BU123" s="27">
        <f>IF(AND(BU$5&gt;=Inputs!$C$89,BU$5&lt;Inputs!$D$89),Inputs!$H$89,IF(AND(BU$5&gt;=Inputs!$C$90,BU$5&lt;Inputs!$D$90),Inputs!$H$90,IF(AND(BU$5&gt;=Inputs!$C$91,BU$5&lt;Inputs!$D$91),Inputs!$H$91,IF(AND(BU$5&gt;=Inputs!$C$92,BU$5&lt;Inputs!$D$92),Inputs!$H$92,IF(AND(BU$5&gt;=Inputs!$C$93,BU$5&lt;Inputs!$D$93),Inputs!$H$93,IF(AND(BU$5&gt;=Inputs!$C$94,BU$5&lt;Inputs!$D$94),Inputs!$H$94,IF(AND(BU$5&gt;=Inputs!$C$95,BU$5&lt;Inputs!$D$95),Inputs!$H$95,IF(AND(BU$5&gt;=Inputs!$C$96,BU$5&lt;Inputs!$D$96),Inputs!$H$96,IF(AND(BU$5&gt;=Inputs!$C$97,BU$5&lt;Inputs!$D$97),Inputs!$H$97,IF(AND(BU$5&gt;=Inputs!$C$98,BU$5&lt;Inputs!$D$98),Inputs!$H$98,IF(AND(BU$5&gt;=Inputs!$C$99,BU$5&lt;Inputs!$D$99),Inputs!$H$99,IF(AND(BU$5&gt;=Inputs!$C$100,BU$5&lt;Inputs!$D$100),Inputs!$H$100,0))))))))))))</f>
        <v>1</v>
      </c>
      <c r="BV123" s="27">
        <f>IF(AND(BV$5&gt;=Inputs!$C$89,BV$5&lt;Inputs!$D$89),Inputs!$H$89,IF(AND(BV$5&gt;=Inputs!$C$90,BV$5&lt;Inputs!$D$90),Inputs!$H$90,IF(AND(BV$5&gt;=Inputs!$C$91,BV$5&lt;Inputs!$D$91),Inputs!$H$91,IF(AND(BV$5&gt;=Inputs!$C$92,BV$5&lt;Inputs!$D$92),Inputs!$H$92,IF(AND(BV$5&gt;=Inputs!$C$93,BV$5&lt;Inputs!$D$93),Inputs!$H$93,IF(AND(BV$5&gt;=Inputs!$C$94,BV$5&lt;Inputs!$D$94),Inputs!$H$94,IF(AND(BV$5&gt;=Inputs!$C$95,BV$5&lt;Inputs!$D$95),Inputs!$H$95,IF(AND(BV$5&gt;=Inputs!$C$96,BV$5&lt;Inputs!$D$96),Inputs!$H$96,IF(AND(BV$5&gt;=Inputs!$C$97,BV$5&lt;Inputs!$D$97),Inputs!$H$97,IF(AND(BV$5&gt;=Inputs!$C$98,BV$5&lt;Inputs!$D$98),Inputs!$H$98,IF(AND(BV$5&gt;=Inputs!$C$99,BV$5&lt;Inputs!$D$99),Inputs!$H$99,IF(AND(BV$5&gt;=Inputs!$C$100,BV$5&lt;Inputs!$D$100),Inputs!$H$100,0))))))))))))</f>
        <v>1</v>
      </c>
      <c r="BW123" s="27">
        <f>IF(AND(BW$5&gt;=Inputs!$C$89,BW$5&lt;Inputs!$D$89),Inputs!$H$89,IF(AND(BW$5&gt;=Inputs!$C$90,BW$5&lt;Inputs!$D$90),Inputs!$H$90,IF(AND(BW$5&gt;=Inputs!$C$91,BW$5&lt;Inputs!$D$91),Inputs!$H$91,IF(AND(BW$5&gt;=Inputs!$C$92,BW$5&lt;Inputs!$D$92),Inputs!$H$92,IF(AND(BW$5&gt;=Inputs!$C$93,BW$5&lt;Inputs!$D$93),Inputs!$H$93,IF(AND(BW$5&gt;=Inputs!$C$94,BW$5&lt;Inputs!$D$94),Inputs!$H$94,IF(AND(BW$5&gt;=Inputs!$C$95,BW$5&lt;Inputs!$D$95),Inputs!$H$95,IF(AND(BW$5&gt;=Inputs!$C$96,BW$5&lt;Inputs!$D$96),Inputs!$H$96,IF(AND(BW$5&gt;=Inputs!$C$97,BW$5&lt;Inputs!$D$97),Inputs!$H$97,IF(AND(BW$5&gt;=Inputs!$C$98,BW$5&lt;Inputs!$D$98),Inputs!$H$98,IF(AND(BW$5&gt;=Inputs!$C$99,BW$5&lt;Inputs!$D$99),Inputs!$H$99,IF(AND(BW$5&gt;=Inputs!$C$100,BW$5&lt;Inputs!$D$100),Inputs!$H$100,0))))))))))))</f>
        <v>1</v>
      </c>
      <c r="BX123" s="27">
        <f>IF(AND(BX$5&gt;=Inputs!$C$89,BX$5&lt;Inputs!$D$89),Inputs!$H$89,IF(AND(BX$5&gt;=Inputs!$C$90,BX$5&lt;Inputs!$D$90),Inputs!$H$90,IF(AND(BX$5&gt;=Inputs!$C$91,BX$5&lt;Inputs!$D$91),Inputs!$H$91,IF(AND(BX$5&gt;=Inputs!$C$92,BX$5&lt;Inputs!$D$92),Inputs!$H$92,IF(AND(BX$5&gt;=Inputs!$C$93,BX$5&lt;Inputs!$D$93),Inputs!$H$93,IF(AND(BX$5&gt;=Inputs!$C$94,BX$5&lt;Inputs!$D$94),Inputs!$H$94,IF(AND(BX$5&gt;=Inputs!$C$95,BX$5&lt;Inputs!$D$95),Inputs!$H$95,IF(AND(BX$5&gt;=Inputs!$C$96,BX$5&lt;Inputs!$D$96),Inputs!$H$96,IF(AND(BX$5&gt;=Inputs!$C$97,BX$5&lt;Inputs!$D$97),Inputs!$H$97,IF(AND(BX$5&gt;=Inputs!$C$98,BX$5&lt;Inputs!$D$98),Inputs!$H$98,IF(AND(BX$5&gt;=Inputs!$C$99,BX$5&lt;Inputs!$D$99),Inputs!$H$99,IF(AND(BX$5&gt;=Inputs!$C$100,BX$5&lt;Inputs!$D$100),Inputs!$H$100,0))))))))))))</f>
        <v>1</v>
      </c>
      <c r="BY123" s="27">
        <f>IF(AND(BY$5&gt;=Inputs!$C$89,BY$5&lt;Inputs!$D$89),Inputs!$H$89,IF(AND(BY$5&gt;=Inputs!$C$90,BY$5&lt;Inputs!$D$90),Inputs!$H$90,IF(AND(BY$5&gt;=Inputs!$C$91,BY$5&lt;Inputs!$D$91),Inputs!$H$91,IF(AND(BY$5&gt;=Inputs!$C$92,BY$5&lt;Inputs!$D$92),Inputs!$H$92,IF(AND(BY$5&gt;=Inputs!$C$93,BY$5&lt;Inputs!$D$93),Inputs!$H$93,IF(AND(BY$5&gt;=Inputs!$C$94,BY$5&lt;Inputs!$D$94),Inputs!$H$94,IF(AND(BY$5&gt;=Inputs!$C$95,BY$5&lt;Inputs!$D$95),Inputs!$H$95,IF(AND(BY$5&gt;=Inputs!$C$96,BY$5&lt;Inputs!$D$96),Inputs!$H$96,IF(AND(BY$5&gt;=Inputs!$C$97,BY$5&lt;Inputs!$D$97),Inputs!$H$97,IF(AND(BY$5&gt;=Inputs!$C$98,BY$5&lt;Inputs!$D$98),Inputs!$H$98,IF(AND(BY$5&gt;=Inputs!$C$99,BY$5&lt;Inputs!$D$99),Inputs!$H$99,IF(AND(BY$5&gt;=Inputs!$C$100,BY$5&lt;Inputs!$D$100),Inputs!$H$100,0))))))))))))</f>
        <v>1</v>
      </c>
      <c r="BZ123" s="27">
        <f>IF(AND(BZ$5&gt;=Inputs!$C$89,BZ$5&lt;Inputs!$D$89),Inputs!$H$89,IF(AND(BZ$5&gt;=Inputs!$C$90,BZ$5&lt;Inputs!$D$90),Inputs!$H$90,IF(AND(BZ$5&gt;=Inputs!$C$91,BZ$5&lt;Inputs!$D$91),Inputs!$H$91,IF(AND(BZ$5&gt;=Inputs!$C$92,BZ$5&lt;Inputs!$D$92),Inputs!$H$92,IF(AND(BZ$5&gt;=Inputs!$C$93,BZ$5&lt;Inputs!$D$93),Inputs!$H$93,IF(AND(BZ$5&gt;=Inputs!$C$94,BZ$5&lt;Inputs!$D$94),Inputs!$H$94,IF(AND(BZ$5&gt;=Inputs!$C$95,BZ$5&lt;Inputs!$D$95),Inputs!$H$95,IF(AND(BZ$5&gt;=Inputs!$C$96,BZ$5&lt;Inputs!$D$96),Inputs!$H$96,IF(AND(BZ$5&gt;=Inputs!$C$97,BZ$5&lt;Inputs!$D$97),Inputs!$H$97,IF(AND(BZ$5&gt;=Inputs!$C$98,BZ$5&lt;Inputs!$D$98),Inputs!$H$98,IF(AND(BZ$5&gt;=Inputs!$C$99,BZ$5&lt;Inputs!$D$99),Inputs!$H$99,IF(AND(BZ$5&gt;=Inputs!$C$100,BZ$5&lt;Inputs!$D$100),Inputs!$H$100,0))))))))))))</f>
        <v>1</v>
      </c>
      <c r="CA123" s="27">
        <f>IF(AND(CA$5&gt;=Inputs!$C$89,CA$5&lt;Inputs!$D$89),Inputs!$H$89,IF(AND(CA$5&gt;=Inputs!$C$90,CA$5&lt;Inputs!$D$90),Inputs!$H$90,IF(AND(CA$5&gt;=Inputs!$C$91,CA$5&lt;Inputs!$D$91),Inputs!$H$91,IF(AND(CA$5&gt;=Inputs!$C$92,CA$5&lt;Inputs!$D$92),Inputs!$H$92,IF(AND(CA$5&gt;=Inputs!$C$93,CA$5&lt;Inputs!$D$93),Inputs!$H$93,IF(AND(CA$5&gt;=Inputs!$C$94,CA$5&lt;Inputs!$D$94),Inputs!$H$94,IF(AND(CA$5&gt;=Inputs!$C$95,CA$5&lt;Inputs!$D$95),Inputs!$H$95,IF(AND(CA$5&gt;=Inputs!$C$96,CA$5&lt;Inputs!$D$96),Inputs!$H$96,IF(AND(CA$5&gt;=Inputs!$C$97,CA$5&lt;Inputs!$D$97),Inputs!$H$97,IF(AND(CA$5&gt;=Inputs!$C$98,CA$5&lt;Inputs!$D$98),Inputs!$H$98,IF(AND(CA$5&gt;=Inputs!$C$99,CA$5&lt;Inputs!$D$99),Inputs!$H$99,IF(AND(CA$5&gt;=Inputs!$C$100,CA$5&lt;Inputs!$D$100),Inputs!$H$100,0))))))))))))</f>
        <v>1</v>
      </c>
      <c r="CB123" s="27">
        <f>IF(AND(CB$5&gt;=Inputs!$C$89,CB$5&lt;Inputs!$D$89),Inputs!$H$89,IF(AND(CB$5&gt;=Inputs!$C$90,CB$5&lt;Inputs!$D$90),Inputs!$H$90,IF(AND(CB$5&gt;=Inputs!$C$91,CB$5&lt;Inputs!$D$91),Inputs!$H$91,IF(AND(CB$5&gt;=Inputs!$C$92,CB$5&lt;Inputs!$D$92),Inputs!$H$92,IF(AND(CB$5&gt;=Inputs!$C$93,CB$5&lt;Inputs!$D$93),Inputs!$H$93,IF(AND(CB$5&gt;=Inputs!$C$94,CB$5&lt;Inputs!$D$94),Inputs!$H$94,IF(AND(CB$5&gt;=Inputs!$C$95,CB$5&lt;Inputs!$D$95),Inputs!$H$95,IF(AND(CB$5&gt;=Inputs!$C$96,CB$5&lt;Inputs!$D$96),Inputs!$H$96,IF(AND(CB$5&gt;=Inputs!$C$97,CB$5&lt;Inputs!$D$97),Inputs!$H$97,IF(AND(CB$5&gt;=Inputs!$C$98,CB$5&lt;Inputs!$D$98),Inputs!$H$98,IF(AND(CB$5&gt;=Inputs!$C$99,CB$5&lt;Inputs!$D$99),Inputs!$H$99,IF(AND(CB$5&gt;=Inputs!$C$100,CB$5&lt;Inputs!$D$100),Inputs!$H$100,0))))))))))))</f>
        <v>1</v>
      </c>
      <c r="CC123" s="27">
        <f>IF(AND(CC$5&gt;=Inputs!$C$89,CC$5&lt;Inputs!$D$89),Inputs!$H$89,IF(AND(CC$5&gt;=Inputs!$C$90,CC$5&lt;Inputs!$D$90),Inputs!$H$90,IF(AND(CC$5&gt;=Inputs!$C$91,CC$5&lt;Inputs!$D$91),Inputs!$H$91,IF(AND(CC$5&gt;=Inputs!$C$92,CC$5&lt;Inputs!$D$92),Inputs!$H$92,IF(AND(CC$5&gt;=Inputs!$C$93,CC$5&lt;Inputs!$D$93),Inputs!$H$93,IF(AND(CC$5&gt;=Inputs!$C$94,CC$5&lt;Inputs!$D$94),Inputs!$H$94,IF(AND(CC$5&gt;=Inputs!$C$95,CC$5&lt;Inputs!$D$95),Inputs!$H$95,IF(AND(CC$5&gt;=Inputs!$C$96,CC$5&lt;Inputs!$D$96),Inputs!$H$96,IF(AND(CC$5&gt;=Inputs!$C$97,CC$5&lt;Inputs!$D$97),Inputs!$H$97,IF(AND(CC$5&gt;=Inputs!$C$98,CC$5&lt;Inputs!$D$98),Inputs!$H$98,IF(AND(CC$5&gt;=Inputs!$C$99,CC$5&lt;Inputs!$D$99),Inputs!$H$99,IF(AND(CC$5&gt;=Inputs!$C$100,CC$5&lt;Inputs!$D$100),Inputs!$H$100,0))))))))))))</f>
        <v>1</v>
      </c>
      <c r="CD123" s="27">
        <f>IF(AND(CD$5&gt;=Inputs!$C$89,CD$5&lt;Inputs!$D$89),Inputs!$H$89,IF(AND(CD$5&gt;=Inputs!$C$90,CD$5&lt;Inputs!$D$90),Inputs!$H$90,IF(AND(CD$5&gt;=Inputs!$C$91,CD$5&lt;Inputs!$D$91),Inputs!$H$91,IF(AND(CD$5&gt;=Inputs!$C$92,CD$5&lt;Inputs!$D$92),Inputs!$H$92,IF(AND(CD$5&gt;=Inputs!$C$93,CD$5&lt;Inputs!$D$93),Inputs!$H$93,IF(AND(CD$5&gt;=Inputs!$C$94,CD$5&lt;Inputs!$D$94),Inputs!$H$94,IF(AND(CD$5&gt;=Inputs!$C$95,CD$5&lt;Inputs!$D$95),Inputs!$H$95,IF(AND(CD$5&gt;=Inputs!$C$96,CD$5&lt;Inputs!$D$96),Inputs!$H$96,IF(AND(CD$5&gt;=Inputs!$C$97,CD$5&lt;Inputs!$D$97),Inputs!$H$97,IF(AND(CD$5&gt;=Inputs!$C$98,CD$5&lt;Inputs!$D$98),Inputs!$H$98,IF(AND(CD$5&gt;=Inputs!$C$99,CD$5&lt;Inputs!$D$99),Inputs!$H$99,IF(AND(CD$5&gt;=Inputs!$C$100,CD$5&lt;Inputs!$D$100),Inputs!$H$100,0))))))))))))</f>
        <v>1</v>
      </c>
      <c r="CE123" s="27">
        <f>IF(AND(CE$5&gt;=Inputs!$C$89,CE$5&lt;Inputs!$D$89),Inputs!$H$89,IF(AND(CE$5&gt;=Inputs!$C$90,CE$5&lt;Inputs!$D$90),Inputs!$H$90,IF(AND(CE$5&gt;=Inputs!$C$91,CE$5&lt;Inputs!$D$91),Inputs!$H$91,IF(AND(CE$5&gt;=Inputs!$C$92,CE$5&lt;Inputs!$D$92),Inputs!$H$92,IF(AND(CE$5&gt;=Inputs!$C$93,CE$5&lt;Inputs!$D$93),Inputs!$H$93,IF(AND(CE$5&gt;=Inputs!$C$94,CE$5&lt;Inputs!$D$94),Inputs!$H$94,IF(AND(CE$5&gt;=Inputs!$C$95,CE$5&lt;Inputs!$D$95),Inputs!$H$95,IF(AND(CE$5&gt;=Inputs!$C$96,CE$5&lt;Inputs!$D$96),Inputs!$H$96,IF(AND(CE$5&gt;=Inputs!$C$97,CE$5&lt;Inputs!$D$97),Inputs!$H$97,IF(AND(CE$5&gt;=Inputs!$C$98,CE$5&lt;Inputs!$D$98),Inputs!$H$98,IF(AND(CE$5&gt;=Inputs!$C$99,CE$5&lt;Inputs!$D$99),Inputs!$H$99,IF(AND(CE$5&gt;=Inputs!$C$100,CE$5&lt;Inputs!$D$100),Inputs!$H$100,0))))))))))))</f>
        <v>1</v>
      </c>
      <c r="CF123" s="27">
        <f>IF(AND(CF$5&gt;=Inputs!$C$89,CF$5&lt;Inputs!$D$89),Inputs!$H$89,IF(AND(CF$5&gt;=Inputs!$C$90,CF$5&lt;Inputs!$D$90),Inputs!$H$90,IF(AND(CF$5&gt;=Inputs!$C$91,CF$5&lt;Inputs!$D$91),Inputs!$H$91,IF(AND(CF$5&gt;=Inputs!$C$92,CF$5&lt;Inputs!$D$92),Inputs!$H$92,IF(AND(CF$5&gt;=Inputs!$C$93,CF$5&lt;Inputs!$D$93),Inputs!$H$93,IF(AND(CF$5&gt;=Inputs!$C$94,CF$5&lt;Inputs!$D$94),Inputs!$H$94,IF(AND(CF$5&gt;=Inputs!$C$95,CF$5&lt;Inputs!$D$95),Inputs!$H$95,IF(AND(CF$5&gt;=Inputs!$C$96,CF$5&lt;Inputs!$D$96),Inputs!$H$96,IF(AND(CF$5&gt;=Inputs!$C$97,CF$5&lt;Inputs!$D$97),Inputs!$H$97,IF(AND(CF$5&gt;=Inputs!$C$98,CF$5&lt;Inputs!$D$98),Inputs!$H$98,IF(AND(CF$5&gt;=Inputs!$C$99,CF$5&lt;Inputs!$D$99),Inputs!$H$99,IF(AND(CF$5&gt;=Inputs!$C$100,CF$5&lt;Inputs!$D$100),Inputs!$H$100,0))))))))))))</f>
        <v>1</v>
      </c>
      <c r="CG123" s="27">
        <f>IF(AND(CG$5&gt;=Inputs!$C$89,CG$5&lt;Inputs!$D$89),Inputs!$H$89,IF(AND(CG$5&gt;=Inputs!$C$90,CG$5&lt;Inputs!$D$90),Inputs!$H$90,IF(AND(CG$5&gt;=Inputs!$C$91,CG$5&lt;Inputs!$D$91),Inputs!$H$91,IF(AND(CG$5&gt;=Inputs!$C$92,CG$5&lt;Inputs!$D$92),Inputs!$H$92,IF(AND(CG$5&gt;=Inputs!$C$93,CG$5&lt;Inputs!$D$93),Inputs!$H$93,IF(AND(CG$5&gt;=Inputs!$C$94,CG$5&lt;Inputs!$D$94),Inputs!$H$94,IF(AND(CG$5&gt;=Inputs!$C$95,CG$5&lt;Inputs!$D$95),Inputs!$H$95,IF(AND(CG$5&gt;=Inputs!$C$96,CG$5&lt;Inputs!$D$96),Inputs!$H$96,IF(AND(CG$5&gt;=Inputs!$C$97,CG$5&lt;Inputs!$D$97),Inputs!$H$97,IF(AND(CG$5&gt;=Inputs!$C$98,CG$5&lt;Inputs!$D$98),Inputs!$H$98,IF(AND(CG$5&gt;=Inputs!$C$99,CG$5&lt;Inputs!$D$99),Inputs!$H$99,IF(AND(CG$5&gt;=Inputs!$C$100,CG$5&lt;Inputs!$D$100),Inputs!$H$100,0))))))))))))</f>
        <v>1</v>
      </c>
      <c r="CH123" s="27">
        <f>IF(AND(CH$5&gt;=Inputs!$C$89,CH$5&lt;Inputs!$D$89),Inputs!$H$89,IF(AND(CH$5&gt;=Inputs!$C$90,CH$5&lt;Inputs!$D$90),Inputs!$H$90,IF(AND(CH$5&gt;=Inputs!$C$91,CH$5&lt;Inputs!$D$91),Inputs!$H$91,IF(AND(CH$5&gt;=Inputs!$C$92,CH$5&lt;Inputs!$D$92),Inputs!$H$92,IF(AND(CH$5&gt;=Inputs!$C$93,CH$5&lt;Inputs!$D$93),Inputs!$H$93,IF(AND(CH$5&gt;=Inputs!$C$94,CH$5&lt;Inputs!$D$94),Inputs!$H$94,IF(AND(CH$5&gt;=Inputs!$C$95,CH$5&lt;Inputs!$D$95),Inputs!$H$95,IF(AND(CH$5&gt;=Inputs!$C$96,CH$5&lt;Inputs!$D$96),Inputs!$H$96,IF(AND(CH$5&gt;=Inputs!$C$97,CH$5&lt;Inputs!$D$97),Inputs!$H$97,IF(AND(CH$5&gt;=Inputs!$C$98,CH$5&lt;Inputs!$D$98),Inputs!$H$98,IF(AND(CH$5&gt;=Inputs!$C$99,CH$5&lt;Inputs!$D$99),Inputs!$H$99,IF(AND(CH$5&gt;=Inputs!$C$100,CH$5&lt;Inputs!$D$100),Inputs!$H$100,0))))))))))))</f>
        <v>1</v>
      </c>
      <c r="CI123" s="27">
        <f>IF(AND(CI$5&gt;=Inputs!$C$89,CI$5&lt;Inputs!$D$89),Inputs!$H$89,IF(AND(CI$5&gt;=Inputs!$C$90,CI$5&lt;Inputs!$D$90),Inputs!$H$90,IF(AND(CI$5&gt;=Inputs!$C$91,CI$5&lt;Inputs!$D$91),Inputs!$H$91,IF(AND(CI$5&gt;=Inputs!$C$92,CI$5&lt;Inputs!$D$92),Inputs!$H$92,IF(AND(CI$5&gt;=Inputs!$C$93,CI$5&lt;Inputs!$D$93),Inputs!$H$93,IF(AND(CI$5&gt;=Inputs!$C$94,CI$5&lt;Inputs!$D$94),Inputs!$H$94,IF(AND(CI$5&gt;=Inputs!$C$95,CI$5&lt;Inputs!$D$95),Inputs!$H$95,IF(AND(CI$5&gt;=Inputs!$C$96,CI$5&lt;Inputs!$D$96),Inputs!$H$96,IF(AND(CI$5&gt;=Inputs!$C$97,CI$5&lt;Inputs!$D$97),Inputs!$H$97,IF(AND(CI$5&gt;=Inputs!$C$98,CI$5&lt;Inputs!$D$98),Inputs!$H$98,IF(AND(CI$5&gt;=Inputs!$C$99,CI$5&lt;Inputs!$D$99),Inputs!$H$99,IF(AND(CI$5&gt;=Inputs!$C$100,CI$5&lt;Inputs!$D$100),Inputs!$H$100,0))))))))))))</f>
        <v>1</v>
      </c>
      <c r="CJ123" s="27">
        <f>IF(AND(CJ$5&gt;=Inputs!$C$89,CJ$5&lt;Inputs!$D$89),Inputs!$H$89,IF(AND(CJ$5&gt;=Inputs!$C$90,CJ$5&lt;Inputs!$D$90),Inputs!$H$90,IF(AND(CJ$5&gt;=Inputs!$C$91,CJ$5&lt;Inputs!$D$91),Inputs!$H$91,IF(AND(CJ$5&gt;=Inputs!$C$92,CJ$5&lt;Inputs!$D$92),Inputs!$H$92,IF(AND(CJ$5&gt;=Inputs!$C$93,CJ$5&lt;Inputs!$D$93),Inputs!$H$93,IF(AND(CJ$5&gt;=Inputs!$C$94,CJ$5&lt;Inputs!$D$94),Inputs!$H$94,IF(AND(CJ$5&gt;=Inputs!$C$95,CJ$5&lt;Inputs!$D$95),Inputs!$H$95,IF(AND(CJ$5&gt;=Inputs!$C$96,CJ$5&lt;Inputs!$D$96),Inputs!$H$96,IF(AND(CJ$5&gt;=Inputs!$C$97,CJ$5&lt;Inputs!$D$97),Inputs!$H$97,IF(AND(CJ$5&gt;=Inputs!$C$98,CJ$5&lt;Inputs!$D$98),Inputs!$H$98,IF(AND(CJ$5&gt;=Inputs!$C$99,CJ$5&lt;Inputs!$D$99),Inputs!$H$99,IF(AND(CJ$5&gt;=Inputs!$C$100,CJ$5&lt;Inputs!$D$100),Inputs!$H$100,0))))))))))))</f>
        <v>1</v>
      </c>
      <c r="CK123" s="27">
        <f>IF(AND(CK$5&gt;=Inputs!$C$89,CK$5&lt;Inputs!$D$89),Inputs!$H$89,IF(AND(CK$5&gt;=Inputs!$C$90,CK$5&lt;Inputs!$D$90),Inputs!$H$90,IF(AND(CK$5&gt;=Inputs!$C$91,CK$5&lt;Inputs!$D$91),Inputs!$H$91,IF(AND(CK$5&gt;=Inputs!$C$92,CK$5&lt;Inputs!$D$92),Inputs!$H$92,IF(AND(CK$5&gt;=Inputs!$C$93,CK$5&lt;Inputs!$D$93),Inputs!$H$93,IF(AND(CK$5&gt;=Inputs!$C$94,CK$5&lt;Inputs!$D$94),Inputs!$H$94,IF(AND(CK$5&gt;=Inputs!$C$95,CK$5&lt;Inputs!$D$95),Inputs!$H$95,IF(AND(CK$5&gt;=Inputs!$C$96,CK$5&lt;Inputs!$D$96),Inputs!$H$96,IF(AND(CK$5&gt;=Inputs!$C$97,CK$5&lt;Inputs!$D$97),Inputs!$H$97,IF(AND(CK$5&gt;=Inputs!$C$98,CK$5&lt;Inputs!$D$98),Inputs!$H$98,IF(AND(CK$5&gt;=Inputs!$C$99,CK$5&lt;Inputs!$D$99),Inputs!$H$99,IF(AND(CK$5&gt;=Inputs!$C$100,CK$5&lt;Inputs!$D$100),Inputs!$H$100,0))))))))))))</f>
        <v>1</v>
      </c>
      <c r="CL123" s="27">
        <f>IF(AND(CL$5&gt;=Inputs!$C$89,CL$5&lt;Inputs!$D$89),Inputs!$H$89,IF(AND(CL$5&gt;=Inputs!$C$90,CL$5&lt;Inputs!$D$90),Inputs!$H$90,IF(AND(CL$5&gt;=Inputs!$C$91,CL$5&lt;Inputs!$D$91),Inputs!$H$91,IF(AND(CL$5&gt;=Inputs!$C$92,CL$5&lt;Inputs!$D$92),Inputs!$H$92,IF(AND(CL$5&gt;=Inputs!$C$93,CL$5&lt;Inputs!$D$93),Inputs!$H$93,IF(AND(CL$5&gt;=Inputs!$C$94,CL$5&lt;Inputs!$D$94),Inputs!$H$94,IF(AND(CL$5&gt;=Inputs!$C$95,CL$5&lt;Inputs!$D$95),Inputs!$H$95,IF(AND(CL$5&gt;=Inputs!$C$96,CL$5&lt;Inputs!$D$96),Inputs!$H$96,IF(AND(CL$5&gt;=Inputs!$C$97,CL$5&lt;Inputs!$D$97),Inputs!$H$97,IF(AND(CL$5&gt;=Inputs!$C$98,CL$5&lt;Inputs!$D$98),Inputs!$H$98,IF(AND(CL$5&gt;=Inputs!$C$99,CL$5&lt;Inputs!$D$99),Inputs!$H$99,IF(AND(CL$5&gt;=Inputs!$C$100,CL$5&lt;Inputs!$D$100),Inputs!$H$100,0))))))))))))</f>
        <v>1</v>
      </c>
      <c r="CM123" s="27">
        <f>IF(AND(CM$5&gt;=Inputs!$C$89,CM$5&lt;Inputs!$D$89),Inputs!$H$89,IF(AND(CM$5&gt;=Inputs!$C$90,CM$5&lt;Inputs!$D$90),Inputs!$H$90,IF(AND(CM$5&gt;=Inputs!$C$91,CM$5&lt;Inputs!$D$91),Inputs!$H$91,IF(AND(CM$5&gt;=Inputs!$C$92,CM$5&lt;Inputs!$D$92),Inputs!$H$92,IF(AND(CM$5&gt;=Inputs!$C$93,CM$5&lt;Inputs!$D$93),Inputs!$H$93,IF(AND(CM$5&gt;=Inputs!$C$94,CM$5&lt;Inputs!$D$94),Inputs!$H$94,IF(AND(CM$5&gt;=Inputs!$C$95,CM$5&lt;Inputs!$D$95),Inputs!$H$95,IF(AND(CM$5&gt;=Inputs!$C$96,CM$5&lt;Inputs!$D$96),Inputs!$H$96,IF(AND(CM$5&gt;=Inputs!$C$97,CM$5&lt;Inputs!$D$97),Inputs!$H$97,IF(AND(CM$5&gt;=Inputs!$C$98,CM$5&lt;Inputs!$D$98),Inputs!$H$98,IF(AND(CM$5&gt;=Inputs!$C$99,CM$5&lt;Inputs!$D$99),Inputs!$H$99,IF(AND(CM$5&gt;=Inputs!$C$100,CM$5&lt;Inputs!$D$100),Inputs!$H$100,0))))))))))))</f>
        <v>1</v>
      </c>
      <c r="CN123" s="27">
        <f>IF(AND(CN$5&gt;=Inputs!$C$89,CN$5&lt;Inputs!$D$89),Inputs!$H$89,IF(AND(CN$5&gt;=Inputs!$C$90,CN$5&lt;Inputs!$D$90),Inputs!$H$90,IF(AND(CN$5&gt;=Inputs!$C$91,CN$5&lt;Inputs!$D$91),Inputs!$H$91,IF(AND(CN$5&gt;=Inputs!$C$92,CN$5&lt;Inputs!$D$92),Inputs!$H$92,IF(AND(CN$5&gt;=Inputs!$C$93,CN$5&lt;Inputs!$D$93),Inputs!$H$93,IF(AND(CN$5&gt;=Inputs!$C$94,CN$5&lt;Inputs!$D$94),Inputs!$H$94,IF(AND(CN$5&gt;=Inputs!$C$95,CN$5&lt;Inputs!$D$95),Inputs!$H$95,IF(AND(CN$5&gt;=Inputs!$C$96,CN$5&lt;Inputs!$D$96),Inputs!$H$96,IF(AND(CN$5&gt;=Inputs!$C$97,CN$5&lt;Inputs!$D$97),Inputs!$H$97,IF(AND(CN$5&gt;=Inputs!$C$98,CN$5&lt;Inputs!$D$98),Inputs!$H$98,IF(AND(CN$5&gt;=Inputs!$C$99,CN$5&lt;Inputs!$D$99),Inputs!$H$99,IF(AND(CN$5&gt;=Inputs!$C$100,CN$5&lt;Inputs!$D$100),Inputs!$H$100,0))))))))))))</f>
        <v>1</v>
      </c>
      <c r="CO123" s="27">
        <f>IF(AND(CO$5&gt;=Inputs!$C$89,CO$5&lt;Inputs!$D$89),Inputs!$H$89,IF(AND(CO$5&gt;=Inputs!$C$90,CO$5&lt;Inputs!$D$90),Inputs!$H$90,IF(AND(CO$5&gt;=Inputs!$C$91,CO$5&lt;Inputs!$D$91),Inputs!$H$91,IF(AND(CO$5&gt;=Inputs!$C$92,CO$5&lt;Inputs!$D$92),Inputs!$H$92,IF(AND(CO$5&gt;=Inputs!$C$93,CO$5&lt;Inputs!$D$93),Inputs!$H$93,IF(AND(CO$5&gt;=Inputs!$C$94,CO$5&lt;Inputs!$D$94),Inputs!$H$94,IF(AND(CO$5&gt;=Inputs!$C$95,CO$5&lt;Inputs!$D$95),Inputs!$H$95,IF(AND(CO$5&gt;=Inputs!$C$96,CO$5&lt;Inputs!$D$96),Inputs!$H$96,IF(AND(CO$5&gt;=Inputs!$C$97,CO$5&lt;Inputs!$D$97),Inputs!$H$97,IF(AND(CO$5&gt;=Inputs!$C$98,CO$5&lt;Inputs!$D$98),Inputs!$H$98,IF(AND(CO$5&gt;=Inputs!$C$99,CO$5&lt;Inputs!$D$99),Inputs!$H$99,IF(AND(CO$5&gt;=Inputs!$C$100,CO$5&lt;Inputs!$D$100),Inputs!$H$100,0))))))))))))</f>
        <v>1</v>
      </c>
      <c r="CP123" s="27">
        <f>IF(AND(CP$5&gt;=Inputs!$C$89,CP$5&lt;Inputs!$D$89),Inputs!$H$89,IF(AND(CP$5&gt;=Inputs!$C$90,CP$5&lt;Inputs!$D$90),Inputs!$H$90,IF(AND(CP$5&gt;=Inputs!$C$91,CP$5&lt;Inputs!$D$91),Inputs!$H$91,IF(AND(CP$5&gt;=Inputs!$C$92,CP$5&lt;Inputs!$D$92),Inputs!$H$92,IF(AND(CP$5&gt;=Inputs!$C$93,CP$5&lt;Inputs!$D$93),Inputs!$H$93,IF(AND(CP$5&gt;=Inputs!$C$94,CP$5&lt;Inputs!$D$94),Inputs!$H$94,IF(AND(CP$5&gt;=Inputs!$C$95,CP$5&lt;Inputs!$D$95),Inputs!$H$95,IF(AND(CP$5&gt;=Inputs!$C$96,CP$5&lt;Inputs!$D$96),Inputs!$H$96,IF(AND(CP$5&gt;=Inputs!$C$97,CP$5&lt;Inputs!$D$97),Inputs!$H$97,IF(AND(CP$5&gt;=Inputs!$C$98,CP$5&lt;Inputs!$D$98),Inputs!$H$98,IF(AND(CP$5&gt;=Inputs!$C$99,CP$5&lt;Inputs!$D$99),Inputs!$H$99,IF(AND(CP$5&gt;=Inputs!$C$100,CP$5&lt;Inputs!$D$100),Inputs!$H$100,0))))))))))))</f>
        <v>1</v>
      </c>
      <c r="CQ123" s="27">
        <f>IF(AND(CQ$5&gt;=Inputs!$C$89,CQ$5&lt;Inputs!$D$89),Inputs!$H$89,IF(AND(CQ$5&gt;=Inputs!$C$90,CQ$5&lt;Inputs!$D$90),Inputs!$H$90,IF(AND(CQ$5&gt;=Inputs!$C$91,CQ$5&lt;Inputs!$D$91),Inputs!$H$91,IF(AND(CQ$5&gt;=Inputs!$C$92,CQ$5&lt;Inputs!$D$92),Inputs!$H$92,IF(AND(CQ$5&gt;=Inputs!$C$93,CQ$5&lt;Inputs!$D$93),Inputs!$H$93,IF(AND(CQ$5&gt;=Inputs!$C$94,CQ$5&lt;Inputs!$D$94),Inputs!$H$94,IF(AND(CQ$5&gt;=Inputs!$C$95,CQ$5&lt;Inputs!$D$95),Inputs!$H$95,IF(AND(CQ$5&gt;=Inputs!$C$96,CQ$5&lt;Inputs!$D$96),Inputs!$H$96,IF(AND(CQ$5&gt;=Inputs!$C$97,CQ$5&lt;Inputs!$D$97),Inputs!$H$97,IF(AND(CQ$5&gt;=Inputs!$C$98,CQ$5&lt;Inputs!$D$98),Inputs!$H$98,IF(AND(CQ$5&gt;=Inputs!$C$99,CQ$5&lt;Inputs!$D$99),Inputs!$H$99,IF(AND(CQ$5&gt;=Inputs!$C$100,CQ$5&lt;Inputs!$D$100),Inputs!$H$100,0))))))))))))</f>
        <v>1</v>
      </c>
      <c r="CR123" s="27">
        <f>IF(AND(CR$5&gt;=Inputs!$C$89,CR$5&lt;Inputs!$D$89),Inputs!$H$89,IF(AND(CR$5&gt;=Inputs!$C$90,CR$5&lt;Inputs!$D$90),Inputs!$H$90,IF(AND(CR$5&gt;=Inputs!$C$91,CR$5&lt;Inputs!$D$91),Inputs!$H$91,IF(AND(CR$5&gt;=Inputs!$C$92,CR$5&lt;Inputs!$D$92),Inputs!$H$92,IF(AND(CR$5&gt;=Inputs!$C$93,CR$5&lt;Inputs!$D$93),Inputs!$H$93,IF(AND(CR$5&gt;=Inputs!$C$94,CR$5&lt;Inputs!$D$94),Inputs!$H$94,IF(AND(CR$5&gt;=Inputs!$C$95,CR$5&lt;Inputs!$D$95),Inputs!$H$95,IF(AND(CR$5&gt;=Inputs!$C$96,CR$5&lt;Inputs!$D$96),Inputs!$H$96,IF(AND(CR$5&gt;=Inputs!$C$97,CR$5&lt;Inputs!$D$97),Inputs!$H$97,IF(AND(CR$5&gt;=Inputs!$C$98,CR$5&lt;Inputs!$D$98),Inputs!$H$98,IF(AND(CR$5&gt;=Inputs!$C$99,CR$5&lt;Inputs!$D$99),Inputs!$H$99,IF(AND(CR$5&gt;=Inputs!$C$100,CR$5&lt;Inputs!$D$100),Inputs!$H$100,0))))))))))))</f>
        <v>1</v>
      </c>
      <c r="CS123" s="27">
        <f>IF(AND(CS$5&gt;=Inputs!$C$89,CS$5&lt;Inputs!$D$89),Inputs!$H$89,IF(AND(CS$5&gt;=Inputs!$C$90,CS$5&lt;Inputs!$D$90),Inputs!$H$90,IF(AND(CS$5&gt;=Inputs!$C$91,CS$5&lt;Inputs!$D$91),Inputs!$H$91,IF(AND(CS$5&gt;=Inputs!$C$92,CS$5&lt;Inputs!$D$92),Inputs!$H$92,IF(AND(CS$5&gt;=Inputs!$C$93,CS$5&lt;Inputs!$D$93),Inputs!$H$93,IF(AND(CS$5&gt;=Inputs!$C$94,CS$5&lt;Inputs!$D$94),Inputs!$H$94,IF(AND(CS$5&gt;=Inputs!$C$95,CS$5&lt;Inputs!$D$95),Inputs!$H$95,IF(AND(CS$5&gt;=Inputs!$C$96,CS$5&lt;Inputs!$D$96),Inputs!$H$96,IF(AND(CS$5&gt;=Inputs!$C$97,CS$5&lt;Inputs!$D$97),Inputs!$H$97,IF(AND(CS$5&gt;=Inputs!$C$98,CS$5&lt;Inputs!$D$98),Inputs!$H$98,IF(AND(CS$5&gt;=Inputs!$C$99,CS$5&lt;Inputs!$D$99),Inputs!$H$99,IF(AND(CS$5&gt;=Inputs!$C$100,CS$5&lt;Inputs!$D$100),Inputs!$H$100,0))))))))))))</f>
        <v>1</v>
      </c>
      <c r="CT123" s="27">
        <f>IF(AND(CT$5&gt;=Inputs!$C$89,CT$5&lt;Inputs!$D$89),Inputs!$H$89,IF(AND(CT$5&gt;=Inputs!$C$90,CT$5&lt;Inputs!$D$90),Inputs!$H$90,IF(AND(CT$5&gt;=Inputs!$C$91,CT$5&lt;Inputs!$D$91),Inputs!$H$91,IF(AND(CT$5&gt;=Inputs!$C$92,CT$5&lt;Inputs!$D$92),Inputs!$H$92,IF(AND(CT$5&gt;=Inputs!$C$93,CT$5&lt;Inputs!$D$93),Inputs!$H$93,IF(AND(CT$5&gt;=Inputs!$C$94,CT$5&lt;Inputs!$D$94),Inputs!$H$94,IF(AND(CT$5&gt;=Inputs!$C$95,CT$5&lt;Inputs!$D$95),Inputs!$H$95,IF(AND(CT$5&gt;=Inputs!$C$96,CT$5&lt;Inputs!$D$96),Inputs!$H$96,IF(AND(CT$5&gt;=Inputs!$C$97,CT$5&lt;Inputs!$D$97),Inputs!$H$97,IF(AND(CT$5&gt;=Inputs!$C$98,CT$5&lt;Inputs!$D$98),Inputs!$H$98,IF(AND(CT$5&gt;=Inputs!$C$99,CT$5&lt;Inputs!$D$99),Inputs!$H$99,IF(AND(CT$5&gt;=Inputs!$C$100,CT$5&lt;Inputs!$D$100),Inputs!$H$100,0))))))))))))</f>
        <v>1</v>
      </c>
      <c r="CU123" s="27">
        <f>IF(AND(CU$5&gt;=Inputs!$C$89,CU$5&lt;Inputs!$D$89),Inputs!$H$89,IF(AND(CU$5&gt;=Inputs!$C$90,CU$5&lt;Inputs!$D$90),Inputs!$H$90,IF(AND(CU$5&gt;=Inputs!$C$91,CU$5&lt;Inputs!$D$91),Inputs!$H$91,IF(AND(CU$5&gt;=Inputs!$C$92,CU$5&lt;Inputs!$D$92),Inputs!$H$92,IF(AND(CU$5&gt;=Inputs!$C$93,CU$5&lt;Inputs!$D$93),Inputs!$H$93,IF(AND(CU$5&gt;=Inputs!$C$94,CU$5&lt;Inputs!$D$94),Inputs!$H$94,IF(AND(CU$5&gt;=Inputs!$C$95,CU$5&lt;Inputs!$D$95),Inputs!$H$95,IF(AND(CU$5&gt;=Inputs!$C$96,CU$5&lt;Inputs!$D$96),Inputs!$H$96,IF(AND(CU$5&gt;=Inputs!$C$97,CU$5&lt;Inputs!$D$97),Inputs!$H$97,IF(AND(CU$5&gt;=Inputs!$C$98,CU$5&lt;Inputs!$D$98),Inputs!$H$98,IF(AND(CU$5&gt;=Inputs!$C$99,CU$5&lt;Inputs!$D$99),Inputs!$H$99,IF(AND(CU$5&gt;=Inputs!$C$100,CU$5&lt;Inputs!$D$100),Inputs!$H$100,0))))))))))))</f>
        <v>1</v>
      </c>
      <c r="CV123" s="27">
        <f>IF(AND(CV$5&gt;=Inputs!$C$89,CV$5&lt;Inputs!$D$89),Inputs!$H$89,IF(AND(CV$5&gt;=Inputs!$C$90,CV$5&lt;Inputs!$D$90),Inputs!$H$90,IF(AND(CV$5&gt;=Inputs!$C$91,CV$5&lt;Inputs!$D$91),Inputs!$H$91,IF(AND(CV$5&gt;=Inputs!$C$92,CV$5&lt;Inputs!$D$92),Inputs!$H$92,IF(AND(CV$5&gt;=Inputs!$C$93,CV$5&lt;Inputs!$D$93),Inputs!$H$93,IF(AND(CV$5&gt;=Inputs!$C$94,CV$5&lt;Inputs!$D$94),Inputs!$H$94,IF(AND(CV$5&gt;=Inputs!$C$95,CV$5&lt;Inputs!$D$95),Inputs!$H$95,IF(AND(CV$5&gt;=Inputs!$C$96,CV$5&lt;Inputs!$D$96),Inputs!$H$96,IF(AND(CV$5&gt;=Inputs!$C$97,CV$5&lt;Inputs!$D$97),Inputs!$H$97,IF(AND(CV$5&gt;=Inputs!$C$98,CV$5&lt;Inputs!$D$98),Inputs!$H$98,IF(AND(CV$5&gt;=Inputs!$C$99,CV$5&lt;Inputs!$D$99),Inputs!$H$99,IF(AND(CV$5&gt;=Inputs!$C$100,CV$5&lt;Inputs!$D$100),Inputs!$H$100,0))))))))))))</f>
        <v>1</v>
      </c>
      <c r="CW123" s="27">
        <f>IF(AND(CW$5&gt;=Inputs!$C$89,CW$5&lt;Inputs!$D$89),Inputs!$H$89,IF(AND(CW$5&gt;=Inputs!$C$90,CW$5&lt;Inputs!$D$90),Inputs!$H$90,IF(AND(CW$5&gt;=Inputs!$C$91,CW$5&lt;Inputs!$D$91),Inputs!$H$91,IF(AND(CW$5&gt;=Inputs!$C$92,CW$5&lt;Inputs!$D$92),Inputs!$H$92,IF(AND(CW$5&gt;=Inputs!$C$93,CW$5&lt;Inputs!$D$93),Inputs!$H$93,IF(AND(CW$5&gt;=Inputs!$C$94,CW$5&lt;Inputs!$D$94),Inputs!$H$94,IF(AND(CW$5&gt;=Inputs!$C$95,CW$5&lt;Inputs!$D$95),Inputs!$H$95,IF(AND(CW$5&gt;=Inputs!$C$96,CW$5&lt;Inputs!$D$96),Inputs!$H$96,IF(AND(CW$5&gt;=Inputs!$C$97,CW$5&lt;Inputs!$D$97),Inputs!$H$97,IF(AND(CW$5&gt;=Inputs!$C$98,CW$5&lt;Inputs!$D$98),Inputs!$H$98,IF(AND(CW$5&gt;=Inputs!$C$99,CW$5&lt;Inputs!$D$99),Inputs!$H$99,IF(AND(CW$5&gt;=Inputs!$C$100,CW$5&lt;Inputs!$D$100),Inputs!$H$100,0))))))))))))</f>
        <v>1</v>
      </c>
      <c r="CX123" s="27">
        <f>IF(AND(CX$5&gt;=Inputs!$C$89,CX$5&lt;Inputs!$D$89),Inputs!$H$89,IF(AND(CX$5&gt;=Inputs!$C$90,CX$5&lt;Inputs!$D$90),Inputs!$H$90,IF(AND(CX$5&gt;=Inputs!$C$91,CX$5&lt;Inputs!$D$91),Inputs!$H$91,IF(AND(CX$5&gt;=Inputs!$C$92,CX$5&lt;Inputs!$D$92),Inputs!$H$92,IF(AND(CX$5&gt;=Inputs!$C$93,CX$5&lt;Inputs!$D$93),Inputs!$H$93,IF(AND(CX$5&gt;=Inputs!$C$94,CX$5&lt;Inputs!$D$94),Inputs!$H$94,IF(AND(CX$5&gt;=Inputs!$C$95,CX$5&lt;Inputs!$D$95),Inputs!$H$95,IF(AND(CX$5&gt;=Inputs!$C$96,CX$5&lt;Inputs!$D$96),Inputs!$H$96,IF(AND(CX$5&gt;=Inputs!$C$97,CX$5&lt;Inputs!$D$97),Inputs!$H$97,IF(AND(CX$5&gt;=Inputs!$C$98,CX$5&lt;Inputs!$D$98),Inputs!$H$98,IF(AND(CX$5&gt;=Inputs!$C$99,CX$5&lt;Inputs!$D$99),Inputs!$H$99,IF(AND(CX$5&gt;=Inputs!$C$100,CX$5&lt;Inputs!$D$100),Inputs!$H$100,0))))))))))))</f>
        <v>1</v>
      </c>
      <c r="CY123" s="27">
        <f>IF(AND(CY$5&gt;=Inputs!$C$89,CY$5&lt;Inputs!$D$89),Inputs!$H$89,IF(AND(CY$5&gt;=Inputs!$C$90,CY$5&lt;Inputs!$D$90),Inputs!$H$90,IF(AND(CY$5&gt;=Inputs!$C$91,CY$5&lt;Inputs!$D$91),Inputs!$H$91,IF(AND(CY$5&gt;=Inputs!$C$92,CY$5&lt;Inputs!$D$92),Inputs!$H$92,IF(AND(CY$5&gt;=Inputs!$C$93,CY$5&lt;Inputs!$D$93),Inputs!$H$93,IF(AND(CY$5&gt;=Inputs!$C$94,CY$5&lt;Inputs!$D$94),Inputs!$H$94,IF(AND(CY$5&gt;=Inputs!$C$95,CY$5&lt;Inputs!$D$95),Inputs!$H$95,IF(AND(CY$5&gt;=Inputs!$C$96,CY$5&lt;Inputs!$D$96),Inputs!$H$96,IF(AND(CY$5&gt;=Inputs!$C$97,CY$5&lt;Inputs!$D$97),Inputs!$H$97,IF(AND(CY$5&gt;=Inputs!$C$98,CY$5&lt;Inputs!$D$98),Inputs!$H$98,IF(AND(CY$5&gt;=Inputs!$C$99,CY$5&lt;Inputs!$D$99),Inputs!$H$99,IF(AND(CY$5&gt;=Inputs!$C$100,CY$5&lt;Inputs!$D$100),Inputs!$H$100,0))))))))))))</f>
        <v>1</v>
      </c>
      <c r="CZ123" s="27">
        <f>IF(AND(CZ$5&gt;=Inputs!$C$89,CZ$5&lt;Inputs!$D$89),Inputs!$H$89,IF(AND(CZ$5&gt;=Inputs!$C$90,CZ$5&lt;Inputs!$D$90),Inputs!$H$90,IF(AND(CZ$5&gt;=Inputs!$C$91,CZ$5&lt;Inputs!$D$91),Inputs!$H$91,IF(AND(CZ$5&gt;=Inputs!$C$92,CZ$5&lt;Inputs!$D$92),Inputs!$H$92,IF(AND(CZ$5&gt;=Inputs!$C$93,CZ$5&lt;Inputs!$D$93),Inputs!$H$93,IF(AND(CZ$5&gt;=Inputs!$C$94,CZ$5&lt;Inputs!$D$94),Inputs!$H$94,IF(AND(CZ$5&gt;=Inputs!$C$95,CZ$5&lt;Inputs!$D$95),Inputs!$H$95,IF(AND(CZ$5&gt;=Inputs!$C$96,CZ$5&lt;Inputs!$D$96),Inputs!$H$96,IF(AND(CZ$5&gt;=Inputs!$C$97,CZ$5&lt;Inputs!$D$97),Inputs!$H$97,IF(AND(CZ$5&gt;=Inputs!$C$98,CZ$5&lt;Inputs!$D$98),Inputs!$H$98,IF(AND(CZ$5&gt;=Inputs!$C$99,CZ$5&lt;Inputs!$D$99),Inputs!$H$99,IF(AND(CZ$5&gt;=Inputs!$C$100,CZ$5&lt;Inputs!$D$100),Inputs!$H$100,0))))))))))))</f>
        <v>1</v>
      </c>
      <c r="DA123" s="27">
        <f>IF(AND(DA$5&gt;=Inputs!$C$89,DA$5&lt;Inputs!$D$89),Inputs!$H$89,IF(AND(DA$5&gt;=Inputs!$C$90,DA$5&lt;Inputs!$D$90),Inputs!$H$90,IF(AND(DA$5&gt;=Inputs!$C$91,DA$5&lt;Inputs!$D$91),Inputs!$H$91,IF(AND(DA$5&gt;=Inputs!$C$92,DA$5&lt;Inputs!$D$92),Inputs!$H$92,IF(AND(DA$5&gt;=Inputs!$C$93,DA$5&lt;Inputs!$D$93),Inputs!$H$93,IF(AND(DA$5&gt;=Inputs!$C$94,DA$5&lt;Inputs!$D$94),Inputs!$H$94,IF(AND(DA$5&gt;=Inputs!$C$95,DA$5&lt;Inputs!$D$95),Inputs!$H$95,IF(AND(DA$5&gt;=Inputs!$C$96,DA$5&lt;Inputs!$D$96),Inputs!$H$96,IF(AND(DA$5&gt;=Inputs!$C$97,DA$5&lt;Inputs!$D$97),Inputs!$H$97,IF(AND(DA$5&gt;=Inputs!$C$98,DA$5&lt;Inputs!$D$98),Inputs!$H$98,IF(AND(DA$5&gt;=Inputs!$C$99,DA$5&lt;Inputs!$D$99),Inputs!$H$99,IF(AND(DA$5&gt;=Inputs!$C$100,DA$5&lt;Inputs!$D$100),Inputs!$H$100,0))))))))))))</f>
        <v>1</v>
      </c>
      <c r="DB123" s="27">
        <f>IF(AND(DB$5&gt;=Inputs!$C$89,DB$5&lt;Inputs!$D$89),Inputs!$H$89,IF(AND(DB$5&gt;=Inputs!$C$90,DB$5&lt;Inputs!$D$90),Inputs!$H$90,IF(AND(DB$5&gt;=Inputs!$C$91,DB$5&lt;Inputs!$D$91),Inputs!$H$91,IF(AND(DB$5&gt;=Inputs!$C$92,DB$5&lt;Inputs!$D$92),Inputs!$H$92,IF(AND(DB$5&gt;=Inputs!$C$93,DB$5&lt;Inputs!$D$93),Inputs!$H$93,IF(AND(DB$5&gt;=Inputs!$C$94,DB$5&lt;Inputs!$D$94),Inputs!$H$94,IF(AND(DB$5&gt;=Inputs!$C$95,DB$5&lt;Inputs!$D$95),Inputs!$H$95,IF(AND(DB$5&gt;=Inputs!$C$96,DB$5&lt;Inputs!$D$96),Inputs!$H$96,IF(AND(DB$5&gt;=Inputs!$C$97,DB$5&lt;Inputs!$D$97),Inputs!$H$97,IF(AND(DB$5&gt;=Inputs!$C$98,DB$5&lt;Inputs!$D$98),Inputs!$H$98,IF(AND(DB$5&gt;=Inputs!$C$99,DB$5&lt;Inputs!$D$99),Inputs!$H$99,IF(AND(DB$5&gt;=Inputs!$C$100,DB$5&lt;Inputs!$D$100),Inputs!$H$100,0))))))))))))</f>
        <v>1</v>
      </c>
      <c r="DC123" s="27">
        <f>IF(AND(DC$5&gt;=Inputs!$C$89,DC$5&lt;Inputs!$D$89),Inputs!$H$89,IF(AND(DC$5&gt;=Inputs!$C$90,DC$5&lt;Inputs!$D$90),Inputs!$H$90,IF(AND(DC$5&gt;=Inputs!$C$91,DC$5&lt;Inputs!$D$91),Inputs!$H$91,IF(AND(DC$5&gt;=Inputs!$C$92,DC$5&lt;Inputs!$D$92),Inputs!$H$92,IF(AND(DC$5&gt;=Inputs!$C$93,DC$5&lt;Inputs!$D$93),Inputs!$H$93,IF(AND(DC$5&gt;=Inputs!$C$94,DC$5&lt;Inputs!$D$94),Inputs!$H$94,IF(AND(DC$5&gt;=Inputs!$C$95,DC$5&lt;Inputs!$D$95),Inputs!$H$95,IF(AND(DC$5&gt;=Inputs!$C$96,DC$5&lt;Inputs!$D$96),Inputs!$H$96,IF(AND(DC$5&gt;=Inputs!$C$97,DC$5&lt;Inputs!$D$97),Inputs!$H$97,IF(AND(DC$5&gt;=Inputs!$C$98,DC$5&lt;Inputs!$D$98),Inputs!$H$98,IF(AND(DC$5&gt;=Inputs!$C$99,DC$5&lt;Inputs!$D$99),Inputs!$H$99,IF(AND(DC$5&gt;=Inputs!$C$100,DC$5&lt;Inputs!$D$100),Inputs!$H$100,0))))))))))))</f>
        <v>1</v>
      </c>
      <c r="DD123" s="27">
        <f>IF(AND(DD$5&gt;=Inputs!$C$89,DD$5&lt;Inputs!$D$89),Inputs!$H$89,IF(AND(DD$5&gt;=Inputs!$C$90,DD$5&lt;Inputs!$D$90),Inputs!$H$90,IF(AND(DD$5&gt;=Inputs!$C$91,DD$5&lt;Inputs!$D$91),Inputs!$H$91,IF(AND(DD$5&gt;=Inputs!$C$92,DD$5&lt;Inputs!$D$92),Inputs!$H$92,IF(AND(DD$5&gt;=Inputs!$C$93,DD$5&lt;Inputs!$D$93),Inputs!$H$93,IF(AND(DD$5&gt;=Inputs!$C$94,DD$5&lt;Inputs!$D$94),Inputs!$H$94,IF(AND(DD$5&gt;=Inputs!$C$95,DD$5&lt;Inputs!$D$95),Inputs!$H$95,IF(AND(DD$5&gt;=Inputs!$C$96,DD$5&lt;Inputs!$D$96),Inputs!$H$96,IF(AND(DD$5&gt;=Inputs!$C$97,DD$5&lt;Inputs!$D$97),Inputs!$H$97,IF(AND(DD$5&gt;=Inputs!$C$98,DD$5&lt;Inputs!$D$98),Inputs!$H$98,IF(AND(DD$5&gt;=Inputs!$C$99,DD$5&lt;Inputs!$D$99),Inputs!$H$99,IF(AND(DD$5&gt;=Inputs!$C$100,DD$5&lt;Inputs!$D$100),Inputs!$H$100,0))))))))))))</f>
        <v>1</v>
      </c>
      <c r="DE123" s="27">
        <f>IF(AND(DE$5&gt;=Inputs!$C$89,DE$5&lt;Inputs!$D$89),Inputs!$H$89,IF(AND(DE$5&gt;=Inputs!$C$90,DE$5&lt;Inputs!$D$90),Inputs!$H$90,IF(AND(DE$5&gt;=Inputs!$C$91,DE$5&lt;Inputs!$D$91),Inputs!$H$91,IF(AND(DE$5&gt;=Inputs!$C$92,DE$5&lt;Inputs!$D$92),Inputs!$H$92,IF(AND(DE$5&gt;=Inputs!$C$93,DE$5&lt;Inputs!$D$93),Inputs!$H$93,IF(AND(DE$5&gt;=Inputs!$C$94,DE$5&lt;Inputs!$D$94),Inputs!$H$94,IF(AND(DE$5&gt;=Inputs!$C$95,DE$5&lt;Inputs!$D$95),Inputs!$H$95,IF(AND(DE$5&gt;=Inputs!$C$96,DE$5&lt;Inputs!$D$96),Inputs!$H$96,IF(AND(DE$5&gt;=Inputs!$C$97,DE$5&lt;Inputs!$D$97),Inputs!$H$97,IF(AND(DE$5&gt;=Inputs!$C$98,DE$5&lt;Inputs!$D$98),Inputs!$H$98,IF(AND(DE$5&gt;=Inputs!$C$99,DE$5&lt;Inputs!$D$99),Inputs!$H$99,IF(AND(DE$5&gt;=Inputs!$C$100,DE$5&lt;Inputs!$D$100),Inputs!$H$100,0))))))))))))</f>
        <v>1</v>
      </c>
      <c r="DF123" s="27">
        <f>IF(AND(DF$5&gt;=Inputs!$C$89,DF$5&lt;Inputs!$D$89),Inputs!$H$89,IF(AND(DF$5&gt;=Inputs!$C$90,DF$5&lt;Inputs!$D$90),Inputs!$H$90,IF(AND(DF$5&gt;=Inputs!$C$91,DF$5&lt;Inputs!$D$91),Inputs!$H$91,IF(AND(DF$5&gt;=Inputs!$C$92,DF$5&lt;Inputs!$D$92),Inputs!$H$92,IF(AND(DF$5&gt;=Inputs!$C$93,DF$5&lt;Inputs!$D$93),Inputs!$H$93,IF(AND(DF$5&gt;=Inputs!$C$94,DF$5&lt;Inputs!$D$94),Inputs!$H$94,IF(AND(DF$5&gt;=Inputs!$C$95,DF$5&lt;Inputs!$D$95),Inputs!$H$95,IF(AND(DF$5&gt;=Inputs!$C$96,DF$5&lt;Inputs!$D$96),Inputs!$H$96,IF(AND(DF$5&gt;=Inputs!$C$97,DF$5&lt;Inputs!$D$97),Inputs!$H$97,IF(AND(DF$5&gt;=Inputs!$C$98,DF$5&lt;Inputs!$D$98),Inputs!$H$98,IF(AND(DF$5&gt;=Inputs!$C$99,DF$5&lt;Inputs!$D$99),Inputs!$H$99,IF(AND(DF$5&gt;=Inputs!$C$100,DF$5&lt;Inputs!$D$100),Inputs!$H$100,0))))))))))))</f>
        <v>1</v>
      </c>
      <c r="DG123" s="27">
        <f>IF(AND(DG$5&gt;=Inputs!$C$89,DG$5&lt;Inputs!$D$89),Inputs!$H$89,IF(AND(DG$5&gt;=Inputs!$C$90,DG$5&lt;Inputs!$D$90),Inputs!$H$90,IF(AND(DG$5&gt;=Inputs!$C$91,DG$5&lt;Inputs!$D$91),Inputs!$H$91,IF(AND(DG$5&gt;=Inputs!$C$92,DG$5&lt;Inputs!$D$92),Inputs!$H$92,IF(AND(DG$5&gt;=Inputs!$C$93,DG$5&lt;Inputs!$D$93),Inputs!$H$93,IF(AND(DG$5&gt;=Inputs!$C$94,DG$5&lt;Inputs!$D$94),Inputs!$H$94,IF(AND(DG$5&gt;=Inputs!$C$95,DG$5&lt;Inputs!$D$95),Inputs!$H$95,IF(AND(DG$5&gt;=Inputs!$C$96,DG$5&lt;Inputs!$D$96),Inputs!$H$96,IF(AND(DG$5&gt;=Inputs!$C$97,DG$5&lt;Inputs!$D$97),Inputs!$H$97,IF(AND(DG$5&gt;=Inputs!$C$98,DG$5&lt;Inputs!$D$98),Inputs!$H$98,IF(AND(DG$5&gt;=Inputs!$C$99,DG$5&lt;Inputs!$D$99),Inputs!$H$99,IF(AND(DG$5&gt;=Inputs!$C$100,DG$5&lt;Inputs!$D$100),Inputs!$H$100,0))))))))))))</f>
        <v>1</v>
      </c>
      <c r="DH123" s="27">
        <f>IF(AND(DH$5&gt;=Inputs!$C$89,DH$5&lt;Inputs!$D$89),Inputs!$H$89,IF(AND(DH$5&gt;=Inputs!$C$90,DH$5&lt;Inputs!$D$90),Inputs!$H$90,IF(AND(DH$5&gt;=Inputs!$C$91,DH$5&lt;Inputs!$D$91),Inputs!$H$91,IF(AND(DH$5&gt;=Inputs!$C$92,DH$5&lt;Inputs!$D$92),Inputs!$H$92,IF(AND(DH$5&gt;=Inputs!$C$93,DH$5&lt;Inputs!$D$93),Inputs!$H$93,IF(AND(DH$5&gt;=Inputs!$C$94,DH$5&lt;Inputs!$D$94),Inputs!$H$94,IF(AND(DH$5&gt;=Inputs!$C$95,DH$5&lt;Inputs!$D$95),Inputs!$H$95,IF(AND(DH$5&gt;=Inputs!$C$96,DH$5&lt;Inputs!$D$96),Inputs!$H$96,IF(AND(DH$5&gt;=Inputs!$C$97,DH$5&lt;Inputs!$D$97),Inputs!$H$97,IF(AND(DH$5&gt;=Inputs!$C$98,DH$5&lt;Inputs!$D$98),Inputs!$H$98,IF(AND(DH$5&gt;=Inputs!$C$99,DH$5&lt;Inputs!$D$99),Inputs!$H$99,IF(AND(DH$5&gt;=Inputs!$C$100,DH$5&lt;Inputs!$D$100),Inputs!$H$100,0))))))))))))</f>
        <v>1</v>
      </c>
      <c r="DI123" s="27">
        <f>IF(AND(DI$5&gt;=Inputs!$C$89,DI$5&lt;Inputs!$D$89),Inputs!$H$89,IF(AND(DI$5&gt;=Inputs!$C$90,DI$5&lt;Inputs!$D$90),Inputs!$H$90,IF(AND(DI$5&gt;=Inputs!$C$91,DI$5&lt;Inputs!$D$91),Inputs!$H$91,IF(AND(DI$5&gt;=Inputs!$C$92,DI$5&lt;Inputs!$D$92),Inputs!$H$92,IF(AND(DI$5&gt;=Inputs!$C$93,DI$5&lt;Inputs!$D$93),Inputs!$H$93,IF(AND(DI$5&gt;=Inputs!$C$94,DI$5&lt;Inputs!$D$94),Inputs!$H$94,IF(AND(DI$5&gt;=Inputs!$C$95,DI$5&lt;Inputs!$D$95),Inputs!$H$95,IF(AND(DI$5&gt;=Inputs!$C$96,DI$5&lt;Inputs!$D$96),Inputs!$H$96,IF(AND(DI$5&gt;=Inputs!$C$97,DI$5&lt;Inputs!$D$97),Inputs!$H$97,IF(AND(DI$5&gt;=Inputs!$C$98,DI$5&lt;Inputs!$D$98),Inputs!$H$98,IF(AND(DI$5&gt;=Inputs!$C$99,DI$5&lt;Inputs!$D$99),Inputs!$H$99,IF(AND(DI$5&gt;=Inputs!$C$100,DI$5&lt;Inputs!$D$100),Inputs!$H$100,0))))))))))))</f>
        <v>1</v>
      </c>
      <c r="DJ123" s="27">
        <f>IF(AND(DJ$5&gt;=Inputs!$C$89,DJ$5&lt;Inputs!$D$89),Inputs!$H$89,IF(AND(DJ$5&gt;=Inputs!$C$90,DJ$5&lt;Inputs!$D$90),Inputs!$H$90,IF(AND(DJ$5&gt;=Inputs!$C$91,DJ$5&lt;Inputs!$D$91),Inputs!$H$91,IF(AND(DJ$5&gt;=Inputs!$C$92,DJ$5&lt;Inputs!$D$92),Inputs!$H$92,IF(AND(DJ$5&gt;=Inputs!$C$93,DJ$5&lt;Inputs!$D$93),Inputs!$H$93,IF(AND(DJ$5&gt;=Inputs!$C$94,DJ$5&lt;Inputs!$D$94),Inputs!$H$94,IF(AND(DJ$5&gt;=Inputs!$C$95,DJ$5&lt;Inputs!$D$95),Inputs!$H$95,IF(AND(DJ$5&gt;=Inputs!$C$96,DJ$5&lt;Inputs!$D$96),Inputs!$H$96,IF(AND(DJ$5&gt;=Inputs!$C$97,DJ$5&lt;Inputs!$D$97),Inputs!$H$97,IF(AND(DJ$5&gt;=Inputs!$C$98,DJ$5&lt;Inputs!$D$98),Inputs!$H$98,IF(AND(DJ$5&gt;=Inputs!$C$99,DJ$5&lt;Inputs!$D$99),Inputs!$H$99,IF(AND(DJ$5&gt;=Inputs!$C$100,DJ$5&lt;Inputs!$D$100),Inputs!$H$100,0))))))))))))</f>
        <v>1</v>
      </c>
      <c r="DK123" s="27">
        <f>IF(AND(DK$5&gt;=Inputs!$C$89,DK$5&lt;Inputs!$D$89),Inputs!$H$89,IF(AND(DK$5&gt;=Inputs!$C$90,DK$5&lt;Inputs!$D$90),Inputs!$H$90,IF(AND(DK$5&gt;=Inputs!$C$91,DK$5&lt;Inputs!$D$91),Inputs!$H$91,IF(AND(DK$5&gt;=Inputs!$C$92,DK$5&lt;Inputs!$D$92),Inputs!$H$92,IF(AND(DK$5&gt;=Inputs!$C$93,DK$5&lt;Inputs!$D$93),Inputs!$H$93,IF(AND(DK$5&gt;=Inputs!$C$94,DK$5&lt;Inputs!$D$94),Inputs!$H$94,IF(AND(DK$5&gt;=Inputs!$C$95,DK$5&lt;Inputs!$D$95),Inputs!$H$95,IF(AND(DK$5&gt;=Inputs!$C$96,DK$5&lt;Inputs!$D$96),Inputs!$H$96,IF(AND(DK$5&gt;=Inputs!$C$97,DK$5&lt;Inputs!$D$97),Inputs!$H$97,IF(AND(DK$5&gt;=Inputs!$C$98,DK$5&lt;Inputs!$D$98),Inputs!$H$98,IF(AND(DK$5&gt;=Inputs!$C$99,DK$5&lt;Inputs!$D$99),Inputs!$H$99,IF(AND(DK$5&gt;=Inputs!$C$100,DK$5&lt;Inputs!$D$100),Inputs!$H$100,0))))))))))))</f>
        <v>1</v>
      </c>
      <c r="DL123" s="27">
        <f>IF(AND(DL$5&gt;=Inputs!$C$89,DL$5&lt;Inputs!$D$89),Inputs!$H$89,IF(AND(DL$5&gt;=Inputs!$C$90,DL$5&lt;Inputs!$D$90),Inputs!$H$90,IF(AND(DL$5&gt;=Inputs!$C$91,DL$5&lt;Inputs!$D$91),Inputs!$H$91,IF(AND(DL$5&gt;=Inputs!$C$92,DL$5&lt;Inputs!$D$92),Inputs!$H$92,IF(AND(DL$5&gt;=Inputs!$C$93,DL$5&lt;Inputs!$D$93),Inputs!$H$93,IF(AND(DL$5&gt;=Inputs!$C$94,DL$5&lt;Inputs!$D$94),Inputs!$H$94,IF(AND(DL$5&gt;=Inputs!$C$95,DL$5&lt;Inputs!$D$95),Inputs!$H$95,IF(AND(DL$5&gt;=Inputs!$C$96,DL$5&lt;Inputs!$D$96),Inputs!$H$96,IF(AND(DL$5&gt;=Inputs!$C$97,DL$5&lt;Inputs!$D$97),Inputs!$H$97,IF(AND(DL$5&gt;=Inputs!$C$98,DL$5&lt;Inputs!$D$98),Inputs!$H$98,IF(AND(DL$5&gt;=Inputs!$C$99,DL$5&lt;Inputs!$D$99),Inputs!$H$99,IF(AND(DL$5&gt;=Inputs!$C$100,DL$5&lt;Inputs!$D$100),Inputs!$H$100,0))))))))))))</f>
        <v>1</v>
      </c>
      <c r="DM123" s="27">
        <f>IF(AND(DM$5&gt;=Inputs!$C$89,DM$5&lt;Inputs!$D$89),Inputs!$H$89,IF(AND(DM$5&gt;=Inputs!$C$90,DM$5&lt;Inputs!$D$90),Inputs!$H$90,IF(AND(DM$5&gt;=Inputs!$C$91,DM$5&lt;Inputs!$D$91),Inputs!$H$91,IF(AND(DM$5&gt;=Inputs!$C$92,DM$5&lt;Inputs!$D$92),Inputs!$H$92,IF(AND(DM$5&gt;=Inputs!$C$93,DM$5&lt;Inputs!$D$93),Inputs!$H$93,IF(AND(DM$5&gt;=Inputs!$C$94,DM$5&lt;Inputs!$D$94),Inputs!$H$94,IF(AND(DM$5&gt;=Inputs!$C$95,DM$5&lt;Inputs!$D$95),Inputs!$H$95,IF(AND(DM$5&gt;=Inputs!$C$96,DM$5&lt;Inputs!$D$96),Inputs!$H$96,IF(AND(DM$5&gt;=Inputs!$C$97,DM$5&lt;Inputs!$D$97),Inputs!$H$97,IF(AND(DM$5&gt;=Inputs!$C$98,DM$5&lt;Inputs!$D$98),Inputs!$H$98,IF(AND(DM$5&gt;=Inputs!$C$99,DM$5&lt;Inputs!$D$99),Inputs!$H$99,IF(AND(DM$5&gt;=Inputs!$C$100,DM$5&lt;Inputs!$D$100),Inputs!$H$100,0))))))))))))</f>
        <v>1</v>
      </c>
      <c r="DN123" s="27">
        <f>IF(AND(DN$5&gt;=Inputs!$C$89,DN$5&lt;Inputs!$D$89),Inputs!$H$89,IF(AND(DN$5&gt;=Inputs!$C$90,DN$5&lt;Inputs!$D$90),Inputs!$H$90,IF(AND(DN$5&gt;=Inputs!$C$91,DN$5&lt;Inputs!$D$91),Inputs!$H$91,IF(AND(DN$5&gt;=Inputs!$C$92,DN$5&lt;Inputs!$D$92),Inputs!$H$92,IF(AND(DN$5&gt;=Inputs!$C$93,DN$5&lt;Inputs!$D$93),Inputs!$H$93,IF(AND(DN$5&gt;=Inputs!$C$94,DN$5&lt;Inputs!$D$94),Inputs!$H$94,IF(AND(DN$5&gt;=Inputs!$C$95,DN$5&lt;Inputs!$D$95),Inputs!$H$95,IF(AND(DN$5&gt;=Inputs!$C$96,DN$5&lt;Inputs!$D$96),Inputs!$H$96,IF(AND(DN$5&gt;=Inputs!$C$97,DN$5&lt;Inputs!$D$97),Inputs!$H$97,IF(AND(DN$5&gt;=Inputs!$C$98,DN$5&lt;Inputs!$D$98),Inputs!$H$98,IF(AND(DN$5&gt;=Inputs!$C$99,DN$5&lt;Inputs!$D$99),Inputs!$H$99,IF(AND(DN$5&gt;=Inputs!$C$100,DN$5&lt;Inputs!$D$100),Inputs!$H$100,0))))))))))))</f>
        <v>1</v>
      </c>
      <c r="DO123" s="27">
        <f>IF(AND(DO$5&gt;=Inputs!$C$89,DO$5&lt;Inputs!$D$89),Inputs!$H$89,IF(AND(DO$5&gt;=Inputs!$C$90,DO$5&lt;Inputs!$D$90),Inputs!$H$90,IF(AND(DO$5&gt;=Inputs!$C$91,DO$5&lt;Inputs!$D$91),Inputs!$H$91,IF(AND(DO$5&gt;=Inputs!$C$92,DO$5&lt;Inputs!$D$92),Inputs!$H$92,IF(AND(DO$5&gt;=Inputs!$C$93,DO$5&lt;Inputs!$D$93),Inputs!$H$93,IF(AND(DO$5&gt;=Inputs!$C$94,DO$5&lt;Inputs!$D$94),Inputs!$H$94,IF(AND(DO$5&gt;=Inputs!$C$95,DO$5&lt;Inputs!$D$95),Inputs!$H$95,IF(AND(DO$5&gt;=Inputs!$C$96,DO$5&lt;Inputs!$D$96),Inputs!$H$96,IF(AND(DO$5&gt;=Inputs!$C$97,DO$5&lt;Inputs!$D$97),Inputs!$H$97,IF(AND(DO$5&gt;=Inputs!$C$98,DO$5&lt;Inputs!$D$98),Inputs!$H$98,IF(AND(DO$5&gt;=Inputs!$C$99,DO$5&lt;Inputs!$D$99),Inputs!$H$99,IF(AND(DO$5&gt;=Inputs!$C$100,DO$5&lt;Inputs!$D$100),Inputs!$H$100,0))))))))))))</f>
        <v>1</v>
      </c>
      <c r="DP123" s="27">
        <f>IF(AND(DP$5&gt;=Inputs!$C$89,DP$5&lt;Inputs!$D$89),Inputs!$H$89,IF(AND(DP$5&gt;=Inputs!$C$90,DP$5&lt;Inputs!$D$90),Inputs!$H$90,IF(AND(DP$5&gt;=Inputs!$C$91,DP$5&lt;Inputs!$D$91),Inputs!$H$91,IF(AND(DP$5&gt;=Inputs!$C$92,DP$5&lt;Inputs!$D$92),Inputs!$H$92,IF(AND(DP$5&gt;=Inputs!$C$93,DP$5&lt;Inputs!$D$93),Inputs!$H$93,IF(AND(DP$5&gt;=Inputs!$C$94,DP$5&lt;Inputs!$D$94),Inputs!$H$94,IF(AND(DP$5&gt;=Inputs!$C$95,DP$5&lt;Inputs!$D$95),Inputs!$H$95,IF(AND(DP$5&gt;=Inputs!$C$96,DP$5&lt;Inputs!$D$96),Inputs!$H$96,IF(AND(DP$5&gt;=Inputs!$C$97,DP$5&lt;Inputs!$D$97),Inputs!$H$97,IF(AND(DP$5&gt;=Inputs!$C$98,DP$5&lt;Inputs!$D$98),Inputs!$H$98,IF(AND(DP$5&gt;=Inputs!$C$99,DP$5&lt;Inputs!$D$99),Inputs!$H$99,IF(AND(DP$5&gt;=Inputs!$C$100,DP$5&lt;Inputs!$D$100),Inputs!$H$100,0))))))))))))</f>
        <v>0</v>
      </c>
      <c r="DQ123" s="27">
        <f>IF(AND(DQ$5&gt;=Inputs!$C$89,DQ$5&lt;Inputs!$D$89),Inputs!$H$89,IF(AND(DQ$5&gt;=Inputs!$C$90,DQ$5&lt;Inputs!$D$90),Inputs!$H$90,IF(AND(DQ$5&gt;=Inputs!$C$91,DQ$5&lt;Inputs!$D$91),Inputs!$H$91,IF(AND(DQ$5&gt;=Inputs!$C$92,DQ$5&lt;Inputs!$D$92),Inputs!$H$92,IF(AND(DQ$5&gt;=Inputs!$C$93,DQ$5&lt;Inputs!$D$93),Inputs!$H$93,IF(AND(DQ$5&gt;=Inputs!$C$94,DQ$5&lt;Inputs!$D$94),Inputs!$H$94,IF(AND(DQ$5&gt;=Inputs!$C$95,DQ$5&lt;Inputs!$D$95),Inputs!$H$95,IF(AND(DQ$5&gt;=Inputs!$C$96,DQ$5&lt;Inputs!$D$96),Inputs!$H$96,IF(AND(DQ$5&gt;=Inputs!$C$97,DQ$5&lt;Inputs!$D$97),Inputs!$H$97,IF(AND(DQ$5&gt;=Inputs!$C$98,DQ$5&lt;Inputs!$D$98),Inputs!$H$98,IF(AND(DQ$5&gt;=Inputs!$C$99,DQ$5&lt;Inputs!$D$99),Inputs!$H$99,IF(AND(DQ$5&gt;=Inputs!$C$100,DQ$5&lt;Inputs!$D$100),Inputs!$H$100,0))))))))))))</f>
        <v>0</v>
      </c>
      <c r="DR123" s="27">
        <f>IF(AND(DR$5&gt;=Inputs!$C$89,DR$5&lt;Inputs!$D$89),Inputs!$H$89,IF(AND(DR$5&gt;=Inputs!$C$90,DR$5&lt;Inputs!$D$90),Inputs!$H$90,IF(AND(DR$5&gt;=Inputs!$C$91,DR$5&lt;Inputs!$D$91),Inputs!$H$91,IF(AND(DR$5&gt;=Inputs!$C$92,DR$5&lt;Inputs!$D$92),Inputs!$H$92,IF(AND(DR$5&gt;=Inputs!$C$93,DR$5&lt;Inputs!$D$93),Inputs!$H$93,IF(AND(DR$5&gt;=Inputs!$C$94,DR$5&lt;Inputs!$D$94),Inputs!$H$94,IF(AND(DR$5&gt;=Inputs!$C$95,DR$5&lt;Inputs!$D$95),Inputs!$H$95,IF(AND(DR$5&gt;=Inputs!$C$96,DR$5&lt;Inputs!$D$96),Inputs!$H$96,IF(AND(DR$5&gt;=Inputs!$C$97,DR$5&lt;Inputs!$D$97),Inputs!$H$97,IF(AND(DR$5&gt;=Inputs!$C$98,DR$5&lt;Inputs!$D$98),Inputs!$H$98,IF(AND(DR$5&gt;=Inputs!$C$99,DR$5&lt;Inputs!$D$99),Inputs!$H$99,IF(AND(DR$5&gt;=Inputs!$C$100,DR$5&lt;Inputs!$D$100),Inputs!$H$100,0))))))))))))</f>
        <v>0</v>
      </c>
    </row>
    <row r="124" ht="14.25" customHeight="1">
      <c r="B124" s="252" t="s">
        <v>261</v>
      </c>
      <c r="C124" s="255"/>
      <c r="D124" s="255"/>
      <c r="E124" s="255"/>
      <c r="F124" s="255"/>
      <c r="G124" s="255"/>
      <c r="H124" s="255"/>
      <c r="I124" s="255"/>
      <c r="J124" s="255"/>
      <c r="K124" s="255"/>
      <c r="L124" s="255"/>
      <c r="M124" s="255"/>
      <c r="N124" s="255"/>
      <c r="O124" s="255"/>
      <c r="P124" s="255"/>
      <c r="Q124" s="255"/>
      <c r="R124" s="255"/>
      <c r="S124" s="255"/>
      <c r="T124" s="255"/>
      <c r="U124" s="255"/>
      <c r="V124" s="255"/>
      <c r="W124" s="255"/>
      <c r="X124" s="255"/>
      <c r="Y124" s="255"/>
      <c r="Z124" s="255"/>
      <c r="AA124" s="255"/>
      <c r="AB124" s="255"/>
      <c r="AC124" s="255"/>
      <c r="AD124" s="255"/>
      <c r="AE124" s="255"/>
      <c r="AF124" s="255"/>
      <c r="AG124" s="255"/>
      <c r="AH124" s="255"/>
      <c r="AI124" s="255"/>
      <c r="AJ124" s="255"/>
      <c r="AK124" s="255"/>
      <c r="AL124" s="255"/>
      <c r="AM124" s="255"/>
      <c r="AN124" s="255"/>
      <c r="AO124" s="255"/>
      <c r="AP124" s="255"/>
      <c r="AQ124" s="255"/>
      <c r="AR124" s="255"/>
      <c r="AS124" s="255"/>
      <c r="AT124" s="255"/>
      <c r="AU124" s="255"/>
      <c r="AV124" s="255"/>
      <c r="AW124" s="255"/>
      <c r="AX124" s="255"/>
      <c r="AY124" s="255"/>
      <c r="AZ124" s="255"/>
      <c r="BA124" s="255"/>
      <c r="BB124" s="255"/>
      <c r="BC124" s="255"/>
      <c r="BD124" s="255"/>
      <c r="BE124" s="255"/>
      <c r="BF124" s="255"/>
      <c r="BG124" s="255"/>
      <c r="BH124" s="255"/>
      <c r="BI124" s="255"/>
      <c r="BJ124" s="255"/>
      <c r="BK124" s="255"/>
      <c r="BL124" s="255"/>
      <c r="BM124" s="255"/>
      <c r="BN124" s="255"/>
      <c r="BO124" s="255"/>
      <c r="BP124" s="255"/>
      <c r="BQ124" s="255"/>
      <c r="BR124" s="255"/>
      <c r="BS124" s="255"/>
      <c r="BT124" s="255"/>
      <c r="BU124" s="255"/>
      <c r="BV124" s="255"/>
      <c r="BW124" s="255"/>
      <c r="BX124" s="255"/>
      <c r="BY124" s="255"/>
      <c r="BZ124" s="255"/>
      <c r="CA124" s="255"/>
      <c r="CB124" s="255"/>
      <c r="CC124" s="255"/>
      <c r="CD124" s="255"/>
      <c r="CE124" s="255"/>
      <c r="CF124" s="255"/>
      <c r="CG124" s="255"/>
      <c r="CH124" s="255"/>
      <c r="CI124" s="255"/>
      <c r="CJ124" s="255"/>
      <c r="CK124" s="255"/>
      <c r="CL124" s="255"/>
      <c r="CM124" s="255"/>
      <c r="CN124" s="255"/>
      <c r="CO124" s="255"/>
      <c r="CP124" s="255"/>
      <c r="CQ124" s="255"/>
      <c r="CR124" s="255"/>
      <c r="CS124" s="255"/>
      <c r="CT124" s="255"/>
      <c r="CU124" s="255"/>
      <c r="CV124" s="255"/>
      <c r="CW124" s="255"/>
      <c r="CX124" s="255"/>
      <c r="CY124" s="255"/>
      <c r="CZ124" s="255"/>
      <c r="DA124" s="255"/>
      <c r="DB124" s="255"/>
      <c r="DC124" s="255"/>
      <c r="DD124" s="255"/>
      <c r="DE124" s="255"/>
      <c r="DF124" s="255"/>
      <c r="DG124" s="255"/>
      <c r="DH124" s="255"/>
      <c r="DI124" s="255"/>
      <c r="DJ124" s="255"/>
      <c r="DK124" s="255"/>
      <c r="DL124" s="255"/>
      <c r="DM124" s="255"/>
      <c r="DN124" s="255"/>
      <c r="DO124" s="255"/>
      <c r="DP124" s="255"/>
      <c r="DQ124" s="255"/>
      <c r="DR124" s="255"/>
    </row>
    <row r="125" ht="14.25" customHeight="1">
      <c r="B125" s="242" t="str">
        <f>'Utility Modules'!B7</f>
        <v>Staking Base APR</v>
      </c>
      <c r="C125" s="27">
        <f>-'Data Tables'!C109*'Data Tables'!C$123/100</f>
        <v>0</v>
      </c>
      <c r="D125" s="27">
        <f>-'Data Tables'!D109*'Data Tables'!D$123/100</f>
        <v>-33792495.6</v>
      </c>
      <c r="E125" s="27">
        <f>-'Data Tables'!E109*'Data Tables'!E$123/100</f>
        <v>-65224005.61</v>
      </c>
      <c r="F125" s="27">
        <f>-'Data Tables'!F109*'Data Tables'!F$123/100</f>
        <v>-93809459.14</v>
      </c>
      <c r="G125" s="27">
        <f>-'Data Tables'!G109*'Data Tables'!G$123/100</f>
        <v>-120192727.6</v>
      </c>
      <c r="H125" s="27">
        <f>-'Data Tables'!H109*'Data Tables'!H$123/100</f>
        <v>-290221450</v>
      </c>
      <c r="I125" s="27">
        <f>-'Data Tables'!I109*'Data Tables'!I$123/100</f>
        <v>-362394455.9</v>
      </c>
      <c r="J125" s="27">
        <f>-'Data Tables'!J109*'Data Tables'!J$123/100</f>
        <v>-407250520.6</v>
      </c>
      <c r="K125" s="27">
        <f>-'Data Tables'!K109*'Data Tables'!K$123/100</f>
        <v>-442285375.4</v>
      </c>
      <c r="L125" s="27">
        <f>-'Data Tables'!L109*'Data Tables'!L$123/100</f>
        <v>-472852077.7</v>
      </c>
      <c r="M125" s="27">
        <f>-'Data Tables'!M109*'Data Tables'!M$123/100</f>
        <v>-500932047.2</v>
      </c>
      <c r="N125" s="27">
        <f>-'Data Tables'!N109*'Data Tables'!N$123/100</f>
        <v>-769953937.6</v>
      </c>
      <c r="O125" s="27">
        <f>-'Data Tables'!O109*'Data Tables'!O$123/100</f>
        <v>-865584470</v>
      </c>
      <c r="P125" s="27">
        <f>-'Data Tables'!P109*'Data Tables'!P$123/100</f>
        <v>-915299321.7</v>
      </c>
      <c r="Q125" s="27">
        <f>-'Data Tables'!Q109*'Data Tables'!Q$123/100</f>
        <v>-951935222.6</v>
      </c>
      <c r="R125" s="27">
        <f>-'Data Tables'!R109*'Data Tables'!R$123/100</f>
        <v>-984193843.3</v>
      </c>
      <c r="S125" s="27">
        <f>-'Data Tables'!S109*'Data Tables'!S$123/100</f>
        <v>-1014500785</v>
      </c>
      <c r="T125" s="27">
        <f>-'Data Tables'!T109*'Data Tables'!T$123/100</f>
        <v>-1043617500</v>
      </c>
      <c r="U125" s="27">
        <f>-'Data Tables'!U109*'Data Tables'!U$123/100</f>
        <v>-1071845569</v>
      </c>
      <c r="V125" s="27">
        <f>-'Data Tables'!V109*'Data Tables'!V$123/100</f>
        <v>-1099346638</v>
      </c>
      <c r="W125" s="27">
        <f>-'Data Tables'!W109*'Data Tables'!W$123/100</f>
        <v>-1126230395</v>
      </c>
      <c r="X125" s="27">
        <f>-'Data Tables'!X109*'Data Tables'!X$123/100</f>
        <v>-1152581217</v>
      </c>
      <c r="Y125" s="27">
        <f>-'Data Tables'!Y109*'Data Tables'!Y$123/100</f>
        <v>-1178467540</v>
      </c>
      <c r="Z125" s="27">
        <f>-'Data Tables'!Z109*'Data Tables'!Z$123/100</f>
        <v>-1203946162</v>
      </c>
      <c r="AA125" s="27">
        <f>-'Data Tables'!AA109*'Data Tables'!AA$123/100</f>
        <v>-1229065175</v>
      </c>
      <c r="AB125" s="27">
        <f>-'Data Tables'!AB109*'Data Tables'!AB$123/100</f>
        <v>-1253865418</v>
      </c>
      <c r="AC125" s="27">
        <f>-'Data Tables'!AC109*'Data Tables'!AC$123/100</f>
        <v>-1278381994</v>
      </c>
      <c r="AD125" s="27">
        <f>-'Data Tables'!AD109*'Data Tables'!AD$123/100</f>
        <v>-1302645181</v>
      </c>
      <c r="AE125" s="27">
        <f>-'Data Tables'!AE109*'Data Tables'!AE$123/100</f>
        <v>-1326681367</v>
      </c>
      <c r="AF125" s="27">
        <f>-'Data Tables'!AF109*'Data Tables'!AF$123/100</f>
        <v>-1350513615</v>
      </c>
      <c r="AG125" s="27">
        <f>-'Data Tables'!AG109*'Data Tables'!AG$123/100</f>
        <v>-1374162172</v>
      </c>
      <c r="AH125" s="27">
        <f>-'Data Tables'!AH109*'Data Tables'!AH$123/100</f>
        <v>-1397644990</v>
      </c>
      <c r="AI125" s="27">
        <f>-'Data Tables'!AI109*'Data Tables'!AI$123/100</f>
        <v>-1420977960</v>
      </c>
      <c r="AJ125" s="27">
        <f>-'Data Tables'!AJ109*'Data Tables'!AJ$123/100</f>
        <v>-1444175304</v>
      </c>
      <c r="AK125" s="27">
        <f>-'Data Tables'!AK109*'Data Tables'!AK$123/100</f>
        <v>-1467249737</v>
      </c>
      <c r="AL125" s="27">
        <f>-'Data Tables'!AL109*'Data Tables'!AL$123/100</f>
        <v>-1490212598</v>
      </c>
      <c r="AM125" s="27">
        <f>-'Data Tables'!AM109*'Data Tables'!AM$123/100</f>
        <v>-1513074271</v>
      </c>
      <c r="AN125" s="27">
        <f>-'Data Tables'!AN109*'Data Tables'!AN$123/100</f>
        <v>-1535844069</v>
      </c>
      <c r="AO125" s="27">
        <f>-'Data Tables'!AO109*'Data Tables'!AO$123/100</f>
        <v>-1558530492</v>
      </c>
      <c r="AP125" s="27">
        <f>-'Data Tables'!AP109*'Data Tables'!AP$123/100</f>
        <v>-1581141229</v>
      </c>
      <c r="AQ125" s="27">
        <f>-'Data Tables'!AQ109*'Data Tables'!AQ$123/100</f>
        <v>-1603683354</v>
      </c>
      <c r="AR125" s="27">
        <f>-'Data Tables'!AR109*'Data Tables'!AR$123/100</f>
        <v>-1626163323</v>
      </c>
      <c r="AS125" s="27">
        <f>-'Data Tables'!AS109*'Data Tables'!AS$123/100</f>
        <v>-1648587032</v>
      </c>
      <c r="AT125" s="27">
        <f>-'Data Tables'!AT109*'Data Tables'!AT$123/100</f>
        <v>-1670959960</v>
      </c>
      <c r="AU125" s="27">
        <f>-'Data Tables'!AU109*'Data Tables'!AU$123/100</f>
        <v>-1693287112</v>
      </c>
      <c r="AV125" s="27">
        <f>-'Data Tables'!AV109*'Data Tables'!AV$123/100</f>
        <v>-1715573163</v>
      </c>
      <c r="AW125" s="27">
        <f>-'Data Tables'!AW109*'Data Tables'!AW$123/100</f>
        <v>-1737822427</v>
      </c>
      <c r="AX125" s="27">
        <f>-'Data Tables'!AX109*'Data Tables'!AX$123/100</f>
        <v>-1760038848</v>
      </c>
      <c r="AY125" s="27">
        <f>-'Data Tables'!AY109*'Data Tables'!AY$123/100</f>
        <v>-1782226194</v>
      </c>
      <c r="AZ125" s="27">
        <f>-'Data Tables'!AZ109*'Data Tables'!AZ$123/100</f>
        <v>-1804387912</v>
      </c>
      <c r="BA125" s="27">
        <f>-'Data Tables'!BA109*'Data Tables'!BA$123/100</f>
        <v>-1826527264</v>
      </c>
      <c r="BB125" s="27">
        <f>-'Data Tables'!BB109*'Data Tables'!BB$123/100</f>
        <v>-1848647253</v>
      </c>
      <c r="BC125" s="27">
        <f>-'Data Tables'!BC109*'Data Tables'!BC$123/100</f>
        <v>-1870750736</v>
      </c>
      <c r="BD125" s="27">
        <f>-'Data Tables'!BD109*'Data Tables'!BD$123/100</f>
        <v>-1892840376</v>
      </c>
      <c r="BE125" s="27">
        <f>-'Data Tables'!BE109*'Data Tables'!BE$123/100</f>
        <v>-1914918643</v>
      </c>
      <c r="BF125" s="27">
        <f>-'Data Tables'!BF109*'Data Tables'!BF$123/100</f>
        <v>-1936987909</v>
      </c>
      <c r="BG125" s="27">
        <f>-'Data Tables'!BG109*'Data Tables'!BG$123/100</f>
        <v>-1959050365</v>
      </c>
      <c r="BH125" s="27">
        <f>-'Data Tables'!BH109*'Data Tables'!BH$123/100</f>
        <v>-1981108123</v>
      </c>
      <c r="BI125" s="27">
        <f>-'Data Tables'!BI109*'Data Tables'!BI$123/100</f>
        <v>-2003163158</v>
      </c>
      <c r="BJ125" s="27">
        <f>-'Data Tables'!BJ109*'Data Tables'!BJ$123/100</f>
        <v>-2025217252</v>
      </c>
      <c r="BK125" s="27">
        <f>-'Data Tables'!BK109*'Data Tables'!BK$123/100</f>
        <v>-2047272243</v>
      </c>
      <c r="BL125" s="27">
        <f>-'Data Tables'!BL109*'Data Tables'!BL$123/100</f>
        <v>-2069329788</v>
      </c>
      <c r="BM125" s="27">
        <f>-'Data Tables'!BM109*'Data Tables'!BM$123/100</f>
        <v>-2091391502</v>
      </c>
      <c r="BN125" s="27">
        <f>-'Data Tables'!BN109*'Data Tables'!BN$123/100</f>
        <v>-2113458872</v>
      </c>
      <c r="BO125" s="27">
        <f>-'Data Tables'!BO109*'Data Tables'!BO$123/100</f>
        <v>-2135533356</v>
      </c>
      <c r="BP125" s="27">
        <f>-'Data Tables'!BP109*'Data Tables'!BP$123/100</f>
        <v>-2157616327</v>
      </c>
      <c r="BQ125" s="27">
        <f>-'Data Tables'!BQ109*'Data Tables'!BQ$123/100</f>
        <v>-2179709057</v>
      </c>
      <c r="BR125" s="27">
        <f>-'Data Tables'!BR109*'Data Tables'!BR$123/100</f>
        <v>-2201812813</v>
      </c>
      <c r="BS125" s="27">
        <f>-'Data Tables'!BS109*'Data Tables'!BS$123/100</f>
        <v>-2223928756</v>
      </c>
      <c r="BT125" s="27">
        <f>-'Data Tables'!BT109*'Data Tables'!BT$123/100</f>
        <v>-2246058043</v>
      </c>
      <c r="BU125" s="27">
        <f>-'Data Tables'!BU109*'Data Tables'!BU$123/100</f>
        <v>-2268201763</v>
      </c>
      <c r="BV125" s="27">
        <f>-'Data Tables'!BV109*'Data Tables'!BV$123/100</f>
        <v>-2290360866</v>
      </c>
      <c r="BW125" s="27">
        <f>-'Data Tables'!BW109*'Data Tables'!BW$123/100</f>
        <v>-2312536419</v>
      </c>
      <c r="BX125" s="27">
        <f>-'Data Tables'!BX109*'Data Tables'!BX$123/100</f>
        <v>-2334729357</v>
      </c>
      <c r="BY125" s="27">
        <f>-'Data Tables'!BY109*'Data Tables'!BY$123/100</f>
        <v>-2356940624</v>
      </c>
      <c r="BZ125" s="27">
        <f>-'Data Tables'!BZ109*'Data Tables'!BZ$123/100</f>
        <v>-2379171070</v>
      </c>
      <c r="CA125" s="27">
        <f>-'Data Tables'!CA109*'Data Tables'!CA$123/100</f>
        <v>-2401421566</v>
      </c>
      <c r="CB125" s="27">
        <f>-'Data Tables'!CB109*'Data Tables'!CB$123/100</f>
        <v>-2423692926</v>
      </c>
      <c r="CC125" s="27">
        <f>-'Data Tables'!CC109*'Data Tables'!CC$123/100</f>
        <v>-2445985903</v>
      </c>
      <c r="CD125" s="27">
        <f>-'Data Tables'!CD109*'Data Tables'!CD$123/100</f>
        <v>-2468301272</v>
      </c>
      <c r="CE125" s="27">
        <f>-'Data Tables'!CE109*'Data Tables'!CE$123/100</f>
        <v>-2490639732</v>
      </c>
      <c r="CF125" s="27">
        <f>-'Data Tables'!CF109*'Data Tables'!CF$123/100</f>
        <v>-2513002007</v>
      </c>
      <c r="CG125" s="27">
        <f>-'Data Tables'!CG109*'Data Tables'!CG$123/100</f>
        <v>-2535388775</v>
      </c>
      <c r="CH125" s="27">
        <f>-'Data Tables'!CH109*'Data Tables'!CH$123/100</f>
        <v>-2557800596</v>
      </c>
      <c r="CI125" s="27">
        <f>-'Data Tables'!CI109*'Data Tables'!CI$123/100</f>
        <v>-2580238174</v>
      </c>
      <c r="CJ125" s="27">
        <f>-'Data Tables'!CJ109*'Data Tables'!CJ$123/100</f>
        <v>-2602702100</v>
      </c>
      <c r="CK125" s="27">
        <f>-'Data Tables'!CK109*'Data Tables'!CK$123/100</f>
        <v>-2625192988</v>
      </c>
      <c r="CL125" s="27">
        <f>-'Data Tables'!CL109*'Data Tables'!CL$123/100</f>
        <v>-2647711381</v>
      </c>
      <c r="CM125" s="27">
        <f>-'Data Tables'!CM109*'Data Tables'!CM$123/100</f>
        <v>-2670257858</v>
      </c>
      <c r="CN125" s="27">
        <f>-'Data Tables'!CN109*'Data Tables'!CN$123/100</f>
        <v>-2692832954</v>
      </c>
      <c r="CO125" s="27">
        <f>-'Data Tables'!CO109*'Data Tables'!CO$123/100</f>
        <v>-2715437157</v>
      </c>
      <c r="CP125" s="27">
        <f>-'Data Tables'!CP109*'Data Tables'!CP$123/100</f>
        <v>-2738070994</v>
      </c>
      <c r="CQ125" s="27">
        <f>-'Data Tables'!CQ109*'Data Tables'!CQ$123/100</f>
        <v>-2760734923</v>
      </c>
      <c r="CR125" s="27">
        <f>-'Data Tables'!CR109*'Data Tables'!CR$123/100</f>
        <v>-2783429444</v>
      </c>
      <c r="CS125" s="27">
        <f>-'Data Tables'!CS109*'Data Tables'!CS$123/100</f>
        <v>-2806155019</v>
      </c>
      <c r="CT125" s="27">
        <f>-'Data Tables'!CT109*'Data Tables'!CT$123/100</f>
        <v>-2828912031</v>
      </c>
      <c r="CU125" s="27">
        <f>-'Data Tables'!CU109*'Data Tables'!CU$123/100</f>
        <v>-2851700965</v>
      </c>
      <c r="CV125" s="27">
        <f>-'Data Tables'!CV109*'Data Tables'!CV$123/100</f>
        <v>-2874522221</v>
      </c>
      <c r="CW125" s="27">
        <f>-'Data Tables'!CW109*'Data Tables'!CW$123/100</f>
        <v>-2897376235</v>
      </c>
      <c r="CX125" s="27">
        <f>-'Data Tables'!CX109*'Data Tables'!CX$123/100</f>
        <v>-2920263381</v>
      </c>
      <c r="CY125" s="27">
        <f>-'Data Tables'!CY109*'Data Tables'!CY$123/100</f>
        <v>-2943184074</v>
      </c>
      <c r="CZ125" s="27">
        <f>-'Data Tables'!CZ109*'Data Tables'!CZ$123/100</f>
        <v>-2966138697</v>
      </c>
      <c r="DA125" s="27">
        <f>-'Data Tables'!DA109*'Data Tables'!DA$123/100</f>
        <v>-2989127588</v>
      </c>
      <c r="DB125" s="27">
        <f>-'Data Tables'!DB109*'Data Tables'!DB$123/100</f>
        <v>-3012151134</v>
      </c>
      <c r="DC125" s="27">
        <f>-'Data Tables'!DC109*'Data Tables'!DC$123/100</f>
        <v>-3035209656</v>
      </c>
      <c r="DD125" s="27">
        <f>-'Data Tables'!DD109*'Data Tables'!DD$123/100</f>
        <v>-3058303526</v>
      </c>
      <c r="DE125" s="27">
        <f>-'Data Tables'!DE109*'Data Tables'!DE$123/100</f>
        <v>-3081433084</v>
      </c>
      <c r="DF125" s="27">
        <f>-'Data Tables'!DF109*'Data Tables'!DF$123/100</f>
        <v>-3104598554</v>
      </c>
      <c r="DG125" s="27">
        <f>-'Data Tables'!DG109*'Data Tables'!DG$123/100</f>
        <v>-3127800339</v>
      </c>
      <c r="DH125" s="27">
        <f>-'Data Tables'!DH109*'Data Tables'!DH$123/100</f>
        <v>-3151038733</v>
      </c>
      <c r="DI125" s="27">
        <f>-'Data Tables'!DI109*'Data Tables'!DI$123/100</f>
        <v>-3174314072</v>
      </c>
      <c r="DJ125" s="27">
        <f>-'Data Tables'!DJ109*'Data Tables'!DJ$123/100</f>
        <v>-3197626626</v>
      </c>
      <c r="DK125" s="27">
        <f>-'Data Tables'!DK109*'Data Tables'!DK$123/100</f>
        <v>-3220976716</v>
      </c>
      <c r="DL125" s="27">
        <f>-'Data Tables'!DL109*'Data Tables'!DL$123/100</f>
        <v>-3244364634</v>
      </c>
      <c r="DM125" s="27">
        <f>-'Data Tables'!DM109*'Data Tables'!DM$123/100</f>
        <v>-3267790625</v>
      </c>
      <c r="DN125" s="27">
        <f>-'Data Tables'!DN109*'Data Tables'!DN$123/100</f>
        <v>-3291254992</v>
      </c>
      <c r="DO125" s="27">
        <f>-'Data Tables'!DO109*'Data Tables'!DO$123/100</f>
        <v>-3314757973</v>
      </c>
      <c r="DP125" s="27">
        <f>-'Data Tables'!DP109*'Data Tables'!DP$123/100</f>
        <v>0</v>
      </c>
      <c r="DQ125" s="27">
        <f>-'Data Tables'!DQ109*'Data Tables'!DQ$123/100</f>
        <v>0</v>
      </c>
      <c r="DR125" s="27">
        <f>-'Data Tables'!DR109*'Data Tables'!DR$123/100</f>
        <v>0</v>
      </c>
    </row>
    <row r="126" ht="14.25" customHeight="1" outlineLevel="1">
      <c r="B126" s="242" t="str">
        <f>'Utility Modules'!B8</f>
        <v>Staking Buyback &amp; Distribute</v>
      </c>
      <c r="C126" s="27">
        <f>-'Data Tables'!C110*'Data Tables'!C$123/100</f>
        <v>-30828768.75</v>
      </c>
      <c r="D126" s="27">
        <f>-'Data Tables'!D110*'Data Tables'!D$123/100</f>
        <v>-55179869.74</v>
      </c>
      <c r="E126" s="27">
        <f>-'Data Tables'!E110*'Data Tables'!E$123/100</f>
        <v>-77811172.24</v>
      </c>
      <c r="F126" s="27">
        <f>-'Data Tables'!F110*'Data Tables'!F$123/100</f>
        <v>-98368674.75</v>
      </c>
      <c r="G126" s="27">
        <f>-'Data Tables'!G110*'Data Tables'!G$123/100</f>
        <v>-117322198.9</v>
      </c>
      <c r="H126" s="27">
        <f>-'Data Tables'!H110*'Data Tables'!H$123/100</f>
        <v>-241101072.6</v>
      </c>
      <c r="I126" s="27">
        <f>-'Data Tables'!I110*'Data Tables'!I$123/100</f>
        <v>-293474682.2</v>
      </c>
      <c r="J126" s="27">
        <f>-'Data Tables'!J110*'Data Tables'!J$123/100</f>
        <v>-325917239.4</v>
      </c>
      <c r="K126" s="27">
        <f>-'Data Tables'!K110*'Data Tables'!K$123/100</f>
        <v>-351195870.2</v>
      </c>
      <c r="L126" s="27">
        <f>-'Data Tables'!L110*'Data Tables'!L$123/100</f>
        <v>-373216830.8</v>
      </c>
      <c r="M126" s="27">
        <f>-'Data Tables'!M110*'Data Tables'!M$123/100</f>
        <v>-393425993.2</v>
      </c>
      <c r="N126" s="27">
        <f>-'Data Tables'!N110*'Data Tables'!N$123/100</f>
        <v>-589460454.8</v>
      </c>
      <c r="O126" s="27">
        <f>-'Data Tables'!O110*'Data Tables'!O$123/100</f>
        <v>-658968875.6</v>
      </c>
      <c r="P126" s="27">
        <f>-'Data Tables'!P110*'Data Tables'!P$123/100</f>
        <v>-694974019.3</v>
      </c>
      <c r="Q126" s="27">
        <f>-'Data Tables'!Q110*'Data Tables'!Q$123/100</f>
        <v>-721437796.5</v>
      </c>
      <c r="R126" s="27">
        <f>-'Data Tables'!R110*'Data Tables'!R$123/100</f>
        <v>-744710047.4</v>
      </c>
      <c r="S126" s="27">
        <f>-'Data Tables'!S110*'Data Tables'!S$123/100</f>
        <v>-766560778.5</v>
      </c>
      <c r="T126" s="27">
        <f>-'Data Tables'!T110*'Data Tables'!T$123/100</f>
        <v>-787545617.2</v>
      </c>
      <c r="U126" s="27">
        <f>-'Data Tables'!U110*'Data Tables'!U$123/100</f>
        <v>-807884609.5</v>
      </c>
      <c r="V126" s="27">
        <f>-'Data Tables'!V110*'Data Tables'!V$123/100</f>
        <v>-827695686.3</v>
      </c>
      <c r="W126" s="27">
        <f>-'Data Tables'!W110*'Data Tables'!W$123/100</f>
        <v>-847058865.5</v>
      </c>
      <c r="X126" s="27">
        <f>-'Data Tables'!X110*'Data Tables'!X$123/100</f>
        <v>-866035693.5</v>
      </c>
      <c r="Y126" s="27">
        <f>-'Data Tables'!Y110*'Data Tables'!Y$123/100</f>
        <v>-884676083.3</v>
      </c>
      <c r="Z126" s="27">
        <f>-'Data Tables'!Z110*'Data Tables'!Z$123/100</f>
        <v>-903021458.7</v>
      </c>
      <c r="AA126" s="27">
        <f>-'Data Tables'!AA110*'Data Tables'!AA$123/100</f>
        <v>-921106887.6</v>
      </c>
      <c r="AB126" s="27">
        <f>-'Data Tables'!AB110*'Data Tables'!AB$123/100</f>
        <v>-938962147.7</v>
      </c>
      <c r="AC126" s="27">
        <f>-'Data Tables'!AC110*'Data Tables'!AC$123/100</f>
        <v>-956612829.4</v>
      </c>
      <c r="AD126" s="27">
        <f>-'Data Tables'!AD110*'Data Tables'!AD$123/100</f>
        <v>-974081003.3</v>
      </c>
      <c r="AE126" s="27">
        <f>-'Data Tables'!AE110*'Data Tables'!AE$123/100</f>
        <v>-991385902.1</v>
      </c>
      <c r="AF126" s="27">
        <f>-'Data Tables'!AF110*'Data Tables'!AF$123/100</f>
        <v>-1008544331</v>
      </c>
      <c r="AG126" s="27">
        <f>-'Data Tables'!AG110*'Data Tables'!AG$123/100</f>
        <v>-1025571042</v>
      </c>
      <c r="AH126" s="27">
        <f>-'Data Tables'!AH110*'Data Tables'!AH$123/100</f>
        <v>-1042479112</v>
      </c>
      <c r="AI126" s="27">
        <f>-'Data Tables'!AI110*'Data Tables'!AI$123/100</f>
        <v>-1059280114</v>
      </c>
      <c r="AJ126" s="27">
        <f>-'Data Tables'!AJ110*'Data Tables'!AJ$123/100</f>
        <v>-1075984403</v>
      </c>
      <c r="AK126" s="27">
        <f>-'Data Tables'!AK110*'Data Tables'!AK$123/100</f>
        <v>-1092601235</v>
      </c>
      <c r="AL126" s="27">
        <f>-'Data Tables'!AL110*'Data Tables'!AL$123/100</f>
        <v>-1109138863</v>
      </c>
      <c r="AM126" s="27">
        <f>-'Data Tables'!AM110*'Data Tables'!AM$123/100</f>
        <v>-1125604841</v>
      </c>
      <c r="AN126" s="27">
        <f>-'Data Tables'!AN110*'Data Tables'!AN$123/100</f>
        <v>-1142005944</v>
      </c>
      <c r="AO126" s="27">
        <f>-'Data Tables'!AO110*'Data Tables'!AO$123/100</f>
        <v>-1158348352</v>
      </c>
      <c r="AP126" s="27">
        <f>-'Data Tables'!AP110*'Data Tables'!AP$123/100</f>
        <v>-1174637656</v>
      </c>
      <c r="AQ126" s="27">
        <f>-'Data Tables'!AQ110*'Data Tables'!AQ$123/100</f>
        <v>-1190878996</v>
      </c>
      <c r="AR126" s="27">
        <f>-'Data Tables'!AR110*'Data Tables'!AR$123/100</f>
        <v>-1207077062</v>
      </c>
      <c r="AS126" s="27">
        <f>-'Data Tables'!AS110*'Data Tables'!AS$123/100</f>
        <v>-1223236136</v>
      </c>
      <c r="AT126" s="27">
        <f>-'Data Tables'!AT110*'Data Tables'!AT$123/100</f>
        <v>-1239360195</v>
      </c>
      <c r="AU126" s="27">
        <f>-'Data Tables'!AU110*'Data Tables'!AU$123/100</f>
        <v>-1255452871</v>
      </c>
      <c r="AV126" s="27">
        <f>-'Data Tables'!AV110*'Data Tables'!AV$123/100</f>
        <v>-1271517556</v>
      </c>
      <c r="AW126" s="27">
        <f>-'Data Tables'!AW110*'Data Tables'!AW$123/100</f>
        <v>-1287557377</v>
      </c>
      <c r="AX126" s="27">
        <f>-'Data Tables'!AX110*'Data Tables'!AX$123/100</f>
        <v>-1303575193</v>
      </c>
      <c r="AY126" s="27">
        <f>-'Data Tables'!AY110*'Data Tables'!AY$123/100</f>
        <v>-1319573734</v>
      </c>
      <c r="AZ126" s="27">
        <f>-'Data Tables'!AZ110*'Data Tables'!AZ$123/100</f>
        <v>-1335555496</v>
      </c>
      <c r="BA126" s="27">
        <f>-'Data Tables'!BA110*'Data Tables'!BA$123/100</f>
        <v>-1351522839</v>
      </c>
      <c r="BB126" s="27">
        <f>-'Data Tables'!BB110*'Data Tables'!BB$123/100</f>
        <v>-1367477936</v>
      </c>
      <c r="BC126" s="27">
        <f>-'Data Tables'!BC110*'Data Tables'!BC$123/100</f>
        <v>-1383422854</v>
      </c>
      <c r="BD126" s="27">
        <f>-'Data Tables'!BD110*'Data Tables'!BD$123/100</f>
        <v>-1399359517</v>
      </c>
      <c r="BE126" s="27">
        <f>-'Data Tables'!BE110*'Data Tables'!BE$123/100</f>
        <v>-1415289708</v>
      </c>
      <c r="BF126" s="27">
        <f>-'Data Tables'!BF110*'Data Tables'!BF$123/100</f>
        <v>-1431215142</v>
      </c>
      <c r="BG126" s="27">
        <f>-'Data Tables'!BG110*'Data Tables'!BG$123/100</f>
        <v>-1447137397</v>
      </c>
      <c r="BH126" s="27">
        <f>-'Data Tables'!BH110*'Data Tables'!BH$123/100</f>
        <v>-1463057998</v>
      </c>
      <c r="BI126" s="27">
        <f>-'Data Tables'!BI110*'Data Tables'!BI$123/100</f>
        <v>-1478978367</v>
      </c>
      <c r="BJ126" s="27">
        <f>-'Data Tables'!BJ110*'Data Tables'!BJ$123/100</f>
        <v>-1494899789</v>
      </c>
      <c r="BK126" s="27">
        <f>-'Data Tables'!BK110*'Data Tables'!BK$123/100</f>
        <v>-1510823586</v>
      </c>
      <c r="BL126" s="27">
        <f>-'Data Tables'!BL110*'Data Tables'!BL$123/100</f>
        <v>-1526750951</v>
      </c>
      <c r="BM126" s="27">
        <f>-'Data Tables'!BM110*'Data Tables'!BM$123/100</f>
        <v>-1542683045</v>
      </c>
      <c r="BN126" s="27">
        <f>-'Data Tables'!BN110*'Data Tables'!BN$123/100</f>
        <v>-1558620935</v>
      </c>
      <c r="BO126" s="27">
        <f>-'Data Tables'!BO110*'Data Tables'!BO$123/100</f>
        <v>-1574565671</v>
      </c>
      <c r="BP126" s="27">
        <f>-'Data Tables'!BP110*'Data Tables'!BP$123/100</f>
        <v>-1590518237</v>
      </c>
      <c r="BQ126" s="27">
        <f>-'Data Tables'!BQ110*'Data Tables'!BQ$123/100</f>
        <v>-1606479544</v>
      </c>
      <c r="BR126" s="27">
        <f>-'Data Tables'!BR110*'Data Tables'!BR$123/100</f>
        <v>-1622450501</v>
      </c>
      <c r="BS126" s="27">
        <f>-'Data Tables'!BS110*'Data Tables'!BS$123/100</f>
        <v>-1638431940</v>
      </c>
      <c r="BT126" s="27">
        <f>-'Data Tables'!BT110*'Data Tables'!BT$123/100</f>
        <v>-1654424689</v>
      </c>
      <c r="BU126" s="27">
        <f>-'Data Tables'!BU110*'Data Tables'!BU$123/100</f>
        <v>-1670429526</v>
      </c>
      <c r="BV126" s="27">
        <f>-'Data Tables'!BV110*'Data Tables'!BV$123/100</f>
        <v>-1686447130</v>
      </c>
      <c r="BW126" s="27">
        <f>-'Data Tables'!BW110*'Data Tables'!BW$123/100</f>
        <v>-1702478263</v>
      </c>
      <c r="BX126" s="27">
        <f>-'Data Tables'!BX110*'Data Tables'!BX$123/100</f>
        <v>-1718523593</v>
      </c>
      <c r="BY126" s="27">
        <f>-'Data Tables'!BY110*'Data Tables'!BY$123/100</f>
        <v>-1734583792</v>
      </c>
      <c r="BZ126" s="27">
        <f>-'Data Tables'!BZ110*'Data Tables'!BZ$123/100</f>
        <v>-1750659469</v>
      </c>
      <c r="CA126" s="27">
        <f>-'Data Tables'!CA110*'Data Tables'!CA$123/100</f>
        <v>-1766751241</v>
      </c>
      <c r="CB126" s="27">
        <f>-'Data Tables'!CB110*'Data Tables'!CB$123/100</f>
        <v>-1782859689</v>
      </c>
      <c r="CC126" s="27">
        <f>-'Data Tables'!CC110*'Data Tables'!CC$123/100</f>
        <v>-1798985348</v>
      </c>
      <c r="CD126" s="27">
        <f>-'Data Tables'!CD110*'Data Tables'!CD$123/100</f>
        <v>-1815128769</v>
      </c>
      <c r="CE126" s="27">
        <f>-'Data Tables'!CE110*'Data Tables'!CE$123/100</f>
        <v>-1831290448</v>
      </c>
      <c r="CF126" s="27">
        <f>-'Data Tables'!CF110*'Data Tables'!CF$123/100</f>
        <v>-1847470899</v>
      </c>
      <c r="CG126" s="27">
        <f>-'Data Tables'!CG110*'Data Tables'!CG$123/100</f>
        <v>-1863670603</v>
      </c>
      <c r="CH126" s="27">
        <f>-'Data Tables'!CH110*'Data Tables'!CH$123/100</f>
        <v>-1879889955</v>
      </c>
      <c r="CI126" s="27">
        <f>-'Data Tables'!CI110*'Data Tables'!CI$123/100</f>
        <v>-1896129455</v>
      </c>
      <c r="CJ126" s="27">
        <f>-'Data Tables'!CJ110*'Data Tables'!CJ$123/100</f>
        <v>-1912389519</v>
      </c>
      <c r="CK126" s="27">
        <f>-'Data Tables'!CK110*'Data Tables'!CK$123/100</f>
        <v>-1928670585</v>
      </c>
      <c r="CL126" s="27">
        <f>-'Data Tables'!CL110*'Data Tables'!CL$123/100</f>
        <v>-1944973034</v>
      </c>
      <c r="CM126" s="27">
        <f>-'Data Tables'!CM110*'Data Tables'!CM$123/100</f>
        <v>-1961297275</v>
      </c>
      <c r="CN126" s="27">
        <f>-'Data Tables'!CN110*'Data Tables'!CN$123/100</f>
        <v>-1977643687</v>
      </c>
      <c r="CO126" s="27">
        <f>-'Data Tables'!CO110*'Data Tables'!CO$123/100</f>
        <v>-1994012611</v>
      </c>
      <c r="CP126" s="27">
        <f>-'Data Tables'!CP110*'Data Tables'!CP$123/100</f>
        <v>-2010404421</v>
      </c>
      <c r="CQ126" s="27">
        <f>-'Data Tables'!CQ110*'Data Tables'!CQ$123/100</f>
        <v>-2026819438</v>
      </c>
      <c r="CR126" s="27">
        <f>-'Data Tables'!CR110*'Data Tables'!CR$123/100</f>
        <v>-2043258013</v>
      </c>
      <c r="CS126" s="27">
        <f>-'Data Tables'!CS110*'Data Tables'!CS$123/100</f>
        <v>-2059720473</v>
      </c>
      <c r="CT126" s="27">
        <f>-'Data Tables'!CT110*'Data Tables'!CT$123/100</f>
        <v>-2076207084</v>
      </c>
      <c r="CU126" s="27">
        <f>-'Data Tables'!CU110*'Data Tables'!CU$123/100</f>
        <v>-2092718188</v>
      </c>
      <c r="CV126" s="27">
        <f>-'Data Tables'!CV110*'Data Tables'!CV$123/100</f>
        <v>-2109254065</v>
      </c>
      <c r="CW126" s="27">
        <f>-'Data Tables'!CW110*'Data Tables'!CW$123/100</f>
        <v>-2125815021</v>
      </c>
      <c r="CX126" s="27">
        <f>-'Data Tables'!CX110*'Data Tables'!CX$123/100</f>
        <v>-2142401317</v>
      </c>
      <c r="CY126" s="27">
        <f>-'Data Tables'!CY110*'Data Tables'!CY$123/100</f>
        <v>-2159013245</v>
      </c>
      <c r="CZ126" s="27">
        <f>-'Data Tables'!CZ110*'Data Tables'!CZ$123/100</f>
        <v>-2175651073</v>
      </c>
      <c r="DA126" s="27">
        <f>-'Data Tables'!DA110*'Data Tables'!DA$123/100</f>
        <v>-2192315035</v>
      </c>
      <c r="DB126" s="27">
        <f>-'Data Tables'!DB110*'Data Tables'!DB$123/100</f>
        <v>-2209005404</v>
      </c>
      <c r="DC126" s="27">
        <f>-'Data Tables'!DC110*'Data Tables'!DC$123/100</f>
        <v>-2225722401</v>
      </c>
      <c r="DD126" s="27">
        <f>-'Data Tables'!DD110*'Data Tables'!DD$123/100</f>
        <v>-2242466288</v>
      </c>
      <c r="DE126" s="27">
        <f>-'Data Tables'!DE110*'Data Tables'!DE$123/100</f>
        <v>-2259237301</v>
      </c>
      <c r="DF126" s="27">
        <f>-'Data Tables'!DF110*'Data Tables'!DF$123/100</f>
        <v>-2276035593</v>
      </c>
      <c r="DG126" s="27">
        <f>-'Data Tables'!DG110*'Data Tables'!DG$123/100</f>
        <v>-2292861448</v>
      </c>
      <c r="DH126" s="27">
        <f>-'Data Tables'!DH110*'Data Tables'!DH$123/100</f>
        <v>-2309715070</v>
      </c>
      <c r="DI126" s="27">
        <f>-'Data Tables'!DI110*'Data Tables'!DI$123/100</f>
        <v>-2326596692</v>
      </c>
      <c r="DJ126" s="27">
        <f>-'Data Tables'!DJ110*'Data Tables'!DJ$123/100</f>
        <v>-2343506503</v>
      </c>
      <c r="DK126" s="27">
        <f>-'Data Tables'!DK110*'Data Tables'!DK$123/100</f>
        <v>-2360444725</v>
      </c>
      <c r="DL126" s="27">
        <f>-'Data Tables'!DL110*'Data Tables'!DL$123/100</f>
        <v>-2377411561</v>
      </c>
      <c r="DM126" s="27">
        <f>-'Data Tables'!DM110*'Data Tables'!DM$123/100</f>
        <v>-2394407181</v>
      </c>
      <c r="DN126" s="27">
        <f>-'Data Tables'!DN110*'Data Tables'!DN$123/100</f>
        <v>-2411431795</v>
      </c>
      <c r="DO126" s="27">
        <f>-'Data Tables'!DO110*'Data Tables'!DO$123/100</f>
        <v>-2428485567</v>
      </c>
      <c r="DP126" s="27">
        <f>-'Data Tables'!DP110*'Data Tables'!DP$123/100</f>
        <v>0</v>
      </c>
      <c r="DQ126" s="27">
        <f>-'Data Tables'!DQ110*'Data Tables'!DQ$123/100</f>
        <v>0</v>
      </c>
      <c r="DR126" s="27">
        <f>-'Data Tables'!DR110*'Data Tables'!DR$123/100</f>
        <v>0</v>
      </c>
    </row>
    <row r="127" ht="14.25" customHeight="1" outlineLevel="1">
      <c r="B127" s="242" t="str">
        <f>'Utility Modules'!B9</f>
        <v>Liquidity Mining</v>
      </c>
      <c r="C127" s="27">
        <f>-'Data Tables'!C111*'Data Tables'!C$123/100</f>
        <v>-29686962.5</v>
      </c>
      <c r="D127" s="27">
        <f>-'Data Tables'!D111*'Data Tables'!D$123/100</f>
        <v>-38594437.46</v>
      </c>
      <c r="E127" s="27">
        <f>-'Data Tables'!E111*'Data Tables'!E$123/100</f>
        <v>-48188871.38</v>
      </c>
      <c r="F127" s="27">
        <f>-'Data Tables'!F111*'Data Tables'!F$123/100</f>
        <v>-55378615.02</v>
      </c>
      <c r="G127" s="27">
        <f>-'Data Tables'!G111*'Data Tables'!G$123/100</f>
        <v>-62793931.43</v>
      </c>
      <c r="H127" s="27">
        <f>-'Data Tables'!H111*'Data Tables'!H$123/100</f>
        <v>-226435419.9</v>
      </c>
      <c r="I127" s="27">
        <f>-'Data Tables'!I111*'Data Tables'!I$123/100</f>
        <v>-247494065</v>
      </c>
      <c r="J127" s="27">
        <f>-'Data Tables'!J111*'Data Tables'!J$123/100</f>
        <v>-249349026.8</v>
      </c>
      <c r="K127" s="27">
        <f>-'Data Tables'!K111*'Data Tables'!K$123/100</f>
        <v>-249977079.1</v>
      </c>
      <c r="L127" s="27">
        <f>-'Data Tables'!L111*'Data Tables'!L$123/100</f>
        <v>-252382913.9</v>
      </c>
      <c r="M127" s="27">
        <f>-'Data Tables'!M111*'Data Tables'!M$123/100</f>
        <v>-256754868</v>
      </c>
      <c r="N127" s="27">
        <f>-'Data Tables'!N111*'Data Tables'!N$123/100</f>
        <v>-526206788</v>
      </c>
      <c r="O127" s="27">
        <f>-'Data Tables'!O111*'Data Tables'!O$123/100</f>
        <v>-588520681.2</v>
      </c>
      <c r="P127" s="27">
        <f>-'Data Tables'!P111*'Data Tables'!P$123/100</f>
        <v>-601600668.4</v>
      </c>
      <c r="Q127" s="27">
        <f>-'Data Tables'!Q111*'Data Tables'!Q$123/100</f>
        <v>-603805557.2</v>
      </c>
      <c r="R127" s="27">
        <f>-'Data Tables'!R111*'Data Tables'!R$123/100</f>
        <v>-604637050</v>
      </c>
      <c r="S127" s="27">
        <f>-'Data Tables'!S111*'Data Tables'!S$123/100</f>
        <v>-606326737.2</v>
      </c>
      <c r="T127" s="27">
        <f>-'Data Tables'!T111*'Data Tables'!T$123/100</f>
        <v>-609281126.6</v>
      </c>
      <c r="U127" s="27">
        <f>-'Data Tables'!U111*'Data Tables'!U$123/100</f>
        <v>-613467726.4</v>
      </c>
      <c r="V127" s="27">
        <f>-'Data Tables'!V111*'Data Tables'!V$123/100</f>
        <v>-618764846.7</v>
      </c>
      <c r="W127" s="27">
        <f>-'Data Tables'!W111*'Data Tables'!W$123/100</f>
        <v>-625047534.2</v>
      </c>
      <c r="X127" s="27">
        <f>-'Data Tables'!X111*'Data Tables'!X$123/100</f>
        <v>-632204938.7</v>
      </c>
      <c r="Y127" s="27">
        <f>-'Data Tables'!Y111*'Data Tables'!Y$123/100</f>
        <v>-640142388.8</v>
      </c>
      <c r="Z127" s="27">
        <f>-'Data Tables'!Z111*'Data Tables'!Z$123/100</f>
        <v>-648779634.2</v>
      </c>
      <c r="AA127" s="27">
        <f>-'Data Tables'!AA111*'Data Tables'!AA$123/100</f>
        <v>-658047351.6</v>
      </c>
      <c r="AB127" s="27">
        <f>-'Data Tables'!AB111*'Data Tables'!AB$123/100</f>
        <v>-667886495</v>
      </c>
      <c r="AC127" s="27">
        <f>-'Data Tables'!AC111*'Data Tables'!AC$123/100</f>
        <v>-678245706.2</v>
      </c>
      <c r="AD127" s="27">
        <f>-'Data Tables'!AD111*'Data Tables'!AD$123/100</f>
        <v>-689080540.6</v>
      </c>
      <c r="AE127" s="27">
        <f>-'Data Tables'!AE111*'Data Tables'!AE$123/100</f>
        <v>-700351878.9</v>
      </c>
      <c r="AF127" s="27">
        <f>-'Data Tables'!AF111*'Data Tables'!AF$123/100</f>
        <v>-712025440.7</v>
      </c>
      <c r="AG127" s="27">
        <f>-'Data Tables'!AG111*'Data Tables'!AG$123/100</f>
        <v>-724071018.1</v>
      </c>
      <c r="AH127" s="27">
        <f>-'Data Tables'!AH111*'Data Tables'!AH$123/100</f>
        <v>-736461588.5</v>
      </c>
      <c r="AI127" s="27">
        <f>-'Data Tables'!AI111*'Data Tables'!AI$123/100</f>
        <v>-749173282.7</v>
      </c>
      <c r="AJ127" s="27">
        <f>-'Data Tables'!AJ111*'Data Tables'!AJ$123/100</f>
        <v>-762184529.7</v>
      </c>
      <c r="AK127" s="27">
        <f>-'Data Tables'!AK111*'Data Tables'!AK$123/100</f>
        <v>-775476064.4</v>
      </c>
      <c r="AL127" s="27">
        <f>-'Data Tables'!AL111*'Data Tables'!AL$123/100</f>
        <v>-789030781</v>
      </c>
      <c r="AM127" s="27">
        <f>-'Data Tables'!AM111*'Data Tables'!AM$123/100</f>
        <v>-802832647.1</v>
      </c>
      <c r="AN127" s="27">
        <f>-'Data Tables'!AN111*'Data Tables'!AN$123/100</f>
        <v>-816867551</v>
      </c>
      <c r="AO127" s="27">
        <f>-'Data Tables'!AO111*'Data Tables'!AO$123/100</f>
        <v>-831122431</v>
      </c>
      <c r="AP127" s="27">
        <f>-'Data Tables'!AP111*'Data Tables'!AP$123/100</f>
        <v>-845585567.7</v>
      </c>
      <c r="AQ127" s="27">
        <f>-'Data Tables'!AQ111*'Data Tables'!AQ$123/100</f>
        <v>-860246051</v>
      </c>
      <c r="AR127" s="27">
        <f>-'Data Tables'!AR111*'Data Tables'!AR$123/100</f>
        <v>-875093987.7</v>
      </c>
      <c r="AS127" s="27">
        <f>-'Data Tables'!AS111*'Data Tables'!AS$123/100</f>
        <v>-890120355.1</v>
      </c>
      <c r="AT127" s="27">
        <f>-'Data Tables'!AT111*'Data Tables'!AT$123/100</f>
        <v>-905316669.7</v>
      </c>
      <c r="AU127" s="27">
        <f>-'Data Tables'!AU111*'Data Tables'!AU$123/100</f>
        <v>-920675288.9</v>
      </c>
      <c r="AV127" s="27">
        <f>-'Data Tables'!AV111*'Data Tables'!AV$123/100</f>
        <v>-936188961.8</v>
      </c>
      <c r="AW127" s="27">
        <f>-'Data Tables'!AW111*'Data Tables'!AW$123/100</f>
        <v>-951851078.3</v>
      </c>
      <c r="AX127" s="27">
        <f>-'Data Tables'!AX111*'Data Tables'!AX$123/100</f>
        <v>-967655642.7</v>
      </c>
      <c r="AY127" s="27">
        <f>-'Data Tables'!AY111*'Data Tables'!AY$123/100</f>
        <v>-983596745.3</v>
      </c>
      <c r="AZ127" s="27">
        <f>-'Data Tables'!AZ111*'Data Tables'!AZ$123/100</f>
        <v>-999669167</v>
      </c>
      <c r="BA127" s="27">
        <f>-'Data Tables'!BA111*'Data Tables'!BA$123/100</f>
        <v>-1015867850</v>
      </c>
      <c r="BB127" s="27">
        <f>-'Data Tables'!BB111*'Data Tables'!BB$123/100</f>
        <v>-1032188247</v>
      </c>
      <c r="BC127" s="27">
        <f>-'Data Tables'!BC111*'Data Tables'!BC$123/100</f>
        <v>-1048625887</v>
      </c>
      <c r="BD127" s="27">
        <f>-'Data Tables'!BD111*'Data Tables'!BD$123/100</f>
        <v>-1065176762</v>
      </c>
      <c r="BE127" s="27">
        <f>-'Data Tables'!BE111*'Data Tables'!BE$123/100</f>
        <v>-1081837133</v>
      </c>
      <c r="BF127" s="27">
        <f>-'Data Tables'!BF111*'Data Tables'!BF$123/100</f>
        <v>-1098603331</v>
      </c>
      <c r="BG127" s="27">
        <f>-'Data Tables'!BG111*'Data Tables'!BG$123/100</f>
        <v>-1115472075</v>
      </c>
      <c r="BH127" s="27">
        <f>-'Data Tables'!BH111*'Data Tables'!BH$123/100</f>
        <v>-1132440105</v>
      </c>
      <c r="BI127" s="27">
        <f>-'Data Tables'!BI111*'Data Tables'!BI$123/100</f>
        <v>-1149504460</v>
      </c>
      <c r="BJ127" s="27">
        <f>-'Data Tables'!BJ111*'Data Tables'!BJ$123/100</f>
        <v>-1166662538</v>
      </c>
      <c r="BK127" s="27">
        <f>-'Data Tables'!BK111*'Data Tables'!BK$123/100</f>
        <v>-1183911404</v>
      </c>
      <c r="BL127" s="27">
        <f>-'Data Tables'!BL111*'Data Tables'!BL$123/100</f>
        <v>-1201248657</v>
      </c>
      <c r="BM127" s="27">
        <f>-'Data Tables'!BM111*'Data Tables'!BM$123/100</f>
        <v>-1218671833</v>
      </c>
      <c r="BN127" s="27">
        <f>-'Data Tables'!BN111*'Data Tables'!BN$123/100</f>
        <v>-1236178763</v>
      </c>
      <c r="BO127" s="27">
        <f>-'Data Tables'!BO111*'Data Tables'!BO$123/100</f>
        <v>-1253767221</v>
      </c>
      <c r="BP127" s="27">
        <f>-'Data Tables'!BP111*'Data Tables'!BP$123/100</f>
        <v>-1271435201</v>
      </c>
      <c r="BQ127" s="27">
        <f>-'Data Tables'!BQ111*'Data Tables'!BQ$123/100</f>
        <v>-1289180849</v>
      </c>
      <c r="BR127" s="27">
        <f>-'Data Tables'!BR111*'Data Tables'!BR$123/100</f>
        <v>-1307002250</v>
      </c>
      <c r="BS127" s="27">
        <f>-'Data Tables'!BS111*'Data Tables'!BS$123/100</f>
        <v>-1324897750</v>
      </c>
      <c r="BT127" s="27">
        <f>-'Data Tables'!BT111*'Data Tables'!BT$123/100</f>
        <v>-1342865603</v>
      </c>
      <c r="BU127" s="27">
        <f>-'Data Tables'!BU111*'Data Tables'!BU$123/100</f>
        <v>-1360904270</v>
      </c>
      <c r="BV127" s="27">
        <f>-'Data Tables'!BV111*'Data Tables'!BV$123/100</f>
        <v>-1379012454</v>
      </c>
      <c r="BW127" s="27">
        <f>-'Data Tables'!BW111*'Data Tables'!BW$123/100</f>
        <v>-1397188453</v>
      </c>
      <c r="BX127" s="27">
        <f>-'Data Tables'!BX111*'Data Tables'!BX$123/100</f>
        <v>-1415431015</v>
      </c>
      <c r="BY127" s="27">
        <f>-'Data Tables'!BY111*'Data Tables'!BY$123/100</f>
        <v>-1433738754</v>
      </c>
      <c r="BZ127" s="27">
        <f>-'Data Tables'!BZ111*'Data Tables'!BZ$123/100</f>
        <v>-1452110508</v>
      </c>
      <c r="CA127" s="27">
        <f>-'Data Tables'!CA111*'Data Tables'!CA$123/100</f>
        <v>-1470544996</v>
      </c>
      <c r="CB127" s="27">
        <f>-'Data Tables'!CB111*'Data Tables'!CB$123/100</f>
        <v>-1489041105</v>
      </c>
      <c r="CC127" s="27">
        <f>-'Data Tables'!CC111*'Data Tables'!CC$123/100</f>
        <v>-1507597814</v>
      </c>
      <c r="CD127" s="27">
        <f>-'Data Tables'!CD111*'Data Tables'!CD$123/100</f>
        <v>-1526213998</v>
      </c>
      <c r="CE127" s="27">
        <f>-'Data Tables'!CE111*'Data Tables'!CE$123/100</f>
        <v>-1544888739</v>
      </c>
      <c r="CF127" s="27">
        <f>-'Data Tables'!CF111*'Data Tables'!CF$123/100</f>
        <v>-1563620990</v>
      </c>
      <c r="CG127" s="27">
        <f>-'Data Tables'!CG111*'Data Tables'!CG$123/100</f>
        <v>-1582409882</v>
      </c>
      <c r="CH127" s="27">
        <f>-'Data Tables'!CH111*'Data Tables'!CH$123/100</f>
        <v>-1601254732</v>
      </c>
      <c r="CI127" s="27">
        <f>-'Data Tables'!CI111*'Data Tables'!CI$123/100</f>
        <v>-1620154427</v>
      </c>
      <c r="CJ127" s="27">
        <f>-'Data Tables'!CJ111*'Data Tables'!CJ$123/100</f>
        <v>-1639108270</v>
      </c>
      <c r="CK127" s="27">
        <f>-'Data Tables'!CK111*'Data Tables'!CK$123/100</f>
        <v>-1658115405</v>
      </c>
      <c r="CL127" s="27">
        <f>-'Data Tables'!CL111*'Data Tables'!CL$123/100</f>
        <v>-1677175167</v>
      </c>
      <c r="CM127" s="27">
        <f>-'Data Tables'!CM111*'Data Tables'!CM$123/100</f>
        <v>-1696286749</v>
      </c>
      <c r="CN127" s="27">
        <f>-'Data Tables'!CN111*'Data Tables'!CN$123/100</f>
        <v>-1715449490</v>
      </c>
      <c r="CO127" s="27">
        <f>-'Data Tables'!CO111*'Data Tables'!CO$123/100</f>
        <v>-1734662794</v>
      </c>
      <c r="CP127" s="27">
        <f>-'Data Tables'!CP111*'Data Tables'!CP$123/100</f>
        <v>-1753925943</v>
      </c>
      <c r="CQ127" s="27">
        <f>-'Data Tables'!CQ111*'Data Tables'!CQ$123/100</f>
        <v>-1773238404</v>
      </c>
      <c r="CR127" s="27">
        <f>-'Data Tables'!CR111*'Data Tables'!CR$123/100</f>
        <v>-1792599495</v>
      </c>
      <c r="CS127" s="27">
        <f>-'Data Tables'!CS111*'Data Tables'!CS$123/100</f>
        <v>-1812008695</v>
      </c>
      <c r="CT127" s="27">
        <f>-'Data Tables'!CT111*'Data Tables'!CT$123/100</f>
        <v>-1831465583</v>
      </c>
      <c r="CU127" s="27">
        <f>-'Data Tables'!CU111*'Data Tables'!CU$123/100</f>
        <v>-1850969459</v>
      </c>
      <c r="CV127" s="27">
        <f>-'Data Tables'!CV111*'Data Tables'!CV$123/100</f>
        <v>-1870519911</v>
      </c>
      <c r="CW127" s="27">
        <f>-'Data Tables'!CW111*'Data Tables'!CW$123/100</f>
        <v>-1890116374</v>
      </c>
      <c r="CX127" s="27">
        <f>-'Data Tables'!CX111*'Data Tables'!CX$123/100</f>
        <v>-1909758458</v>
      </c>
      <c r="CY127" s="27">
        <f>-'Data Tables'!CY111*'Data Tables'!CY$123/100</f>
        <v>-1929445616</v>
      </c>
      <c r="CZ127" s="27">
        <f>-'Data Tables'!CZ111*'Data Tables'!CZ$123/100</f>
        <v>-1949177445</v>
      </c>
      <c r="DA127" s="27">
        <f>-'Data Tables'!DA111*'Data Tables'!DA$123/100</f>
        <v>-1968953587</v>
      </c>
      <c r="DB127" s="27">
        <f>-'Data Tables'!DB111*'Data Tables'!DB$123/100</f>
        <v>-1988773558</v>
      </c>
      <c r="DC127" s="27">
        <f>-'Data Tables'!DC111*'Data Tables'!DC$123/100</f>
        <v>-2008637045</v>
      </c>
      <c r="DD127" s="27">
        <f>-'Data Tables'!DD111*'Data Tables'!DD$123/100</f>
        <v>-2028543575</v>
      </c>
      <c r="DE127" s="27">
        <f>-'Data Tables'!DE111*'Data Tables'!DE$123/100</f>
        <v>-2048492855</v>
      </c>
      <c r="DF127" s="27">
        <f>-'Data Tables'!DF111*'Data Tables'!DF$123/100</f>
        <v>-2068484718</v>
      </c>
      <c r="DG127" s="27">
        <f>-'Data Tables'!DG111*'Data Tables'!DG$123/100</f>
        <v>-2088518551</v>
      </c>
      <c r="DH127" s="27">
        <f>-'Data Tables'!DH111*'Data Tables'!DH$123/100</f>
        <v>-2108594136</v>
      </c>
      <c r="DI127" s="27">
        <f>-'Data Tables'!DI111*'Data Tables'!DI$123/100</f>
        <v>-2128711085</v>
      </c>
      <c r="DJ127" s="27">
        <f>-'Data Tables'!DJ111*'Data Tables'!DJ$123/100</f>
        <v>-2148869172</v>
      </c>
      <c r="DK127" s="27">
        <f>-'Data Tables'!DK111*'Data Tables'!DK$123/100</f>
        <v>-2169068006</v>
      </c>
      <c r="DL127" s="27">
        <f>-'Data Tables'!DL111*'Data Tables'!DL$123/100</f>
        <v>-2189307342</v>
      </c>
      <c r="DM127" s="27">
        <f>-'Data Tables'!DM111*'Data Tables'!DM$123/100</f>
        <v>-2209586969</v>
      </c>
      <c r="DN127" s="27">
        <f>-'Data Tables'!DN111*'Data Tables'!DN$123/100</f>
        <v>-2229906545</v>
      </c>
      <c r="DO127" s="27">
        <f>-'Data Tables'!DO111*'Data Tables'!DO$123/100</f>
        <v>-2250265892</v>
      </c>
      <c r="DP127" s="27">
        <f>-'Data Tables'!DP111*'Data Tables'!DP$123/100</f>
        <v>0</v>
      </c>
      <c r="DQ127" s="27">
        <f>-'Data Tables'!DQ111*'Data Tables'!DQ$123/100</f>
        <v>0</v>
      </c>
      <c r="DR127" s="27">
        <f>-'Data Tables'!DR111*'Data Tables'!DR$123/100</f>
        <v>0</v>
      </c>
    </row>
    <row r="128" ht="14.25" customHeight="1" outlineLevel="1">
      <c r="B128" s="242" t="str">
        <f>'Utility Modules'!B10</f>
        <v>Burning</v>
      </c>
      <c r="C128" s="27">
        <v>0.0</v>
      </c>
      <c r="D128" s="27">
        <v>0.0</v>
      </c>
      <c r="E128" s="27">
        <v>0.0</v>
      </c>
      <c r="F128" s="27">
        <v>0.0</v>
      </c>
      <c r="G128" s="27">
        <v>0.0</v>
      </c>
      <c r="H128" s="27">
        <v>0.0</v>
      </c>
      <c r="I128" s="27">
        <v>0.0</v>
      </c>
      <c r="J128" s="27">
        <v>0.0</v>
      </c>
      <c r="K128" s="27">
        <v>0.0</v>
      </c>
      <c r="L128" s="27">
        <v>0.0</v>
      </c>
      <c r="M128" s="27">
        <v>0.0</v>
      </c>
      <c r="N128" s="27">
        <v>0.0</v>
      </c>
      <c r="O128" s="27">
        <v>0.0</v>
      </c>
      <c r="P128" s="27">
        <v>0.0</v>
      </c>
      <c r="Q128" s="27">
        <v>0.0</v>
      </c>
      <c r="R128" s="27">
        <v>0.0</v>
      </c>
      <c r="S128" s="27">
        <v>0.0</v>
      </c>
      <c r="T128" s="27">
        <v>0.0</v>
      </c>
      <c r="U128" s="27">
        <v>0.0</v>
      </c>
      <c r="V128" s="27">
        <v>0.0</v>
      </c>
      <c r="W128" s="27">
        <v>0.0</v>
      </c>
      <c r="X128" s="27">
        <v>0.0</v>
      </c>
      <c r="Y128" s="27">
        <v>0.0</v>
      </c>
      <c r="Z128" s="27">
        <v>0.0</v>
      </c>
      <c r="AA128" s="27">
        <v>0.0</v>
      </c>
      <c r="AB128" s="27">
        <v>0.0</v>
      </c>
      <c r="AC128" s="27">
        <v>0.0</v>
      </c>
      <c r="AD128" s="27">
        <v>0.0</v>
      </c>
      <c r="AE128" s="27">
        <v>0.0</v>
      </c>
      <c r="AF128" s="27">
        <v>0.0</v>
      </c>
      <c r="AG128" s="27">
        <v>0.0</v>
      </c>
      <c r="AH128" s="27">
        <v>0.0</v>
      </c>
      <c r="AI128" s="27">
        <v>0.0</v>
      </c>
      <c r="AJ128" s="27">
        <v>0.0</v>
      </c>
      <c r="AK128" s="27">
        <v>0.0</v>
      </c>
      <c r="AL128" s="27">
        <v>0.0</v>
      </c>
      <c r="AM128" s="27">
        <v>0.0</v>
      </c>
      <c r="AN128" s="27">
        <v>0.0</v>
      </c>
      <c r="AO128" s="27">
        <v>0.0</v>
      </c>
      <c r="AP128" s="27">
        <v>0.0</v>
      </c>
      <c r="AQ128" s="27">
        <v>0.0</v>
      </c>
      <c r="AR128" s="27">
        <v>0.0</v>
      </c>
      <c r="AS128" s="27">
        <v>0.0</v>
      </c>
      <c r="AT128" s="27">
        <v>0.0</v>
      </c>
      <c r="AU128" s="27">
        <v>0.0</v>
      </c>
      <c r="AV128" s="27">
        <v>0.0</v>
      </c>
      <c r="AW128" s="27">
        <v>0.0</v>
      </c>
      <c r="AX128" s="27">
        <v>0.0</v>
      </c>
      <c r="AY128" s="27">
        <v>0.0</v>
      </c>
      <c r="AZ128" s="27">
        <v>0.0</v>
      </c>
      <c r="BA128" s="27">
        <v>0.0</v>
      </c>
      <c r="BB128" s="27">
        <v>0.0</v>
      </c>
      <c r="BC128" s="27">
        <v>0.0</v>
      </c>
      <c r="BD128" s="27">
        <v>0.0</v>
      </c>
      <c r="BE128" s="27">
        <v>0.0</v>
      </c>
      <c r="BF128" s="27">
        <v>0.0</v>
      </c>
      <c r="BG128" s="27">
        <v>0.0</v>
      </c>
      <c r="BH128" s="27">
        <v>0.0</v>
      </c>
      <c r="BI128" s="27">
        <v>0.0</v>
      </c>
      <c r="BJ128" s="27">
        <v>0.0</v>
      </c>
      <c r="BK128" s="27">
        <v>0.0</v>
      </c>
      <c r="BL128" s="27">
        <v>0.0</v>
      </c>
      <c r="BM128" s="27">
        <v>0.0</v>
      </c>
      <c r="BN128" s="27">
        <v>0.0</v>
      </c>
      <c r="BO128" s="27">
        <v>0.0</v>
      </c>
      <c r="BP128" s="27">
        <v>0.0</v>
      </c>
      <c r="BQ128" s="27">
        <v>0.0</v>
      </c>
      <c r="BR128" s="27">
        <v>0.0</v>
      </c>
      <c r="BS128" s="27">
        <v>0.0</v>
      </c>
      <c r="BT128" s="27">
        <v>0.0</v>
      </c>
      <c r="BU128" s="27">
        <v>0.0</v>
      </c>
      <c r="BV128" s="27">
        <v>0.0</v>
      </c>
      <c r="BW128" s="27">
        <v>0.0</v>
      </c>
      <c r="BX128" s="27">
        <v>0.0</v>
      </c>
      <c r="BY128" s="27">
        <v>0.0</v>
      </c>
      <c r="BZ128" s="27">
        <v>0.0</v>
      </c>
      <c r="CA128" s="27">
        <v>0.0</v>
      </c>
      <c r="CB128" s="27">
        <v>0.0</v>
      </c>
      <c r="CC128" s="27">
        <v>0.0</v>
      </c>
      <c r="CD128" s="27">
        <v>0.0</v>
      </c>
      <c r="CE128" s="27">
        <v>0.0</v>
      </c>
      <c r="CF128" s="27">
        <v>0.0</v>
      </c>
      <c r="CG128" s="27">
        <v>0.0</v>
      </c>
      <c r="CH128" s="27">
        <v>0.0</v>
      </c>
      <c r="CI128" s="27">
        <v>0.0</v>
      </c>
      <c r="CJ128" s="27">
        <v>0.0</v>
      </c>
      <c r="CK128" s="27">
        <v>0.0</v>
      </c>
      <c r="CL128" s="27">
        <v>0.0</v>
      </c>
      <c r="CM128" s="27">
        <v>0.0</v>
      </c>
      <c r="CN128" s="27">
        <v>0.0</v>
      </c>
      <c r="CO128" s="27">
        <v>0.0</v>
      </c>
      <c r="CP128" s="27">
        <v>0.0</v>
      </c>
      <c r="CQ128" s="27">
        <v>0.0</v>
      </c>
      <c r="CR128" s="27">
        <v>0.0</v>
      </c>
      <c r="CS128" s="27">
        <v>0.0</v>
      </c>
      <c r="CT128" s="27">
        <v>0.0</v>
      </c>
      <c r="CU128" s="27">
        <v>0.0</v>
      </c>
      <c r="CV128" s="27">
        <v>0.0</v>
      </c>
      <c r="CW128" s="27">
        <v>0.0</v>
      </c>
      <c r="CX128" s="27">
        <v>0.0</v>
      </c>
      <c r="CY128" s="27">
        <v>0.0</v>
      </c>
      <c r="CZ128" s="27">
        <v>0.0</v>
      </c>
      <c r="DA128" s="27">
        <v>0.0</v>
      </c>
      <c r="DB128" s="27">
        <v>0.0</v>
      </c>
      <c r="DC128" s="27">
        <v>0.0</v>
      </c>
      <c r="DD128" s="27">
        <v>0.0</v>
      </c>
      <c r="DE128" s="27">
        <v>0.0</v>
      </c>
      <c r="DF128" s="27">
        <v>0.0</v>
      </c>
      <c r="DG128" s="27">
        <v>0.0</v>
      </c>
      <c r="DH128" s="27">
        <v>0.0</v>
      </c>
      <c r="DI128" s="27">
        <v>0.0</v>
      </c>
      <c r="DJ128" s="27">
        <v>0.0</v>
      </c>
      <c r="DK128" s="27">
        <v>0.0</v>
      </c>
      <c r="DL128" s="27">
        <v>0.0</v>
      </c>
      <c r="DM128" s="27">
        <v>0.0</v>
      </c>
      <c r="DN128" s="27">
        <v>0.0</v>
      </c>
      <c r="DO128" s="27">
        <v>0.0</v>
      </c>
      <c r="DP128" s="27">
        <v>0.0</v>
      </c>
      <c r="DQ128" s="27">
        <v>0.0</v>
      </c>
      <c r="DR128" s="27">
        <v>0.0</v>
      </c>
    </row>
    <row r="129" ht="14.25" customHeight="1" outlineLevel="1">
      <c r="B129" s="242" t="str">
        <f>'Utility Modules'!B11</f>
        <v>Holding</v>
      </c>
      <c r="C129" s="27">
        <v>0.0</v>
      </c>
      <c r="D129" s="27">
        <v>0.0</v>
      </c>
      <c r="E129" s="27">
        <v>0.0</v>
      </c>
      <c r="F129" s="27">
        <v>0.0</v>
      </c>
      <c r="G129" s="27">
        <v>0.0</v>
      </c>
      <c r="H129" s="27">
        <v>0.0</v>
      </c>
      <c r="I129" s="27">
        <v>0.0</v>
      </c>
      <c r="J129" s="27">
        <v>0.0</v>
      </c>
      <c r="K129" s="27">
        <v>0.0</v>
      </c>
      <c r="L129" s="27">
        <v>0.0</v>
      </c>
      <c r="M129" s="27">
        <v>0.0</v>
      </c>
      <c r="N129" s="27">
        <v>0.0</v>
      </c>
      <c r="O129" s="27">
        <v>0.0</v>
      </c>
      <c r="P129" s="27">
        <v>0.0</v>
      </c>
      <c r="Q129" s="27">
        <v>0.0</v>
      </c>
      <c r="R129" s="27">
        <v>0.0</v>
      </c>
      <c r="S129" s="27">
        <v>0.0</v>
      </c>
      <c r="T129" s="27">
        <v>0.0</v>
      </c>
      <c r="U129" s="27">
        <v>0.0</v>
      </c>
      <c r="V129" s="27">
        <v>0.0</v>
      </c>
      <c r="W129" s="27">
        <v>0.0</v>
      </c>
      <c r="X129" s="27">
        <v>0.0</v>
      </c>
      <c r="Y129" s="27">
        <v>0.0</v>
      </c>
      <c r="Z129" s="27">
        <v>0.0</v>
      </c>
      <c r="AA129" s="27">
        <v>0.0</v>
      </c>
      <c r="AB129" s="27">
        <v>0.0</v>
      </c>
      <c r="AC129" s="27">
        <v>0.0</v>
      </c>
      <c r="AD129" s="27">
        <v>0.0</v>
      </c>
      <c r="AE129" s="27">
        <v>0.0</v>
      </c>
      <c r="AF129" s="27">
        <v>0.0</v>
      </c>
      <c r="AG129" s="27">
        <v>0.0</v>
      </c>
      <c r="AH129" s="27">
        <v>0.0</v>
      </c>
      <c r="AI129" s="27">
        <v>0.0</v>
      </c>
      <c r="AJ129" s="27">
        <v>0.0</v>
      </c>
      <c r="AK129" s="27">
        <v>0.0</v>
      </c>
      <c r="AL129" s="27">
        <v>0.0</v>
      </c>
      <c r="AM129" s="27">
        <v>0.0</v>
      </c>
      <c r="AN129" s="27">
        <v>0.0</v>
      </c>
      <c r="AO129" s="27">
        <v>0.0</v>
      </c>
      <c r="AP129" s="27">
        <v>0.0</v>
      </c>
      <c r="AQ129" s="27">
        <v>0.0</v>
      </c>
      <c r="AR129" s="27">
        <v>0.0</v>
      </c>
      <c r="AS129" s="27">
        <v>0.0</v>
      </c>
      <c r="AT129" s="27">
        <v>0.0</v>
      </c>
      <c r="AU129" s="27">
        <v>0.0</v>
      </c>
      <c r="AV129" s="27">
        <v>0.0</v>
      </c>
      <c r="AW129" s="27">
        <v>0.0</v>
      </c>
      <c r="AX129" s="27">
        <v>0.0</v>
      </c>
      <c r="AY129" s="27">
        <v>0.0</v>
      </c>
      <c r="AZ129" s="27">
        <v>0.0</v>
      </c>
      <c r="BA129" s="27">
        <v>0.0</v>
      </c>
      <c r="BB129" s="27">
        <v>0.0</v>
      </c>
      <c r="BC129" s="27">
        <v>0.0</v>
      </c>
      <c r="BD129" s="27">
        <v>0.0</v>
      </c>
      <c r="BE129" s="27">
        <v>0.0</v>
      </c>
      <c r="BF129" s="27">
        <v>0.0</v>
      </c>
      <c r="BG129" s="27">
        <v>0.0</v>
      </c>
      <c r="BH129" s="27">
        <v>0.0</v>
      </c>
      <c r="BI129" s="27">
        <v>0.0</v>
      </c>
      <c r="BJ129" s="27">
        <v>0.0</v>
      </c>
      <c r="BK129" s="27">
        <v>0.0</v>
      </c>
      <c r="BL129" s="27">
        <v>0.0</v>
      </c>
      <c r="BM129" s="27">
        <v>0.0</v>
      </c>
      <c r="BN129" s="27">
        <v>0.0</v>
      </c>
      <c r="BO129" s="27">
        <v>0.0</v>
      </c>
      <c r="BP129" s="27">
        <v>0.0</v>
      </c>
      <c r="BQ129" s="27">
        <v>0.0</v>
      </c>
      <c r="BR129" s="27">
        <v>0.0</v>
      </c>
      <c r="BS129" s="27">
        <v>0.0</v>
      </c>
      <c r="BT129" s="27">
        <v>0.0</v>
      </c>
      <c r="BU129" s="27">
        <v>0.0</v>
      </c>
      <c r="BV129" s="27">
        <v>0.0</v>
      </c>
      <c r="BW129" s="27">
        <v>0.0</v>
      </c>
      <c r="BX129" s="27">
        <v>0.0</v>
      </c>
      <c r="BY129" s="27">
        <v>0.0</v>
      </c>
      <c r="BZ129" s="27">
        <v>0.0</v>
      </c>
      <c r="CA129" s="27">
        <v>0.0</v>
      </c>
      <c r="CB129" s="27">
        <v>0.0</v>
      </c>
      <c r="CC129" s="27">
        <v>0.0</v>
      </c>
      <c r="CD129" s="27">
        <v>0.0</v>
      </c>
      <c r="CE129" s="27">
        <v>0.0</v>
      </c>
      <c r="CF129" s="27">
        <v>0.0</v>
      </c>
      <c r="CG129" s="27">
        <v>0.0</v>
      </c>
      <c r="CH129" s="27">
        <v>0.0</v>
      </c>
      <c r="CI129" s="27">
        <v>0.0</v>
      </c>
      <c r="CJ129" s="27">
        <v>0.0</v>
      </c>
      <c r="CK129" s="27">
        <v>0.0</v>
      </c>
      <c r="CL129" s="27">
        <v>0.0</v>
      </c>
      <c r="CM129" s="27">
        <v>0.0</v>
      </c>
      <c r="CN129" s="27">
        <v>0.0</v>
      </c>
      <c r="CO129" s="27">
        <v>0.0</v>
      </c>
      <c r="CP129" s="27">
        <v>0.0</v>
      </c>
      <c r="CQ129" s="27">
        <v>0.0</v>
      </c>
      <c r="CR129" s="27">
        <v>0.0</v>
      </c>
      <c r="CS129" s="27">
        <v>0.0</v>
      </c>
      <c r="CT129" s="27">
        <v>0.0</v>
      </c>
      <c r="CU129" s="27">
        <v>0.0</v>
      </c>
      <c r="CV129" s="27">
        <v>0.0</v>
      </c>
      <c r="CW129" s="27">
        <v>0.0</v>
      </c>
      <c r="CX129" s="27">
        <v>0.0</v>
      </c>
      <c r="CY129" s="27">
        <v>0.0</v>
      </c>
      <c r="CZ129" s="27">
        <v>0.0</v>
      </c>
      <c r="DA129" s="27">
        <v>0.0</v>
      </c>
      <c r="DB129" s="27">
        <v>0.0</v>
      </c>
      <c r="DC129" s="27">
        <v>0.0</v>
      </c>
      <c r="DD129" s="27">
        <v>0.0</v>
      </c>
      <c r="DE129" s="27">
        <v>0.0</v>
      </c>
      <c r="DF129" s="27">
        <v>0.0</v>
      </c>
      <c r="DG129" s="27">
        <v>0.0</v>
      </c>
      <c r="DH129" s="27">
        <v>0.0</v>
      </c>
      <c r="DI129" s="27">
        <v>0.0</v>
      </c>
      <c r="DJ129" s="27">
        <v>0.0</v>
      </c>
      <c r="DK129" s="27">
        <v>0.0</v>
      </c>
      <c r="DL129" s="27">
        <v>0.0</v>
      </c>
      <c r="DM129" s="27">
        <v>0.0</v>
      </c>
      <c r="DN129" s="27">
        <v>0.0</v>
      </c>
      <c r="DO129" s="27">
        <v>0.0</v>
      </c>
      <c r="DP129" s="27">
        <v>0.0</v>
      </c>
      <c r="DQ129" s="27">
        <v>0.0</v>
      </c>
      <c r="DR129" s="27">
        <v>0.0</v>
      </c>
    </row>
    <row r="130" ht="14.25" customHeight="1" outlineLevel="1">
      <c r="B130" s="242" t="str">
        <f>'Utility Modules'!B12</f>
        <v>Transfer for Benefit</v>
      </c>
      <c r="C130" s="27">
        <v>0.0</v>
      </c>
      <c r="D130" s="27">
        <v>0.0</v>
      </c>
      <c r="E130" s="27">
        <v>0.0</v>
      </c>
      <c r="F130" s="27">
        <v>0.0</v>
      </c>
      <c r="G130" s="27">
        <v>0.0</v>
      </c>
      <c r="H130" s="27">
        <v>0.0</v>
      </c>
      <c r="I130" s="27">
        <v>0.0</v>
      </c>
      <c r="J130" s="27">
        <v>0.0</v>
      </c>
      <c r="K130" s="27">
        <v>0.0</v>
      </c>
      <c r="L130" s="27">
        <v>0.0</v>
      </c>
      <c r="M130" s="27">
        <v>0.0</v>
      </c>
      <c r="N130" s="27">
        <v>0.0</v>
      </c>
      <c r="O130" s="27">
        <v>0.0</v>
      </c>
      <c r="P130" s="27">
        <v>0.0</v>
      </c>
      <c r="Q130" s="27">
        <v>0.0</v>
      </c>
      <c r="R130" s="27">
        <v>0.0</v>
      </c>
      <c r="S130" s="27">
        <v>0.0</v>
      </c>
      <c r="T130" s="27">
        <v>0.0</v>
      </c>
      <c r="U130" s="27">
        <v>0.0</v>
      </c>
      <c r="V130" s="27">
        <v>0.0</v>
      </c>
      <c r="W130" s="27">
        <v>0.0</v>
      </c>
      <c r="X130" s="27">
        <v>0.0</v>
      </c>
      <c r="Y130" s="27">
        <v>0.0</v>
      </c>
      <c r="Z130" s="27">
        <v>0.0</v>
      </c>
      <c r="AA130" s="27">
        <v>0.0</v>
      </c>
      <c r="AB130" s="27">
        <v>0.0</v>
      </c>
      <c r="AC130" s="27">
        <v>0.0</v>
      </c>
      <c r="AD130" s="27">
        <v>0.0</v>
      </c>
      <c r="AE130" s="27">
        <v>0.0</v>
      </c>
      <c r="AF130" s="27">
        <v>0.0</v>
      </c>
      <c r="AG130" s="27">
        <v>0.0</v>
      </c>
      <c r="AH130" s="27">
        <v>0.0</v>
      </c>
      <c r="AI130" s="27">
        <v>0.0</v>
      </c>
      <c r="AJ130" s="27">
        <v>0.0</v>
      </c>
      <c r="AK130" s="27">
        <v>0.0</v>
      </c>
      <c r="AL130" s="27">
        <v>0.0</v>
      </c>
      <c r="AM130" s="27">
        <v>0.0</v>
      </c>
      <c r="AN130" s="27">
        <v>0.0</v>
      </c>
      <c r="AO130" s="27">
        <v>0.0</v>
      </c>
      <c r="AP130" s="27">
        <v>0.0</v>
      </c>
      <c r="AQ130" s="27">
        <v>0.0</v>
      </c>
      <c r="AR130" s="27">
        <v>0.0</v>
      </c>
      <c r="AS130" s="27">
        <v>0.0</v>
      </c>
      <c r="AT130" s="27">
        <v>0.0</v>
      </c>
      <c r="AU130" s="27">
        <v>0.0</v>
      </c>
      <c r="AV130" s="27">
        <v>0.0</v>
      </c>
      <c r="AW130" s="27">
        <v>0.0</v>
      </c>
      <c r="AX130" s="27">
        <v>0.0</v>
      </c>
      <c r="AY130" s="27">
        <v>0.0</v>
      </c>
      <c r="AZ130" s="27">
        <v>0.0</v>
      </c>
      <c r="BA130" s="27">
        <v>0.0</v>
      </c>
      <c r="BB130" s="27">
        <v>0.0</v>
      </c>
      <c r="BC130" s="27">
        <v>0.0</v>
      </c>
      <c r="BD130" s="27">
        <v>0.0</v>
      </c>
      <c r="BE130" s="27">
        <v>0.0</v>
      </c>
      <c r="BF130" s="27">
        <v>0.0</v>
      </c>
      <c r="BG130" s="27">
        <v>0.0</v>
      </c>
      <c r="BH130" s="27">
        <v>0.0</v>
      </c>
      <c r="BI130" s="27">
        <v>0.0</v>
      </c>
      <c r="BJ130" s="27">
        <v>0.0</v>
      </c>
      <c r="BK130" s="27">
        <v>0.0</v>
      </c>
      <c r="BL130" s="27">
        <v>0.0</v>
      </c>
      <c r="BM130" s="27">
        <v>0.0</v>
      </c>
      <c r="BN130" s="27">
        <v>0.0</v>
      </c>
      <c r="BO130" s="27">
        <v>0.0</v>
      </c>
      <c r="BP130" s="27">
        <v>0.0</v>
      </c>
      <c r="BQ130" s="27">
        <v>0.0</v>
      </c>
      <c r="BR130" s="27">
        <v>0.0</v>
      </c>
      <c r="BS130" s="27">
        <v>0.0</v>
      </c>
      <c r="BT130" s="27">
        <v>0.0</v>
      </c>
      <c r="BU130" s="27">
        <v>0.0</v>
      </c>
      <c r="BV130" s="27">
        <v>0.0</v>
      </c>
      <c r="BW130" s="27">
        <v>0.0</v>
      </c>
      <c r="BX130" s="27">
        <v>0.0</v>
      </c>
      <c r="BY130" s="27">
        <v>0.0</v>
      </c>
      <c r="BZ130" s="27">
        <v>0.0</v>
      </c>
      <c r="CA130" s="27">
        <v>0.0</v>
      </c>
      <c r="CB130" s="27">
        <v>0.0</v>
      </c>
      <c r="CC130" s="27">
        <v>0.0</v>
      </c>
      <c r="CD130" s="27">
        <v>0.0</v>
      </c>
      <c r="CE130" s="27">
        <v>0.0</v>
      </c>
      <c r="CF130" s="27">
        <v>0.0</v>
      </c>
      <c r="CG130" s="27">
        <v>0.0</v>
      </c>
      <c r="CH130" s="27">
        <v>0.0</v>
      </c>
      <c r="CI130" s="27">
        <v>0.0</v>
      </c>
      <c r="CJ130" s="27">
        <v>0.0</v>
      </c>
      <c r="CK130" s="27">
        <v>0.0</v>
      </c>
      <c r="CL130" s="27">
        <v>0.0</v>
      </c>
      <c r="CM130" s="27">
        <v>0.0</v>
      </c>
      <c r="CN130" s="27">
        <v>0.0</v>
      </c>
      <c r="CO130" s="27">
        <v>0.0</v>
      </c>
      <c r="CP130" s="27">
        <v>0.0</v>
      </c>
      <c r="CQ130" s="27">
        <v>0.0</v>
      </c>
      <c r="CR130" s="27">
        <v>0.0</v>
      </c>
      <c r="CS130" s="27">
        <v>0.0</v>
      </c>
      <c r="CT130" s="27">
        <v>0.0</v>
      </c>
      <c r="CU130" s="27">
        <v>0.0</v>
      </c>
      <c r="CV130" s="27">
        <v>0.0</v>
      </c>
      <c r="CW130" s="27">
        <v>0.0</v>
      </c>
      <c r="CX130" s="27">
        <v>0.0</v>
      </c>
      <c r="CY130" s="27">
        <v>0.0</v>
      </c>
      <c r="CZ130" s="27">
        <v>0.0</v>
      </c>
      <c r="DA130" s="27">
        <v>0.0</v>
      </c>
      <c r="DB130" s="27">
        <v>0.0</v>
      </c>
      <c r="DC130" s="27">
        <v>0.0</v>
      </c>
      <c r="DD130" s="27">
        <v>0.0</v>
      </c>
      <c r="DE130" s="27">
        <v>0.0</v>
      </c>
      <c r="DF130" s="27">
        <v>0.0</v>
      </c>
      <c r="DG130" s="27">
        <v>0.0</v>
      </c>
      <c r="DH130" s="27">
        <v>0.0</v>
      </c>
      <c r="DI130" s="27">
        <v>0.0</v>
      </c>
      <c r="DJ130" s="27">
        <v>0.0</v>
      </c>
      <c r="DK130" s="27">
        <v>0.0</v>
      </c>
      <c r="DL130" s="27">
        <v>0.0</v>
      </c>
      <c r="DM130" s="27">
        <v>0.0</v>
      </c>
      <c r="DN130" s="27">
        <v>0.0</v>
      </c>
      <c r="DO130" s="27">
        <v>0.0</v>
      </c>
      <c r="DP130" s="27">
        <v>0.0</v>
      </c>
      <c r="DQ130" s="27">
        <v>0.0</v>
      </c>
      <c r="DR130" s="27">
        <v>0.0</v>
      </c>
    </row>
    <row r="131" ht="14.25" customHeight="1" outlineLevel="1">
      <c r="B131" s="249" t="s">
        <v>262</v>
      </c>
      <c r="C131" s="256"/>
      <c r="D131" s="256"/>
      <c r="E131" s="256"/>
      <c r="F131" s="256"/>
      <c r="G131" s="256"/>
      <c r="H131" s="256"/>
      <c r="I131" s="256"/>
      <c r="J131" s="256"/>
      <c r="K131" s="256"/>
      <c r="L131" s="256"/>
      <c r="M131" s="256"/>
      <c r="N131" s="256"/>
      <c r="O131" s="256"/>
      <c r="P131" s="256"/>
      <c r="Q131" s="256"/>
      <c r="R131" s="256"/>
      <c r="S131" s="256"/>
      <c r="T131" s="256"/>
      <c r="U131" s="256"/>
      <c r="V131" s="256"/>
      <c r="W131" s="256"/>
      <c r="X131" s="256"/>
      <c r="Y131" s="256"/>
      <c r="Z131" s="256"/>
      <c r="AA131" s="256"/>
      <c r="AB131" s="256"/>
      <c r="AC131" s="256"/>
      <c r="AD131" s="256"/>
      <c r="AE131" s="256"/>
      <c r="AF131" s="256"/>
      <c r="AG131" s="256"/>
      <c r="AH131" s="256"/>
      <c r="AI131" s="256"/>
      <c r="AJ131" s="256"/>
      <c r="AK131" s="256"/>
      <c r="AL131" s="256"/>
      <c r="AM131" s="256"/>
      <c r="AN131" s="256"/>
      <c r="AO131" s="256"/>
      <c r="AP131" s="256"/>
      <c r="AQ131" s="256"/>
      <c r="AR131" s="256"/>
      <c r="AS131" s="256"/>
      <c r="AT131" s="256"/>
      <c r="AU131" s="256"/>
      <c r="AV131" s="256"/>
      <c r="AW131" s="256"/>
      <c r="AX131" s="256"/>
      <c r="AY131" s="256"/>
      <c r="AZ131" s="256"/>
      <c r="BA131" s="256"/>
      <c r="BB131" s="256"/>
      <c r="BC131" s="256"/>
      <c r="BD131" s="256"/>
      <c r="BE131" s="256"/>
      <c r="BF131" s="256"/>
      <c r="BG131" s="256"/>
      <c r="BH131" s="256"/>
      <c r="BI131" s="256"/>
      <c r="BJ131" s="256"/>
      <c r="BK131" s="256"/>
      <c r="BL131" s="256"/>
      <c r="BM131" s="256"/>
      <c r="BN131" s="256"/>
      <c r="BO131" s="256"/>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256"/>
      <c r="CK131" s="256"/>
      <c r="CL131" s="256"/>
      <c r="CM131" s="256"/>
      <c r="CN131" s="256"/>
      <c r="CO131" s="256"/>
      <c r="CP131" s="256"/>
      <c r="CQ131" s="256"/>
      <c r="CR131" s="256"/>
      <c r="CS131" s="256"/>
      <c r="CT131" s="256"/>
      <c r="CU131" s="256"/>
      <c r="CV131" s="256"/>
      <c r="CW131" s="256"/>
      <c r="CX131" s="256"/>
      <c r="CY131" s="256"/>
      <c r="CZ131" s="256"/>
      <c r="DA131" s="256"/>
      <c r="DB131" s="256"/>
      <c r="DC131" s="256"/>
      <c r="DD131" s="256"/>
      <c r="DE131" s="256"/>
      <c r="DF131" s="256"/>
      <c r="DG131" s="256"/>
      <c r="DH131" s="256"/>
      <c r="DI131" s="256"/>
      <c r="DJ131" s="256"/>
      <c r="DK131" s="256"/>
      <c r="DL131" s="256"/>
      <c r="DM131" s="256"/>
      <c r="DN131" s="256"/>
      <c r="DO131" s="256"/>
      <c r="DP131" s="256"/>
      <c r="DQ131" s="256"/>
      <c r="DR131" s="256"/>
    </row>
    <row r="132" ht="14.25" customHeight="1" outlineLevel="1">
      <c r="B132" s="252" t="s">
        <v>263</v>
      </c>
      <c r="C132" s="255"/>
      <c r="D132" s="255"/>
      <c r="E132" s="255"/>
      <c r="F132" s="255"/>
      <c r="G132" s="255"/>
      <c r="H132" s="255"/>
      <c r="I132" s="255"/>
      <c r="J132" s="255"/>
      <c r="K132" s="255"/>
      <c r="L132" s="255"/>
      <c r="M132" s="255"/>
      <c r="N132" s="255"/>
      <c r="O132" s="255"/>
      <c r="P132" s="255"/>
      <c r="Q132" s="255"/>
      <c r="R132" s="255"/>
      <c r="S132" s="255"/>
      <c r="T132" s="255"/>
      <c r="U132" s="255"/>
      <c r="V132" s="255"/>
      <c r="W132" s="255"/>
      <c r="X132" s="255"/>
      <c r="Y132" s="255"/>
      <c r="Z132" s="255"/>
      <c r="AA132" s="255"/>
      <c r="AB132" s="255"/>
      <c r="AC132" s="255"/>
      <c r="AD132" s="255"/>
      <c r="AE132" s="255"/>
      <c r="AF132" s="255"/>
      <c r="AG132" s="255"/>
      <c r="AH132" s="255"/>
      <c r="AI132" s="255"/>
      <c r="AJ132" s="255"/>
      <c r="AK132" s="255"/>
      <c r="AL132" s="255"/>
      <c r="AM132" s="255"/>
      <c r="AN132" s="255"/>
      <c r="AO132" s="255"/>
      <c r="AP132" s="255"/>
      <c r="AQ132" s="255"/>
      <c r="AR132" s="255"/>
      <c r="AS132" s="255"/>
      <c r="AT132" s="255"/>
      <c r="AU132" s="255"/>
      <c r="AV132" s="255"/>
      <c r="AW132" s="255"/>
      <c r="AX132" s="255"/>
      <c r="AY132" s="255"/>
      <c r="AZ132" s="255"/>
      <c r="BA132" s="255"/>
      <c r="BB132" s="255"/>
      <c r="BC132" s="255"/>
      <c r="BD132" s="255"/>
      <c r="BE132" s="255"/>
      <c r="BF132" s="255"/>
      <c r="BG132" s="255"/>
      <c r="BH132" s="255"/>
      <c r="BI132" s="255"/>
      <c r="BJ132" s="255"/>
      <c r="BK132" s="255"/>
      <c r="BL132" s="255"/>
      <c r="BM132" s="255"/>
      <c r="BN132" s="255"/>
      <c r="BO132" s="255"/>
      <c r="BP132" s="255"/>
      <c r="BQ132" s="255"/>
      <c r="BR132" s="255"/>
      <c r="BS132" s="255"/>
      <c r="BT132" s="255"/>
      <c r="BU132" s="255"/>
      <c r="BV132" s="255"/>
      <c r="BW132" s="255"/>
      <c r="BX132" s="255"/>
      <c r="BY132" s="255"/>
      <c r="BZ132" s="255"/>
      <c r="CA132" s="255"/>
      <c r="CB132" s="255"/>
      <c r="CC132" s="255"/>
      <c r="CD132" s="255"/>
      <c r="CE132" s="255"/>
      <c r="CF132" s="255"/>
      <c r="CG132" s="255"/>
      <c r="CH132" s="255"/>
      <c r="CI132" s="255"/>
      <c r="CJ132" s="255"/>
      <c r="CK132" s="255"/>
      <c r="CL132" s="255"/>
      <c r="CM132" s="255"/>
      <c r="CN132" s="255"/>
      <c r="CO132" s="255"/>
      <c r="CP132" s="255"/>
      <c r="CQ132" s="255"/>
      <c r="CR132" s="255"/>
      <c r="CS132" s="255"/>
      <c r="CT132" s="255"/>
      <c r="CU132" s="255"/>
      <c r="CV132" s="255"/>
      <c r="CW132" s="255"/>
      <c r="CX132" s="255"/>
      <c r="CY132" s="255"/>
      <c r="CZ132" s="255"/>
      <c r="DA132" s="255"/>
      <c r="DB132" s="255"/>
      <c r="DC132" s="255"/>
      <c r="DD132" s="255"/>
      <c r="DE132" s="255"/>
      <c r="DF132" s="255"/>
      <c r="DG132" s="255"/>
      <c r="DH132" s="255"/>
      <c r="DI132" s="255"/>
      <c r="DJ132" s="255"/>
      <c r="DK132" s="255"/>
      <c r="DL132" s="255"/>
      <c r="DM132" s="255"/>
      <c r="DN132" s="255"/>
      <c r="DO132" s="255"/>
      <c r="DP132" s="255"/>
      <c r="DQ132" s="255"/>
      <c r="DR132" s="255"/>
    </row>
    <row r="133" ht="14.25" customHeight="1" outlineLevel="1">
      <c r="B133" s="242" t="s">
        <v>264</v>
      </c>
      <c r="C133" s="27">
        <f>C117*'Utility Modules'!$C$26/100</f>
        <v>34572834.41</v>
      </c>
      <c r="D133" s="27">
        <f>D117*'Utility Modules'!$C$26/100</f>
        <v>117100652.9</v>
      </c>
      <c r="E133" s="27">
        <f>E117*'Utility Modules'!$C$26/100</f>
        <v>256517568.3</v>
      </c>
      <c r="F133" s="27">
        <f>F117*'Utility Modules'!$C$26/100</f>
        <v>392488761.2</v>
      </c>
      <c r="G133" s="27">
        <f>G117*'Utility Modules'!$C$26/100</f>
        <v>458167986.2</v>
      </c>
      <c r="H133" s="27">
        <f>H117*'Utility Modules'!$C$26/100</f>
        <v>479185911.8</v>
      </c>
      <c r="I133" s="27">
        <f>I117*'Utility Modules'!$C$26/100</f>
        <v>485919547.3</v>
      </c>
      <c r="J133" s="27">
        <f>J117*'Utility Modules'!$C$26/100</f>
        <v>487832280.7</v>
      </c>
      <c r="K133" s="27">
        <f>K117*'Utility Modules'!$C$26/100</f>
        <v>488501714.5</v>
      </c>
      <c r="L133" s="27">
        <f>L117*'Utility Modules'!$C$26/100</f>
        <v>488760651.8</v>
      </c>
      <c r="M133" s="27">
        <f>M117*'Utility Modules'!$C$26/100</f>
        <v>488892009.2</v>
      </c>
      <c r="N133" s="27">
        <f>N117*'Utility Modules'!$C$26/100</f>
        <v>489008687.9</v>
      </c>
      <c r="O133" s="27">
        <f>O117*'Utility Modules'!$C$26/100</f>
        <v>489109194.4</v>
      </c>
      <c r="P133" s="27">
        <f>P117*'Utility Modules'!$C$26/100</f>
        <v>489210803.9</v>
      </c>
      <c r="Q133" s="27">
        <f>Q117*'Utility Modules'!$C$26/100</f>
        <v>489307668.9</v>
      </c>
      <c r="R133" s="27">
        <f>R117*'Utility Modules'!$C$26/100</f>
        <v>489408235.4</v>
      </c>
      <c r="S133" s="27">
        <f>S117*'Utility Modules'!$C$26/100</f>
        <v>489508471.4</v>
      </c>
      <c r="T133" s="27">
        <f>T117*'Utility Modules'!$C$26/100</f>
        <v>489605197.9</v>
      </c>
      <c r="U133" s="27">
        <f>U117*'Utility Modules'!$C$26/100</f>
        <v>489705870.7</v>
      </c>
      <c r="V133" s="27">
        <f>V117*'Utility Modules'!$C$26/100</f>
        <v>489802726.1</v>
      </c>
      <c r="W133" s="27">
        <f>W117*'Utility Modules'!$C$26/100</f>
        <v>489903538.7</v>
      </c>
      <c r="X133" s="27">
        <f>X117*'Utility Modules'!$C$26/100</f>
        <v>490004099.4</v>
      </c>
      <c r="Y133" s="27">
        <f>Y117*'Utility Modules'!$C$26/100</f>
        <v>490094016.9</v>
      </c>
      <c r="Z133" s="27">
        <f>Z117*'Utility Modules'!$C$26/100</f>
        <v>490195688.1</v>
      </c>
      <c r="AA133" s="27">
        <f>AA117*'Utility Modules'!$C$26/100</f>
        <v>490292881.2</v>
      </c>
      <c r="AB133" s="27">
        <f>AB117*'Utility Modules'!$C$26/100</f>
        <v>490394045.7</v>
      </c>
      <c r="AC133" s="27">
        <f>AC117*'Utility Modules'!$C$26/100</f>
        <v>490491375.6</v>
      </c>
      <c r="AD133" s="27">
        <f>AD117*'Utility Modules'!$C$26/100</f>
        <v>490592682.3</v>
      </c>
      <c r="AE133" s="27">
        <f>AE117*'Utility Modules'!$C$26/100</f>
        <v>490693735.7</v>
      </c>
      <c r="AF133" s="27">
        <f>AF117*'Utility Modules'!$C$26/100</f>
        <v>490791271.8</v>
      </c>
      <c r="AG133" s="27">
        <f>AG117*'Utility Modules'!$C$26/100</f>
        <v>490892793.1</v>
      </c>
      <c r="AH133" s="27">
        <f>AH117*'Utility Modules'!$C$26/100</f>
        <v>490990466</v>
      </c>
      <c r="AI133" s="27">
        <f>AI117*'Utility Modules'!$C$26/100</f>
        <v>491092129.4</v>
      </c>
      <c r="AJ133" s="27">
        <f>AJ117*'Utility Modules'!$C$26/100</f>
        <v>491193538.5</v>
      </c>
      <c r="AK133" s="27">
        <f>AK117*'Utility Modules'!$C$26/100</f>
        <v>491284214</v>
      </c>
      <c r="AL133" s="27">
        <f>AL117*'Utility Modules'!$C$26/100</f>
        <v>491386741.8</v>
      </c>
      <c r="AM133" s="27">
        <f>AM117*'Utility Modules'!$C$26/100</f>
        <v>491484753.2</v>
      </c>
      <c r="AN133" s="27">
        <f>AN117*'Utility Modules'!$C$26/100</f>
        <v>491586768.8</v>
      </c>
      <c r="AO133" s="27">
        <f>AO117*'Utility Modules'!$C$26/100</f>
        <v>491684917</v>
      </c>
      <c r="AP133" s="27">
        <f>AP117*'Utility Modules'!$C$26/100</f>
        <v>491787074.8</v>
      </c>
      <c r="AQ133" s="27">
        <f>AQ117*'Utility Modules'!$C$26/100</f>
        <v>491888976.6</v>
      </c>
      <c r="AR133" s="27">
        <f>AR117*'Utility Modules'!$C$26/100</f>
        <v>491987331</v>
      </c>
      <c r="AS133" s="27">
        <f>AS117*'Utility Modules'!$C$26/100</f>
        <v>492089703.4</v>
      </c>
      <c r="AT133" s="27">
        <f>AT117*'Utility Modules'!$C$26/100</f>
        <v>492188194.6</v>
      </c>
      <c r="AU133" s="27">
        <f>AU117*'Utility Modules'!$C$26/100</f>
        <v>492290709.2</v>
      </c>
      <c r="AV133" s="27">
        <f>AV117*'Utility Modules'!$C$26/100</f>
        <v>492392966.6</v>
      </c>
      <c r="AW133" s="27">
        <f>AW117*'Utility Modules'!$C$26/100</f>
        <v>492488032</v>
      </c>
      <c r="AX133" s="27">
        <f>AX117*'Utility Modules'!$C$26/100</f>
        <v>492591088.8</v>
      </c>
      <c r="AY133" s="27">
        <f>AY117*'Utility Modules'!$C$26/100</f>
        <v>492689920.7</v>
      </c>
      <c r="AZ133" s="27">
        <f>AZ117*'Utility Modules'!$C$26/100</f>
        <v>492792789.8</v>
      </c>
      <c r="BA133" s="27">
        <f>BA117*'Utility Modules'!$C$26/100</f>
        <v>492891758.5</v>
      </c>
      <c r="BB133" s="27">
        <f>BB117*'Utility Modules'!$C$26/100</f>
        <v>492994769.8</v>
      </c>
      <c r="BC133" s="27">
        <f>BC117*'Utility Modules'!$C$26/100</f>
        <v>493097522.3</v>
      </c>
      <c r="BD133" s="27">
        <f>BD117*'Utility Modules'!$C$26/100</f>
        <v>493196697.2</v>
      </c>
      <c r="BE133" s="27">
        <f>BE117*'Utility Modules'!$C$26/100</f>
        <v>493299923</v>
      </c>
      <c r="BF133" s="27">
        <f>BF117*'Utility Modules'!$C$26/100</f>
        <v>493399234.7</v>
      </c>
      <c r="BG133" s="27">
        <f>BG117*'Utility Modules'!$C$26/100</f>
        <v>493502602.8</v>
      </c>
      <c r="BH133" s="27">
        <f>BH117*'Utility Modules'!$C$26/100</f>
        <v>493605710.9</v>
      </c>
      <c r="BI133" s="27">
        <f>BI117*'Utility Modules'!$C$26/100</f>
        <v>493697904.7</v>
      </c>
      <c r="BJ133" s="27">
        <f>BJ117*'Utility Modules'!$C$26/100</f>
        <v>493802148</v>
      </c>
      <c r="BK133" s="27">
        <f>BK117*'Utility Modules'!$C$26/100</f>
        <v>493901798.2</v>
      </c>
      <c r="BL133" s="27">
        <f>BL117*'Utility Modules'!$C$26/100</f>
        <v>494005518.4</v>
      </c>
      <c r="BM133" s="27">
        <f>BM117*'Utility Modules'!$C$26/100</f>
        <v>494105305.4</v>
      </c>
      <c r="BN133" s="27">
        <f>BN117*'Utility Modules'!$C$26/100</f>
        <v>494209167.8</v>
      </c>
      <c r="BO133" s="27">
        <f>BO117*'Utility Modules'!$C$26/100</f>
        <v>494312768.7</v>
      </c>
      <c r="BP133" s="27">
        <f>BP117*'Utility Modules'!$C$26/100</f>
        <v>494412761.9</v>
      </c>
      <c r="BQ133" s="27">
        <f>BQ117*'Utility Modules'!$C$26/100</f>
        <v>494516838.8</v>
      </c>
      <c r="BR133" s="27">
        <f>BR117*'Utility Modules'!$C$26/100</f>
        <v>494616968.8</v>
      </c>
      <c r="BS133" s="27">
        <f>BS117*'Utility Modules'!$C$26/100</f>
        <v>494721188</v>
      </c>
      <c r="BT133" s="27">
        <f>BT117*'Utility Modules'!$C$26/100</f>
        <v>494825144.5</v>
      </c>
      <c r="BU133" s="27">
        <f>BU117*'Utility Modules'!$C$26/100</f>
        <v>494918096.3</v>
      </c>
      <c r="BV133" s="27">
        <f>BV117*'Utility Modules'!$C$26/100</f>
        <v>495023196.2</v>
      </c>
      <c r="BW133" s="27">
        <f>BW117*'Utility Modules'!$C$26/100</f>
        <v>495123664.7</v>
      </c>
      <c r="BX133" s="27">
        <f>BX117*'Utility Modules'!$C$26/100</f>
        <v>495228236</v>
      </c>
      <c r="BY133" s="27">
        <f>BY117*'Utility Modules'!$C$26/100</f>
        <v>495328841.3</v>
      </c>
      <c r="BZ133" s="27">
        <f>BZ117*'Utility Modules'!$C$26/100</f>
        <v>495433554.8</v>
      </c>
      <c r="CA133" s="27">
        <f>CA117*'Utility Modules'!$C$26/100</f>
        <v>495538004.1</v>
      </c>
      <c r="CB133" s="27">
        <f>CB117*'Utility Modules'!$C$26/100</f>
        <v>495638815.6</v>
      </c>
      <c r="CC133" s="27">
        <f>CC117*'Utility Modules'!$C$26/100</f>
        <v>495743743.7</v>
      </c>
      <c r="CD133" s="27">
        <f>CD117*'Utility Modules'!$C$26/100</f>
        <v>495844691.9</v>
      </c>
      <c r="CE133" s="27">
        <f>CE117*'Utility Modules'!$C$26/100</f>
        <v>495949762.2</v>
      </c>
      <c r="CF133" s="27">
        <f>CF117*'Utility Modules'!$C$26/100</f>
        <v>496054567.1</v>
      </c>
      <c r="CG133" s="27">
        <f>CG117*'Utility Modules'!$C$26/100</f>
        <v>496148277</v>
      </c>
      <c r="CH133" s="27">
        <f>CH117*'Utility Modules'!$C$26/100</f>
        <v>496254233.5</v>
      </c>
      <c r="CI133" s="27">
        <f>CI117*'Utility Modules'!$C$26/100</f>
        <v>496355520.3</v>
      </c>
      <c r="CJ133" s="27">
        <f>CJ117*'Utility Modules'!$C$26/100</f>
        <v>496460942.7</v>
      </c>
      <c r="CK133" s="27">
        <f>CK117*'Utility Modules'!$C$26/100</f>
        <v>496562366.3</v>
      </c>
      <c r="CL133" s="27">
        <f>CL117*'Utility Modules'!$C$26/100</f>
        <v>496667930.9</v>
      </c>
      <c r="CM133" s="27">
        <f>CM117*'Utility Modules'!$C$26/100</f>
        <v>496773228.6</v>
      </c>
      <c r="CN133" s="27">
        <f>CN117*'Utility Modules'!$C$26/100</f>
        <v>496874858.4</v>
      </c>
      <c r="CO133" s="27">
        <f>CO117*'Utility Modules'!$C$26/100</f>
        <v>496980637.5</v>
      </c>
      <c r="CP133" s="27">
        <f>CP117*'Utility Modules'!$C$26/100</f>
        <v>497082404.1</v>
      </c>
      <c r="CQ133" s="27">
        <f>CQ117*'Utility Modules'!$C$26/100</f>
        <v>497188325.5</v>
      </c>
      <c r="CR133" s="27">
        <f>CR117*'Utility Modules'!$C$26/100</f>
        <v>497293978.8</v>
      </c>
      <c r="CS133" s="27">
        <f>CS117*'Utility Modules'!$C$26/100</f>
        <v>497392199.1</v>
      </c>
      <c r="CT133" s="27">
        <f>CT117*'Utility Modules'!$C$26/100</f>
        <v>497498673.7</v>
      </c>
      <c r="CU133" s="27">
        <f>CU117*'Utility Modules'!$C$26/100</f>
        <v>497600781</v>
      </c>
      <c r="CV133" s="27">
        <f>CV117*'Utility Modules'!$C$26/100</f>
        <v>497707056.8</v>
      </c>
      <c r="CW133" s="27">
        <f>CW117*'Utility Modules'!$C$26/100</f>
        <v>497809300.9</v>
      </c>
      <c r="CX133" s="27">
        <f>CX117*'Utility Modules'!$C$26/100</f>
        <v>497915719</v>
      </c>
      <c r="CY133" s="27">
        <f>CY117*'Utility Modules'!$C$26/100</f>
        <v>498021867.4</v>
      </c>
      <c r="CZ133" s="27">
        <f>CZ117*'Utility Modules'!$C$26/100</f>
        <v>498124317.7</v>
      </c>
      <c r="DA133" s="27">
        <f>DA117*'Utility Modules'!$C$26/100</f>
        <v>498230950.3</v>
      </c>
      <c r="DB133" s="27">
        <f>DB117*'Utility Modules'!$C$26/100</f>
        <v>498333537.4</v>
      </c>
      <c r="DC133" s="27">
        <f>DC117*'Utility Modules'!$C$26/100</f>
        <v>498440312.3</v>
      </c>
      <c r="DD133" s="27">
        <f>DD117*'Utility Modules'!$C$26/100</f>
        <v>498546816.2</v>
      </c>
      <c r="DE133" s="27">
        <f>DE117*'Utility Modules'!$C$26/100</f>
        <v>498642044.4</v>
      </c>
      <c r="DF133" s="27">
        <f>DF117*'Utility Modules'!$C$26/100</f>
        <v>498749716.4</v>
      </c>
      <c r="DG133" s="27">
        <f>DG117*'Utility Modules'!$C$26/100</f>
        <v>498852642</v>
      </c>
      <c r="DH133" s="27">
        <f>DH117*'Utility Modules'!$C$26/100</f>
        <v>498959769</v>
      </c>
      <c r="DI133" s="27">
        <f>DI117*'Utility Modules'!$C$26/100</f>
        <v>499062831.3</v>
      </c>
      <c r="DJ133" s="27">
        <f>DJ117*'Utility Modules'!$C$26/100</f>
        <v>499170100.6</v>
      </c>
      <c r="DK133" s="27">
        <f>DK117*'Utility Modules'!$C$26/100</f>
        <v>499277097.3</v>
      </c>
      <c r="DL133" s="27">
        <f>DL117*'Utility Modules'!$C$26/100</f>
        <v>499380365.9</v>
      </c>
      <c r="DM133" s="27">
        <f>DM117*'Utility Modules'!$C$26/100</f>
        <v>499487849.7</v>
      </c>
      <c r="DN133" s="27">
        <f>DN117*'Utility Modules'!$C$26/100</f>
        <v>499591255</v>
      </c>
      <c r="DO133" s="27">
        <f>DO117*'Utility Modules'!$C$26/100</f>
        <v>499698881</v>
      </c>
      <c r="DP133" s="27">
        <f>DP117*'Utility Modules'!$C$26/100</f>
        <v>499806233.4</v>
      </c>
      <c r="DQ133" s="27">
        <f>DQ117*'Utility Modules'!$C$26/100</f>
        <v>499902219.6</v>
      </c>
      <c r="DR133" s="27">
        <f>DR117*'Utility Modules'!$C$26/100</f>
        <v>500010748.2</v>
      </c>
    </row>
    <row r="134" ht="14.25" customHeight="1" outlineLevel="1">
      <c r="B134" s="242" t="s">
        <v>262</v>
      </c>
      <c r="C134" s="27">
        <f>if(AND(Inputs!$C$73&lt;=C5,Inputs!$C$74&gt;C5),if(Inputs!$C$69='Background Data'!$A$97,Inputs!$C$71,Inputs!$C$81*Inputs!$C$70/100),0)+C133</f>
        <v>34572834.41</v>
      </c>
      <c r="D134" s="27">
        <f>if(AND(Inputs!$C$73&lt;=D5,Inputs!$C$74&gt;D5),if(Inputs!$C$69='Background Data'!$A$97,Inputs!$C$71,Inputs!$C$81*Inputs!$C$70/100),0)+D133</f>
        <v>117100652.9</v>
      </c>
      <c r="E134" s="27">
        <f>if(AND(Inputs!$C$73&lt;=E5,Inputs!$C$74&gt;E5),if(Inputs!$C$69='Background Data'!$A$97,Inputs!$C$71,Inputs!$C$81*Inputs!$C$70/100),0)+E133</f>
        <v>256517568.3</v>
      </c>
      <c r="F134" s="27">
        <f>if(AND(Inputs!$C$73&lt;=F5,Inputs!$C$74&gt;F5),if(Inputs!$C$69='Background Data'!$A$97,Inputs!$C$71,Inputs!$C$81*Inputs!$C$70/100),0)+F133</f>
        <v>392487510.7</v>
      </c>
      <c r="G134" s="27">
        <f>if(AND(Inputs!$C$73&lt;=G5,Inputs!$C$74&gt;G5),if(Inputs!$C$69='Background Data'!$A$97,Inputs!$C$71,Inputs!$C$81*Inputs!$C$70/100),0)+G133</f>
        <v>458166735.7</v>
      </c>
      <c r="H134" s="27">
        <f>if(AND(Inputs!$C$73&lt;=H5,Inputs!$C$74&gt;H5),if(Inputs!$C$69='Background Data'!$A$97,Inputs!$C$71,Inputs!$C$81*Inputs!$C$70/100),0)+H133</f>
        <v>479184661.3</v>
      </c>
      <c r="I134" s="27">
        <f>if(AND(Inputs!$C$73&lt;=I5,Inputs!$C$74&gt;I5),if(Inputs!$C$69='Background Data'!$A$97,Inputs!$C$71,Inputs!$C$81*Inputs!$C$70/100),0)+I133</f>
        <v>485918296.8</v>
      </c>
      <c r="J134" s="27">
        <f>if(AND(Inputs!$C$73&lt;=J5,Inputs!$C$74&gt;J5),if(Inputs!$C$69='Background Data'!$A$97,Inputs!$C$71,Inputs!$C$81*Inputs!$C$70/100),0)+J133</f>
        <v>487831030.2</v>
      </c>
      <c r="K134" s="27">
        <f>if(AND(Inputs!$C$73&lt;=K5,Inputs!$C$74&gt;K5),if(Inputs!$C$69='Background Data'!$A$97,Inputs!$C$71,Inputs!$C$81*Inputs!$C$70/100),0)+K133</f>
        <v>488500464</v>
      </c>
      <c r="L134" s="27">
        <f>if(AND(Inputs!$C$73&lt;=L5,Inputs!$C$74&gt;L5),if(Inputs!$C$69='Background Data'!$A$97,Inputs!$C$71,Inputs!$C$81*Inputs!$C$70/100),0)+L133</f>
        <v>488759401.3</v>
      </c>
      <c r="M134" s="27">
        <f>if(AND(Inputs!$C$73&lt;=M5,Inputs!$C$74&gt;M5),if(Inputs!$C$69='Background Data'!$A$97,Inputs!$C$71,Inputs!$C$81*Inputs!$C$70/100),0)+M133</f>
        <v>488890758.7</v>
      </c>
      <c r="N134" s="27">
        <f>if(AND(Inputs!$C$73&lt;=N5,Inputs!$C$74&gt;N5),if(Inputs!$C$69='Background Data'!$A$97,Inputs!$C$71,Inputs!$C$81*Inputs!$C$70/100),0)+N133</f>
        <v>489007437.4</v>
      </c>
      <c r="O134" s="27">
        <f>if(AND(Inputs!$C$73&lt;=O5,Inputs!$C$74&gt;O5),if(Inputs!$C$69='Background Data'!$A$97,Inputs!$C$71,Inputs!$C$81*Inputs!$C$70/100),0)+O133</f>
        <v>489107943.9</v>
      </c>
      <c r="P134" s="27">
        <f>if(AND(Inputs!$C$73&lt;=P5,Inputs!$C$74&gt;P5),if(Inputs!$C$69='Background Data'!$A$97,Inputs!$C$71,Inputs!$C$81*Inputs!$C$70/100),0)+P133</f>
        <v>489209553.4</v>
      </c>
      <c r="Q134" s="27">
        <f>if(AND(Inputs!$C$73&lt;=Q5,Inputs!$C$74&gt;Q5),if(Inputs!$C$69='Background Data'!$A$97,Inputs!$C$71,Inputs!$C$81*Inputs!$C$70/100),0)+Q133</f>
        <v>489306418.4</v>
      </c>
      <c r="R134" s="27">
        <f>if(AND(Inputs!$C$73&lt;=R5,Inputs!$C$74&gt;R5),if(Inputs!$C$69='Background Data'!$A$97,Inputs!$C$71,Inputs!$C$81*Inputs!$C$70/100),0)+R133</f>
        <v>489406984.9</v>
      </c>
      <c r="S134" s="27">
        <f>if(AND(Inputs!$C$73&lt;=S5,Inputs!$C$74&gt;S5),if(Inputs!$C$69='Background Data'!$A$97,Inputs!$C$71,Inputs!$C$81*Inputs!$C$70/100),0)+S133</f>
        <v>489507220.9</v>
      </c>
      <c r="T134" s="27">
        <f>if(AND(Inputs!$C$73&lt;=T5,Inputs!$C$74&gt;T5),if(Inputs!$C$69='Background Data'!$A$97,Inputs!$C$71,Inputs!$C$81*Inputs!$C$70/100),0)+T133</f>
        <v>489603947.4</v>
      </c>
      <c r="U134" s="27">
        <f>if(AND(Inputs!$C$73&lt;=U5,Inputs!$C$74&gt;U5),if(Inputs!$C$69='Background Data'!$A$97,Inputs!$C$71,Inputs!$C$81*Inputs!$C$70/100),0)+U133</f>
        <v>489704620.2</v>
      </c>
      <c r="V134" s="27">
        <f>if(AND(Inputs!$C$73&lt;=V5,Inputs!$C$74&gt;V5),if(Inputs!$C$69='Background Data'!$A$97,Inputs!$C$71,Inputs!$C$81*Inputs!$C$70/100),0)+V133</f>
        <v>489801475.6</v>
      </c>
      <c r="W134" s="27">
        <f>if(AND(Inputs!$C$73&lt;=W5,Inputs!$C$74&gt;W5),if(Inputs!$C$69='Background Data'!$A$97,Inputs!$C$71,Inputs!$C$81*Inputs!$C$70/100),0)+W133</f>
        <v>489902288.2</v>
      </c>
      <c r="X134" s="27">
        <f>if(AND(Inputs!$C$73&lt;=X5,Inputs!$C$74&gt;X5),if(Inputs!$C$69='Background Data'!$A$97,Inputs!$C$71,Inputs!$C$81*Inputs!$C$70/100),0)+X133</f>
        <v>490002848.9</v>
      </c>
      <c r="Y134" s="27">
        <f>if(AND(Inputs!$C$73&lt;=Y5,Inputs!$C$74&gt;Y5),if(Inputs!$C$69='Background Data'!$A$97,Inputs!$C$71,Inputs!$C$81*Inputs!$C$70/100),0)+Y133</f>
        <v>490092766.4</v>
      </c>
      <c r="Z134" s="27">
        <f>if(AND(Inputs!$C$73&lt;=Z5,Inputs!$C$74&gt;Z5),if(Inputs!$C$69='Background Data'!$A$97,Inputs!$C$71,Inputs!$C$81*Inputs!$C$70/100),0)+Z133</f>
        <v>490194437.6</v>
      </c>
      <c r="AA134" s="27">
        <f>if(AND(Inputs!$C$73&lt;=AA5,Inputs!$C$74&gt;AA5),if(Inputs!$C$69='Background Data'!$A$97,Inputs!$C$71,Inputs!$C$81*Inputs!$C$70/100),0)+AA133</f>
        <v>490291630.7</v>
      </c>
      <c r="AB134" s="27">
        <f>if(AND(Inputs!$C$73&lt;=AB5,Inputs!$C$74&gt;AB5),if(Inputs!$C$69='Background Data'!$A$97,Inputs!$C$71,Inputs!$C$81*Inputs!$C$70/100),0)+AB133</f>
        <v>490392795.2</v>
      </c>
      <c r="AC134" s="27">
        <f>if(AND(Inputs!$C$73&lt;=AC5,Inputs!$C$74&gt;AC5),if(Inputs!$C$69='Background Data'!$A$97,Inputs!$C$71,Inputs!$C$81*Inputs!$C$70/100),0)+AC133</f>
        <v>490490125.1</v>
      </c>
      <c r="AD134" s="27">
        <f>if(AND(Inputs!$C$73&lt;=AD5,Inputs!$C$74&gt;AD5),if(Inputs!$C$69='Background Data'!$A$97,Inputs!$C$71,Inputs!$C$81*Inputs!$C$70/100),0)+AD133</f>
        <v>490591431.8</v>
      </c>
      <c r="AE134" s="27">
        <f>if(AND(Inputs!$C$73&lt;=AE5,Inputs!$C$74&gt;AE5),if(Inputs!$C$69='Background Data'!$A$97,Inputs!$C$71,Inputs!$C$81*Inputs!$C$70/100),0)+AE133</f>
        <v>490692485.2</v>
      </c>
      <c r="AF134" s="27">
        <f>if(AND(Inputs!$C$73&lt;=AF5,Inputs!$C$74&gt;AF5),if(Inputs!$C$69='Background Data'!$A$97,Inputs!$C$71,Inputs!$C$81*Inputs!$C$70/100),0)+AF133</f>
        <v>490790021.3</v>
      </c>
      <c r="AG134" s="27">
        <f>if(AND(Inputs!$C$73&lt;=AG5,Inputs!$C$74&gt;AG5),if(Inputs!$C$69='Background Data'!$A$97,Inputs!$C$71,Inputs!$C$81*Inputs!$C$70/100),0)+AG133</f>
        <v>490891542.6</v>
      </c>
      <c r="AH134" s="27">
        <f>if(AND(Inputs!$C$73&lt;=AH5,Inputs!$C$74&gt;AH5),if(Inputs!$C$69='Background Data'!$A$97,Inputs!$C$71,Inputs!$C$81*Inputs!$C$70/100),0)+AH133</f>
        <v>490989215.5</v>
      </c>
      <c r="AI134" s="27">
        <f>if(AND(Inputs!$C$73&lt;=AI5,Inputs!$C$74&gt;AI5),if(Inputs!$C$69='Background Data'!$A$97,Inputs!$C$71,Inputs!$C$81*Inputs!$C$70/100),0)+AI133</f>
        <v>491090878.9</v>
      </c>
      <c r="AJ134" s="27">
        <f>if(AND(Inputs!$C$73&lt;=AJ5,Inputs!$C$74&gt;AJ5),if(Inputs!$C$69='Background Data'!$A$97,Inputs!$C$71,Inputs!$C$81*Inputs!$C$70/100),0)+AJ133</f>
        <v>491192288</v>
      </c>
      <c r="AK134" s="27">
        <f>if(AND(Inputs!$C$73&lt;=AK5,Inputs!$C$74&gt;AK5),if(Inputs!$C$69='Background Data'!$A$97,Inputs!$C$71,Inputs!$C$81*Inputs!$C$70/100),0)+AK133</f>
        <v>491282963.5</v>
      </c>
      <c r="AL134" s="27">
        <f>if(AND(Inputs!$C$73&lt;=AL5,Inputs!$C$74&gt;AL5),if(Inputs!$C$69='Background Data'!$A$97,Inputs!$C$71,Inputs!$C$81*Inputs!$C$70/100),0)+AL133</f>
        <v>491385491.3</v>
      </c>
      <c r="AM134" s="27">
        <f>if(AND(Inputs!$C$73&lt;=AM5,Inputs!$C$74&gt;AM5),if(Inputs!$C$69='Background Data'!$A$97,Inputs!$C$71,Inputs!$C$81*Inputs!$C$70/100),0)+AM133</f>
        <v>491483502.7</v>
      </c>
      <c r="AN134" s="27">
        <f>if(AND(Inputs!$C$73&lt;=AN5,Inputs!$C$74&gt;AN5),if(Inputs!$C$69='Background Data'!$A$97,Inputs!$C$71,Inputs!$C$81*Inputs!$C$70/100),0)+AN133</f>
        <v>491585518.3</v>
      </c>
      <c r="AO134" s="27">
        <f>if(AND(Inputs!$C$73&lt;=AO5,Inputs!$C$74&gt;AO5),if(Inputs!$C$69='Background Data'!$A$97,Inputs!$C$71,Inputs!$C$81*Inputs!$C$70/100),0)+AO133</f>
        <v>491683666.5</v>
      </c>
      <c r="AP134" s="27">
        <f>if(AND(Inputs!$C$73&lt;=AP5,Inputs!$C$74&gt;AP5),if(Inputs!$C$69='Background Data'!$A$97,Inputs!$C$71,Inputs!$C$81*Inputs!$C$70/100),0)+AP133</f>
        <v>491785824.3</v>
      </c>
      <c r="AQ134" s="27">
        <f>if(AND(Inputs!$C$73&lt;=AQ5,Inputs!$C$74&gt;AQ5),if(Inputs!$C$69='Background Data'!$A$97,Inputs!$C$71,Inputs!$C$81*Inputs!$C$70/100),0)+AQ133</f>
        <v>491887726.1</v>
      </c>
      <c r="AR134" s="27">
        <f>if(AND(Inputs!$C$73&lt;=AR5,Inputs!$C$74&gt;AR5),if(Inputs!$C$69='Background Data'!$A$97,Inputs!$C$71,Inputs!$C$81*Inputs!$C$70/100),0)+AR133</f>
        <v>491986080.5</v>
      </c>
      <c r="AS134" s="27">
        <f>if(AND(Inputs!$C$73&lt;=AS5,Inputs!$C$74&gt;AS5),if(Inputs!$C$69='Background Data'!$A$97,Inputs!$C$71,Inputs!$C$81*Inputs!$C$70/100),0)+AS133</f>
        <v>492088452.9</v>
      </c>
      <c r="AT134" s="27">
        <f>if(AND(Inputs!$C$73&lt;=AT5,Inputs!$C$74&gt;AT5),if(Inputs!$C$69='Background Data'!$A$97,Inputs!$C$71,Inputs!$C$81*Inputs!$C$70/100),0)+AT133</f>
        <v>492186944.1</v>
      </c>
      <c r="AU134" s="27">
        <f>if(AND(Inputs!$C$73&lt;=AU5,Inputs!$C$74&gt;AU5),if(Inputs!$C$69='Background Data'!$A$97,Inputs!$C$71,Inputs!$C$81*Inputs!$C$70/100),0)+AU133</f>
        <v>492289458.7</v>
      </c>
      <c r="AV134" s="27">
        <f>if(AND(Inputs!$C$73&lt;=AV5,Inputs!$C$74&gt;AV5),if(Inputs!$C$69='Background Data'!$A$97,Inputs!$C$71,Inputs!$C$81*Inputs!$C$70/100),0)+AV133</f>
        <v>492391716.1</v>
      </c>
      <c r="AW134" s="27">
        <f>if(AND(Inputs!$C$73&lt;=AW5,Inputs!$C$74&gt;AW5),if(Inputs!$C$69='Background Data'!$A$97,Inputs!$C$71,Inputs!$C$81*Inputs!$C$70/100),0)+AW133</f>
        <v>492486781.5</v>
      </c>
      <c r="AX134" s="27">
        <f>if(AND(Inputs!$C$73&lt;=AX5,Inputs!$C$74&gt;AX5),if(Inputs!$C$69='Background Data'!$A$97,Inputs!$C$71,Inputs!$C$81*Inputs!$C$70/100),0)+AX133</f>
        <v>492589838.3</v>
      </c>
      <c r="AY134" s="27">
        <f>if(AND(Inputs!$C$73&lt;=AY5,Inputs!$C$74&gt;AY5),if(Inputs!$C$69='Background Data'!$A$97,Inputs!$C$71,Inputs!$C$81*Inputs!$C$70/100),0)+AY133</f>
        <v>492688670.2</v>
      </c>
      <c r="AZ134" s="27">
        <f>if(AND(Inputs!$C$73&lt;=AZ5,Inputs!$C$74&gt;AZ5),if(Inputs!$C$69='Background Data'!$A$97,Inputs!$C$71,Inputs!$C$81*Inputs!$C$70/100),0)+AZ133</f>
        <v>492791539.3</v>
      </c>
      <c r="BA134" s="27">
        <f>if(AND(Inputs!$C$73&lt;=BA5,Inputs!$C$74&gt;BA5),if(Inputs!$C$69='Background Data'!$A$97,Inputs!$C$71,Inputs!$C$81*Inputs!$C$70/100),0)+BA133</f>
        <v>492890508</v>
      </c>
      <c r="BB134" s="27">
        <f>if(AND(Inputs!$C$73&lt;=BB5,Inputs!$C$74&gt;BB5),if(Inputs!$C$69='Background Data'!$A$97,Inputs!$C$71,Inputs!$C$81*Inputs!$C$70/100),0)+BB133</f>
        <v>492994769.8</v>
      </c>
      <c r="BC134" s="27">
        <f>if(AND(Inputs!$C$73&lt;=BC5,Inputs!$C$74&gt;BC5),if(Inputs!$C$69='Background Data'!$A$97,Inputs!$C$71,Inputs!$C$81*Inputs!$C$70/100),0)+BC133</f>
        <v>493097522.3</v>
      </c>
      <c r="BD134" s="27">
        <f>if(AND(Inputs!$C$73&lt;=BD5,Inputs!$C$74&gt;BD5),if(Inputs!$C$69='Background Data'!$A$97,Inputs!$C$71,Inputs!$C$81*Inputs!$C$70/100),0)+BD133</f>
        <v>493196697.2</v>
      </c>
      <c r="BE134" s="27">
        <f>if(AND(Inputs!$C$73&lt;=BE5,Inputs!$C$74&gt;BE5),if(Inputs!$C$69='Background Data'!$A$97,Inputs!$C$71,Inputs!$C$81*Inputs!$C$70/100),0)+BE133</f>
        <v>493299923</v>
      </c>
      <c r="BF134" s="27">
        <f>if(AND(Inputs!$C$73&lt;=BF5,Inputs!$C$74&gt;BF5),if(Inputs!$C$69='Background Data'!$A$97,Inputs!$C$71,Inputs!$C$81*Inputs!$C$70/100),0)+BF133</f>
        <v>493399234.7</v>
      </c>
      <c r="BG134" s="27">
        <f>if(AND(Inputs!$C$73&lt;=BG5,Inputs!$C$74&gt;BG5),if(Inputs!$C$69='Background Data'!$A$97,Inputs!$C$71,Inputs!$C$81*Inputs!$C$70/100),0)+BG133</f>
        <v>493502602.8</v>
      </c>
      <c r="BH134" s="27">
        <f>if(AND(Inputs!$C$73&lt;=BH5,Inputs!$C$74&gt;BH5),if(Inputs!$C$69='Background Data'!$A$97,Inputs!$C$71,Inputs!$C$81*Inputs!$C$70/100),0)+BH133</f>
        <v>493605710.9</v>
      </c>
      <c r="BI134" s="27">
        <f>if(AND(Inputs!$C$73&lt;=BI5,Inputs!$C$74&gt;BI5),if(Inputs!$C$69='Background Data'!$A$97,Inputs!$C$71,Inputs!$C$81*Inputs!$C$70/100),0)+BI133</f>
        <v>493697904.7</v>
      </c>
      <c r="BJ134" s="27">
        <f>if(AND(Inputs!$C$73&lt;=BJ5,Inputs!$C$74&gt;BJ5),if(Inputs!$C$69='Background Data'!$A$97,Inputs!$C$71,Inputs!$C$81*Inputs!$C$70/100),0)+BJ133</f>
        <v>493802148</v>
      </c>
      <c r="BK134" s="27">
        <f>if(AND(Inputs!$C$73&lt;=BK5,Inputs!$C$74&gt;BK5),if(Inputs!$C$69='Background Data'!$A$97,Inputs!$C$71,Inputs!$C$81*Inputs!$C$70/100),0)+BK133</f>
        <v>493901798.2</v>
      </c>
      <c r="BL134" s="27">
        <f>if(AND(Inputs!$C$73&lt;=BL5,Inputs!$C$74&gt;BL5),if(Inputs!$C$69='Background Data'!$A$97,Inputs!$C$71,Inputs!$C$81*Inputs!$C$70/100),0)+BL133</f>
        <v>494005518.4</v>
      </c>
      <c r="BM134" s="27">
        <f>if(AND(Inputs!$C$73&lt;=BM5,Inputs!$C$74&gt;BM5),if(Inputs!$C$69='Background Data'!$A$97,Inputs!$C$71,Inputs!$C$81*Inputs!$C$70/100),0)+BM133</f>
        <v>494105305.4</v>
      </c>
      <c r="BN134" s="27">
        <f>if(AND(Inputs!$C$73&lt;=BN5,Inputs!$C$74&gt;BN5),if(Inputs!$C$69='Background Data'!$A$97,Inputs!$C$71,Inputs!$C$81*Inputs!$C$70/100),0)+BN133</f>
        <v>494209167.8</v>
      </c>
      <c r="BO134" s="27">
        <f>if(AND(Inputs!$C$73&lt;=BO5,Inputs!$C$74&gt;BO5),if(Inputs!$C$69='Background Data'!$A$97,Inputs!$C$71,Inputs!$C$81*Inputs!$C$70/100),0)+BO133</f>
        <v>494312768.7</v>
      </c>
      <c r="BP134" s="27">
        <f>if(AND(Inputs!$C$73&lt;=BP5,Inputs!$C$74&gt;BP5),if(Inputs!$C$69='Background Data'!$A$97,Inputs!$C$71,Inputs!$C$81*Inputs!$C$70/100),0)+BP133</f>
        <v>494412761.9</v>
      </c>
      <c r="BQ134" s="27">
        <f>if(AND(Inputs!$C$73&lt;=BQ5,Inputs!$C$74&gt;BQ5),if(Inputs!$C$69='Background Data'!$A$97,Inputs!$C$71,Inputs!$C$81*Inputs!$C$70/100),0)+BQ133</f>
        <v>494516838.8</v>
      </c>
      <c r="BR134" s="27">
        <f>if(AND(Inputs!$C$73&lt;=BR5,Inputs!$C$74&gt;BR5),if(Inputs!$C$69='Background Data'!$A$97,Inputs!$C$71,Inputs!$C$81*Inputs!$C$70/100),0)+BR133</f>
        <v>494616968.8</v>
      </c>
      <c r="BS134" s="27">
        <f>if(AND(Inputs!$C$73&lt;=BS5,Inputs!$C$74&gt;BS5),if(Inputs!$C$69='Background Data'!$A$97,Inputs!$C$71,Inputs!$C$81*Inputs!$C$70/100),0)+BS133</f>
        <v>494721188</v>
      </c>
      <c r="BT134" s="27">
        <f>if(AND(Inputs!$C$73&lt;=BT5,Inputs!$C$74&gt;BT5),if(Inputs!$C$69='Background Data'!$A$97,Inputs!$C$71,Inputs!$C$81*Inputs!$C$70/100),0)+BT133</f>
        <v>494825144.5</v>
      </c>
      <c r="BU134" s="27">
        <f>if(AND(Inputs!$C$73&lt;=BU5,Inputs!$C$74&gt;BU5),if(Inputs!$C$69='Background Data'!$A$97,Inputs!$C$71,Inputs!$C$81*Inputs!$C$70/100),0)+BU133</f>
        <v>494918096.3</v>
      </c>
      <c r="BV134" s="27">
        <f>if(AND(Inputs!$C$73&lt;=BV5,Inputs!$C$74&gt;BV5),if(Inputs!$C$69='Background Data'!$A$97,Inputs!$C$71,Inputs!$C$81*Inputs!$C$70/100),0)+BV133</f>
        <v>495023196.2</v>
      </c>
      <c r="BW134" s="27">
        <f>if(AND(Inputs!$C$73&lt;=BW5,Inputs!$C$74&gt;BW5),if(Inputs!$C$69='Background Data'!$A$97,Inputs!$C$71,Inputs!$C$81*Inputs!$C$70/100),0)+BW133</f>
        <v>495123664.7</v>
      </c>
      <c r="BX134" s="27">
        <f>if(AND(Inputs!$C$73&lt;=BX5,Inputs!$C$74&gt;BX5),if(Inputs!$C$69='Background Data'!$A$97,Inputs!$C$71,Inputs!$C$81*Inputs!$C$70/100),0)+BX133</f>
        <v>495228236</v>
      </c>
      <c r="BY134" s="27">
        <f>if(AND(Inputs!$C$73&lt;=BY5,Inputs!$C$74&gt;BY5),if(Inputs!$C$69='Background Data'!$A$97,Inputs!$C$71,Inputs!$C$81*Inputs!$C$70/100),0)+BY133</f>
        <v>495328841.3</v>
      </c>
      <c r="BZ134" s="27">
        <f>if(AND(Inputs!$C$73&lt;=BZ5,Inputs!$C$74&gt;BZ5),if(Inputs!$C$69='Background Data'!$A$97,Inputs!$C$71,Inputs!$C$81*Inputs!$C$70/100),0)+BZ133</f>
        <v>495433554.8</v>
      </c>
      <c r="CA134" s="27">
        <f>if(AND(Inputs!$C$73&lt;=CA5,Inputs!$C$74&gt;CA5),if(Inputs!$C$69='Background Data'!$A$97,Inputs!$C$71,Inputs!$C$81*Inputs!$C$70/100),0)+CA133</f>
        <v>495538004.1</v>
      </c>
      <c r="CB134" s="27">
        <f>if(AND(Inputs!$C$73&lt;=CB5,Inputs!$C$74&gt;CB5),if(Inputs!$C$69='Background Data'!$A$97,Inputs!$C$71,Inputs!$C$81*Inputs!$C$70/100),0)+CB133</f>
        <v>495638815.6</v>
      </c>
      <c r="CC134" s="27">
        <f>if(AND(Inputs!$C$73&lt;=CC5,Inputs!$C$74&gt;CC5),if(Inputs!$C$69='Background Data'!$A$97,Inputs!$C$71,Inputs!$C$81*Inputs!$C$70/100),0)+CC133</f>
        <v>495743743.7</v>
      </c>
      <c r="CD134" s="27">
        <f>if(AND(Inputs!$C$73&lt;=CD5,Inputs!$C$74&gt;CD5),if(Inputs!$C$69='Background Data'!$A$97,Inputs!$C$71,Inputs!$C$81*Inputs!$C$70/100),0)+CD133</f>
        <v>495844691.9</v>
      </c>
      <c r="CE134" s="27">
        <f>if(AND(Inputs!$C$73&lt;=CE5,Inputs!$C$74&gt;CE5),if(Inputs!$C$69='Background Data'!$A$97,Inputs!$C$71,Inputs!$C$81*Inputs!$C$70/100),0)+CE133</f>
        <v>495949762.2</v>
      </c>
      <c r="CF134" s="27">
        <f>if(AND(Inputs!$C$73&lt;=CF5,Inputs!$C$74&gt;CF5),if(Inputs!$C$69='Background Data'!$A$97,Inputs!$C$71,Inputs!$C$81*Inputs!$C$70/100),0)+CF133</f>
        <v>496054567.1</v>
      </c>
      <c r="CG134" s="27">
        <f>if(AND(Inputs!$C$73&lt;=CG5,Inputs!$C$74&gt;CG5),if(Inputs!$C$69='Background Data'!$A$97,Inputs!$C$71,Inputs!$C$81*Inputs!$C$70/100),0)+CG133</f>
        <v>496148277</v>
      </c>
      <c r="CH134" s="27">
        <f>if(AND(Inputs!$C$73&lt;=CH5,Inputs!$C$74&gt;CH5),if(Inputs!$C$69='Background Data'!$A$97,Inputs!$C$71,Inputs!$C$81*Inputs!$C$70/100),0)+CH133</f>
        <v>496254233.5</v>
      </c>
      <c r="CI134" s="27">
        <f>if(AND(Inputs!$C$73&lt;=CI5,Inputs!$C$74&gt;CI5),if(Inputs!$C$69='Background Data'!$A$97,Inputs!$C$71,Inputs!$C$81*Inputs!$C$70/100),0)+CI133</f>
        <v>496355520.3</v>
      </c>
      <c r="CJ134" s="27">
        <f>if(AND(Inputs!$C$73&lt;=CJ5,Inputs!$C$74&gt;CJ5),if(Inputs!$C$69='Background Data'!$A$97,Inputs!$C$71,Inputs!$C$81*Inputs!$C$70/100),0)+CJ133</f>
        <v>496460942.7</v>
      </c>
      <c r="CK134" s="27">
        <f>if(AND(Inputs!$C$73&lt;=CK5,Inputs!$C$74&gt;CK5),if(Inputs!$C$69='Background Data'!$A$97,Inputs!$C$71,Inputs!$C$81*Inputs!$C$70/100),0)+CK133</f>
        <v>496562366.3</v>
      </c>
      <c r="CL134" s="27">
        <f>if(AND(Inputs!$C$73&lt;=CL5,Inputs!$C$74&gt;CL5),if(Inputs!$C$69='Background Data'!$A$97,Inputs!$C$71,Inputs!$C$81*Inputs!$C$70/100),0)+CL133</f>
        <v>496667930.9</v>
      </c>
      <c r="CM134" s="27">
        <f>if(AND(Inputs!$C$73&lt;=CM5,Inputs!$C$74&gt;CM5),if(Inputs!$C$69='Background Data'!$A$97,Inputs!$C$71,Inputs!$C$81*Inputs!$C$70/100),0)+CM133</f>
        <v>496773228.6</v>
      </c>
      <c r="CN134" s="27">
        <f>if(AND(Inputs!$C$73&lt;=CN5,Inputs!$C$74&gt;CN5),if(Inputs!$C$69='Background Data'!$A$97,Inputs!$C$71,Inputs!$C$81*Inputs!$C$70/100),0)+CN133</f>
        <v>496874858.4</v>
      </c>
      <c r="CO134" s="27">
        <f>if(AND(Inputs!$C$73&lt;=CO5,Inputs!$C$74&gt;CO5),if(Inputs!$C$69='Background Data'!$A$97,Inputs!$C$71,Inputs!$C$81*Inputs!$C$70/100),0)+CO133</f>
        <v>496980637.5</v>
      </c>
      <c r="CP134" s="27">
        <f>if(AND(Inputs!$C$73&lt;=CP5,Inputs!$C$74&gt;CP5),if(Inputs!$C$69='Background Data'!$A$97,Inputs!$C$71,Inputs!$C$81*Inputs!$C$70/100),0)+CP133</f>
        <v>497082404.1</v>
      </c>
      <c r="CQ134" s="27">
        <f>if(AND(Inputs!$C$73&lt;=CQ5,Inputs!$C$74&gt;CQ5),if(Inputs!$C$69='Background Data'!$A$97,Inputs!$C$71,Inputs!$C$81*Inputs!$C$70/100),0)+CQ133</f>
        <v>497188325.5</v>
      </c>
      <c r="CR134" s="27">
        <f>if(AND(Inputs!$C$73&lt;=CR5,Inputs!$C$74&gt;CR5),if(Inputs!$C$69='Background Data'!$A$97,Inputs!$C$71,Inputs!$C$81*Inputs!$C$70/100),0)+CR133</f>
        <v>497293978.8</v>
      </c>
      <c r="CS134" s="27">
        <f>if(AND(Inputs!$C$73&lt;=CS5,Inputs!$C$74&gt;CS5),if(Inputs!$C$69='Background Data'!$A$97,Inputs!$C$71,Inputs!$C$81*Inputs!$C$70/100),0)+CS133</f>
        <v>497392199.1</v>
      </c>
      <c r="CT134" s="27">
        <f>if(AND(Inputs!$C$73&lt;=CT5,Inputs!$C$74&gt;CT5),if(Inputs!$C$69='Background Data'!$A$97,Inputs!$C$71,Inputs!$C$81*Inputs!$C$70/100),0)+CT133</f>
        <v>497498673.7</v>
      </c>
      <c r="CU134" s="27">
        <f>if(AND(Inputs!$C$73&lt;=CU5,Inputs!$C$74&gt;CU5),if(Inputs!$C$69='Background Data'!$A$97,Inputs!$C$71,Inputs!$C$81*Inputs!$C$70/100),0)+CU133</f>
        <v>497600781</v>
      </c>
      <c r="CV134" s="27">
        <f>if(AND(Inputs!$C$73&lt;=CV5,Inputs!$C$74&gt;CV5),if(Inputs!$C$69='Background Data'!$A$97,Inputs!$C$71,Inputs!$C$81*Inputs!$C$70/100),0)+CV133</f>
        <v>497707056.8</v>
      </c>
      <c r="CW134" s="27">
        <f>if(AND(Inputs!$C$73&lt;=CW5,Inputs!$C$74&gt;CW5),if(Inputs!$C$69='Background Data'!$A$97,Inputs!$C$71,Inputs!$C$81*Inputs!$C$70/100),0)+CW133</f>
        <v>497809300.9</v>
      </c>
      <c r="CX134" s="27">
        <f>if(AND(Inputs!$C$73&lt;=CX5,Inputs!$C$74&gt;CX5),if(Inputs!$C$69='Background Data'!$A$97,Inputs!$C$71,Inputs!$C$81*Inputs!$C$70/100),0)+CX133</f>
        <v>497915719</v>
      </c>
      <c r="CY134" s="27">
        <f>if(AND(Inputs!$C$73&lt;=CY5,Inputs!$C$74&gt;CY5),if(Inputs!$C$69='Background Data'!$A$97,Inputs!$C$71,Inputs!$C$81*Inputs!$C$70/100),0)+CY133</f>
        <v>498021867.4</v>
      </c>
      <c r="CZ134" s="27">
        <f>if(AND(Inputs!$C$73&lt;=CZ5,Inputs!$C$74&gt;CZ5),if(Inputs!$C$69='Background Data'!$A$97,Inputs!$C$71,Inputs!$C$81*Inputs!$C$70/100),0)+CZ133</f>
        <v>498124317.7</v>
      </c>
      <c r="DA134" s="27">
        <f>if(AND(Inputs!$C$73&lt;=DA5,Inputs!$C$74&gt;DA5),if(Inputs!$C$69='Background Data'!$A$97,Inputs!$C$71,Inputs!$C$81*Inputs!$C$70/100),0)+DA133</f>
        <v>498230950.3</v>
      </c>
      <c r="DB134" s="27">
        <f>if(AND(Inputs!$C$73&lt;=DB5,Inputs!$C$74&gt;DB5),if(Inputs!$C$69='Background Data'!$A$97,Inputs!$C$71,Inputs!$C$81*Inputs!$C$70/100),0)+DB133</f>
        <v>498333537.4</v>
      </c>
      <c r="DC134" s="27">
        <f>if(AND(Inputs!$C$73&lt;=DC5,Inputs!$C$74&gt;DC5),if(Inputs!$C$69='Background Data'!$A$97,Inputs!$C$71,Inputs!$C$81*Inputs!$C$70/100),0)+DC133</f>
        <v>498440312.3</v>
      </c>
      <c r="DD134" s="27">
        <f>if(AND(Inputs!$C$73&lt;=DD5,Inputs!$C$74&gt;DD5),if(Inputs!$C$69='Background Data'!$A$97,Inputs!$C$71,Inputs!$C$81*Inputs!$C$70/100),0)+DD133</f>
        <v>498546816.2</v>
      </c>
      <c r="DE134" s="27">
        <f>if(AND(Inputs!$C$73&lt;=DE5,Inputs!$C$74&gt;DE5),if(Inputs!$C$69='Background Data'!$A$97,Inputs!$C$71,Inputs!$C$81*Inputs!$C$70/100),0)+DE133</f>
        <v>498642044.4</v>
      </c>
      <c r="DF134" s="27">
        <f>if(AND(Inputs!$C$73&lt;=DF5,Inputs!$C$74&gt;DF5),if(Inputs!$C$69='Background Data'!$A$97,Inputs!$C$71,Inputs!$C$81*Inputs!$C$70/100),0)+DF133</f>
        <v>498749716.4</v>
      </c>
      <c r="DG134" s="27">
        <f>if(AND(Inputs!$C$73&lt;=DG5,Inputs!$C$74&gt;DG5),if(Inputs!$C$69='Background Data'!$A$97,Inputs!$C$71,Inputs!$C$81*Inputs!$C$70/100),0)+DG133</f>
        <v>498852642</v>
      </c>
      <c r="DH134" s="27">
        <f>if(AND(Inputs!$C$73&lt;=DH5,Inputs!$C$74&gt;DH5),if(Inputs!$C$69='Background Data'!$A$97,Inputs!$C$71,Inputs!$C$81*Inputs!$C$70/100),0)+DH133</f>
        <v>498959769</v>
      </c>
      <c r="DI134" s="27">
        <f>if(AND(Inputs!$C$73&lt;=DI5,Inputs!$C$74&gt;DI5),if(Inputs!$C$69='Background Data'!$A$97,Inputs!$C$71,Inputs!$C$81*Inputs!$C$70/100),0)+DI133</f>
        <v>499062831.3</v>
      </c>
      <c r="DJ134" s="27">
        <f>if(AND(Inputs!$C$73&lt;=DJ5,Inputs!$C$74&gt;DJ5),if(Inputs!$C$69='Background Data'!$A$97,Inputs!$C$71,Inputs!$C$81*Inputs!$C$70/100),0)+DJ133</f>
        <v>499170100.6</v>
      </c>
      <c r="DK134" s="27">
        <f>if(AND(Inputs!$C$73&lt;=DK5,Inputs!$C$74&gt;DK5),if(Inputs!$C$69='Background Data'!$A$97,Inputs!$C$71,Inputs!$C$81*Inputs!$C$70/100),0)+DK133</f>
        <v>499277097.3</v>
      </c>
      <c r="DL134" s="27">
        <f>if(AND(Inputs!$C$73&lt;=DL5,Inputs!$C$74&gt;DL5),if(Inputs!$C$69='Background Data'!$A$97,Inputs!$C$71,Inputs!$C$81*Inputs!$C$70/100),0)+DL133</f>
        <v>499380365.9</v>
      </c>
      <c r="DM134" s="27">
        <f>if(AND(Inputs!$C$73&lt;=DM5,Inputs!$C$74&gt;DM5),if(Inputs!$C$69='Background Data'!$A$97,Inputs!$C$71,Inputs!$C$81*Inputs!$C$70/100),0)+DM133</f>
        <v>499487849.7</v>
      </c>
      <c r="DN134" s="27">
        <f>if(AND(Inputs!$C$73&lt;=DN5,Inputs!$C$74&gt;DN5),if(Inputs!$C$69='Background Data'!$A$97,Inputs!$C$71,Inputs!$C$81*Inputs!$C$70/100),0)+DN133</f>
        <v>499591255</v>
      </c>
      <c r="DO134" s="27">
        <f>if(AND(Inputs!$C$73&lt;=DO5,Inputs!$C$74&gt;DO5),if(Inputs!$C$69='Background Data'!$A$97,Inputs!$C$71,Inputs!$C$81*Inputs!$C$70/100),0)+DO133</f>
        <v>499698881</v>
      </c>
      <c r="DP134" s="27">
        <f>if(AND(Inputs!$C$73&lt;=DP5,Inputs!$C$74&gt;DP5),if(Inputs!$C$69='Background Data'!$A$97,Inputs!$C$71,Inputs!$C$81*Inputs!$C$70/100),0)+DP133</f>
        <v>499806233.4</v>
      </c>
      <c r="DQ134" s="27">
        <f>if(AND(Inputs!$C$73&lt;=DQ5,Inputs!$C$74&gt;DQ5),if(Inputs!$C$69='Background Data'!$A$97,Inputs!$C$71,Inputs!$C$81*Inputs!$C$70/100),0)+DQ133</f>
        <v>499902219.6</v>
      </c>
      <c r="DR134" s="27">
        <f>if(AND(Inputs!$C$73&lt;=DR5,Inputs!$C$74&gt;DR5),if(Inputs!$C$69='Background Data'!$A$97,Inputs!$C$71,Inputs!$C$81*Inputs!$C$70/100),0)+DR133</f>
        <v>500010748.2</v>
      </c>
    </row>
    <row r="135" ht="14.25" customHeight="1" outlineLevel="1">
      <c r="B135" s="252" t="s">
        <v>258</v>
      </c>
      <c r="C135" s="255"/>
      <c r="D135" s="255"/>
      <c r="E135" s="255"/>
      <c r="F135" s="255"/>
      <c r="G135" s="255"/>
      <c r="H135" s="255"/>
      <c r="I135" s="255"/>
      <c r="J135" s="255"/>
      <c r="K135" s="255"/>
      <c r="L135" s="255"/>
      <c r="M135" s="255"/>
      <c r="N135" s="255"/>
      <c r="O135" s="255"/>
      <c r="P135" s="255"/>
      <c r="Q135" s="255"/>
      <c r="R135" s="255"/>
      <c r="S135" s="255"/>
      <c r="T135" s="255"/>
      <c r="U135" s="255"/>
      <c r="V135" s="255"/>
      <c r="W135" s="255"/>
      <c r="X135" s="255"/>
      <c r="Y135" s="255"/>
      <c r="Z135" s="255"/>
      <c r="AA135" s="255"/>
      <c r="AB135" s="255"/>
      <c r="AC135" s="255"/>
      <c r="AD135" s="255"/>
      <c r="AE135" s="255"/>
      <c r="AF135" s="255"/>
      <c r="AG135" s="255"/>
      <c r="AH135" s="255"/>
      <c r="AI135" s="255"/>
      <c r="AJ135" s="255"/>
      <c r="AK135" s="255"/>
      <c r="AL135" s="255"/>
      <c r="AM135" s="255"/>
      <c r="AN135" s="255"/>
      <c r="AO135" s="255"/>
      <c r="AP135" s="255"/>
      <c r="AQ135" s="255"/>
      <c r="AR135" s="255"/>
      <c r="AS135" s="255"/>
      <c r="AT135" s="255"/>
      <c r="AU135" s="255"/>
      <c r="AV135" s="255"/>
      <c r="AW135" s="255"/>
      <c r="AX135" s="255"/>
      <c r="AY135" s="255"/>
      <c r="AZ135" s="255"/>
      <c r="BA135" s="255"/>
      <c r="BB135" s="255"/>
      <c r="BC135" s="255"/>
      <c r="BD135" s="255"/>
      <c r="BE135" s="255"/>
      <c r="BF135" s="255"/>
      <c r="BG135" s="255"/>
      <c r="BH135" s="255"/>
      <c r="BI135" s="255"/>
      <c r="BJ135" s="255"/>
      <c r="BK135" s="255"/>
      <c r="BL135" s="255"/>
      <c r="BM135" s="255"/>
      <c r="BN135" s="255"/>
      <c r="BO135" s="255"/>
      <c r="BP135" s="255"/>
      <c r="BQ135" s="255"/>
      <c r="BR135" s="255"/>
      <c r="BS135" s="255"/>
      <c r="BT135" s="255"/>
      <c r="BU135" s="255"/>
      <c r="BV135" s="255"/>
      <c r="BW135" s="255"/>
      <c r="BX135" s="255"/>
      <c r="BY135" s="255"/>
      <c r="BZ135" s="255"/>
      <c r="CA135" s="255"/>
      <c r="CB135" s="255"/>
      <c r="CC135" s="255"/>
      <c r="CD135" s="255"/>
      <c r="CE135" s="255"/>
      <c r="CF135" s="255"/>
      <c r="CG135" s="255"/>
      <c r="CH135" s="255"/>
      <c r="CI135" s="255"/>
      <c r="CJ135" s="255"/>
      <c r="CK135" s="255"/>
      <c r="CL135" s="255"/>
      <c r="CM135" s="255"/>
      <c r="CN135" s="255"/>
      <c r="CO135" s="255"/>
      <c r="CP135" s="255"/>
      <c r="CQ135" s="255"/>
      <c r="CR135" s="255"/>
      <c r="CS135" s="255"/>
      <c r="CT135" s="255"/>
      <c r="CU135" s="255"/>
      <c r="CV135" s="255"/>
      <c r="CW135" s="255"/>
      <c r="CX135" s="255"/>
      <c r="CY135" s="255"/>
      <c r="CZ135" s="255"/>
      <c r="DA135" s="255"/>
      <c r="DB135" s="255"/>
      <c r="DC135" s="255"/>
      <c r="DD135" s="255"/>
      <c r="DE135" s="255"/>
      <c r="DF135" s="255"/>
      <c r="DG135" s="255"/>
      <c r="DH135" s="255"/>
      <c r="DI135" s="255"/>
      <c r="DJ135" s="255"/>
      <c r="DK135" s="255"/>
      <c r="DL135" s="255"/>
      <c r="DM135" s="255"/>
      <c r="DN135" s="255"/>
      <c r="DO135" s="255"/>
      <c r="DP135" s="255"/>
      <c r="DQ135" s="255"/>
      <c r="DR135" s="255"/>
    </row>
    <row r="136" ht="14.25" customHeight="1" outlineLevel="1">
      <c r="B136" s="242" t="s">
        <v>259</v>
      </c>
      <c r="C136" s="27">
        <f>C134/Inputs!$C$16</f>
        <v>34572834.41</v>
      </c>
      <c r="D136" s="27">
        <f>D134/Inputs!$C$16</f>
        <v>117100652.9</v>
      </c>
      <c r="E136" s="27">
        <f>E134/Inputs!$C$16</f>
        <v>256517568.3</v>
      </c>
      <c r="F136" s="27">
        <f>F134/Inputs!$C$16</f>
        <v>392487510.7</v>
      </c>
      <c r="G136" s="27">
        <f>G134/Inputs!$C$16</f>
        <v>458166735.7</v>
      </c>
      <c r="H136" s="27">
        <f>H134/Inputs!$C$16</f>
        <v>479184661.3</v>
      </c>
      <c r="I136" s="27">
        <f>I134/Inputs!$C$16</f>
        <v>485918296.8</v>
      </c>
      <c r="J136" s="27">
        <f>J134/Inputs!$C$16</f>
        <v>487831030.2</v>
      </c>
      <c r="K136" s="27">
        <f>K134/Inputs!$C$16</f>
        <v>488500464</v>
      </c>
      <c r="L136" s="27">
        <f>L134/Inputs!$C$16</f>
        <v>488759401.3</v>
      </c>
      <c r="M136" s="27">
        <f>M134/Inputs!$C$16</f>
        <v>488890758.7</v>
      </c>
      <c r="N136" s="27">
        <f>N134/Inputs!$C$16</f>
        <v>489007437.4</v>
      </c>
      <c r="O136" s="27">
        <f>O134/Inputs!$C$16</f>
        <v>489107943.9</v>
      </c>
      <c r="P136" s="27">
        <f>P134/Inputs!$C$16</f>
        <v>489209553.4</v>
      </c>
      <c r="Q136" s="27">
        <f>Q134/Inputs!$C$16</f>
        <v>489306418.4</v>
      </c>
      <c r="R136" s="27">
        <f>R134/Inputs!$C$16</f>
        <v>489406984.9</v>
      </c>
      <c r="S136" s="27">
        <f>S134/Inputs!$C$16</f>
        <v>489507220.9</v>
      </c>
      <c r="T136" s="27">
        <f>T134/Inputs!$C$16</f>
        <v>489603947.4</v>
      </c>
      <c r="U136" s="27">
        <f>U134/Inputs!$C$16</f>
        <v>489704620.2</v>
      </c>
      <c r="V136" s="27">
        <f>V134/Inputs!$C$16</f>
        <v>489801475.6</v>
      </c>
      <c r="W136" s="27">
        <f>W134/Inputs!$C$16</f>
        <v>489902288.2</v>
      </c>
      <c r="X136" s="27">
        <f>X134/Inputs!$C$16</f>
        <v>490002848.9</v>
      </c>
      <c r="Y136" s="27">
        <f>Y134/Inputs!$C$16</f>
        <v>490092766.4</v>
      </c>
      <c r="Z136" s="27">
        <f>Z134/Inputs!$C$16</f>
        <v>490194437.6</v>
      </c>
      <c r="AA136" s="27">
        <f>AA134/Inputs!$C$16</f>
        <v>490291630.7</v>
      </c>
      <c r="AB136" s="27">
        <f>AB134/Inputs!$C$16</f>
        <v>490392795.2</v>
      </c>
      <c r="AC136" s="27">
        <f>AC134/Inputs!$C$16</f>
        <v>490490125.1</v>
      </c>
      <c r="AD136" s="27">
        <f>AD134/Inputs!$C$16</f>
        <v>490591431.8</v>
      </c>
      <c r="AE136" s="27">
        <f>AE134/Inputs!$C$16</f>
        <v>490692485.2</v>
      </c>
      <c r="AF136" s="27">
        <f>AF134/Inputs!$C$16</f>
        <v>490790021.3</v>
      </c>
      <c r="AG136" s="27">
        <f>AG134/Inputs!$C$16</f>
        <v>490891542.6</v>
      </c>
      <c r="AH136" s="27">
        <f>AH134/Inputs!$C$16</f>
        <v>490989215.5</v>
      </c>
      <c r="AI136" s="27">
        <f>AI134/Inputs!$C$16</f>
        <v>491090878.9</v>
      </c>
      <c r="AJ136" s="27">
        <f>AJ134/Inputs!$C$16</f>
        <v>491192288</v>
      </c>
      <c r="AK136" s="27">
        <f>AK134/Inputs!$C$16</f>
        <v>491282963.5</v>
      </c>
      <c r="AL136" s="27">
        <f>AL134/Inputs!$C$16</f>
        <v>491385491.3</v>
      </c>
      <c r="AM136" s="27">
        <f>AM134/Inputs!$C$16</f>
        <v>491483502.7</v>
      </c>
      <c r="AN136" s="27">
        <f>AN134/Inputs!$C$16</f>
        <v>491585518.3</v>
      </c>
      <c r="AO136" s="27">
        <f>AO134/Inputs!$C$16</f>
        <v>491683666.5</v>
      </c>
      <c r="AP136" s="27">
        <f>AP134/Inputs!$C$16</f>
        <v>491785824.3</v>
      </c>
      <c r="AQ136" s="27">
        <f>AQ134/Inputs!$C$16</f>
        <v>491887726.1</v>
      </c>
      <c r="AR136" s="27">
        <f>AR134/Inputs!$C$16</f>
        <v>491986080.5</v>
      </c>
      <c r="AS136" s="27">
        <f>AS134/Inputs!$C$16</f>
        <v>492088452.9</v>
      </c>
      <c r="AT136" s="27">
        <f>AT134/Inputs!$C$16</f>
        <v>492186944.1</v>
      </c>
      <c r="AU136" s="27">
        <f>AU134/Inputs!$C$16</f>
        <v>492289458.7</v>
      </c>
      <c r="AV136" s="27">
        <f>AV134/Inputs!$C$16</f>
        <v>492391716.1</v>
      </c>
      <c r="AW136" s="27">
        <f>AW134/Inputs!$C$16</f>
        <v>492486781.5</v>
      </c>
      <c r="AX136" s="27">
        <f>AX134/Inputs!$C$16</f>
        <v>492589838.3</v>
      </c>
      <c r="AY136" s="27">
        <f>AY134/Inputs!$C$16</f>
        <v>492688670.2</v>
      </c>
      <c r="AZ136" s="27">
        <f>AZ134/Inputs!$C$16</f>
        <v>492791539.3</v>
      </c>
      <c r="BA136" s="27">
        <f>BA134/Inputs!$C$16</f>
        <v>492890508</v>
      </c>
      <c r="BB136" s="27">
        <f>BB134/Inputs!$C$16</f>
        <v>492994769.8</v>
      </c>
      <c r="BC136" s="27">
        <f>BC134/Inputs!$C$16</f>
        <v>493097522.3</v>
      </c>
      <c r="BD136" s="27">
        <f>BD134/Inputs!$C$16</f>
        <v>493196697.2</v>
      </c>
      <c r="BE136" s="27">
        <f>BE134/Inputs!$C$16</f>
        <v>493299923</v>
      </c>
      <c r="BF136" s="27">
        <f>BF134/Inputs!$C$16</f>
        <v>493399234.7</v>
      </c>
      <c r="BG136" s="27">
        <f>BG134/Inputs!$C$16</f>
        <v>493502602.8</v>
      </c>
      <c r="BH136" s="27">
        <f>BH134/Inputs!$C$16</f>
        <v>493605710.9</v>
      </c>
      <c r="BI136" s="27">
        <f>BI134/Inputs!$C$16</f>
        <v>493697904.7</v>
      </c>
      <c r="BJ136" s="27">
        <f>BJ134/Inputs!$C$16</f>
        <v>493802148</v>
      </c>
      <c r="BK136" s="27">
        <f>BK134/Inputs!$C$16</f>
        <v>493901798.2</v>
      </c>
      <c r="BL136" s="27">
        <f>BL134/Inputs!$C$16</f>
        <v>494005518.4</v>
      </c>
      <c r="BM136" s="27">
        <f>BM134/Inputs!$C$16</f>
        <v>494105305.4</v>
      </c>
      <c r="BN136" s="27">
        <f>BN134/Inputs!$C$16</f>
        <v>494209167.8</v>
      </c>
      <c r="BO136" s="27">
        <f>BO134/Inputs!$C$16</f>
        <v>494312768.7</v>
      </c>
      <c r="BP136" s="27">
        <f>BP134/Inputs!$C$16</f>
        <v>494412761.9</v>
      </c>
      <c r="BQ136" s="27">
        <f>BQ134/Inputs!$C$16</f>
        <v>494516838.8</v>
      </c>
      <c r="BR136" s="27">
        <f>BR134/Inputs!$C$16</f>
        <v>494616968.8</v>
      </c>
      <c r="BS136" s="27">
        <f>BS134/Inputs!$C$16</f>
        <v>494721188</v>
      </c>
      <c r="BT136" s="27">
        <f>BT134/Inputs!$C$16</f>
        <v>494825144.5</v>
      </c>
      <c r="BU136" s="27">
        <f>BU134/Inputs!$C$16</f>
        <v>494918096.3</v>
      </c>
      <c r="BV136" s="27">
        <f>BV134/Inputs!$C$16</f>
        <v>495023196.2</v>
      </c>
      <c r="BW136" s="27">
        <f>BW134/Inputs!$C$16</f>
        <v>495123664.7</v>
      </c>
      <c r="BX136" s="27">
        <f>BX134/Inputs!$C$16</f>
        <v>495228236</v>
      </c>
      <c r="BY136" s="27">
        <f>BY134/Inputs!$C$16</f>
        <v>495328841.3</v>
      </c>
      <c r="BZ136" s="27">
        <f>BZ134/Inputs!$C$16</f>
        <v>495433554.8</v>
      </c>
      <c r="CA136" s="27">
        <f>CA134/Inputs!$C$16</f>
        <v>495538004.1</v>
      </c>
      <c r="CB136" s="27">
        <f>CB134/Inputs!$C$16</f>
        <v>495638815.6</v>
      </c>
      <c r="CC136" s="27">
        <f>CC134/Inputs!$C$16</f>
        <v>495743743.7</v>
      </c>
      <c r="CD136" s="27">
        <f>CD134/Inputs!$C$16</f>
        <v>495844691.9</v>
      </c>
      <c r="CE136" s="27">
        <f>CE134/Inputs!$C$16</f>
        <v>495949762.2</v>
      </c>
      <c r="CF136" s="27">
        <f>CF134/Inputs!$C$16</f>
        <v>496054567.1</v>
      </c>
      <c r="CG136" s="27">
        <f>CG134/Inputs!$C$16</f>
        <v>496148277</v>
      </c>
      <c r="CH136" s="27">
        <f>CH134/Inputs!$C$16</f>
        <v>496254233.5</v>
      </c>
      <c r="CI136" s="27">
        <f>CI134/Inputs!$C$16</f>
        <v>496355520.3</v>
      </c>
      <c r="CJ136" s="27">
        <f>CJ134/Inputs!$C$16</f>
        <v>496460942.7</v>
      </c>
      <c r="CK136" s="27">
        <f>CK134/Inputs!$C$16</f>
        <v>496562366.3</v>
      </c>
      <c r="CL136" s="27">
        <f>CL134/Inputs!$C$16</f>
        <v>496667930.9</v>
      </c>
      <c r="CM136" s="27">
        <f>CM134/Inputs!$C$16</f>
        <v>496773228.6</v>
      </c>
      <c r="CN136" s="27">
        <f>CN134/Inputs!$C$16</f>
        <v>496874858.4</v>
      </c>
      <c r="CO136" s="27">
        <f>CO134/Inputs!$C$16</f>
        <v>496980637.5</v>
      </c>
      <c r="CP136" s="27">
        <f>CP134/Inputs!$C$16</f>
        <v>497082404.1</v>
      </c>
      <c r="CQ136" s="27">
        <f>CQ134/Inputs!$C$16</f>
        <v>497188325.5</v>
      </c>
      <c r="CR136" s="27">
        <f>CR134/Inputs!$C$16</f>
        <v>497293978.8</v>
      </c>
      <c r="CS136" s="27">
        <f>CS134/Inputs!$C$16</f>
        <v>497392199.1</v>
      </c>
      <c r="CT136" s="27">
        <f>CT134/Inputs!$C$16</f>
        <v>497498673.7</v>
      </c>
      <c r="CU136" s="27">
        <f>CU134/Inputs!$C$16</f>
        <v>497600781</v>
      </c>
      <c r="CV136" s="27">
        <f>CV134/Inputs!$C$16</f>
        <v>497707056.8</v>
      </c>
      <c r="CW136" s="27">
        <f>CW134/Inputs!$C$16</f>
        <v>497809300.9</v>
      </c>
      <c r="CX136" s="27">
        <f>CX134/Inputs!$C$16</f>
        <v>497915719</v>
      </c>
      <c r="CY136" s="27">
        <f>CY134/Inputs!$C$16</f>
        <v>498021867.4</v>
      </c>
      <c r="CZ136" s="27">
        <f>CZ134/Inputs!$C$16</f>
        <v>498124317.7</v>
      </c>
      <c r="DA136" s="27">
        <f>DA134/Inputs!$C$16</f>
        <v>498230950.3</v>
      </c>
      <c r="DB136" s="27">
        <f>DB134/Inputs!$C$16</f>
        <v>498333537.4</v>
      </c>
      <c r="DC136" s="27">
        <f>DC134/Inputs!$C$16</f>
        <v>498440312.3</v>
      </c>
      <c r="DD136" s="27">
        <f>DD134/Inputs!$C$16</f>
        <v>498546816.2</v>
      </c>
      <c r="DE136" s="27">
        <f>DE134/Inputs!$C$16</f>
        <v>498642044.4</v>
      </c>
      <c r="DF136" s="27">
        <f>DF134/Inputs!$C$16</f>
        <v>498749716.4</v>
      </c>
      <c r="DG136" s="27">
        <f>DG134/Inputs!$C$16</f>
        <v>498852642</v>
      </c>
      <c r="DH136" s="27">
        <f>DH134/Inputs!$C$16</f>
        <v>498959769</v>
      </c>
      <c r="DI136" s="27">
        <f>DI134/Inputs!$C$16</f>
        <v>499062831.3</v>
      </c>
      <c r="DJ136" s="27">
        <f>DJ134/Inputs!$C$16</f>
        <v>499170100.6</v>
      </c>
      <c r="DK136" s="27">
        <f>DK134/Inputs!$C$16</f>
        <v>499277097.3</v>
      </c>
      <c r="DL136" s="27">
        <f>DL134/Inputs!$C$16</f>
        <v>499380365.9</v>
      </c>
      <c r="DM136" s="27">
        <f>DM134/Inputs!$C$16</f>
        <v>499487849.7</v>
      </c>
      <c r="DN136" s="27">
        <f>DN134/Inputs!$C$16</f>
        <v>499591255</v>
      </c>
      <c r="DO136" s="27">
        <f>DO134/Inputs!$C$16</f>
        <v>499698881</v>
      </c>
      <c r="DP136" s="27">
        <f>DP134/Inputs!$C$16</f>
        <v>499806233.4</v>
      </c>
      <c r="DQ136" s="27">
        <f>DQ134/Inputs!$C$16</f>
        <v>499902219.6</v>
      </c>
      <c r="DR136" s="27">
        <f>DR134/Inputs!$C$16</f>
        <v>500010748.2</v>
      </c>
    </row>
    <row r="137" ht="14.25" customHeight="1" outlineLevel="1">
      <c r="B137" s="254" t="s">
        <v>265</v>
      </c>
      <c r="C137" s="256"/>
      <c r="D137" s="256"/>
      <c r="E137" s="256"/>
      <c r="F137" s="256"/>
      <c r="G137" s="256"/>
      <c r="H137" s="256"/>
      <c r="I137" s="256"/>
      <c r="J137" s="256"/>
      <c r="K137" s="256"/>
      <c r="L137" s="256"/>
      <c r="M137" s="256"/>
      <c r="N137" s="256"/>
      <c r="O137" s="256"/>
      <c r="P137" s="256"/>
      <c r="Q137" s="256"/>
      <c r="R137" s="256"/>
      <c r="S137" s="256"/>
      <c r="T137" s="256"/>
      <c r="U137" s="256"/>
      <c r="V137" s="256"/>
      <c r="W137" s="256"/>
      <c r="X137" s="256"/>
      <c r="Y137" s="256"/>
      <c r="Z137" s="256"/>
      <c r="AA137" s="256"/>
      <c r="AB137" s="256"/>
      <c r="AC137" s="256"/>
      <c r="AD137" s="256"/>
      <c r="AE137" s="256"/>
      <c r="AF137" s="256"/>
      <c r="AG137" s="256"/>
      <c r="AH137" s="256"/>
      <c r="AI137" s="256"/>
      <c r="AJ137" s="256"/>
      <c r="AK137" s="256"/>
      <c r="AL137" s="256"/>
      <c r="AM137" s="256"/>
      <c r="AN137" s="256"/>
      <c r="AO137" s="256"/>
      <c r="AP137" s="256"/>
      <c r="AQ137" s="256"/>
      <c r="AR137" s="256"/>
      <c r="AS137" s="256"/>
      <c r="AT137" s="256"/>
      <c r="AU137" s="256"/>
      <c r="AV137" s="256"/>
      <c r="AW137" s="256"/>
      <c r="AX137" s="256"/>
      <c r="AY137" s="256"/>
      <c r="AZ137" s="256"/>
      <c r="BA137" s="256"/>
      <c r="BB137" s="256"/>
      <c r="BC137" s="256"/>
      <c r="BD137" s="256"/>
      <c r="BE137" s="256"/>
      <c r="BF137" s="256"/>
      <c r="BG137" s="256"/>
      <c r="BH137" s="256"/>
      <c r="BI137" s="256"/>
      <c r="BJ137" s="256"/>
      <c r="BK137" s="256"/>
      <c r="BL137" s="256"/>
      <c r="BM137" s="256"/>
      <c r="BN137" s="256"/>
      <c r="BO137" s="256"/>
      <c r="BP137" s="256"/>
      <c r="BQ137" s="256"/>
      <c r="BR137" s="256"/>
      <c r="BS137" s="256"/>
      <c r="BT137" s="256"/>
      <c r="BU137" s="256"/>
      <c r="BV137" s="256"/>
      <c r="BW137" s="256"/>
      <c r="BX137" s="256"/>
      <c r="BY137" s="256"/>
      <c r="BZ137" s="256"/>
      <c r="CA137" s="256"/>
      <c r="CB137" s="256"/>
      <c r="CC137" s="256"/>
      <c r="CD137" s="256"/>
      <c r="CE137" s="256"/>
      <c r="CF137" s="256"/>
      <c r="CG137" s="256"/>
      <c r="CH137" s="256"/>
      <c r="CI137" s="256"/>
      <c r="CJ137" s="256"/>
      <c r="CK137" s="256"/>
      <c r="CL137" s="256"/>
      <c r="CM137" s="256"/>
      <c r="CN137" s="256"/>
      <c r="CO137" s="256"/>
      <c r="CP137" s="256"/>
      <c r="CQ137" s="256"/>
      <c r="CR137" s="256"/>
      <c r="CS137" s="256"/>
      <c r="CT137" s="256"/>
      <c r="CU137" s="256"/>
      <c r="CV137" s="256"/>
      <c r="CW137" s="256"/>
      <c r="CX137" s="256"/>
      <c r="CY137" s="256"/>
      <c r="CZ137" s="256"/>
      <c r="DA137" s="256"/>
      <c r="DB137" s="256"/>
      <c r="DC137" s="256"/>
      <c r="DD137" s="256"/>
      <c r="DE137" s="256"/>
      <c r="DF137" s="256"/>
      <c r="DG137" s="256"/>
      <c r="DH137" s="256"/>
      <c r="DI137" s="256"/>
      <c r="DJ137" s="256"/>
      <c r="DK137" s="256"/>
      <c r="DL137" s="256"/>
      <c r="DM137" s="256"/>
      <c r="DN137" s="256"/>
      <c r="DO137" s="256"/>
      <c r="DP137" s="256"/>
      <c r="DQ137" s="256"/>
      <c r="DR137" s="256"/>
    </row>
    <row r="138" ht="14.25" customHeight="1">
      <c r="B138" s="242" t="str">
        <f>"Token Burning from "&amp;Inputs!C78</f>
        <v>Token Burning from Reserve </v>
      </c>
      <c r="C138" s="27">
        <f>if(AND(Inputs!$C$76&lt;=C5,Inputs!$C$77&gt;C5),'Fund Raising'!$C$10*(Inputs!$C$75/100),0)</f>
        <v>0</v>
      </c>
      <c r="D138" s="27">
        <f>if(AND(Inputs!$C$76&lt;=D5,Inputs!$C$77&gt;D5),'Fund Raising'!$C$10*(Inputs!$C$75/100),0)</f>
        <v>0</v>
      </c>
      <c r="E138" s="27">
        <f>if(AND(Inputs!$C$76&lt;=E5,Inputs!$C$77&gt;E5),'Fund Raising'!$C$10*(Inputs!$C$75/100),0)</f>
        <v>0</v>
      </c>
      <c r="F138" s="27">
        <f>if(AND(Inputs!$C$76&lt;=F5,Inputs!$C$77&gt;F5),'Fund Raising'!$C$10*(Inputs!$C$75/100),0)</f>
        <v>0</v>
      </c>
      <c r="G138" s="27">
        <f>if(AND(Inputs!$C$76&lt;=G5,Inputs!$C$77&gt;G5),'Fund Raising'!$C$10*(Inputs!$C$75/100),0)</f>
        <v>0</v>
      </c>
      <c r="H138" s="27">
        <f>if(AND(Inputs!$C$76&lt;=H5,Inputs!$C$77&gt;H5),'Fund Raising'!$C$10*(Inputs!$C$75/100),0)</f>
        <v>0</v>
      </c>
      <c r="I138" s="27">
        <f>if(AND(Inputs!$C$76&lt;=I5,Inputs!$C$77&gt;I5),'Fund Raising'!$C$10*(Inputs!$C$75/100),0)</f>
        <v>0</v>
      </c>
      <c r="J138" s="27">
        <f>if(AND(Inputs!$C$76&lt;=J5,Inputs!$C$77&gt;J5),'Fund Raising'!$C$10*(Inputs!$C$75/100),0)</f>
        <v>0</v>
      </c>
      <c r="K138" s="27">
        <f>if(AND(Inputs!$C$76&lt;=K5,Inputs!$C$77&gt;K5),'Fund Raising'!$C$10*(Inputs!$C$75/100),0)</f>
        <v>0</v>
      </c>
      <c r="L138" s="27">
        <f>if(AND(Inputs!$C$76&lt;=L5,Inputs!$C$77&gt;L5),'Fund Raising'!$C$10*(Inputs!$C$75/100),0)</f>
        <v>0</v>
      </c>
      <c r="M138" s="27">
        <f>if(AND(Inputs!$C$76&lt;=M5,Inputs!$C$77&gt;M5),'Fund Raising'!$C$10*(Inputs!$C$75/100),0)</f>
        <v>0</v>
      </c>
      <c r="N138" s="27">
        <f>if(AND(Inputs!$C$76&lt;=N5,Inputs!$C$77&gt;N5),'Fund Raising'!$C$10*(Inputs!$C$75/100),0)</f>
        <v>0</v>
      </c>
      <c r="O138" s="27">
        <f>if(AND(Inputs!$C$76&lt;=O5,Inputs!$C$77&gt;O5),'Fund Raising'!$C$10*(Inputs!$C$75/100),0)</f>
        <v>0</v>
      </c>
      <c r="P138" s="27">
        <f>if(AND(Inputs!$C$76&lt;=P5,Inputs!$C$77&gt;P5),'Fund Raising'!$C$10*(Inputs!$C$75/100),0)</f>
        <v>0</v>
      </c>
      <c r="Q138" s="27">
        <f>if(AND(Inputs!$C$76&lt;=Q5,Inputs!$C$77&gt;Q5),'Fund Raising'!$C$10*(Inputs!$C$75/100),0)</f>
        <v>0</v>
      </c>
      <c r="R138" s="27">
        <f>if(AND(Inputs!$C$76&lt;=R5,Inputs!$C$77&gt;R5),'Fund Raising'!$C$10*(Inputs!$C$75/100),0)</f>
        <v>0</v>
      </c>
      <c r="S138" s="27">
        <f>if(AND(Inputs!$C$76&lt;=S5,Inputs!$C$77&gt;S5),'Fund Raising'!$C$10*(Inputs!$C$75/100),0)</f>
        <v>0</v>
      </c>
      <c r="T138" s="27">
        <f>if(AND(Inputs!$C$76&lt;=T5,Inputs!$C$77&gt;T5),'Fund Raising'!$C$10*(Inputs!$C$75/100),0)</f>
        <v>0</v>
      </c>
      <c r="U138" s="27">
        <f>if(AND(Inputs!$C$76&lt;=U5,Inputs!$C$77&gt;U5),'Fund Raising'!$C$10*(Inputs!$C$75/100),0)</f>
        <v>0</v>
      </c>
      <c r="V138" s="27">
        <f>if(AND(Inputs!$C$76&lt;=V5,Inputs!$C$77&gt;V5),'Fund Raising'!$C$10*(Inputs!$C$75/100),0)</f>
        <v>0</v>
      </c>
      <c r="W138" s="27">
        <f>if(AND(Inputs!$C$76&lt;=W5,Inputs!$C$77&gt;W5),'Fund Raising'!$C$10*(Inputs!$C$75/100),0)</f>
        <v>0</v>
      </c>
      <c r="X138" s="27">
        <f>if(AND(Inputs!$C$76&lt;=X5,Inputs!$C$77&gt;X5),'Fund Raising'!$C$10*(Inputs!$C$75/100),0)</f>
        <v>0</v>
      </c>
      <c r="Y138" s="27">
        <f>if(AND(Inputs!$C$76&lt;=Y5,Inputs!$C$77&gt;Y5),'Fund Raising'!$C$10*(Inputs!$C$75/100),0)</f>
        <v>0</v>
      </c>
      <c r="Z138" s="27">
        <f>if(AND(Inputs!$C$76&lt;=Z5,Inputs!$C$77&gt;Z5),'Fund Raising'!$C$10*(Inputs!$C$75/100),0)</f>
        <v>0</v>
      </c>
      <c r="AA138" s="27">
        <f>if(AND(Inputs!$C$76&lt;=AA5,Inputs!$C$77&gt;AA5),'Fund Raising'!$C$10*(Inputs!$C$75/100),0)</f>
        <v>0</v>
      </c>
      <c r="AB138" s="27">
        <f>if(AND(Inputs!$C$76&lt;=AB5,Inputs!$C$77&gt;AB5),'Fund Raising'!$C$10*(Inputs!$C$75/100),0)</f>
        <v>0</v>
      </c>
      <c r="AC138" s="27">
        <f>if(AND(Inputs!$C$76&lt;=AC5,Inputs!$C$77&gt;AC5),'Fund Raising'!$C$10*(Inputs!$C$75/100),0)</f>
        <v>0</v>
      </c>
      <c r="AD138" s="27">
        <f>if(AND(Inputs!$C$76&lt;=AD5,Inputs!$C$77&gt;AD5),'Fund Raising'!$C$10*(Inputs!$C$75/100),0)</f>
        <v>0</v>
      </c>
      <c r="AE138" s="27">
        <f>if(AND(Inputs!$C$76&lt;=AE5,Inputs!$C$77&gt;AE5),'Fund Raising'!$C$10*(Inputs!$C$75/100),0)</f>
        <v>0</v>
      </c>
      <c r="AF138" s="27">
        <f>if(AND(Inputs!$C$76&lt;=AF5,Inputs!$C$77&gt;AF5),'Fund Raising'!$C$10*(Inputs!$C$75/100),0)</f>
        <v>0</v>
      </c>
      <c r="AG138" s="27">
        <f>if(AND(Inputs!$C$76&lt;=AG5,Inputs!$C$77&gt;AG5),'Fund Raising'!$C$10*(Inputs!$C$75/100),0)</f>
        <v>0</v>
      </c>
      <c r="AH138" s="27">
        <f>if(AND(Inputs!$C$76&lt;=AH5,Inputs!$C$77&gt;AH5),'Fund Raising'!$C$10*(Inputs!$C$75/100),0)</f>
        <v>0</v>
      </c>
      <c r="AI138" s="27">
        <f>if(AND(Inputs!$C$76&lt;=AI5,Inputs!$C$77&gt;AI5),'Fund Raising'!$C$10*(Inputs!$C$75/100),0)</f>
        <v>0</v>
      </c>
      <c r="AJ138" s="27">
        <f>if(AND(Inputs!$C$76&lt;=AJ5,Inputs!$C$77&gt;AJ5),'Fund Raising'!$C$10*(Inputs!$C$75/100),0)</f>
        <v>0</v>
      </c>
      <c r="AK138" s="27">
        <f>if(AND(Inputs!$C$76&lt;=AK5,Inputs!$C$77&gt;AK5),'Fund Raising'!$C$10*(Inputs!$C$75/100),0)</f>
        <v>0</v>
      </c>
      <c r="AL138" s="27">
        <f>if(AND(Inputs!$C$76&lt;=AL5,Inputs!$C$77&gt;AL5),'Fund Raising'!$C$10*(Inputs!$C$75/100),0)</f>
        <v>0</v>
      </c>
      <c r="AM138" s="27">
        <f>if(AND(Inputs!$C$76&lt;=AM5,Inputs!$C$77&gt;AM5),'Fund Raising'!$C$10*(Inputs!$C$75/100),0)</f>
        <v>0</v>
      </c>
      <c r="AN138" s="27">
        <f>if(AND(Inputs!$C$76&lt;=AN5,Inputs!$C$77&gt;AN5),'Fund Raising'!$C$10*(Inputs!$C$75/100),0)</f>
        <v>0</v>
      </c>
      <c r="AO138" s="27">
        <f>if(AND(Inputs!$C$76&lt;=AO5,Inputs!$C$77&gt;AO5),'Fund Raising'!$C$10*(Inputs!$C$75/100),0)</f>
        <v>0</v>
      </c>
      <c r="AP138" s="27">
        <f>if(AND(Inputs!$C$76&lt;=AP5,Inputs!$C$77&gt;AP5),'Fund Raising'!$C$10*(Inputs!$C$75/100),0)</f>
        <v>0</v>
      </c>
      <c r="AQ138" s="27">
        <f>if(AND(Inputs!$C$76&lt;=AQ5,Inputs!$C$77&gt;AQ5),'Fund Raising'!$C$10*(Inputs!$C$75/100),0)</f>
        <v>0</v>
      </c>
      <c r="AR138" s="27">
        <f>if(AND(Inputs!$C$76&lt;=AR5,Inputs!$C$77&gt;AR5),'Fund Raising'!$C$10*(Inputs!$C$75/100),0)</f>
        <v>0</v>
      </c>
      <c r="AS138" s="27">
        <f>if(AND(Inputs!$C$76&lt;=AS5,Inputs!$C$77&gt;AS5),'Fund Raising'!$C$10*(Inputs!$C$75/100),0)</f>
        <v>0</v>
      </c>
      <c r="AT138" s="27">
        <f>if(AND(Inputs!$C$76&lt;=AT5,Inputs!$C$77&gt;AT5),'Fund Raising'!$C$10*(Inputs!$C$75/100),0)</f>
        <v>0</v>
      </c>
      <c r="AU138" s="27">
        <f>if(AND(Inputs!$C$76&lt;=AU5,Inputs!$C$77&gt;AU5),'Fund Raising'!$C$10*(Inputs!$C$75/100),0)</f>
        <v>0</v>
      </c>
      <c r="AV138" s="27">
        <f>if(AND(Inputs!$C$76&lt;=AV5,Inputs!$C$77&gt;AV5),'Fund Raising'!$C$10*(Inputs!$C$75/100),0)</f>
        <v>0</v>
      </c>
      <c r="AW138" s="27">
        <f>if(AND(Inputs!$C$76&lt;=AW5,Inputs!$C$77&gt;AW5),'Fund Raising'!$C$10*(Inputs!$C$75/100),0)</f>
        <v>0</v>
      </c>
      <c r="AX138" s="27">
        <f>if(AND(Inputs!$C$76&lt;=AX5,Inputs!$C$77&gt;AX5),'Fund Raising'!$C$10*(Inputs!$C$75/100),0)</f>
        <v>0</v>
      </c>
      <c r="AY138" s="27">
        <f>if(AND(Inputs!$C$76&lt;=AY5,Inputs!$C$77&gt;AY5),'Fund Raising'!$C$10*(Inputs!$C$75/100),0)</f>
        <v>0</v>
      </c>
      <c r="AZ138" s="27">
        <f>if(AND(Inputs!$C$76&lt;=AZ5,Inputs!$C$77&gt;AZ5),'Fund Raising'!$C$10*(Inputs!$C$75/100),0)</f>
        <v>0</v>
      </c>
      <c r="BA138" s="27">
        <f>if(AND(Inputs!$C$76&lt;=BA5,Inputs!$C$77&gt;BA5),'Fund Raising'!$C$10*(Inputs!$C$75/100),0)</f>
        <v>0</v>
      </c>
      <c r="BB138" s="27">
        <f>if(AND(Inputs!$C$76&lt;=BB5,Inputs!$C$77&gt;BB5),'Fund Raising'!$C$10*(Inputs!$C$75/100),0)</f>
        <v>0</v>
      </c>
      <c r="BC138" s="27">
        <f>if(AND(Inputs!$C$76&lt;=BC5,Inputs!$C$77&gt;BC5),'Fund Raising'!$C$10*(Inputs!$C$75/100),0)</f>
        <v>0</v>
      </c>
      <c r="BD138" s="27">
        <f>if(AND(Inputs!$C$76&lt;=BD5,Inputs!$C$77&gt;BD5),'Fund Raising'!$C$10*(Inputs!$C$75/100),0)</f>
        <v>0</v>
      </c>
      <c r="BE138" s="27">
        <f>if(AND(Inputs!$C$76&lt;=BE5,Inputs!$C$77&gt;BE5),'Fund Raising'!$C$10*(Inputs!$C$75/100),0)</f>
        <v>0</v>
      </c>
      <c r="BF138" s="27">
        <f>if(AND(Inputs!$C$76&lt;=BF5,Inputs!$C$77&gt;BF5),'Fund Raising'!$C$10*(Inputs!$C$75/100),0)</f>
        <v>0</v>
      </c>
      <c r="BG138" s="27">
        <f>if(AND(Inputs!$C$76&lt;=BG5,Inputs!$C$77&gt;BG5),'Fund Raising'!$C$10*(Inputs!$C$75/100),0)</f>
        <v>0</v>
      </c>
      <c r="BH138" s="27">
        <f>if(AND(Inputs!$C$76&lt;=BH5,Inputs!$C$77&gt;BH5),'Fund Raising'!$C$10*(Inputs!$C$75/100),0)</f>
        <v>0</v>
      </c>
      <c r="BI138" s="27">
        <f>if(AND(Inputs!$C$76&lt;=BI5,Inputs!$C$77&gt;BI5),'Fund Raising'!$C$10*(Inputs!$C$75/100),0)</f>
        <v>0</v>
      </c>
      <c r="BJ138" s="27">
        <f>if(AND(Inputs!$C$76&lt;=BJ5,Inputs!$C$77&gt;BJ5),'Fund Raising'!$C$10*(Inputs!$C$75/100),0)</f>
        <v>0</v>
      </c>
      <c r="BK138" s="27">
        <f>if(AND(Inputs!$C$76&lt;=BK5,Inputs!$C$77&gt;BK5),'Fund Raising'!$C$10*(Inputs!$C$75/100),0)</f>
        <v>0</v>
      </c>
      <c r="BL138" s="27">
        <f>if(AND(Inputs!$C$76&lt;=BL5,Inputs!$C$77&gt;BL5),'Fund Raising'!$C$10*(Inputs!$C$75/100),0)</f>
        <v>0</v>
      </c>
      <c r="BM138" s="27">
        <f>if(AND(Inputs!$C$76&lt;=BM5,Inputs!$C$77&gt;BM5),'Fund Raising'!$C$10*(Inputs!$C$75/100),0)</f>
        <v>0</v>
      </c>
      <c r="BN138" s="27">
        <f>if(AND(Inputs!$C$76&lt;=BN5,Inputs!$C$77&gt;BN5),'Fund Raising'!$C$10*(Inputs!$C$75/100),0)</f>
        <v>0</v>
      </c>
      <c r="BO138" s="27">
        <f>if(AND(Inputs!$C$76&lt;=BO5,Inputs!$C$77&gt;BO5),'Fund Raising'!$C$10*(Inputs!$C$75/100),0)</f>
        <v>0</v>
      </c>
      <c r="BP138" s="27">
        <f>if(AND(Inputs!$C$76&lt;=BP5,Inputs!$C$77&gt;BP5),'Fund Raising'!$C$10*(Inputs!$C$75/100),0)</f>
        <v>0</v>
      </c>
      <c r="BQ138" s="27">
        <f>if(AND(Inputs!$C$76&lt;=BQ5,Inputs!$C$77&gt;BQ5),'Fund Raising'!$C$10*(Inputs!$C$75/100),0)</f>
        <v>0</v>
      </c>
      <c r="BR138" s="27">
        <f>if(AND(Inputs!$C$76&lt;=BR5,Inputs!$C$77&gt;BR5),'Fund Raising'!$C$10*(Inputs!$C$75/100),0)</f>
        <v>0</v>
      </c>
      <c r="BS138" s="27">
        <f>if(AND(Inputs!$C$76&lt;=BS5,Inputs!$C$77&gt;BS5),'Fund Raising'!$C$10*(Inputs!$C$75/100),0)</f>
        <v>0</v>
      </c>
      <c r="BT138" s="27">
        <f>if(AND(Inputs!$C$76&lt;=BT5,Inputs!$C$77&gt;BT5),'Fund Raising'!$C$10*(Inputs!$C$75/100),0)</f>
        <v>0</v>
      </c>
      <c r="BU138" s="27">
        <f>if(AND(Inputs!$C$76&lt;=BU5,Inputs!$C$77&gt;BU5),'Fund Raising'!$C$10*(Inputs!$C$75/100),0)</f>
        <v>0</v>
      </c>
      <c r="BV138" s="27">
        <f>if(AND(Inputs!$C$76&lt;=BV5,Inputs!$C$77&gt;BV5),'Fund Raising'!$C$10*(Inputs!$C$75/100),0)</f>
        <v>0</v>
      </c>
      <c r="BW138" s="27">
        <f>if(AND(Inputs!$C$76&lt;=BW5,Inputs!$C$77&gt;BW5),'Fund Raising'!$C$10*(Inputs!$C$75/100),0)</f>
        <v>0</v>
      </c>
      <c r="BX138" s="27">
        <f>if(AND(Inputs!$C$76&lt;=BX5,Inputs!$C$77&gt;BX5),'Fund Raising'!$C$10*(Inputs!$C$75/100),0)</f>
        <v>0</v>
      </c>
      <c r="BY138" s="27">
        <f>if(AND(Inputs!$C$76&lt;=BY5,Inputs!$C$77&gt;BY5),'Fund Raising'!$C$10*(Inputs!$C$75/100),0)</f>
        <v>0</v>
      </c>
      <c r="BZ138" s="27">
        <f>if(AND(Inputs!$C$76&lt;=BZ5,Inputs!$C$77&gt;BZ5),'Fund Raising'!$C$10*(Inputs!$C$75/100),0)</f>
        <v>0</v>
      </c>
      <c r="CA138" s="27">
        <f>if(AND(Inputs!$C$76&lt;=CA5,Inputs!$C$77&gt;CA5),'Fund Raising'!$C$10*(Inputs!$C$75/100),0)</f>
        <v>0</v>
      </c>
      <c r="CB138" s="27">
        <f>if(AND(Inputs!$C$76&lt;=CB5,Inputs!$C$77&gt;CB5),'Fund Raising'!$C$10*(Inputs!$C$75/100),0)</f>
        <v>0</v>
      </c>
      <c r="CC138" s="27">
        <f>if(AND(Inputs!$C$76&lt;=CC5,Inputs!$C$77&gt;CC5),'Fund Raising'!$C$10*(Inputs!$C$75/100),0)</f>
        <v>0</v>
      </c>
      <c r="CD138" s="27">
        <f>if(AND(Inputs!$C$76&lt;=CD5,Inputs!$C$77&gt;CD5),'Fund Raising'!$C$10*(Inputs!$C$75/100),0)</f>
        <v>0</v>
      </c>
      <c r="CE138" s="27">
        <f>if(AND(Inputs!$C$76&lt;=CE5,Inputs!$C$77&gt;CE5),'Fund Raising'!$C$10*(Inputs!$C$75/100),0)</f>
        <v>0</v>
      </c>
      <c r="CF138" s="27">
        <f>if(AND(Inputs!$C$76&lt;=CF5,Inputs!$C$77&gt;CF5),'Fund Raising'!$C$10*(Inputs!$C$75/100),0)</f>
        <v>0</v>
      </c>
      <c r="CG138" s="27">
        <f>if(AND(Inputs!$C$76&lt;=CG5,Inputs!$C$77&gt;CG5),'Fund Raising'!$C$10*(Inputs!$C$75/100),0)</f>
        <v>0</v>
      </c>
      <c r="CH138" s="27">
        <f>if(AND(Inputs!$C$76&lt;=CH5,Inputs!$C$77&gt;CH5),'Fund Raising'!$C$10*(Inputs!$C$75/100),0)</f>
        <v>0</v>
      </c>
      <c r="CI138" s="27">
        <f>if(AND(Inputs!$C$76&lt;=CI5,Inputs!$C$77&gt;CI5),'Fund Raising'!$C$10*(Inputs!$C$75/100),0)</f>
        <v>0</v>
      </c>
      <c r="CJ138" s="27">
        <f>if(AND(Inputs!$C$76&lt;=CJ5,Inputs!$C$77&gt;CJ5),'Fund Raising'!$C$10*(Inputs!$C$75/100),0)</f>
        <v>0</v>
      </c>
      <c r="CK138" s="27">
        <f>if(AND(Inputs!$C$76&lt;=CK5,Inputs!$C$77&gt;CK5),'Fund Raising'!$C$10*(Inputs!$C$75/100),0)</f>
        <v>0</v>
      </c>
      <c r="CL138" s="27">
        <f>if(AND(Inputs!$C$76&lt;=CL5,Inputs!$C$77&gt;CL5),'Fund Raising'!$C$10*(Inputs!$C$75/100),0)</f>
        <v>0</v>
      </c>
      <c r="CM138" s="27">
        <f>if(AND(Inputs!$C$76&lt;=CM5,Inputs!$C$77&gt;CM5),'Fund Raising'!$C$10*(Inputs!$C$75/100),0)</f>
        <v>0</v>
      </c>
      <c r="CN138" s="27">
        <f>if(AND(Inputs!$C$76&lt;=CN5,Inputs!$C$77&gt;CN5),'Fund Raising'!$C$10*(Inputs!$C$75/100),0)</f>
        <v>0</v>
      </c>
      <c r="CO138" s="27">
        <f>if(AND(Inputs!$C$76&lt;=CO5,Inputs!$C$77&gt;CO5),'Fund Raising'!$C$10*(Inputs!$C$75/100),0)</f>
        <v>0</v>
      </c>
      <c r="CP138" s="27">
        <f>if(AND(Inputs!$C$76&lt;=CP5,Inputs!$C$77&gt;CP5),'Fund Raising'!$C$10*(Inputs!$C$75/100),0)</f>
        <v>0</v>
      </c>
      <c r="CQ138" s="27">
        <f>if(AND(Inputs!$C$76&lt;=CQ5,Inputs!$C$77&gt;CQ5),'Fund Raising'!$C$10*(Inputs!$C$75/100),0)</f>
        <v>0</v>
      </c>
      <c r="CR138" s="27">
        <f>if(AND(Inputs!$C$76&lt;=CR5,Inputs!$C$77&gt;CR5),'Fund Raising'!$C$10*(Inputs!$C$75/100),0)</f>
        <v>0</v>
      </c>
      <c r="CS138" s="27">
        <f>if(AND(Inputs!$C$76&lt;=CS5,Inputs!$C$77&gt;CS5),'Fund Raising'!$C$10*(Inputs!$C$75/100),0)</f>
        <v>0</v>
      </c>
      <c r="CT138" s="27">
        <f>if(AND(Inputs!$C$76&lt;=CT5,Inputs!$C$77&gt;CT5),'Fund Raising'!$C$10*(Inputs!$C$75/100),0)</f>
        <v>0</v>
      </c>
      <c r="CU138" s="27">
        <f>if(AND(Inputs!$C$76&lt;=CU5,Inputs!$C$77&gt;CU5),'Fund Raising'!$C$10*(Inputs!$C$75/100),0)</f>
        <v>0</v>
      </c>
      <c r="CV138" s="27">
        <f>if(AND(Inputs!$C$76&lt;=CV5,Inputs!$C$77&gt;CV5),'Fund Raising'!$C$10*(Inputs!$C$75/100),0)</f>
        <v>0</v>
      </c>
      <c r="CW138" s="27">
        <f>if(AND(Inputs!$C$76&lt;=CW5,Inputs!$C$77&gt;CW5),'Fund Raising'!$C$10*(Inputs!$C$75/100),0)</f>
        <v>0</v>
      </c>
      <c r="CX138" s="27">
        <f>if(AND(Inputs!$C$76&lt;=CX5,Inputs!$C$77&gt;CX5),'Fund Raising'!$C$10*(Inputs!$C$75/100),0)</f>
        <v>0</v>
      </c>
      <c r="CY138" s="27">
        <f>if(AND(Inputs!$C$76&lt;=CY5,Inputs!$C$77&gt;CY5),'Fund Raising'!$C$10*(Inputs!$C$75/100),0)</f>
        <v>0</v>
      </c>
      <c r="CZ138" s="27">
        <f>if(AND(Inputs!$C$76&lt;=CZ5,Inputs!$C$77&gt;CZ5),'Fund Raising'!$C$10*(Inputs!$C$75/100),0)</f>
        <v>0</v>
      </c>
      <c r="DA138" s="27">
        <f>if(AND(Inputs!$C$76&lt;=DA5,Inputs!$C$77&gt;DA5),'Fund Raising'!$C$10*(Inputs!$C$75/100),0)</f>
        <v>0</v>
      </c>
      <c r="DB138" s="27">
        <f>if(AND(Inputs!$C$76&lt;=DB5,Inputs!$C$77&gt;DB5),'Fund Raising'!$C$10*(Inputs!$C$75/100),0)</f>
        <v>0</v>
      </c>
      <c r="DC138" s="27">
        <f>if(AND(Inputs!$C$76&lt;=DC5,Inputs!$C$77&gt;DC5),'Fund Raising'!$C$10*(Inputs!$C$75/100),0)</f>
        <v>0</v>
      </c>
      <c r="DD138" s="27">
        <f>if(AND(Inputs!$C$76&lt;=DD5,Inputs!$C$77&gt;DD5),'Fund Raising'!$C$10*(Inputs!$C$75/100),0)</f>
        <v>0</v>
      </c>
      <c r="DE138" s="27">
        <f>if(AND(Inputs!$C$76&lt;=DE5,Inputs!$C$77&gt;DE5),'Fund Raising'!$C$10*(Inputs!$C$75/100),0)</f>
        <v>0</v>
      </c>
      <c r="DF138" s="27">
        <f>if(AND(Inputs!$C$76&lt;=DF5,Inputs!$C$77&gt;DF5),'Fund Raising'!$C$10*(Inputs!$C$75/100),0)</f>
        <v>0</v>
      </c>
      <c r="DG138" s="27">
        <f>if(AND(Inputs!$C$76&lt;=DG5,Inputs!$C$77&gt;DG5),'Fund Raising'!$C$10*(Inputs!$C$75/100),0)</f>
        <v>0</v>
      </c>
      <c r="DH138" s="27">
        <f>if(AND(Inputs!$C$76&lt;=DH5,Inputs!$C$77&gt;DH5),'Fund Raising'!$C$10*(Inputs!$C$75/100),0)</f>
        <v>0</v>
      </c>
      <c r="DI138" s="27">
        <f>if(AND(Inputs!$C$76&lt;=DI5,Inputs!$C$77&gt;DI5),'Fund Raising'!$C$10*(Inputs!$C$75/100),0)</f>
        <v>0</v>
      </c>
      <c r="DJ138" s="27">
        <f>if(AND(Inputs!$C$76&lt;=DJ5,Inputs!$C$77&gt;DJ5),'Fund Raising'!$C$10*(Inputs!$C$75/100),0)</f>
        <v>0</v>
      </c>
      <c r="DK138" s="27">
        <f>if(AND(Inputs!$C$76&lt;=DK5,Inputs!$C$77&gt;DK5),'Fund Raising'!$C$10*(Inputs!$C$75/100),0)</f>
        <v>0</v>
      </c>
      <c r="DL138" s="27">
        <f>if(AND(Inputs!$C$76&lt;=DL5,Inputs!$C$77&gt;DL5),'Fund Raising'!$C$10*(Inputs!$C$75/100),0)</f>
        <v>0</v>
      </c>
      <c r="DM138" s="27">
        <f>if(AND(Inputs!$C$76&lt;=DM5,Inputs!$C$77&gt;DM5),'Fund Raising'!$C$10*(Inputs!$C$75/100),0)</f>
        <v>0</v>
      </c>
      <c r="DN138" s="27">
        <f>if(AND(Inputs!$C$76&lt;=DN5,Inputs!$C$77&gt;DN5),'Fund Raising'!$C$10*(Inputs!$C$75/100),0)</f>
        <v>0</v>
      </c>
      <c r="DO138" s="27">
        <f>if(AND(Inputs!$C$76&lt;=DO5,Inputs!$C$77&gt;DO5),'Fund Raising'!$C$10*(Inputs!$C$75/100),0)</f>
        <v>0</v>
      </c>
      <c r="DP138" s="27">
        <f>if(AND(Inputs!$C$76&lt;=DP5,Inputs!$C$77&gt;DP5),'Fund Raising'!$C$10*(Inputs!$C$75/100),0)</f>
        <v>0</v>
      </c>
      <c r="DQ138" s="27">
        <f>if(AND(Inputs!$C$76&lt;=DQ5,Inputs!$C$77&gt;DQ5),'Fund Raising'!$C$10*(Inputs!$C$75/100),0)</f>
        <v>0</v>
      </c>
      <c r="DR138" s="27">
        <f>if(AND(Inputs!$C$76&lt;=DR5,Inputs!$C$77&gt;DR5),'Fund Raising'!$C$10*(Inputs!$C$75/100),0)</f>
        <v>0</v>
      </c>
    </row>
    <row r="139" ht="14.25" customHeight="1" outlineLevel="1">
      <c r="A139" s="257"/>
      <c r="B139" s="249" t="s">
        <v>51</v>
      </c>
      <c r="C139" s="256"/>
      <c r="D139" s="256"/>
      <c r="E139" s="256"/>
      <c r="F139" s="256"/>
      <c r="G139" s="256"/>
      <c r="H139" s="256"/>
      <c r="I139" s="256"/>
      <c r="J139" s="256"/>
      <c r="K139" s="256"/>
      <c r="L139" s="256"/>
      <c r="M139" s="256"/>
      <c r="N139" s="256"/>
      <c r="O139" s="256"/>
      <c r="P139" s="256"/>
      <c r="Q139" s="256"/>
      <c r="R139" s="256"/>
      <c r="S139" s="256"/>
      <c r="T139" s="256"/>
      <c r="U139" s="256"/>
      <c r="V139" s="256"/>
      <c r="W139" s="256"/>
      <c r="X139" s="256"/>
      <c r="Y139" s="256"/>
      <c r="Z139" s="256"/>
      <c r="AA139" s="256"/>
      <c r="AB139" s="256"/>
      <c r="AC139" s="256"/>
      <c r="AD139" s="256"/>
      <c r="AE139" s="256"/>
      <c r="AF139" s="256"/>
      <c r="AG139" s="256"/>
      <c r="AH139" s="256"/>
      <c r="AI139" s="256"/>
      <c r="AJ139" s="256"/>
      <c r="AK139" s="256"/>
      <c r="AL139" s="256"/>
      <c r="AM139" s="256"/>
      <c r="AN139" s="256"/>
      <c r="AO139" s="256"/>
      <c r="AP139" s="256"/>
      <c r="AQ139" s="256"/>
      <c r="AR139" s="256"/>
      <c r="AS139" s="256"/>
      <c r="AT139" s="256"/>
      <c r="AU139" s="256"/>
      <c r="AV139" s="256"/>
      <c r="AW139" s="256"/>
      <c r="AX139" s="256"/>
      <c r="AY139" s="256"/>
      <c r="AZ139" s="256"/>
      <c r="BA139" s="256"/>
      <c r="BB139" s="256"/>
      <c r="BC139" s="256"/>
      <c r="BD139" s="256"/>
      <c r="BE139" s="256"/>
      <c r="BF139" s="256"/>
      <c r="BG139" s="256"/>
      <c r="BH139" s="256"/>
      <c r="BI139" s="256"/>
      <c r="BJ139" s="256"/>
      <c r="BK139" s="256"/>
      <c r="BL139" s="256"/>
      <c r="BM139" s="256"/>
      <c r="BN139" s="256"/>
      <c r="BO139" s="256"/>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256"/>
      <c r="CT139" s="256"/>
      <c r="CU139" s="256"/>
      <c r="CV139" s="256"/>
      <c r="CW139" s="256"/>
      <c r="CX139" s="256"/>
      <c r="CY139" s="256"/>
      <c r="CZ139" s="256"/>
      <c r="DA139" s="256"/>
      <c r="DB139" s="256"/>
      <c r="DC139" s="256"/>
      <c r="DD139" s="256"/>
      <c r="DE139" s="256"/>
      <c r="DF139" s="256"/>
      <c r="DG139" s="256"/>
      <c r="DH139" s="256"/>
      <c r="DI139" s="256"/>
      <c r="DJ139" s="256"/>
      <c r="DK139" s="256"/>
      <c r="DL139" s="256"/>
      <c r="DM139" s="256"/>
      <c r="DN139" s="256"/>
      <c r="DO139" s="256"/>
      <c r="DP139" s="256"/>
      <c r="DQ139" s="256"/>
      <c r="DR139" s="256"/>
    </row>
    <row r="140" ht="14.25" customHeight="1">
      <c r="B140" s="252" t="s">
        <v>266</v>
      </c>
      <c r="C140" s="255"/>
      <c r="D140" s="255"/>
      <c r="E140" s="255"/>
      <c r="F140" s="255"/>
      <c r="G140" s="255"/>
      <c r="H140" s="255"/>
      <c r="I140" s="255"/>
      <c r="J140" s="255"/>
      <c r="K140" s="255"/>
      <c r="L140" s="255"/>
      <c r="M140" s="255"/>
      <c r="N140" s="255"/>
      <c r="O140" s="255"/>
      <c r="P140" s="255"/>
      <c r="Q140" s="255"/>
      <c r="R140" s="255"/>
      <c r="S140" s="255"/>
      <c r="T140" s="255"/>
      <c r="U140" s="255"/>
      <c r="V140" s="255"/>
      <c r="W140" s="255"/>
      <c r="X140" s="255"/>
      <c r="Y140" s="255"/>
      <c r="Z140" s="255"/>
      <c r="AA140" s="255"/>
      <c r="AB140" s="255"/>
      <c r="AC140" s="255"/>
      <c r="AD140" s="255"/>
      <c r="AE140" s="255"/>
      <c r="AF140" s="255"/>
      <c r="AG140" s="255"/>
      <c r="AH140" s="255"/>
      <c r="AI140" s="255"/>
      <c r="AJ140" s="255"/>
      <c r="AK140" s="255"/>
      <c r="AL140" s="255"/>
      <c r="AM140" s="255"/>
      <c r="AN140" s="255"/>
      <c r="AO140" s="255"/>
      <c r="AP140" s="255"/>
      <c r="AQ140" s="255"/>
      <c r="AR140" s="255"/>
      <c r="AS140" s="255"/>
      <c r="AT140" s="255"/>
      <c r="AU140" s="255"/>
      <c r="AV140" s="255"/>
      <c r="AW140" s="255"/>
      <c r="AX140" s="255"/>
      <c r="AY140" s="255"/>
      <c r="AZ140" s="255"/>
      <c r="BA140" s="255"/>
      <c r="BB140" s="255"/>
      <c r="BC140" s="255"/>
      <c r="BD140" s="255"/>
      <c r="BE140" s="255"/>
      <c r="BF140" s="255"/>
      <c r="BG140" s="255"/>
      <c r="BH140" s="255"/>
      <c r="BI140" s="255"/>
      <c r="BJ140" s="255"/>
      <c r="BK140" s="255"/>
      <c r="BL140" s="255"/>
      <c r="BM140" s="255"/>
      <c r="BN140" s="255"/>
      <c r="BO140" s="255"/>
      <c r="BP140" s="255"/>
      <c r="BQ140" s="255"/>
      <c r="BR140" s="255"/>
      <c r="BS140" s="255"/>
      <c r="BT140" s="255"/>
      <c r="BU140" s="255"/>
      <c r="BV140" s="255"/>
      <c r="BW140" s="255"/>
      <c r="BX140" s="255"/>
      <c r="BY140" s="255"/>
      <c r="BZ140" s="255"/>
      <c r="CA140" s="255"/>
      <c r="CB140" s="255"/>
      <c r="CC140" s="255"/>
      <c r="CD140" s="255"/>
      <c r="CE140" s="255"/>
      <c r="CF140" s="255"/>
      <c r="CG140" s="255"/>
      <c r="CH140" s="255"/>
      <c r="CI140" s="255"/>
      <c r="CJ140" s="255"/>
      <c r="CK140" s="255"/>
      <c r="CL140" s="255"/>
      <c r="CM140" s="255"/>
      <c r="CN140" s="255"/>
      <c r="CO140" s="255"/>
      <c r="CP140" s="255"/>
      <c r="CQ140" s="255"/>
      <c r="CR140" s="255"/>
      <c r="CS140" s="255"/>
      <c r="CT140" s="255"/>
      <c r="CU140" s="255"/>
      <c r="CV140" s="255"/>
      <c r="CW140" s="255"/>
      <c r="CX140" s="255"/>
      <c r="CY140" s="255"/>
      <c r="CZ140" s="255"/>
      <c r="DA140" s="255"/>
      <c r="DB140" s="255"/>
      <c r="DC140" s="255"/>
      <c r="DD140" s="255"/>
      <c r="DE140" s="255"/>
      <c r="DF140" s="255"/>
      <c r="DG140" s="255"/>
      <c r="DH140" s="255"/>
      <c r="DI140" s="255"/>
      <c r="DJ140" s="255"/>
      <c r="DK140" s="255"/>
      <c r="DL140" s="255"/>
      <c r="DM140" s="255"/>
      <c r="DN140" s="255"/>
      <c r="DO140" s="255"/>
      <c r="DP140" s="255"/>
      <c r="DQ140" s="255"/>
      <c r="DR140" s="255"/>
    </row>
    <row r="141" ht="14.25" customHeight="1" outlineLevel="1">
      <c r="A141" s="257" t="s">
        <v>267</v>
      </c>
      <c r="B141" s="242" t="s">
        <v>268</v>
      </c>
      <c r="C141" s="27">
        <f>'Fund Raising'!$D$41-'Fund Raising'!$D$41*(1-(Inputs!$C$17/(Inputs!$C$17+'Data Tables'!C121))^(Inputs!$C$18/Inputs!$C$14))</f>
        <v>1052556837</v>
      </c>
      <c r="D141" s="27">
        <f>C150-C150*(1-(C151/(C151+'Data Tables'!D121))^(Inputs!$C$18/Inputs!$C$14))</f>
        <v>1572076839</v>
      </c>
      <c r="E141" s="27">
        <f>D150-D150*(1-(D151/(D151+'Data Tables'!E121))^(Inputs!$C$18/Inputs!$C$14))</f>
        <v>2320068965</v>
      </c>
      <c r="F141" s="27">
        <f>E150-E150*(1-(E151/(E151+'Data Tables'!F121))^(Inputs!$C$18/Inputs!$C$14))</f>
        <v>3074740119</v>
      </c>
      <c r="G141" s="27">
        <f>F150-F150*(1-(F151/(F151+'Data Tables'!G121))^(Inputs!$C$18/Inputs!$C$14))</f>
        <v>3893578489</v>
      </c>
      <c r="H141" s="27">
        <f>G150-G150*(1-(G151/(G151+'Data Tables'!H121))^(Inputs!$C$18/Inputs!$C$14))</f>
        <v>4899833317</v>
      </c>
      <c r="I141" s="27">
        <f>H150-H150*(1-(H151/(H151+'Data Tables'!I121))^(Inputs!$C$18/Inputs!$C$14))</f>
        <v>17571309534</v>
      </c>
      <c r="J141" s="27">
        <f>I150-I150*(1-(I151/(I151+'Data Tables'!J121))^(Inputs!$C$18/Inputs!$C$14))</f>
        <v>20590913984</v>
      </c>
      <c r="K141" s="27">
        <f>J150-J150*(1-(J151/(J151+'Data Tables'!K121))^(Inputs!$C$18/Inputs!$C$14))</f>
        <v>21611547966</v>
      </c>
      <c r="L141" s="27">
        <f>K150-K150*(1-(K151/(K151+'Data Tables'!L121))^(Inputs!$C$18/Inputs!$C$14))</f>
        <v>22252675729</v>
      </c>
      <c r="M141" s="27">
        <f>L150-L150*(1-(L151/(L151+'Data Tables'!M121))^(Inputs!$C$18/Inputs!$C$14))</f>
        <v>22892963423</v>
      </c>
      <c r="N141" s="27">
        <f>M150-M150*(1-(M151/(M151+'Data Tables'!N121))^(Inputs!$C$18/Inputs!$C$14))</f>
        <v>23615098296</v>
      </c>
      <c r="O141" s="27">
        <f>N150-N150*(1-(N151/(N151+'Data Tables'!O121))^(Inputs!$C$18/Inputs!$C$14))</f>
        <v>48790489607</v>
      </c>
      <c r="P141" s="27">
        <f>O150-O150*(1-(O151/(O151+'Data Tables'!P121))^(Inputs!$C$18/Inputs!$C$14))</f>
        <v>55054147835</v>
      </c>
      <c r="Q141" s="27">
        <f>P150-P150*(1-(P151/(P151+'Data Tables'!Q121))^(Inputs!$C$18/Inputs!$C$14))</f>
        <v>56637047507</v>
      </c>
      <c r="R141" s="27">
        <f>Q150-Q150*(1-(Q151/(Q151+'Data Tables'!R121))^(Inputs!$C$18/Inputs!$C$14))</f>
        <v>57136551275</v>
      </c>
      <c r="S141" s="27">
        <f>R150-R150*(1-(R151/(R151+'Data Tables'!S121))^(Inputs!$C$18/Inputs!$C$14))</f>
        <v>57462923696</v>
      </c>
      <c r="T141" s="27">
        <f>S150-S150*(1-(S151/(S151+'Data Tables'!T121))^(Inputs!$C$18/Inputs!$C$14))</f>
        <v>57838167507</v>
      </c>
      <c r="U141" s="27">
        <f>T150-T150*(1-(T151/(T151+'Data Tables'!U121))^(Inputs!$C$18/Inputs!$C$14))</f>
        <v>58308522520</v>
      </c>
      <c r="V141" s="27">
        <f>U150-U150*(1-(U151/(U151+'Data Tables'!V121))^(Inputs!$C$18/Inputs!$C$14))</f>
        <v>58876410102</v>
      </c>
      <c r="W141" s="27">
        <f>V150-V150*(1-(V151/(V151+'Data Tables'!W121))^(Inputs!$C$18/Inputs!$C$14))</f>
        <v>59534424393</v>
      </c>
      <c r="X141" s="27">
        <f>W150-W150*(1-(W151/(W151+'Data Tables'!X121))^(Inputs!$C$18/Inputs!$C$14))</f>
        <v>60273762077</v>
      </c>
      <c r="Y141" s="27">
        <f>X150-X150*(1-(X151/(X151+'Data Tables'!Y121))^(Inputs!$C$18/Inputs!$C$14))</f>
        <v>61086298023</v>
      </c>
      <c r="Z141" s="27">
        <f>Y150-Y150*(1-(Y151/(Y151+'Data Tables'!Z121))^(Inputs!$C$18/Inputs!$C$14))</f>
        <v>61964946446</v>
      </c>
      <c r="AA141" s="27">
        <f>Z150-Z150*(1-(Z151/(Z151+'Data Tables'!AA121))^(Inputs!$C$18/Inputs!$C$14))</f>
        <v>62903448305</v>
      </c>
      <c r="AB141" s="27">
        <f>AA150-AA150*(1-(AA151/(AA151+'Data Tables'!AB121))^(Inputs!$C$18/Inputs!$C$14))</f>
        <v>63896455700</v>
      </c>
      <c r="AC141" s="27">
        <f>AB150-AB150*(1-(AB151/(AB151+'Data Tables'!AC121))^(Inputs!$C$18/Inputs!$C$14))</f>
        <v>64939259862</v>
      </c>
      <c r="AD141" s="27">
        <f>AC150-AC150*(1-(AC151/(AC151+'Data Tables'!AD121))^(Inputs!$C$18/Inputs!$C$14))</f>
        <v>66027772118</v>
      </c>
      <c r="AE141" s="27">
        <f>AD150-AD150*(1-(AD151/(AD151+'Data Tables'!AE121))^(Inputs!$C$18/Inputs!$C$14))</f>
        <v>67158357958</v>
      </c>
      <c r="AF141" s="27">
        <f>AE150-AE150*(1-(AE151/(AE151+'Data Tables'!AF121))^(Inputs!$C$18/Inputs!$C$14))</f>
        <v>68327824831</v>
      </c>
      <c r="AG141" s="27">
        <f>AF150-AF150*(1-(AF151/(AF151+'Data Tables'!AG121))^(Inputs!$C$18/Inputs!$C$14))</f>
        <v>69533348102</v>
      </c>
      <c r="AH141" s="27">
        <f>AG150-AG150*(1-(AG151/(AG151+'Data Tables'!AH121))^(Inputs!$C$18/Inputs!$C$14))</f>
        <v>70772378833</v>
      </c>
      <c r="AI141" s="27">
        <f>AH150-AH150*(1-(AH151/(AH151+'Data Tables'!AI121))^(Inputs!$C$18/Inputs!$C$14))</f>
        <v>72042669570</v>
      </c>
      <c r="AJ141" s="27">
        <f>AI150-AI150*(1-(AI151/(AI151+'Data Tables'!AJ121))^(Inputs!$C$18/Inputs!$C$14))</f>
        <v>73342169600</v>
      </c>
      <c r="AK141" s="27">
        <f>AJ150-AJ150*(1-(AJ151/(AJ151+'Data Tables'!AK121))^(Inputs!$C$18/Inputs!$C$14))</f>
        <v>74669049740</v>
      </c>
      <c r="AL141" s="27">
        <f>AK150-AK150*(1-(AK151/(AK151+'Data Tables'!AL121))^(Inputs!$C$18/Inputs!$C$14))</f>
        <v>76021690370</v>
      </c>
      <c r="AM141" s="27">
        <f>AL150-AL150*(1-(AL151/(AL151+'Data Tables'!AM121))^(Inputs!$C$18/Inputs!$C$14))</f>
        <v>77398538839</v>
      </c>
      <c r="AN141" s="27">
        <f>AM150-AM150*(1-(AM151/(AM151+'Data Tables'!AN121))^(Inputs!$C$18/Inputs!$C$14))</f>
        <v>78798252924</v>
      </c>
      <c r="AO141" s="27">
        <f>AN150-AN150*(1-(AN151/(AN151+'Data Tables'!AO121))^(Inputs!$C$18/Inputs!$C$14))</f>
        <v>80219572245</v>
      </c>
      <c r="AP141" s="27">
        <f>AO150-AO150*(1-(AO151/(AO151+'Data Tables'!AP121))^(Inputs!$C$18/Inputs!$C$14))</f>
        <v>81661374232</v>
      </c>
      <c r="AQ141" s="27">
        <f>AP150-AP150*(1-(AP151/(AP151+'Data Tables'!AQ121))^(Inputs!$C$18/Inputs!$C$14))</f>
        <v>83122600272</v>
      </c>
      <c r="AR141" s="27">
        <f>AQ150-AQ150*(1-(AQ151/(AQ151+'Data Tables'!AR121))^(Inputs!$C$18/Inputs!$C$14))</f>
        <v>84602296194</v>
      </c>
      <c r="AS141" s="27">
        <f>AR150-AR150*(1-(AR151/(AR151+'Data Tables'!AS121))^(Inputs!$C$18/Inputs!$C$14))</f>
        <v>86099591915</v>
      </c>
      <c r="AT141" s="27">
        <f>AS150-AS150*(1-(AS151/(AS151+'Data Tables'!AT121))^(Inputs!$C$18/Inputs!$C$14))</f>
        <v>87613658439</v>
      </c>
      <c r="AU141" s="27">
        <f>AT150-AT150*(1-(AT151/(AT151+'Data Tables'!AU121))^(Inputs!$C$18/Inputs!$C$14))</f>
        <v>89143758736</v>
      </c>
      <c r="AV141" s="27">
        <f>AU150-AU150*(1-(AU151/(AU151+'Data Tables'!AV121))^(Inputs!$C$18/Inputs!$C$14))</f>
        <v>90689181628</v>
      </c>
      <c r="AW141" s="27">
        <f>AV150-AV150*(1-(AV151/(AV151+'Data Tables'!AW121))^(Inputs!$C$18/Inputs!$C$14))</f>
        <v>92249285261</v>
      </c>
      <c r="AX141" s="27">
        <f>AW150-AW150*(1-(AW151/(AW151+'Data Tables'!AX121))^(Inputs!$C$18/Inputs!$C$14))</f>
        <v>93823491637</v>
      </c>
      <c r="AY141" s="27">
        <f>AX150-AX150*(1-(AX151/(AX151+'Data Tables'!AY121))^(Inputs!$C$18/Inputs!$C$14))</f>
        <v>95411211825</v>
      </c>
      <c r="AZ141" s="27">
        <f>AY150-AY150*(1-(AY151/(AY151+'Data Tables'!AZ121))^(Inputs!$C$18/Inputs!$C$14))</f>
        <v>97011942934</v>
      </c>
      <c r="BA141" s="27">
        <f>AZ150-AZ150*(1-(AZ151/(AZ151+'Data Tables'!BA121))^(Inputs!$C$18/Inputs!$C$14))</f>
        <v>98625184698</v>
      </c>
      <c r="BB141" s="27">
        <f>BA150-BA150*(1-(BA151/(BA151+'Data Tables'!BB121))^(Inputs!$C$18/Inputs!$C$14))</f>
        <v>100250496846</v>
      </c>
      <c r="BC141" s="27">
        <f>BB150-BB150*(1-(BB151/(BB151+'Data Tables'!BC121))^(Inputs!$C$18/Inputs!$C$14))</f>
        <v>101887435472</v>
      </c>
      <c r="BD141" s="27">
        <f>BC150-BC150*(1-(BC151/(BC151+'Data Tables'!BD121))^(Inputs!$C$18/Inputs!$C$14))</f>
        <v>103535609213</v>
      </c>
      <c r="BE141" s="27">
        <f>BD150-BD150*(1-(BD151/(BD151+'Data Tables'!BE121))^(Inputs!$C$18/Inputs!$C$14))</f>
        <v>105194654321</v>
      </c>
      <c r="BF141" s="27">
        <f>BE150-BE150*(1-(BE151/(BE151+'Data Tables'!BF121))^(Inputs!$C$18/Inputs!$C$14))</f>
        <v>106864204082</v>
      </c>
      <c r="BG141" s="27">
        <f>BF150-BF150*(1-(BF151/(BF151+'Data Tables'!BG121))^(Inputs!$C$18/Inputs!$C$14))</f>
        <v>108543940988</v>
      </c>
      <c r="BH141" s="27">
        <f>BG150-BG150*(1-(BG151/(BG151+'Data Tables'!BH121))^(Inputs!$C$18/Inputs!$C$14))</f>
        <v>110233538383</v>
      </c>
      <c r="BI141" s="27">
        <f>BH150-BH150*(1-(BH151/(BH151+'Data Tables'!BI121))^(Inputs!$C$18/Inputs!$C$14))</f>
        <v>111932706698</v>
      </c>
      <c r="BJ141" s="27">
        <f>BI150-BI150*(1-(BI151/(BI151+'Data Tables'!BJ121))^(Inputs!$C$18/Inputs!$C$14))</f>
        <v>113641199119</v>
      </c>
      <c r="BK141" s="27">
        <f>BJ150-BJ150*(1-(BJ151/(BJ151+'Data Tables'!BK121))^(Inputs!$C$18/Inputs!$C$14))</f>
        <v>115358708814</v>
      </c>
      <c r="BL141" s="27">
        <f>BK150-BK150*(1-(BK151/(BK151+'Data Tables'!BL121))^(Inputs!$C$18/Inputs!$C$14))</f>
        <v>117085008068</v>
      </c>
      <c r="BM141" s="27">
        <f>BL150-BL150*(1-(BL151/(BL151+'Data Tables'!BM121))^(Inputs!$C$18/Inputs!$C$14))</f>
        <v>118819848681</v>
      </c>
      <c r="BN141" s="27">
        <f>BM150-BM150*(1-(BM151/(BM151+'Data Tables'!BN121))^(Inputs!$C$18/Inputs!$C$14))</f>
        <v>120563021754</v>
      </c>
      <c r="BO141" s="27">
        <f>BN150-BN150*(1-(BN151/(BN151+'Data Tables'!BO121))^(Inputs!$C$18/Inputs!$C$14))</f>
        <v>122314301571</v>
      </c>
      <c r="BP141" s="27">
        <f>BO150-BO150*(1-(BO151/(BO151+'Data Tables'!BP121))^(Inputs!$C$18/Inputs!$C$14))</f>
        <v>124073491759</v>
      </c>
      <c r="BQ141" s="27">
        <f>BP150-BP150*(1-(BP151/(BP151+'Data Tables'!BQ121))^(Inputs!$C$18/Inputs!$C$14))</f>
        <v>125840412280</v>
      </c>
      <c r="BR141" s="27">
        <f>BQ150-BQ150*(1-(BQ151/(BQ151+'Data Tables'!BR121))^(Inputs!$C$18/Inputs!$C$14))</f>
        <v>127614867789</v>
      </c>
      <c r="BS141" s="27">
        <f>BR150-BR150*(1-(BR151/(BR151+'Data Tables'!BS121))^(Inputs!$C$18/Inputs!$C$14))</f>
        <v>129396699492</v>
      </c>
      <c r="BT141" s="27">
        <f>BS150-BS150*(1-(BS151/(BS151+'Data Tables'!BT121))^(Inputs!$C$18/Inputs!$C$14))</f>
        <v>131185728819</v>
      </c>
      <c r="BU141" s="27">
        <f>BT150-BT150*(1-(BT151/(BT151+'Data Tables'!BU121))^(Inputs!$C$18/Inputs!$C$14))</f>
        <v>132981805271</v>
      </c>
      <c r="BV141" s="27">
        <f>BU150-BU150*(1-(BU151/(BU151+'Data Tables'!BV121))^(Inputs!$C$18/Inputs!$C$14))</f>
        <v>134784810179</v>
      </c>
      <c r="BW141" s="27">
        <f>BV150-BV150*(1-(BV151/(BV151+'Data Tables'!BW121))^(Inputs!$C$18/Inputs!$C$14))</f>
        <v>136594557220</v>
      </c>
      <c r="BX141" s="27">
        <f>BW150-BW150*(1-(BW151/(BW151+'Data Tables'!BX121))^(Inputs!$C$18/Inputs!$C$14))</f>
        <v>138410931395</v>
      </c>
      <c r="BY141" s="27">
        <f>BX150-BX150*(1-(BX151/(BX151+'Data Tables'!BY121))^(Inputs!$C$18/Inputs!$C$14))</f>
        <v>140233790354</v>
      </c>
      <c r="BZ141" s="27">
        <f>BY150-BY150*(1-(BY151/(BY151+'Data Tables'!BZ121))^(Inputs!$C$18/Inputs!$C$14))</f>
        <v>142063024172</v>
      </c>
      <c r="CA141" s="27">
        <f>BZ150-BZ150*(1-(BZ151/(BZ151+'Data Tables'!CA121))^(Inputs!$C$18/Inputs!$C$14))</f>
        <v>143898499967</v>
      </c>
      <c r="CB141" s="27">
        <f>CA150-CA150*(1-(CA151/(CA151+'Data Tables'!CB121))^(Inputs!$C$18/Inputs!$C$14))</f>
        <v>145740109205</v>
      </c>
      <c r="CC141" s="27">
        <f>CB150-CB150*(1-(CB151/(CB151+'Data Tables'!CC121))^(Inputs!$C$18/Inputs!$C$14))</f>
        <v>147587753960</v>
      </c>
      <c r="CD141" s="27">
        <f>CC150-CC150*(1-(CC151/(CC151+'Data Tables'!CD121))^(Inputs!$C$18/Inputs!$C$14))</f>
        <v>149441316382</v>
      </c>
      <c r="CE141" s="27">
        <f>CD150-CD150*(1-(CD151/(CD151+'Data Tables'!CE121))^(Inputs!$C$18/Inputs!$C$14))</f>
        <v>151300710645</v>
      </c>
      <c r="CF141" s="27">
        <f>CE150-CE150*(1-(CE151/(CE151+'Data Tables'!CF121))^(Inputs!$C$18/Inputs!$C$14))</f>
        <v>153165826744</v>
      </c>
      <c r="CG141" s="27">
        <f>CF150-CF150*(1-(CF151/(CF151+'Data Tables'!CG121))^(Inputs!$C$18/Inputs!$C$14))</f>
        <v>155036580303</v>
      </c>
      <c r="CH141" s="27">
        <f>CG150-CG150*(1-(CG151/(CG151+'Data Tables'!CH121))^(Inputs!$C$18/Inputs!$C$14))</f>
        <v>156912913820</v>
      </c>
      <c r="CI141" s="27">
        <f>CH150-CH150*(1-(CH151/(CH151+'Data Tables'!CI121))^(Inputs!$C$18/Inputs!$C$14))</f>
        <v>158794698298</v>
      </c>
      <c r="CJ141" s="27">
        <f>CI150-CI150*(1-(CI151/(CI151+'Data Tables'!CJ121))^(Inputs!$C$18/Inputs!$C$14))</f>
        <v>160681874039</v>
      </c>
      <c r="CK141" s="27">
        <f>CJ150-CJ150*(1-(CJ151/(CJ151+'Data Tables'!CK121))^(Inputs!$C$18/Inputs!$C$14))</f>
        <v>162574350804</v>
      </c>
      <c r="CL141" s="27">
        <f>CK150-CK150*(1-(CK151/(CK151+'Data Tables'!CL121))^(Inputs!$C$18/Inputs!$C$14))</f>
        <v>164472068153</v>
      </c>
      <c r="CM141" s="27">
        <f>CL150-CL150*(1-(CL151/(CL151+'Data Tables'!CM121))^(Inputs!$C$18/Inputs!$C$14))</f>
        <v>166374939659</v>
      </c>
      <c r="CN141" s="27">
        <f>CM150-CM150*(1-(CM151/(CM151+'Data Tables'!CN121))^(Inputs!$C$18/Inputs!$C$14))</f>
        <v>168282901774</v>
      </c>
      <c r="CO141" s="27">
        <f>CN150-CN150*(1-(CN151/(CN151+'Data Tables'!CO121))^(Inputs!$C$18/Inputs!$C$14))</f>
        <v>170195898829</v>
      </c>
      <c r="CP141" s="27">
        <f>CO150-CO150*(1-(CO151/(CO151+'Data Tables'!CP121))^(Inputs!$C$18/Inputs!$C$14))</f>
        <v>172113853035</v>
      </c>
      <c r="CQ141" s="27">
        <f>CP150-CP150*(1-(CP151/(CP151+'Data Tables'!CQ121))^(Inputs!$C$18/Inputs!$C$14))</f>
        <v>174036716924</v>
      </c>
      <c r="CR141" s="27">
        <f>CQ150-CQ150*(1-(CQ151/(CQ151+'Data Tables'!CR121))^(Inputs!$C$18/Inputs!$C$14))</f>
        <v>175964416409</v>
      </c>
      <c r="CS141" s="27">
        <f>CR150-CR150*(1-(CR151/(CR151+'Data Tables'!CS121))^(Inputs!$C$18/Inputs!$C$14))</f>
        <v>177896901616</v>
      </c>
      <c r="CT141" s="27">
        <f>CS150-CS150*(1-(CS151/(CS151+'Data Tables'!CT121))^(Inputs!$C$18/Inputs!$C$14))</f>
        <v>179834138262</v>
      </c>
      <c r="CU141" s="27">
        <f>CT150-CT150*(1-(CT151/(CT151+'Data Tables'!CU121))^(Inputs!$C$18/Inputs!$C$14))</f>
        <v>181776043542</v>
      </c>
      <c r="CV141" s="27">
        <f>CU150-CU150*(1-(CU151/(CU151+'Data Tables'!CV121))^(Inputs!$C$18/Inputs!$C$14))</f>
        <v>183722584492</v>
      </c>
      <c r="CW141" s="27">
        <f>CV150-CV150*(1-(CV151/(CV151+'Data Tables'!CW121))^(Inputs!$C$18/Inputs!$C$14))</f>
        <v>185673698937</v>
      </c>
      <c r="CX141" s="27">
        <f>CW150-CW150*(1-(CW151/(CW151+'Data Tables'!CX121))^(Inputs!$C$18/Inputs!$C$14))</f>
        <v>187629353949</v>
      </c>
      <c r="CY141" s="27">
        <f>CX150-CX150*(1-(CX151/(CX151+'Data Tables'!CY121))^(Inputs!$C$18/Inputs!$C$14))</f>
        <v>189589488735</v>
      </c>
      <c r="CZ141" s="27">
        <f>CY150-CY150*(1-(CY151/(CY151+'Data Tables'!CZ121))^(Inputs!$C$18/Inputs!$C$14))</f>
        <v>191554065380</v>
      </c>
      <c r="DA141" s="27">
        <f>CZ150-CZ150*(1-(CZ151/(CZ151+'Data Tables'!DA121))^(Inputs!$C$18/Inputs!$C$14))</f>
        <v>193523052277</v>
      </c>
      <c r="DB141" s="27">
        <f>DA150-DA150*(1-(DA151/(DA151+'Data Tables'!DB121))^(Inputs!$C$18/Inputs!$C$14))</f>
        <v>195496394371</v>
      </c>
      <c r="DC141" s="27">
        <f>DB150-DB150*(1-(DB151/(DB151+'Data Tables'!DC121))^(Inputs!$C$18/Inputs!$C$14))</f>
        <v>197474066432</v>
      </c>
      <c r="DD141" s="27">
        <f>DC150-DC150*(1-(DC151/(DC151+'Data Tables'!DD121))^(Inputs!$C$18/Inputs!$C$14))</f>
        <v>199456014860</v>
      </c>
      <c r="DE141" s="27">
        <f>DD150-DD150*(1-(DD151/(DD151+'Data Tables'!DE121))^(Inputs!$C$18/Inputs!$C$14))</f>
        <v>201442212741</v>
      </c>
      <c r="DF141" s="27">
        <f>DE150-DE150*(1-(DE151/(DE151+'Data Tables'!DF121))^(Inputs!$C$18/Inputs!$C$14))</f>
        <v>203432655190</v>
      </c>
      <c r="DG141" s="27">
        <f>DF150-DF150*(1-(DF151/(DF151+'Data Tables'!DG121))^(Inputs!$C$18/Inputs!$C$14))</f>
        <v>205427260444</v>
      </c>
      <c r="DH141" s="27">
        <f>DG150-DG150*(1-(DG151/(DG151+'Data Tables'!DH121))^(Inputs!$C$18/Inputs!$C$14))</f>
        <v>207426017943</v>
      </c>
      <c r="DI141" s="27">
        <f>DH150-DH150*(1-(DH151/(DH151+'Data Tables'!DI121))^(Inputs!$C$18/Inputs!$C$14))</f>
        <v>209428883033</v>
      </c>
      <c r="DJ141" s="27">
        <f>DI150-DI150*(1-(DI151/(DI151+'Data Tables'!DJ121))^(Inputs!$C$18/Inputs!$C$14))</f>
        <v>211435839722</v>
      </c>
      <c r="DK141" s="27">
        <f>DJ150-DJ150*(1-(DJ151/(DJ151+'Data Tables'!DK121))^(Inputs!$C$18/Inputs!$C$14))</f>
        <v>213446842459</v>
      </c>
      <c r="DL141" s="27">
        <f>DK150-DK150*(1-(DK151/(DK151+'Data Tables'!DL121))^(Inputs!$C$18/Inputs!$C$14))</f>
        <v>215461869220</v>
      </c>
      <c r="DM141" s="27">
        <f>DL150-DL150*(1-(DL151/(DL151+'Data Tables'!DM121))^(Inputs!$C$18/Inputs!$C$14))</f>
        <v>217480903184</v>
      </c>
      <c r="DN141" s="27">
        <f>DM150-DM150*(1-(DM151/(DM151+'Data Tables'!DN121))^(Inputs!$C$18/Inputs!$C$14))</f>
        <v>219503903108</v>
      </c>
      <c r="DO141" s="27">
        <f>DN150-DN150*(1-(DN151/(DN151+'Data Tables'!DO121))^(Inputs!$C$18/Inputs!$C$14))</f>
        <v>221530857662</v>
      </c>
      <c r="DP141" s="27">
        <f>DO150-DO150*(1-(DO151/(DO151+'Data Tables'!DP121))^(Inputs!$C$18/Inputs!$C$14))</f>
        <v>223561725645</v>
      </c>
      <c r="DQ141" s="27">
        <f>DP150-DP150*(1-(DP151/(DP151+'Data Tables'!DQ121))^(Inputs!$C$18/Inputs!$C$14))</f>
        <v>219430092581</v>
      </c>
      <c r="DR141" s="27">
        <f>DQ150-DQ150*(1-(DQ151/(DQ151+'Data Tables'!DR121))^(Inputs!$C$18/Inputs!$C$14))</f>
        <v>217580083915</v>
      </c>
    </row>
    <row r="142" ht="14.25" customHeight="1">
      <c r="B142" s="242" t="s">
        <v>269</v>
      </c>
      <c r="C142" s="27">
        <f>Inputs!$C$17+'Data Tables'!C121</f>
        <v>59379216.23</v>
      </c>
      <c r="D142" s="27">
        <f>C151+'Data Tables'!D121</f>
        <v>174746925</v>
      </c>
      <c r="E142" s="27">
        <f>D151+'Data Tables'!E121</f>
        <v>387827570.5</v>
      </c>
      <c r="F142" s="27">
        <f>E151+'Data Tables'!F121</f>
        <v>763719054.4</v>
      </c>
      <c r="G142" s="27">
        <f>F151+'Data Tables'!G121</f>
        <v>1312917888</v>
      </c>
      <c r="H142" s="27">
        <f>G151+'Data Tables'!H121</f>
        <v>1974260956</v>
      </c>
      <c r="I142" s="27">
        <f>H151+'Data Tables'!I121</f>
        <v>2271486495</v>
      </c>
      <c r="J142" s="27">
        <f>I151+'Data Tables'!J121</f>
        <v>3010111800</v>
      </c>
      <c r="K142" s="27">
        <f>J151+'Data Tables'!K121</f>
        <v>3730285811</v>
      </c>
      <c r="L142" s="27">
        <f>K151+'Data Tables'!L121</f>
        <v>4447335859</v>
      </c>
      <c r="M142" s="27">
        <f>L151+'Data Tables'!M121</f>
        <v>5169124857</v>
      </c>
      <c r="N142" s="27">
        <f>M151+'Data Tables'!N121</f>
        <v>5898215868</v>
      </c>
      <c r="O142" s="27">
        <f>N151+'Data Tables'!O121</f>
        <v>6886415452</v>
      </c>
      <c r="P142" s="27">
        <f>O151+'Data Tables'!P121</f>
        <v>7757864925</v>
      </c>
      <c r="Q142" s="27">
        <f>P151+'Data Tables'!Q121</f>
        <v>8493422568</v>
      </c>
      <c r="R142" s="27">
        <f>Q151+'Data Tables'!R121</f>
        <v>9189916345</v>
      </c>
      <c r="S142" s="27">
        <f>R151+'Data Tables'!S121</f>
        <v>9877222913</v>
      </c>
      <c r="T142" s="27">
        <f>S151+'Data Tables'!T121</f>
        <v>10563893341</v>
      </c>
      <c r="U142" s="27">
        <f>T151+'Data Tables'!U121</f>
        <v>11252233705</v>
      </c>
      <c r="V142" s="27">
        <f>U151+'Data Tables'!V121</f>
        <v>11942756763</v>
      </c>
      <c r="W142" s="27">
        <f>V151+'Data Tables'!W121</f>
        <v>12635444900</v>
      </c>
      <c r="X142" s="27">
        <f>W151+'Data Tables'!X121</f>
        <v>13330132237</v>
      </c>
      <c r="Y142" s="27">
        <f>X151+'Data Tables'!Y121</f>
        <v>14026600735</v>
      </c>
      <c r="Z142" s="27">
        <f>Y151+'Data Tables'!Z121</f>
        <v>14724604424</v>
      </c>
      <c r="AA142" s="27">
        <f>Z151+'Data Tables'!AA121</f>
        <v>15423914788</v>
      </c>
      <c r="AB142" s="27">
        <f>AA151+'Data Tables'!AB121</f>
        <v>16124288291</v>
      </c>
      <c r="AC142" s="27">
        <f>AB151+'Data Tables'!AC121</f>
        <v>16825492288</v>
      </c>
      <c r="AD142" s="27">
        <f>AC151+'Data Tables'!AD121</f>
        <v>17527291048</v>
      </c>
      <c r="AE142" s="27">
        <f>AD151+'Data Tables'!AE121</f>
        <v>18229462282</v>
      </c>
      <c r="AF142" s="27">
        <f>AE151+'Data Tables'!AF121</f>
        <v>18931786889</v>
      </c>
      <c r="AG142" s="27">
        <f>AF151+'Data Tables'!AG121</f>
        <v>19634049571</v>
      </c>
      <c r="AH142" s="27">
        <f>AG151+'Data Tables'!AH121</f>
        <v>20336050386</v>
      </c>
      <c r="AI142" s="27">
        <f>AH151+'Data Tables'!AI121</f>
        <v>21037590002</v>
      </c>
      <c r="AJ142" s="27">
        <f>AI151+'Data Tables'!AJ121</f>
        <v>21738484932</v>
      </c>
      <c r="AK142" s="27">
        <f>AJ151+'Data Tables'!AK121</f>
        <v>22438556496</v>
      </c>
      <c r="AL142" s="27">
        <f>AK151+'Data Tables'!AL121</f>
        <v>23137623154</v>
      </c>
      <c r="AM142" s="27">
        <f>AL151+'Data Tables'!AM121</f>
        <v>23835533581</v>
      </c>
      <c r="AN142" s="27">
        <f>AM151+'Data Tables'!AN121</f>
        <v>24532129407</v>
      </c>
      <c r="AO142" s="27">
        <f>AN151+'Data Tables'!AO121</f>
        <v>25227267955</v>
      </c>
      <c r="AP142" s="27">
        <f>AO151+'Data Tables'!AP121</f>
        <v>25920806542</v>
      </c>
      <c r="AQ142" s="27">
        <f>AP151+'Data Tables'!AQ121</f>
        <v>26612617277</v>
      </c>
      <c r="AR142" s="27">
        <f>AQ151+'Data Tables'!AR121</f>
        <v>27302575536</v>
      </c>
      <c r="AS142" s="27">
        <f>AR151+'Data Tables'!AS121</f>
        <v>27990559985</v>
      </c>
      <c r="AT142" s="27">
        <f>AS151+'Data Tables'!AT121</f>
        <v>28676463087</v>
      </c>
      <c r="AU142" s="27">
        <f>AT151+'Data Tables'!AU121</f>
        <v>29360176125</v>
      </c>
      <c r="AV142" s="27">
        <f>AU151+'Data Tables'!AV121</f>
        <v>30041603832</v>
      </c>
      <c r="AW142" s="27">
        <f>AV151+'Data Tables'!AW121</f>
        <v>30720652779</v>
      </c>
      <c r="AX142" s="27">
        <f>AW151+'Data Tables'!AX121</f>
        <v>31397227984</v>
      </c>
      <c r="AY142" s="27">
        <f>AX151+'Data Tables'!AY121</f>
        <v>32071254166</v>
      </c>
      <c r="AZ142" s="27">
        <f>AY151+'Data Tables'!AZ121</f>
        <v>32742649850</v>
      </c>
      <c r="BA142" s="27">
        <f>AZ151+'Data Tables'!BA121</f>
        <v>33411345843</v>
      </c>
      <c r="BB142" s="27">
        <f>BA151+'Data Tables'!BB121</f>
        <v>34077270064</v>
      </c>
      <c r="BC142" s="27">
        <f>BB151+'Data Tables'!BC121</f>
        <v>34740363393</v>
      </c>
      <c r="BD142" s="27">
        <f>BC151+'Data Tables'!BD121</f>
        <v>35400564358</v>
      </c>
      <c r="BE142" s="27">
        <f>BD151+'Data Tables'!BE121</f>
        <v>36057813307</v>
      </c>
      <c r="BF142" s="27">
        <f>BE151+'Data Tables'!BF121</f>
        <v>36712061380</v>
      </c>
      <c r="BG142" s="27">
        <f>BF151+'Data Tables'!BG121</f>
        <v>37363255966</v>
      </c>
      <c r="BH142" s="27">
        <f>BG151+'Data Tables'!BH121</f>
        <v>38011355206</v>
      </c>
      <c r="BI142" s="27">
        <f>BH151+'Data Tables'!BI121</f>
        <v>38656316154</v>
      </c>
      <c r="BJ142" s="27">
        <f>BI151+'Data Tables'!BJ121</f>
        <v>39298088852</v>
      </c>
      <c r="BK142" s="27">
        <f>BJ151+'Data Tables'!BK121</f>
        <v>39936647723</v>
      </c>
      <c r="BL142" s="27">
        <f>BK151+'Data Tables'!BL121</f>
        <v>40571955083</v>
      </c>
      <c r="BM142" s="27">
        <f>BL151+'Data Tables'!BM121</f>
        <v>41203983394</v>
      </c>
      <c r="BN142" s="27">
        <f>BM151+'Data Tables'!BN121</f>
        <v>41832700319</v>
      </c>
      <c r="BO142" s="27">
        <f>BN151+'Data Tables'!BO121</f>
        <v>42458083228</v>
      </c>
      <c r="BP142" s="27">
        <f>BO151+'Data Tables'!BP121</f>
        <v>43080107646</v>
      </c>
      <c r="BQ142" s="27">
        <f>BP151+'Data Tables'!BQ121</f>
        <v>43698748091</v>
      </c>
      <c r="BR142" s="27">
        <f>BQ151+'Data Tables'!BR121</f>
        <v>44313988042</v>
      </c>
      <c r="BS142" s="27">
        <f>BR151+'Data Tables'!BS121</f>
        <v>44925805800</v>
      </c>
      <c r="BT142" s="27">
        <f>BS151+'Data Tables'!BT121</f>
        <v>45534188846</v>
      </c>
      <c r="BU142" s="27">
        <f>BT151+'Data Tables'!BU121</f>
        <v>46139121783</v>
      </c>
      <c r="BV142" s="27">
        <f>BU151+'Data Tables'!BV121</f>
        <v>46740581398</v>
      </c>
      <c r="BW142" s="27">
        <f>BV151+'Data Tables'!BW121</f>
        <v>47338567289</v>
      </c>
      <c r="BX142" s="27">
        <f>BW151+'Data Tables'!BX121</f>
        <v>47933065837</v>
      </c>
      <c r="BY142" s="27">
        <f>BX151+'Data Tables'!BY121</f>
        <v>48524072222</v>
      </c>
      <c r="BZ142" s="27">
        <f>BY151+'Data Tables'!BZ121</f>
        <v>49111575878</v>
      </c>
      <c r="CA142" s="27">
        <f>BZ151+'Data Tables'!CA121</f>
        <v>49695574823</v>
      </c>
      <c r="CB142" s="27">
        <f>CA151+'Data Tables'!CB121</f>
        <v>50276064101</v>
      </c>
      <c r="CC142" s="27">
        <f>CB151+'Data Tables'!CC121</f>
        <v>50853036971</v>
      </c>
      <c r="CD142" s="27">
        <f>CC151+'Data Tables'!CD121</f>
        <v>51426494586</v>
      </c>
      <c r="CE142" s="27">
        <f>CD151+'Data Tables'!CE121</f>
        <v>51996432222</v>
      </c>
      <c r="CF142" s="27">
        <f>CE151+'Data Tables'!CF121</f>
        <v>52562853459</v>
      </c>
      <c r="CG142" s="27">
        <f>CF151+'Data Tables'!CG121</f>
        <v>53125757868</v>
      </c>
      <c r="CH142" s="27">
        <f>CG151+'Data Tables'!CH121</f>
        <v>53685137031</v>
      </c>
      <c r="CI142" s="27">
        <f>CH151+'Data Tables'!CI121</f>
        <v>54241004355</v>
      </c>
      <c r="CJ142" s="27">
        <f>CI151+'Data Tables'!CJ121</f>
        <v>54793359492</v>
      </c>
      <c r="CK142" s="27">
        <f>CJ151+'Data Tables'!CK121</f>
        <v>55342210076</v>
      </c>
      <c r="CL142" s="27">
        <f>CK151+'Data Tables'!CL121</f>
        <v>55887557559</v>
      </c>
      <c r="CM142" s="27">
        <f>CL151+'Data Tables'!CM121</f>
        <v>56429411335</v>
      </c>
      <c r="CN142" s="27">
        <f>CM151+'Data Tables'!CN121</f>
        <v>56967777142</v>
      </c>
      <c r="CO142" s="27">
        <f>CN151+'Data Tables'!CO121</f>
        <v>57502658600</v>
      </c>
      <c r="CP142" s="27">
        <f>CO151+'Data Tables'!CP121</f>
        <v>58034066551</v>
      </c>
      <c r="CQ142" s="27">
        <f>CP151+'Data Tables'!CQ121</f>
        <v>58562005658</v>
      </c>
      <c r="CR142" s="27">
        <f>CQ151+'Data Tables'!CR121</f>
        <v>59086488375</v>
      </c>
      <c r="CS142" s="27">
        <f>CR151+'Data Tables'!CS121</f>
        <v>59607522829</v>
      </c>
      <c r="CT142" s="27">
        <f>CS151+'Data Tables'!CT121</f>
        <v>60125112145</v>
      </c>
      <c r="CU142" s="27">
        <f>CT151+'Data Tables'!CU121</f>
        <v>60639273525</v>
      </c>
      <c r="CV142" s="27">
        <f>CU151+'Data Tables'!CV121</f>
        <v>61150014059</v>
      </c>
      <c r="CW142" s="27">
        <f>CV151+'Data Tables'!CW121</f>
        <v>61657348126</v>
      </c>
      <c r="CX142" s="27">
        <f>CW151+'Data Tables'!CX121</f>
        <v>62161283788</v>
      </c>
      <c r="CY142" s="27">
        <f>CX151+'Data Tables'!CY121</f>
        <v>62661836675</v>
      </c>
      <c r="CZ142" s="27">
        <f>CY151+'Data Tables'!CZ121</f>
        <v>63159018317</v>
      </c>
      <c r="DA142" s="27">
        <f>CZ151+'Data Tables'!DA121</f>
        <v>63652838021</v>
      </c>
      <c r="DB142" s="27">
        <f>DA151+'Data Tables'!DB121</f>
        <v>64143311862</v>
      </c>
      <c r="DC142" s="27">
        <f>DB151+'Data Tables'!DC121</f>
        <v>64630449639</v>
      </c>
      <c r="DD142" s="27">
        <f>DC151+'Data Tables'!DD121</f>
        <v>65114268622</v>
      </c>
      <c r="DE142" s="27">
        <f>DD151+'Data Tables'!DE121</f>
        <v>65594780690</v>
      </c>
      <c r="DF142" s="27">
        <f>DE151+'Data Tables'!DF121</f>
        <v>66071990225</v>
      </c>
      <c r="DG142" s="27">
        <f>DF151+'Data Tables'!DG121</f>
        <v>66545922249</v>
      </c>
      <c r="DH142" s="27">
        <f>DG151+'Data Tables'!DH121</f>
        <v>67016587706</v>
      </c>
      <c r="DI142" s="27">
        <f>DH151+'Data Tables'!DI121</f>
        <v>67484004608</v>
      </c>
      <c r="DJ142" s="27">
        <f>DI151+'Data Tables'!DJ121</f>
        <v>67948184576</v>
      </c>
      <c r="DK142" s="27">
        <f>DJ151+'Data Tables'!DK121</f>
        <v>68409146543</v>
      </c>
      <c r="DL142" s="27">
        <f>DK151+'Data Tables'!DL121</f>
        <v>68866905025</v>
      </c>
      <c r="DM142" s="27">
        <f>DL151+'Data Tables'!DM121</f>
        <v>69321472331</v>
      </c>
      <c r="DN142" s="27">
        <f>DM151+'Data Tables'!DN121</f>
        <v>69772867200</v>
      </c>
      <c r="DO142" s="27">
        <f>DN151+'Data Tables'!DO121</f>
        <v>70221102112</v>
      </c>
      <c r="DP142" s="27">
        <f>DO151+'Data Tables'!DP121</f>
        <v>70666196802</v>
      </c>
      <c r="DQ142" s="27">
        <f>DP151+'Data Tables'!DQ121</f>
        <v>70554689431</v>
      </c>
      <c r="DR142" s="27">
        <f>DQ151+'Data Tables'!DR121</f>
        <v>71154591703</v>
      </c>
    </row>
    <row r="143" ht="14.25" customHeight="1">
      <c r="B143" s="242" t="s">
        <v>270</v>
      </c>
      <c r="C143" s="258">
        <f t="shared" ref="C143:DR143" si="80">C142/C141</f>
        <v>0.05641426113</v>
      </c>
      <c r="D143" s="258">
        <f t="shared" si="80"/>
        <v>0.1111567327</v>
      </c>
      <c r="E143" s="258">
        <f t="shared" si="80"/>
        <v>0.1671620871</v>
      </c>
      <c r="F143" s="258">
        <f t="shared" si="80"/>
        <v>0.2483849122</v>
      </c>
      <c r="G143" s="258">
        <f t="shared" si="80"/>
        <v>0.3372008273</v>
      </c>
      <c r="H143" s="258">
        <f t="shared" si="80"/>
        <v>0.4029241056</v>
      </c>
      <c r="I143" s="258">
        <f t="shared" si="80"/>
        <v>0.1292724649</v>
      </c>
      <c r="J143" s="258">
        <f t="shared" si="80"/>
        <v>0.1461864103</v>
      </c>
      <c r="K143" s="258">
        <f t="shared" si="80"/>
        <v>0.1726061371</v>
      </c>
      <c r="L143" s="258">
        <f t="shared" si="80"/>
        <v>0.1998562291</v>
      </c>
      <c r="M143" s="258">
        <f t="shared" si="80"/>
        <v>0.2257953574</v>
      </c>
      <c r="N143" s="258">
        <f t="shared" si="80"/>
        <v>0.2497646122</v>
      </c>
      <c r="O143" s="258">
        <f t="shared" si="80"/>
        <v>0.1411425773</v>
      </c>
      <c r="P143" s="258">
        <f t="shared" si="80"/>
        <v>0.1409133595</v>
      </c>
      <c r="Q143" s="258">
        <f t="shared" si="80"/>
        <v>0.1499623116</v>
      </c>
      <c r="R143" s="258">
        <f t="shared" si="80"/>
        <v>0.1608412853</v>
      </c>
      <c r="S143" s="258">
        <f t="shared" si="80"/>
        <v>0.1718886245</v>
      </c>
      <c r="T143" s="258">
        <f t="shared" si="80"/>
        <v>0.182645713</v>
      </c>
      <c r="U143" s="258">
        <f t="shared" si="80"/>
        <v>0.1929775137</v>
      </c>
      <c r="V143" s="258">
        <f t="shared" si="80"/>
        <v>0.2028445135</v>
      </c>
      <c r="W143" s="258">
        <f t="shared" si="80"/>
        <v>0.212237626</v>
      </c>
      <c r="X143" s="258">
        <f t="shared" si="80"/>
        <v>0.2211597846</v>
      </c>
      <c r="Y143" s="258">
        <f t="shared" si="80"/>
        <v>0.2296194268</v>
      </c>
      <c r="Z143" s="258">
        <f t="shared" si="80"/>
        <v>0.2376279698</v>
      </c>
      <c r="AA143" s="258">
        <f t="shared" si="80"/>
        <v>0.2451998293</v>
      </c>
      <c r="AB143" s="258">
        <f t="shared" si="80"/>
        <v>0.2523502769</v>
      </c>
      <c r="AC143" s="258">
        <f t="shared" si="80"/>
        <v>0.2590958432</v>
      </c>
      <c r="AD143" s="258">
        <f t="shared" si="80"/>
        <v>0.2654533159</v>
      </c>
      <c r="AE143" s="258">
        <f t="shared" si="80"/>
        <v>0.2714399642</v>
      </c>
      <c r="AF143" s="258">
        <f t="shared" si="80"/>
        <v>0.2770728753</v>
      </c>
      <c r="AG143" s="258">
        <f t="shared" si="80"/>
        <v>0.2823688217</v>
      </c>
      <c r="AH143" s="258">
        <f t="shared" si="80"/>
        <v>0.2873444516</v>
      </c>
      <c r="AI143" s="258">
        <f t="shared" si="80"/>
        <v>0.2920156919</v>
      </c>
      <c r="AJ143" s="258">
        <f t="shared" si="80"/>
        <v>0.2963981711</v>
      </c>
      <c r="AK143" s="258">
        <f t="shared" si="80"/>
        <v>0.3005067906</v>
      </c>
      <c r="AL143" s="258">
        <f t="shared" si="80"/>
        <v>0.304355547</v>
      </c>
      <c r="AM143" s="258">
        <f t="shared" si="80"/>
        <v>0.3079584439</v>
      </c>
      <c r="AN143" s="258">
        <f t="shared" si="80"/>
        <v>0.3113283416</v>
      </c>
      <c r="AO143" s="258">
        <f t="shared" si="80"/>
        <v>0.3144777172</v>
      </c>
      <c r="AP143" s="258">
        <f t="shared" si="80"/>
        <v>0.3174182015</v>
      </c>
      <c r="AQ143" s="258">
        <f t="shared" si="80"/>
        <v>0.3201610295</v>
      </c>
      <c r="AR143" s="258">
        <f t="shared" si="80"/>
        <v>0.32271672</v>
      </c>
      <c r="AS143" s="258">
        <f t="shared" si="80"/>
        <v>0.3250951527</v>
      </c>
      <c r="AT143" s="258">
        <f t="shared" si="80"/>
        <v>0.3273058516</v>
      </c>
      <c r="AU143" s="258">
        <f t="shared" si="80"/>
        <v>0.329357619</v>
      </c>
      <c r="AV143" s="258">
        <f t="shared" si="80"/>
        <v>0.3312589583</v>
      </c>
      <c r="AW143" s="258">
        <f t="shared" si="80"/>
        <v>0.3330177864</v>
      </c>
      <c r="AX143" s="258">
        <f t="shared" si="80"/>
        <v>0.3346414361</v>
      </c>
      <c r="AY143" s="258">
        <f t="shared" si="80"/>
        <v>0.3361371641</v>
      </c>
      <c r="AZ143" s="258">
        <f t="shared" si="80"/>
        <v>0.3375115358</v>
      </c>
      <c r="BA143" s="258">
        <f t="shared" si="80"/>
        <v>0.3387709331</v>
      </c>
      <c r="BB143" s="258">
        <f t="shared" si="80"/>
        <v>0.3399212087</v>
      </c>
      <c r="BC143" s="258">
        <f t="shared" si="80"/>
        <v>0.3409680814</v>
      </c>
      <c r="BD143" s="258">
        <f t="shared" si="80"/>
        <v>0.3419168016</v>
      </c>
      <c r="BE143" s="258">
        <f t="shared" si="80"/>
        <v>0.3427722971</v>
      </c>
      <c r="BF143" s="258">
        <f t="shared" si="80"/>
        <v>0.3435393703</v>
      </c>
      <c r="BG143" s="258">
        <f t="shared" si="80"/>
        <v>0.3442224009</v>
      </c>
      <c r="BH143" s="258">
        <f t="shared" si="80"/>
        <v>0.3448256834</v>
      </c>
      <c r="BI143" s="258">
        <f t="shared" si="80"/>
        <v>0.3453531796</v>
      </c>
      <c r="BJ143" s="258">
        <f t="shared" si="80"/>
        <v>0.345808467</v>
      </c>
      <c r="BK143" s="258">
        <f t="shared" si="80"/>
        <v>0.3461953426</v>
      </c>
      <c r="BL143" s="258">
        <f t="shared" si="80"/>
        <v>0.3465170798</v>
      </c>
      <c r="BM143" s="258">
        <f t="shared" si="80"/>
        <v>0.3467769388</v>
      </c>
      <c r="BN143" s="258">
        <f t="shared" si="80"/>
        <v>0.3469778686</v>
      </c>
      <c r="BO143" s="258">
        <f t="shared" si="80"/>
        <v>0.3471228032</v>
      </c>
      <c r="BP143" s="258">
        <f t="shared" si="80"/>
        <v>0.3472144375</v>
      </c>
      <c r="BQ143" s="258">
        <f t="shared" si="80"/>
        <v>0.3472552839</v>
      </c>
      <c r="BR143" s="258">
        <f t="shared" si="80"/>
        <v>0.3472478467</v>
      </c>
      <c r="BS143" s="258">
        <f t="shared" si="80"/>
        <v>0.3471943719</v>
      </c>
      <c r="BT143" s="258">
        <f t="shared" si="80"/>
        <v>0.3470971214</v>
      </c>
      <c r="BU143" s="258">
        <f t="shared" si="80"/>
        <v>0.3469581548</v>
      </c>
      <c r="BV143" s="258">
        <f t="shared" si="80"/>
        <v>0.3467792946</v>
      </c>
      <c r="BW143" s="258">
        <f t="shared" si="80"/>
        <v>0.3465626175</v>
      </c>
      <c r="BX143" s="258">
        <f t="shared" si="80"/>
        <v>0.3463098279</v>
      </c>
      <c r="BY143" s="258">
        <f t="shared" si="80"/>
        <v>0.3460226818</v>
      </c>
      <c r="BZ143" s="258">
        <f t="shared" si="80"/>
        <v>0.3457027341</v>
      </c>
      <c r="CA143" s="258">
        <f t="shared" si="80"/>
        <v>0.3453515835</v>
      </c>
      <c r="CB143" s="258">
        <f t="shared" si="80"/>
        <v>0.3449706767</v>
      </c>
      <c r="CC143" s="258">
        <f t="shared" si="80"/>
        <v>0.3445613583</v>
      </c>
      <c r="CD143" s="258">
        <f t="shared" si="80"/>
        <v>0.3441250106</v>
      </c>
      <c r="CE143" s="258">
        <f t="shared" si="80"/>
        <v>0.343662842</v>
      </c>
      <c r="CF143" s="258">
        <f t="shared" si="80"/>
        <v>0.3431761156</v>
      </c>
      <c r="CG143" s="258">
        <f t="shared" si="80"/>
        <v>0.3426659551</v>
      </c>
      <c r="CH143" s="258">
        <f t="shared" si="80"/>
        <v>0.3421333256</v>
      </c>
      <c r="CI143" s="258">
        <f t="shared" si="80"/>
        <v>0.3415794415</v>
      </c>
      <c r="CJ143" s="258">
        <f t="shared" si="80"/>
        <v>0.3410052305</v>
      </c>
      <c r="CK143" s="258">
        <f t="shared" si="80"/>
        <v>0.3404116935</v>
      </c>
      <c r="CL143" s="258">
        <f t="shared" si="80"/>
        <v>0.3397996887</v>
      </c>
      <c r="CM143" s="258">
        <f t="shared" si="80"/>
        <v>0.3391701385</v>
      </c>
      <c r="CN143" s="258">
        <f t="shared" si="80"/>
        <v>0.338523858</v>
      </c>
      <c r="CO143" s="258">
        <f t="shared" si="80"/>
        <v>0.3378615995</v>
      </c>
      <c r="CP143" s="258">
        <f t="shared" si="80"/>
        <v>0.3371841692</v>
      </c>
      <c r="CQ143" s="258">
        <f t="shared" si="80"/>
        <v>0.3364922454</v>
      </c>
      <c r="CR143" s="258">
        <f t="shared" si="80"/>
        <v>0.3357865731</v>
      </c>
      <c r="CS143" s="258">
        <f t="shared" si="80"/>
        <v>0.3350677965</v>
      </c>
      <c r="CT143" s="258">
        <f t="shared" si="80"/>
        <v>0.3343364765</v>
      </c>
      <c r="CU143" s="258">
        <f t="shared" si="80"/>
        <v>0.3335933181</v>
      </c>
      <c r="CV143" s="258">
        <f t="shared" si="80"/>
        <v>0.3328388517</v>
      </c>
      <c r="CW143" s="258">
        <f t="shared" si="80"/>
        <v>0.3320736781</v>
      </c>
      <c r="CX143" s="258">
        <f t="shared" si="80"/>
        <v>0.3312982882</v>
      </c>
      <c r="CY143" s="258">
        <f t="shared" si="80"/>
        <v>0.3305132425</v>
      </c>
      <c r="CZ143" s="258">
        <f t="shared" si="80"/>
        <v>0.3297190179</v>
      </c>
      <c r="DA143" s="258">
        <f t="shared" si="80"/>
        <v>0.3289160504</v>
      </c>
      <c r="DB143" s="258">
        <f t="shared" si="80"/>
        <v>0.3281048332</v>
      </c>
      <c r="DC143" s="258">
        <f t="shared" si="80"/>
        <v>0.3272857586</v>
      </c>
      <c r="DD143" s="258">
        <f t="shared" si="80"/>
        <v>0.3264592881</v>
      </c>
      <c r="DE143" s="258">
        <f t="shared" si="80"/>
        <v>0.3256257951</v>
      </c>
      <c r="DF143" s="258">
        <f t="shared" si="80"/>
        <v>0.3247855668</v>
      </c>
      <c r="DG143" s="258">
        <f t="shared" si="80"/>
        <v>0.3239391019</v>
      </c>
      <c r="DH143" s="258">
        <f t="shared" si="80"/>
        <v>0.3230867004</v>
      </c>
      <c r="DI143" s="258">
        <f t="shared" si="80"/>
        <v>0.3222287377</v>
      </c>
      <c r="DJ143" s="258">
        <f t="shared" si="80"/>
        <v>0.3213655011</v>
      </c>
      <c r="DK143" s="258">
        <f t="shared" si="80"/>
        <v>0.3204973461</v>
      </c>
      <c r="DL143" s="258">
        <f t="shared" si="80"/>
        <v>0.3196245594</v>
      </c>
      <c r="DM143" s="258">
        <f t="shared" si="80"/>
        <v>0.3187473995</v>
      </c>
      <c r="DN143" s="258">
        <f t="shared" si="80"/>
        <v>0.3178661801</v>
      </c>
      <c r="DO143" s="258">
        <f t="shared" si="80"/>
        <v>0.3169811323</v>
      </c>
      <c r="DP143" s="258">
        <f t="shared" si="80"/>
        <v>0.3160925538</v>
      </c>
      <c r="DQ143" s="258">
        <f t="shared" si="80"/>
        <v>0.3215360692</v>
      </c>
      <c r="DR143" s="258">
        <f t="shared" si="80"/>
        <v>0.327027136</v>
      </c>
    </row>
    <row r="144" ht="14.25" customHeight="1" outlineLevel="1">
      <c r="A144" s="257" t="s">
        <v>271</v>
      </c>
      <c r="B144" s="242" t="s">
        <v>272</v>
      </c>
      <c r="C144" s="27">
        <f t="shared" ref="C144:DR144" si="81">C141+C74</f>
        <v>2707348503</v>
      </c>
      <c r="D144" s="27">
        <f t="shared" si="81"/>
        <v>2895715523</v>
      </c>
      <c r="E144" s="27">
        <f t="shared" si="81"/>
        <v>3564465165</v>
      </c>
      <c r="F144" s="27">
        <f t="shared" si="81"/>
        <v>4219969010</v>
      </c>
      <c r="G144" s="27">
        <f t="shared" si="81"/>
        <v>4963745471</v>
      </c>
      <c r="H144" s="27">
        <f t="shared" si="81"/>
        <v>11606870125</v>
      </c>
      <c r="I144" s="27">
        <f t="shared" si="81"/>
        <v>20511976217</v>
      </c>
      <c r="J144" s="27">
        <f t="shared" si="81"/>
        <v>22489856765</v>
      </c>
      <c r="K144" s="27">
        <f t="shared" si="81"/>
        <v>23143367786</v>
      </c>
      <c r="L144" s="27">
        <f t="shared" si="81"/>
        <v>23623202798</v>
      </c>
      <c r="M144" s="27">
        <f t="shared" si="81"/>
        <v>24178059008</v>
      </c>
      <c r="N144" s="27">
        <f t="shared" si="81"/>
        <v>34348792417</v>
      </c>
      <c r="O144" s="27">
        <f t="shared" si="81"/>
        <v>52837887639</v>
      </c>
      <c r="P144" s="27">
        <f t="shared" si="81"/>
        <v>57340504922</v>
      </c>
      <c r="Q144" s="27">
        <f t="shared" si="81"/>
        <v>58430580375</v>
      </c>
      <c r="R144" s="27">
        <f t="shared" si="81"/>
        <v>58772977946</v>
      </c>
      <c r="S144" s="27">
        <f t="shared" si="81"/>
        <v>59035539454</v>
      </c>
      <c r="T144" s="27">
        <f t="shared" si="81"/>
        <v>59376033665</v>
      </c>
      <c r="U144" s="27">
        <f t="shared" si="81"/>
        <v>59822985669</v>
      </c>
      <c r="V144" s="27">
        <f t="shared" si="81"/>
        <v>60373453735</v>
      </c>
      <c r="W144" s="27">
        <f t="shared" si="81"/>
        <v>61018060256</v>
      </c>
      <c r="X144" s="27">
        <f t="shared" si="81"/>
        <v>61747053362</v>
      </c>
      <c r="Y144" s="27">
        <f t="shared" si="81"/>
        <v>62551716527</v>
      </c>
      <c r="Z144" s="27">
        <f t="shared" si="81"/>
        <v>63424535076</v>
      </c>
      <c r="AA144" s="27">
        <f t="shared" si="81"/>
        <v>64358931048</v>
      </c>
      <c r="AB144" s="27">
        <f t="shared" si="81"/>
        <v>65349291393</v>
      </c>
      <c r="AC144" s="27">
        <f t="shared" si="81"/>
        <v>66390698573</v>
      </c>
      <c r="AD144" s="27">
        <f t="shared" si="81"/>
        <v>67478888715</v>
      </c>
      <c r="AE144" s="27">
        <f t="shared" si="81"/>
        <v>68610086826</v>
      </c>
      <c r="AF144" s="27">
        <f t="shared" si="81"/>
        <v>69780980384</v>
      </c>
      <c r="AG144" s="27">
        <f t="shared" si="81"/>
        <v>70988643559</v>
      </c>
      <c r="AH144" s="27">
        <f t="shared" si="81"/>
        <v>72230445421</v>
      </c>
      <c r="AI144" s="27">
        <f t="shared" si="81"/>
        <v>73504064771</v>
      </c>
      <c r="AJ144" s="27">
        <f t="shared" si="81"/>
        <v>74807391827</v>
      </c>
      <c r="AK144" s="27">
        <f t="shared" si="81"/>
        <v>76138543930</v>
      </c>
      <c r="AL144" s="27">
        <f t="shared" si="81"/>
        <v>77495852454</v>
      </c>
      <c r="AM144" s="27">
        <f t="shared" si="81"/>
        <v>78877731909</v>
      </c>
      <c r="AN144" s="27">
        <f t="shared" si="81"/>
        <v>80282802114</v>
      </c>
      <c r="AO144" s="27">
        <f t="shared" si="81"/>
        <v>81709774485</v>
      </c>
      <c r="AP144" s="27">
        <f t="shared" si="81"/>
        <v>83157498103</v>
      </c>
      <c r="AQ144" s="27">
        <f t="shared" si="81"/>
        <v>84624893142</v>
      </c>
      <c r="AR144" s="27">
        <f t="shared" si="81"/>
        <v>86110984100</v>
      </c>
      <c r="AS144" s="27">
        <f t="shared" si="81"/>
        <v>87614881490</v>
      </c>
      <c r="AT144" s="27">
        <f t="shared" si="81"/>
        <v>89135742190</v>
      </c>
      <c r="AU144" s="27">
        <f t="shared" si="81"/>
        <v>90672812846</v>
      </c>
      <c r="AV144" s="27">
        <f t="shared" si="81"/>
        <v>92225371311</v>
      </c>
      <c r="AW144" s="27">
        <f t="shared" si="81"/>
        <v>93792763343</v>
      </c>
      <c r="AX144" s="27">
        <f t="shared" si="81"/>
        <v>95374398216</v>
      </c>
      <c r="AY144" s="27">
        <f t="shared" si="81"/>
        <v>96969681649</v>
      </c>
      <c r="AZ144" s="27">
        <f t="shared" si="81"/>
        <v>98578099618</v>
      </c>
      <c r="BA144" s="27">
        <f t="shared" si="81"/>
        <v>100199145971</v>
      </c>
      <c r="BB144" s="27">
        <f t="shared" si="81"/>
        <v>101832371543</v>
      </c>
      <c r="BC144" s="27">
        <f t="shared" si="81"/>
        <v>103477327976</v>
      </c>
      <c r="BD144" s="27">
        <f t="shared" si="81"/>
        <v>105133617334</v>
      </c>
      <c r="BE144" s="27">
        <f t="shared" si="81"/>
        <v>106800869384</v>
      </c>
      <c r="BF144" s="27">
        <f t="shared" si="81"/>
        <v>108478714588</v>
      </c>
      <c r="BG144" s="27">
        <f t="shared" si="81"/>
        <v>110166829158</v>
      </c>
      <c r="BH144" s="27">
        <f t="shared" si="81"/>
        <v>111864884293</v>
      </c>
      <c r="BI144" s="27">
        <f t="shared" si="81"/>
        <v>113572585912</v>
      </c>
      <c r="BJ144" s="27">
        <f t="shared" si="81"/>
        <v>115289680349</v>
      </c>
      <c r="BK144" s="27">
        <f t="shared" si="81"/>
        <v>117015863662</v>
      </c>
      <c r="BL144" s="27">
        <f t="shared" si="81"/>
        <v>118750901816</v>
      </c>
      <c r="BM144" s="27">
        <f t="shared" si="81"/>
        <v>120494545601</v>
      </c>
      <c r="BN144" s="27">
        <f t="shared" si="81"/>
        <v>122246581664</v>
      </c>
      <c r="BO144" s="27">
        <f t="shared" si="81"/>
        <v>124006783880</v>
      </c>
      <c r="BP144" s="27">
        <f t="shared" si="81"/>
        <v>125774952935</v>
      </c>
      <c r="BQ144" s="27">
        <f t="shared" si="81"/>
        <v>127550905560</v>
      </c>
      <c r="BR144" s="27">
        <f t="shared" si="81"/>
        <v>129334446584</v>
      </c>
      <c r="BS144" s="27">
        <f t="shared" si="81"/>
        <v>131125413588</v>
      </c>
      <c r="BT144" s="27">
        <f t="shared" si="81"/>
        <v>132923628348</v>
      </c>
      <c r="BU144" s="27">
        <f t="shared" si="81"/>
        <v>134728938065</v>
      </c>
      <c r="BV144" s="27">
        <f t="shared" si="81"/>
        <v>136541219134</v>
      </c>
      <c r="BW144" s="27">
        <f t="shared" si="81"/>
        <v>138360290147</v>
      </c>
      <c r="BX144" s="27">
        <f t="shared" si="81"/>
        <v>140186031391</v>
      </c>
      <c r="BY144" s="27">
        <f t="shared" si="81"/>
        <v>142018301111</v>
      </c>
      <c r="BZ144" s="27">
        <f t="shared" si="81"/>
        <v>143856986279</v>
      </c>
      <c r="CA144" s="27">
        <f t="shared" si="81"/>
        <v>145701954979</v>
      </c>
      <c r="CB144" s="27">
        <f t="shared" si="81"/>
        <v>147553096911</v>
      </c>
      <c r="CC144" s="27">
        <f t="shared" si="81"/>
        <v>149410311966</v>
      </c>
      <c r="CD144" s="27">
        <f t="shared" si="81"/>
        <v>151273483570</v>
      </c>
      <c r="CE144" s="27">
        <f t="shared" si="81"/>
        <v>153142523131</v>
      </c>
      <c r="CF144" s="27">
        <f t="shared" si="81"/>
        <v>155017321940</v>
      </c>
      <c r="CG144" s="27">
        <f t="shared" si="81"/>
        <v>156897794097</v>
      </c>
      <c r="CH144" s="27">
        <f t="shared" si="81"/>
        <v>158783877732</v>
      </c>
      <c r="CI144" s="27">
        <f t="shared" si="81"/>
        <v>160675449735</v>
      </c>
      <c r="CJ144" s="27">
        <f t="shared" si="81"/>
        <v>162572446187</v>
      </c>
      <c r="CK144" s="27">
        <f t="shared" si="81"/>
        <v>164474778115</v>
      </c>
      <c r="CL144" s="27">
        <f t="shared" si="81"/>
        <v>166382382434</v>
      </c>
      <c r="CM144" s="27">
        <f t="shared" si="81"/>
        <v>168295174291</v>
      </c>
      <c r="CN144" s="27">
        <f t="shared" si="81"/>
        <v>170213088817</v>
      </c>
      <c r="CO144" s="27">
        <f t="shared" si="81"/>
        <v>172136068535</v>
      </c>
      <c r="CP144" s="27">
        <f t="shared" si="81"/>
        <v>174064037455</v>
      </c>
      <c r="CQ144" s="27">
        <f t="shared" si="81"/>
        <v>175996945635</v>
      </c>
      <c r="CR144" s="27">
        <f t="shared" si="81"/>
        <v>177934720752</v>
      </c>
      <c r="CS144" s="27">
        <f t="shared" si="81"/>
        <v>179877311711</v>
      </c>
      <c r="CT144" s="27">
        <f t="shared" si="81"/>
        <v>181824681227</v>
      </c>
      <c r="CU144" s="27">
        <f t="shared" si="81"/>
        <v>183776750745</v>
      </c>
      <c r="CV144" s="27">
        <f t="shared" si="81"/>
        <v>185733484017</v>
      </c>
      <c r="CW144" s="27">
        <f t="shared" si="81"/>
        <v>187694820637</v>
      </c>
      <c r="CX144" s="27">
        <f t="shared" si="81"/>
        <v>189660725189</v>
      </c>
      <c r="CY144" s="27">
        <f t="shared" si="81"/>
        <v>191631138819</v>
      </c>
      <c r="CZ144" s="27">
        <f t="shared" si="81"/>
        <v>193606022466</v>
      </c>
      <c r="DA144" s="27">
        <f t="shared" si="81"/>
        <v>195585342835</v>
      </c>
      <c r="DB144" s="27">
        <f t="shared" si="81"/>
        <v>197569046998</v>
      </c>
      <c r="DC144" s="27">
        <f t="shared" si="81"/>
        <v>199557107309</v>
      </c>
      <c r="DD144" s="27">
        <f t="shared" si="81"/>
        <v>201549472233</v>
      </c>
      <c r="DE144" s="27">
        <f t="shared" si="81"/>
        <v>203546113752</v>
      </c>
      <c r="DF144" s="27">
        <f t="shared" si="81"/>
        <v>205547022615</v>
      </c>
      <c r="DG144" s="27">
        <f t="shared" si="81"/>
        <v>207552124175</v>
      </c>
      <c r="DH144" s="27">
        <f t="shared" si="81"/>
        <v>209561403653</v>
      </c>
      <c r="DI144" s="27">
        <f t="shared" si="81"/>
        <v>211574818270</v>
      </c>
      <c r="DJ144" s="27">
        <f t="shared" si="81"/>
        <v>213592349497</v>
      </c>
      <c r="DK144" s="27">
        <f t="shared" si="81"/>
        <v>215613953962</v>
      </c>
      <c r="DL144" s="27">
        <f t="shared" si="81"/>
        <v>217639608552</v>
      </c>
      <c r="DM144" s="27">
        <f t="shared" si="81"/>
        <v>219669294769</v>
      </c>
      <c r="DN144" s="27">
        <f t="shared" si="81"/>
        <v>221702973742</v>
      </c>
      <c r="DO144" s="27">
        <f t="shared" si="81"/>
        <v>223740631680</v>
      </c>
      <c r="DP144" s="27">
        <f t="shared" si="81"/>
        <v>223561725645</v>
      </c>
      <c r="DQ144" s="27">
        <f t="shared" si="81"/>
        <v>219430092581</v>
      </c>
      <c r="DR144" s="27">
        <f t="shared" si="81"/>
        <v>217580083915</v>
      </c>
    </row>
    <row r="145" ht="14.25" customHeight="1" outlineLevel="1">
      <c r="B145" s="242" t="s">
        <v>273</v>
      </c>
      <c r="C145" s="27">
        <f>C142-C142*(1-(C141/(C141+C74))^(Inputs!$C$14/Inputs!$C$18))</f>
        <v>23085317.58</v>
      </c>
      <c r="D145" s="27">
        <f>D142-D142*(1-(D141/(D141+D74))^(Inputs!$C$14/Inputs!$C$18))</f>
        <v>94869676.01</v>
      </c>
      <c r="E145" s="27">
        <f>E142-E142*(1-(E141/(E141+E74))^(Inputs!$C$14/Inputs!$C$18))</f>
        <v>252432460.1</v>
      </c>
      <c r="F145" s="27">
        <f>F142-F142*(1-(F141/(F141+F74))^(Inputs!$C$14/Inputs!$C$18))</f>
        <v>556458497.8</v>
      </c>
      <c r="G145" s="27">
        <f>G142-G142*(1-(G141/(G141+G74))^(Inputs!$C$14/Inputs!$C$18))</f>
        <v>1029857167</v>
      </c>
      <c r="H145" s="27">
        <f>H142-H142*(1-(H141/(H141+H74))^(Inputs!$C$14/Inputs!$C$18))</f>
        <v>833433088</v>
      </c>
      <c r="I145" s="27">
        <f>I142-I142*(1-(I141/(I141+I74))^(Inputs!$C$14/Inputs!$C$18))</f>
        <v>1945838464</v>
      </c>
      <c r="J145" s="27">
        <f>J142-J142*(1-(J141/(J141+J74))^(Inputs!$C$14/Inputs!$C$18))</f>
        <v>2755951441</v>
      </c>
      <c r="K145" s="27">
        <f>K142-K142*(1-(K141/(K141+K74))^(Inputs!$C$14/Inputs!$C$18))</f>
        <v>3483384591</v>
      </c>
      <c r="L145" s="27">
        <f>L142-L142*(1-(L141/(L141+L74))^(Inputs!$C$14/Inputs!$C$18))</f>
        <v>4189318594</v>
      </c>
      <c r="M145" s="27">
        <f>M142-M142*(1-(M141/(M141+M74))^(Inputs!$C$14/Inputs!$C$18))</f>
        <v>4894379084</v>
      </c>
      <c r="N145" s="27">
        <f>N142-N142*(1-(N141/(N141+N74))^(Inputs!$C$14/Inputs!$C$18))</f>
        <v>4055075526</v>
      </c>
      <c r="O145" s="27">
        <f>O142-O142*(1-(O141/(O141+O74))^(Inputs!$C$14/Inputs!$C$18))</f>
        <v>6358913964</v>
      </c>
      <c r="P145" s="27">
        <f>P142-P142*(1-(P141/(P141+P74))^(Inputs!$C$14/Inputs!$C$18))</f>
        <v>7448532988</v>
      </c>
      <c r="Q145" s="27">
        <f>Q142-Q142*(1-(Q141/(Q141+Q74))^(Inputs!$C$14/Inputs!$C$18))</f>
        <v>8232716061</v>
      </c>
      <c r="R145" s="27">
        <f>R142-R142*(1-(R141/(R141+R74))^(Inputs!$C$14/Inputs!$C$18))</f>
        <v>8934039840</v>
      </c>
      <c r="S145" s="27">
        <f>S142-S142*(1-(S141/(S141+S74))^(Inputs!$C$14/Inputs!$C$18))</f>
        <v>9614108922</v>
      </c>
      <c r="T145" s="27">
        <f>T142-T142*(1-(T141/(T141+T74))^(Inputs!$C$14/Inputs!$C$18))</f>
        <v>10290283720</v>
      </c>
      <c r="U145" s="27">
        <f>U142-U142*(1-(U141/(U141+U74))^(Inputs!$C$14/Inputs!$C$18))</f>
        <v>10967375082</v>
      </c>
      <c r="V145" s="27">
        <f>V142-V142*(1-(V141/(V141+V74))^(Inputs!$C$14/Inputs!$C$18))</f>
        <v>11646619522</v>
      </c>
      <c r="W145" s="27">
        <f>W142-W142*(1-(W141/(W141+W74))^(Inputs!$C$14/Inputs!$C$18))</f>
        <v>12328217841</v>
      </c>
      <c r="X145" s="27">
        <f>X142-X142*(1-(X141/(X141+X74))^(Inputs!$C$14/Inputs!$C$18))</f>
        <v>13012073858</v>
      </c>
      <c r="Y145" s="27">
        <f>Y142-Y142*(1-(Y141/(Y141+Y74))^(Inputs!$C$14/Inputs!$C$18))</f>
        <v>13697995200</v>
      </c>
      <c r="Z145" s="27">
        <f>Z142-Z142*(1-(Z141/(Z141+Z74))^(Inputs!$C$14/Inputs!$C$18))</f>
        <v>14385747147</v>
      </c>
      <c r="AA145" s="27">
        <f>AA142-AA142*(1-(AA141/(AA141+AA74))^(Inputs!$C$14/Inputs!$C$18))</f>
        <v>15075101633</v>
      </c>
      <c r="AB145" s="27">
        <f>AB142-AB142*(1-(AB141/(AB141+AB74))^(Inputs!$C$14/Inputs!$C$18))</f>
        <v>15765815520</v>
      </c>
      <c r="AC145" s="27">
        <f>AC142-AC142*(1-(AC141/(AC141+AC74))^(Inputs!$C$14/Inputs!$C$18))</f>
        <v>16457652042</v>
      </c>
      <c r="AD145" s="27">
        <f>AD142-AD142*(1-(AD141/(AD141+AD74))^(Inputs!$C$14/Inputs!$C$18))</f>
        <v>17150371045</v>
      </c>
      <c r="AE145" s="27">
        <f>AE142-AE142*(1-(AE141/(AE141+AE74))^(Inputs!$C$14/Inputs!$C$18))</f>
        <v>17843742953</v>
      </c>
      <c r="AF145" s="27">
        <f>AF142-AF142*(1-(AF141/(AF141+AF74))^(Inputs!$C$14/Inputs!$C$18))</f>
        <v>18537541479</v>
      </c>
      <c r="AG145" s="27">
        <f>AG142-AG142*(1-(AG141/(AG141+AG74))^(Inputs!$C$14/Inputs!$C$18))</f>
        <v>19231543738</v>
      </c>
      <c r="AH145" s="27">
        <f>AH142-AH142*(1-(AH141/(AH141+AH74))^(Inputs!$C$14/Inputs!$C$18))</f>
        <v>19925540449</v>
      </c>
      <c r="AI145" s="27">
        <f>AI142-AI142*(1-(AI141/(AI141+AI74))^(Inputs!$C$14/Inputs!$C$18))</f>
        <v>20619324248</v>
      </c>
      <c r="AJ145" s="27">
        <f>AJ142-AJ142*(1-(AJ141/(AJ141+AJ74))^(Inputs!$C$14/Inputs!$C$18))</f>
        <v>21312701991</v>
      </c>
      <c r="AK145" s="27">
        <f>AK142-AK142*(1-(AK141/(AK141+AK74))^(Inputs!$C$14/Inputs!$C$18))</f>
        <v>22005486375</v>
      </c>
      <c r="AL145" s="27">
        <f>AL142-AL142*(1-(AL141/(AL141+AL74))^(Inputs!$C$14/Inputs!$C$18))</f>
        <v>22697488544</v>
      </c>
      <c r="AM145" s="27">
        <f>AM142-AM142*(1-(AM141/(AM141+AM74))^(Inputs!$C$14/Inputs!$C$18))</f>
        <v>23388546133</v>
      </c>
      <c r="AN145" s="27">
        <f>AN142-AN142*(1-(AN141/(AN141+AN74))^(Inputs!$C$14/Inputs!$C$18))</f>
        <v>24078493611</v>
      </c>
      <c r="AO145" s="27">
        <f>AO142-AO142*(1-(AO141/(AO141+AO74))^(Inputs!$C$14/Inputs!$C$18))</f>
        <v>24767179410</v>
      </c>
      <c r="AP145" s="27">
        <f>AP142-AP142*(1-(AP141/(AP141+AP74))^(Inputs!$C$14/Inputs!$C$18))</f>
        <v>25454453677</v>
      </c>
      <c r="AQ145" s="27">
        <f>AQ142-AQ142*(1-(AQ141/(AQ141+AQ74))^(Inputs!$C$14/Inputs!$C$18))</f>
        <v>26140180105</v>
      </c>
      <c r="AR145" s="27">
        <f>AR142-AR142*(1-(AR141/(AR141+AR74))^(Inputs!$C$14/Inputs!$C$18))</f>
        <v>26824226972</v>
      </c>
      <c r="AS145" s="27">
        <f>AS142-AS142*(1-(AS141/(AS141+AS74))^(Inputs!$C$14/Inputs!$C$18))</f>
        <v>27506466381</v>
      </c>
      <c r="AT145" s="27">
        <f>AT142-AT142*(1-(AT141/(AT141+AT74))^(Inputs!$C$14/Inputs!$C$18))</f>
        <v>28186783219</v>
      </c>
      <c r="AU145" s="27">
        <f>AU142-AU142*(1-(AU141/(AU141+AU74))^(Inputs!$C$14/Inputs!$C$18))</f>
        <v>28865063019</v>
      </c>
      <c r="AV145" s="27">
        <f>AV142-AV142*(1-(AV141/(AV141+AV74))^(Inputs!$C$14/Inputs!$C$18))</f>
        <v>29541203550</v>
      </c>
      <c r="AW145" s="27">
        <f>AW142-AW142*(1-(AW141/(AW141+AW74))^(Inputs!$C$14/Inputs!$C$18))</f>
        <v>30215105735</v>
      </c>
      <c r="AX145" s="27">
        <f>AX142-AX142*(1-(AX141/(AX141+AX74))^(Inputs!$C$14/Inputs!$C$18))</f>
        <v>30886669927</v>
      </c>
      <c r="AY145" s="27">
        <f>AY142-AY142*(1-(AY141/(AY141+AY74))^(Inputs!$C$14/Inputs!$C$18))</f>
        <v>31555813865</v>
      </c>
      <c r="AZ145" s="27">
        <f>AZ142-AZ142*(1-(AZ141/(AZ141+AZ74))^(Inputs!$C$14/Inputs!$C$18))</f>
        <v>32222451955</v>
      </c>
      <c r="BA145" s="27">
        <f>BA142-BA142*(1-(BA141/(BA141+BA74))^(Inputs!$C$14/Inputs!$C$18))</f>
        <v>32886509389</v>
      </c>
      <c r="BB145" s="27">
        <f>BB142-BB142*(1-(BB141/(BB141+BB74))^(Inputs!$C$14/Inputs!$C$18))</f>
        <v>33547910192</v>
      </c>
      <c r="BC145" s="27">
        <f>BC142-BC142*(1-(BC141/(BC141+BC74))^(Inputs!$C$14/Inputs!$C$18))</f>
        <v>34206590011</v>
      </c>
      <c r="BD145" s="27">
        <f>BD142-BD142*(1-(BD141/(BD141+BD74))^(Inputs!$C$14/Inputs!$C$18))</f>
        <v>34862483478</v>
      </c>
      <c r="BE145" s="27">
        <f>BE142-BE142*(1-(BE141/(BE141+BE74))^(Inputs!$C$14/Inputs!$C$18))</f>
        <v>35515527432</v>
      </c>
      <c r="BF145" s="27">
        <f>BF142-BF142*(1-(BF141/(BF141+BF74))^(Inputs!$C$14/Inputs!$C$18))</f>
        <v>36165668394</v>
      </c>
      <c r="BG145" s="27">
        <f>BG142-BG142*(1-(BG141/(BG141+BG74))^(Inputs!$C$14/Inputs!$C$18))</f>
        <v>36812850852</v>
      </c>
      <c r="BH145" s="27">
        <f>BH142-BH142*(1-(BH141/(BH141+BH74))^(Inputs!$C$14/Inputs!$C$18))</f>
        <v>37457028715</v>
      </c>
      <c r="BI145" s="27">
        <f>BI142-BI142*(1-(BI141/(BI141+BI74))^(Inputs!$C$14/Inputs!$C$18))</f>
        <v>38098156024</v>
      </c>
      <c r="BJ145" s="27">
        <f>BJ142-BJ142*(1-(BJ141/(BJ141+BJ74))^(Inputs!$C$14/Inputs!$C$18))</f>
        <v>38736181128</v>
      </c>
      <c r="BK145" s="27">
        <f>BK142-BK142*(1-(BK141/(BK141+BK74))^(Inputs!$C$14/Inputs!$C$18))</f>
        <v>39371073046</v>
      </c>
      <c r="BL145" s="27">
        <f>BL142-BL142*(1-(BL141/(BL141+BL74))^(Inputs!$C$14/Inputs!$C$18))</f>
        <v>40002792531</v>
      </c>
      <c r="BM145" s="27">
        <f>BM142-BM142*(1-(BM141/(BM141+BM74))^(Inputs!$C$14/Inputs!$C$18))</f>
        <v>40631308641</v>
      </c>
      <c r="BN145" s="27">
        <f>BN142-BN142*(1-(BN141/(BN141+BN74))^(Inputs!$C$14/Inputs!$C$18))</f>
        <v>41256587219</v>
      </c>
      <c r="BO145" s="27">
        <f>BO142-BO142*(1-(BO141/(BO141+BO74))^(Inputs!$C$14/Inputs!$C$18))</f>
        <v>41878602392</v>
      </c>
      <c r="BP145" s="27">
        <f>BP142-BP142*(1-(BP141/(BP141+BP74))^(Inputs!$C$14/Inputs!$C$18))</f>
        <v>42497327617</v>
      </c>
      <c r="BQ145" s="27">
        <f>BQ142-BQ142*(1-(BQ141/(BQ141+BQ74))^(Inputs!$C$14/Inputs!$C$18))</f>
        <v>43112735670</v>
      </c>
      <c r="BR145" s="27">
        <f>BR142-BR142*(1-(BR141/(BR141+BR74))^(Inputs!$C$14/Inputs!$C$18))</f>
        <v>43724807077</v>
      </c>
      <c r="BS145" s="27">
        <f>BS142-BS142*(1-(BS141/(BS141+BS74))^(Inputs!$C$14/Inputs!$C$18))</f>
        <v>44333518831</v>
      </c>
      <c r="BT145" s="27">
        <f>BT142-BT142*(1-(BT141/(BT141+BT74))^(Inputs!$C$14/Inputs!$C$18))</f>
        <v>44938855674</v>
      </c>
      <c r="BU145" s="27">
        <f>BU142-BU142*(1-(BU141/(BU141+BU74))^(Inputs!$C$14/Inputs!$C$18))</f>
        <v>45540800636</v>
      </c>
      <c r="BV145" s="27">
        <f>BV142-BV142*(1-(BV141/(BV141+BV74))^(Inputs!$C$14/Inputs!$C$18))</f>
        <v>46139330169</v>
      </c>
      <c r="BW145" s="27">
        <f>BW142-BW142*(1-(BW141/(BW141+BW74))^(Inputs!$C$14/Inputs!$C$18))</f>
        <v>46734439711</v>
      </c>
      <c r="BX145" s="27">
        <f>BX142-BX142*(1-(BX141/(BX141+BX74))^(Inputs!$C$14/Inputs!$C$18))</f>
        <v>47326115315</v>
      </c>
      <c r="BY145" s="27">
        <f>BY142-BY142*(1-(BY141/(BY141+BY74))^(Inputs!$C$14/Inputs!$C$18))</f>
        <v>47914349896</v>
      </c>
      <c r="BZ145" s="27">
        <f>BZ142-BZ142*(1-(BZ141/(BZ141+BZ74))^(Inputs!$C$14/Inputs!$C$18))</f>
        <v>48499132169</v>
      </c>
      <c r="CA145" s="27">
        <f>CA142-CA142*(1-(CA141/(CA141+CA74))^(Inputs!$C$14/Inputs!$C$18))</f>
        <v>49080457933</v>
      </c>
      <c r="CB145" s="27">
        <f>CB142-CB142*(1-(CB141/(CB141+CB74))^(Inputs!$C$14/Inputs!$C$18))</f>
        <v>49658321146</v>
      </c>
      <c r="CC145" s="27">
        <f>CC142-CC142*(1-(CC141/(CC141+CC74))^(Inputs!$C$14/Inputs!$C$18))</f>
        <v>50232714261</v>
      </c>
      <c r="CD145" s="27">
        <f>CD142-CD142*(1-(CD141/(CD141+CD74))^(Inputs!$C$14/Inputs!$C$18))</f>
        <v>50803636344</v>
      </c>
      <c r="CE145" s="27">
        <f>CE142-CE142*(1-(CE141/(CE141+CE74))^(Inputs!$C$14/Inputs!$C$18))</f>
        <v>51371082213</v>
      </c>
      <c r="CF145" s="27">
        <f>CF142-CF142*(1-(CF141/(CF141+CF74))^(Inputs!$C$14/Inputs!$C$18))</f>
        <v>51935053485</v>
      </c>
      <c r="CG145" s="27">
        <f>CG142-CG142*(1-(CG141/(CG141+CG74))^(Inputs!$C$14/Inputs!$C$18))</f>
        <v>52495548922</v>
      </c>
      <c r="CH145" s="27">
        <f>CH142-CH142*(1-(CH141/(CH141+CH74))^(Inputs!$C$14/Inputs!$C$18))</f>
        <v>53052560504</v>
      </c>
      <c r="CI145" s="27">
        <f>CI142-CI142*(1-(CI141/(CI141+CI74))^(Inputs!$C$14/Inputs!$C$18))</f>
        <v>53606098108</v>
      </c>
      <c r="CJ145" s="27">
        <f>CJ142-CJ142*(1-(CJ141/(CJ141+CJ74))^(Inputs!$C$14/Inputs!$C$18))</f>
        <v>54156161727</v>
      </c>
      <c r="CK145" s="27">
        <f>CK142-CK142*(1-(CK141/(CK141+CK74))^(Inputs!$C$14/Inputs!$C$18))</f>
        <v>54702757337</v>
      </c>
      <c r="CL145" s="27">
        <f>CL142-CL142*(1-(CL141/(CL141+CL74))^(Inputs!$C$14/Inputs!$C$18))</f>
        <v>55245886260</v>
      </c>
      <c r="CM145" s="27">
        <f>CM142-CM142*(1-(CM141/(CM141+CM74))^(Inputs!$C$14/Inputs!$C$18))</f>
        <v>55785556214</v>
      </c>
      <c r="CN145" s="27">
        <f>CN142-CN142*(1-(CN141/(CN141+CN74))^(Inputs!$C$14/Inputs!$C$18))</f>
        <v>56321772384</v>
      </c>
      <c r="CO145" s="27">
        <f>CO142-CO142*(1-(CO141/(CO141+CO74))^(Inputs!$C$14/Inputs!$C$18))</f>
        <v>56854538092</v>
      </c>
      <c r="CP145" s="27">
        <f>CP142-CP142*(1-(CP141/(CP141+CP74))^(Inputs!$C$14/Inputs!$C$18))</f>
        <v>57383862556</v>
      </c>
      <c r="CQ145" s="27">
        <f>CQ142-CQ142*(1-(CQ141/(CQ141+CQ74))^(Inputs!$C$14/Inputs!$C$18))</f>
        <v>57909750447</v>
      </c>
      <c r="CR145" s="27">
        <f>CR142-CR142*(1-(CR141/(CR141+CR74))^(Inputs!$C$14/Inputs!$C$18))</f>
        <v>58432212671</v>
      </c>
      <c r="CS145" s="27">
        <f>CS142-CS142*(1-(CS141/(CS141+CS74))^(Inputs!$C$14/Inputs!$C$18))</f>
        <v>58951256962</v>
      </c>
      <c r="CT145" s="27">
        <f>CT142-CT142*(1-(CT141/(CT141+CT74))^(Inputs!$C$14/Inputs!$C$18))</f>
        <v>59466886770</v>
      </c>
      <c r="CU145" s="27">
        <f>CU142-CU142*(1-(CU141/(CU141+CU74))^(Inputs!$C$14/Inputs!$C$18))</f>
        <v>59979116945</v>
      </c>
      <c r="CV145" s="27">
        <f>CV142-CV142*(1-(CV141/(CV141+CV74))^(Inputs!$C$14/Inputs!$C$18))</f>
        <v>60487955007</v>
      </c>
      <c r="CW145" s="27">
        <f>CW142-CW142*(1-(CW141/(CW141+CW74))^(Inputs!$C$14/Inputs!$C$18))</f>
        <v>60993413960</v>
      </c>
      <c r="CX145" s="27">
        <f>CX142-CX142*(1-(CX141/(CX141+CX74))^(Inputs!$C$14/Inputs!$C$18))</f>
        <v>61495502067</v>
      </c>
      <c r="CY145" s="27">
        <f>CY142-CY142*(1-(CY141/(CY141+CY74))^(Inputs!$C$14/Inputs!$C$18))</f>
        <v>61994233566</v>
      </c>
      <c r="CZ145" s="27">
        <f>CZ142-CZ142*(1-(CZ141/(CZ141+CZ74))^(Inputs!$C$14/Inputs!$C$18))</f>
        <v>62489619744</v>
      </c>
      <c r="DA145" s="27">
        <f>DA142-DA142*(1-(DA141/(DA141+DA74))^(Inputs!$C$14/Inputs!$C$18))</f>
        <v>62981669901</v>
      </c>
      <c r="DB145" s="27">
        <f>DB142-DB142*(1-(DB141/(DB141+DB74))^(Inputs!$C$14/Inputs!$C$18))</f>
        <v>63470398742</v>
      </c>
      <c r="DC145" s="27">
        <f>DC142-DC142*(1-(DC141/(DC141+DC74))^(Inputs!$C$14/Inputs!$C$18))</f>
        <v>63955816346</v>
      </c>
      <c r="DD145" s="27">
        <f>DD142-DD142*(1-(DD141/(DD141+DD74))^(Inputs!$C$14/Inputs!$C$18))</f>
        <v>64437938665</v>
      </c>
      <c r="DE145" s="27">
        <f>DE142-DE142*(1-(DE141/(DE141+DE74))^(Inputs!$C$14/Inputs!$C$18))</f>
        <v>64916777446</v>
      </c>
      <c r="DF145" s="27">
        <f>DF142-DF142*(1-(DF141/(DF141+DF74))^(Inputs!$C$14/Inputs!$C$18))</f>
        <v>65392338134</v>
      </c>
      <c r="DG145" s="27">
        <f>DG142-DG142*(1-(DG141/(DG141+DG74))^(Inputs!$C$14/Inputs!$C$18))</f>
        <v>65864642704</v>
      </c>
      <c r="DH145" s="27">
        <f>DH142-DH142*(1-(DH141/(DH141+DH74))^(Inputs!$C$14/Inputs!$C$18))</f>
        <v>66333703066</v>
      </c>
      <c r="DI145" s="27">
        <f>DI142-DI142*(1-(DI141/(DI141+DI74))^(Inputs!$C$14/Inputs!$C$18))</f>
        <v>66799536085</v>
      </c>
      <c r="DJ145" s="27">
        <f>DJ142-DJ142*(1-(DJ141/(DJ141+DJ74))^(Inputs!$C$14/Inputs!$C$18))</f>
        <v>67262153805</v>
      </c>
      <c r="DK145" s="27">
        <f>DK142-DK142*(1-(DK141/(DK141+DK74))^(Inputs!$C$14/Inputs!$C$18))</f>
        <v>67721573936</v>
      </c>
      <c r="DL145" s="27">
        <f>DL142-DL142*(1-(DL141/(DL141+DL74))^(Inputs!$C$14/Inputs!$C$18))</f>
        <v>68177810936</v>
      </c>
      <c r="DM145" s="27">
        <f>DM142-DM142*(1-(DM141/(DM141+DM74))^(Inputs!$C$14/Inputs!$C$18))</f>
        <v>68630877285</v>
      </c>
      <c r="DN145" s="27">
        <f>DN142-DN142*(1-(DN141/(DN141+DN74))^(Inputs!$C$14/Inputs!$C$18))</f>
        <v>69080790497</v>
      </c>
      <c r="DO145" s="27">
        <f>DO142-DO142*(1-(DO141/(DO141+DO74))^(Inputs!$C$14/Inputs!$C$18))</f>
        <v>69527563501</v>
      </c>
      <c r="DP145" s="27">
        <f>DP142-DP142*(1-(DP141/(DP141+DP74))^(Inputs!$C$14/Inputs!$C$18))</f>
        <v>70666196802</v>
      </c>
      <c r="DQ145" s="27">
        <f>DQ142-DQ142*(1-(DQ141/(DQ141+DQ74))^(Inputs!$C$14/Inputs!$C$18))</f>
        <v>70554689431</v>
      </c>
      <c r="DR145" s="27">
        <f>DR142-DR142*(1-(DR141/(DR141+DR74))^(Inputs!$C$14/Inputs!$C$18))</f>
        <v>71154591703</v>
      </c>
    </row>
    <row r="146" ht="14.25" customHeight="1" outlineLevel="1">
      <c r="B146" s="242" t="s">
        <v>274</v>
      </c>
      <c r="C146" s="258">
        <f t="shared" ref="C146:DR146" si="82">C145/C144</f>
        <v>0.008526910205</v>
      </c>
      <c r="D146" s="258">
        <f t="shared" si="82"/>
        <v>0.03276208428</v>
      </c>
      <c r="E146" s="258">
        <f t="shared" si="82"/>
        <v>0.07081916877</v>
      </c>
      <c r="F146" s="258">
        <f t="shared" si="82"/>
        <v>0.1318631716</v>
      </c>
      <c r="G146" s="258">
        <f t="shared" si="82"/>
        <v>0.2074758209</v>
      </c>
      <c r="H146" s="258">
        <f t="shared" si="82"/>
        <v>0.07180515325</v>
      </c>
      <c r="I146" s="258">
        <f t="shared" si="82"/>
        <v>0.09486352966</v>
      </c>
      <c r="J146" s="258">
        <f t="shared" si="82"/>
        <v>0.1225419739</v>
      </c>
      <c r="K146" s="258">
        <f t="shared" si="82"/>
        <v>0.1505132971</v>
      </c>
      <c r="L146" s="258">
        <f t="shared" si="82"/>
        <v>0.1773391453</v>
      </c>
      <c r="M146" s="258">
        <f t="shared" si="82"/>
        <v>0.2024306038</v>
      </c>
      <c r="N146" s="258">
        <f t="shared" si="82"/>
        <v>0.1180558396</v>
      </c>
      <c r="O146" s="258">
        <f t="shared" si="82"/>
        <v>0.1203476189</v>
      </c>
      <c r="P146" s="258">
        <f t="shared" si="82"/>
        <v>0.1299000244</v>
      </c>
      <c r="Q146" s="258">
        <f t="shared" si="82"/>
        <v>0.1408973864</v>
      </c>
      <c r="R146" s="258">
        <f t="shared" si="82"/>
        <v>0.1520093103</v>
      </c>
      <c r="S146" s="258">
        <f t="shared" si="82"/>
        <v>0.162852902</v>
      </c>
      <c r="T146" s="258">
        <f t="shared" si="82"/>
        <v>0.1733070245</v>
      </c>
      <c r="U146" s="258">
        <f t="shared" si="82"/>
        <v>0.1833304533</v>
      </c>
      <c r="V146" s="258">
        <f t="shared" si="82"/>
        <v>0.1929096118</v>
      </c>
      <c r="W146" s="258">
        <f t="shared" si="82"/>
        <v>0.2020421133</v>
      </c>
      <c r="X146" s="258">
        <f t="shared" si="82"/>
        <v>0.2107318997</v>
      </c>
      <c r="Y146" s="258">
        <f t="shared" si="82"/>
        <v>0.2189867195</v>
      </c>
      <c r="Z146" s="258">
        <f t="shared" si="82"/>
        <v>0.2268167536</v>
      </c>
      <c r="AA146" s="258">
        <f t="shared" si="82"/>
        <v>0.2342348045</v>
      </c>
      <c r="AB146" s="258">
        <f t="shared" si="82"/>
        <v>0.241254575</v>
      </c>
      <c r="AC146" s="258">
        <f t="shared" si="82"/>
        <v>0.2478909304</v>
      </c>
      <c r="AD146" s="258">
        <f t="shared" si="82"/>
        <v>0.2541590618</v>
      </c>
      <c r="AE146" s="258">
        <f t="shared" si="82"/>
        <v>0.2600746301</v>
      </c>
      <c r="AF146" s="258">
        <f t="shared" si="82"/>
        <v>0.2656532106</v>
      </c>
      <c r="AG146" s="258">
        <f t="shared" si="82"/>
        <v>0.2709101452</v>
      </c>
      <c r="AH146" s="258">
        <f t="shared" si="82"/>
        <v>0.2758606891</v>
      </c>
      <c r="AI146" s="258">
        <f t="shared" si="82"/>
        <v>0.2805195102</v>
      </c>
      <c r="AJ146" s="258">
        <f t="shared" si="82"/>
        <v>0.2849010167</v>
      </c>
      <c r="AK146" s="258">
        <f t="shared" si="82"/>
        <v>0.2890190072</v>
      </c>
      <c r="AL146" s="258">
        <f t="shared" si="82"/>
        <v>0.2928864943</v>
      </c>
      <c r="AM146" s="258">
        <f t="shared" si="82"/>
        <v>0.2965164637</v>
      </c>
      <c r="AN146" s="258">
        <f t="shared" si="82"/>
        <v>0.2999209417</v>
      </c>
      <c r="AO146" s="258">
        <f t="shared" si="82"/>
        <v>0.3031115869</v>
      </c>
      <c r="AP146" s="258">
        <f t="shared" si="82"/>
        <v>0.3060993207</v>
      </c>
      <c r="AQ146" s="258">
        <f t="shared" si="82"/>
        <v>0.3088946897</v>
      </c>
      <c r="AR146" s="258">
        <f t="shared" si="82"/>
        <v>0.3115076114</v>
      </c>
      <c r="AS146" s="258">
        <f t="shared" si="82"/>
        <v>0.3139474244</v>
      </c>
      <c r="AT146" s="258">
        <f t="shared" si="82"/>
        <v>0.3162231281</v>
      </c>
      <c r="AU146" s="258">
        <f t="shared" si="82"/>
        <v>0.3183430856</v>
      </c>
      <c r="AV146" s="258">
        <f t="shared" si="82"/>
        <v>0.3203153658</v>
      </c>
      <c r="AW146" s="258">
        <f t="shared" si="82"/>
        <v>0.3221475161</v>
      </c>
      <c r="AX146" s="258">
        <f t="shared" si="82"/>
        <v>0.3238465511</v>
      </c>
      <c r="AY146" s="258">
        <f t="shared" si="82"/>
        <v>0.3254193819</v>
      </c>
      <c r="AZ146" s="258">
        <f t="shared" si="82"/>
        <v>0.3268723183</v>
      </c>
      <c r="BA146" s="258">
        <f t="shared" si="82"/>
        <v>0.328211474</v>
      </c>
      <c r="BB146" s="258">
        <f t="shared" si="82"/>
        <v>0.3294424915</v>
      </c>
      <c r="BC146" s="258">
        <f t="shared" si="82"/>
        <v>0.3305708669</v>
      </c>
      <c r="BD146" s="258">
        <f t="shared" si="82"/>
        <v>0.3316016738</v>
      </c>
      <c r="BE146" s="258">
        <f t="shared" si="82"/>
        <v>0.3325396847</v>
      </c>
      <c r="BF146" s="258">
        <f t="shared" si="82"/>
        <v>0.3333895367</v>
      </c>
      <c r="BG146" s="258">
        <f t="shared" si="82"/>
        <v>0.3341554907</v>
      </c>
      <c r="BH146" s="258">
        <f t="shared" si="82"/>
        <v>0.3348417061</v>
      </c>
      <c r="BI146" s="258">
        <f t="shared" si="82"/>
        <v>0.3354520434</v>
      </c>
      <c r="BJ146" s="258">
        <f t="shared" si="82"/>
        <v>0.3359900124</v>
      </c>
      <c r="BK146" s="258">
        <f t="shared" si="82"/>
        <v>0.3364592784</v>
      </c>
      <c r="BL146" s="258">
        <f t="shared" si="82"/>
        <v>0.3368630631</v>
      </c>
      <c r="BM146" s="258">
        <f t="shared" si="82"/>
        <v>0.3372045468</v>
      </c>
      <c r="BN146" s="258">
        <f t="shared" si="82"/>
        <v>0.3374866328</v>
      </c>
      <c r="BO146" s="258">
        <f t="shared" si="82"/>
        <v>0.3377121887</v>
      </c>
      <c r="BP146" s="258">
        <f t="shared" si="82"/>
        <v>0.3378838682</v>
      </c>
      <c r="BQ146" s="258">
        <f t="shared" si="82"/>
        <v>0.338004152</v>
      </c>
      <c r="BR146" s="258">
        <f t="shared" si="82"/>
        <v>0.3380754952</v>
      </c>
      <c r="BS146" s="258">
        <f t="shared" si="82"/>
        <v>0.3381001258</v>
      </c>
      <c r="BT146" s="258">
        <f t="shared" si="82"/>
        <v>0.3380802663</v>
      </c>
      <c r="BU146" s="258">
        <f t="shared" si="82"/>
        <v>0.3380179588</v>
      </c>
      <c r="BV146" s="258">
        <f t="shared" si="82"/>
        <v>0.3379150301</v>
      </c>
      <c r="BW146" s="258">
        <f t="shared" si="82"/>
        <v>0.3377735018</v>
      </c>
      <c r="BX146" s="258">
        <f t="shared" si="82"/>
        <v>0.3375950859</v>
      </c>
      <c r="BY146" s="258">
        <f t="shared" si="82"/>
        <v>0.3373815172</v>
      </c>
      <c r="BZ146" s="258">
        <f t="shared" si="82"/>
        <v>0.3371343542</v>
      </c>
      <c r="CA146" s="258">
        <f t="shared" si="82"/>
        <v>0.3368551777</v>
      </c>
      <c r="CB146" s="258">
        <f t="shared" si="82"/>
        <v>0.3365454347</v>
      </c>
      <c r="CC146" s="258">
        <f t="shared" si="82"/>
        <v>0.3362064746</v>
      </c>
      <c r="CD146" s="258">
        <f t="shared" si="82"/>
        <v>0.335839667</v>
      </c>
      <c r="CE146" s="258">
        <f t="shared" si="82"/>
        <v>0.3354462312</v>
      </c>
      <c r="CF146" s="258">
        <f t="shared" si="82"/>
        <v>0.3350274204</v>
      </c>
      <c r="CG146" s="258">
        <f t="shared" si="82"/>
        <v>0.3345843657</v>
      </c>
      <c r="CH146" s="258">
        <f t="shared" si="82"/>
        <v>0.3341180557</v>
      </c>
      <c r="CI146" s="258">
        <f t="shared" si="82"/>
        <v>0.3336296752</v>
      </c>
      <c r="CJ146" s="258">
        <f t="shared" si="82"/>
        <v>0.333120175</v>
      </c>
      <c r="CK146" s="258">
        <f t="shared" si="82"/>
        <v>0.3325905526</v>
      </c>
      <c r="CL146" s="258">
        <f t="shared" si="82"/>
        <v>0.3320416829</v>
      </c>
      <c r="CM146" s="258">
        <f t="shared" si="82"/>
        <v>0.3314744849</v>
      </c>
      <c r="CN146" s="258">
        <f t="shared" si="82"/>
        <v>0.3308897851</v>
      </c>
      <c r="CO146" s="258">
        <f t="shared" si="82"/>
        <v>0.3302883502</v>
      </c>
      <c r="CP146" s="258">
        <f t="shared" si="82"/>
        <v>0.3296709843</v>
      </c>
      <c r="CQ146" s="258">
        <f t="shared" si="82"/>
        <v>0.3290383832</v>
      </c>
      <c r="CR146" s="258">
        <f t="shared" si="82"/>
        <v>0.3283912911</v>
      </c>
      <c r="CS146" s="258">
        <f t="shared" si="82"/>
        <v>0.3277303647</v>
      </c>
      <c r="CT146" s="258">
        <f t="shared" si="82"/>
        <v>0.327056186</v>
      </c>
      <c r="CU146" s="258">
        <f t="shared" si="82"/>
        <v>0.3263694494</v>
      </c>
      <c r="CV146" s="258">
        <f t="shared" si="82"/>
        <v>0.3256707068</v>
      </c>
      <c r="CW146" s="258">
        <f t="shared" si="82"/>
        <v>0.3249605597</v>
      </c>
      <c r="CX146" s="258">
        <f t="shared" si="82"/>
        <v>0.3242395177</v>
      </c>
      <c r="CY146" s="258">
        <f t="shared" si="82"/>
        <v>0.3235081415</v>
      </c>
      <c r="CZ146" s="258">
        <f t="shared" si="82"/>
        <v>0.3227669209</v>
      </c>
      <c r="DA146" s="258">
        <f t="shared" si="82"/>
        <v>0.3220163075</v>
      </c>
      <c r="DB146" s="258">
        <f t="shared" si="82"/>
        <v>0.3212567946</v>
      </c>
      <c r="DC146" s="258">
        <f t="shared" si="82"/>
        <v>0.3204887924</v>
      </c>
      <c r="DD146" s="258">
        <f t="shared" si="82"/>
        <v>0.3197127631</v>
      </c>
      <c r="DE146" s="258">
        <f t="shared" si="82"/>
        <v>0.318929093</v>
      </c>
      <c r="DF146" s="258">
        <f t="shared" si="82"/>
        <v>0.3181380946</v>
      </c>
      <c r="DG146" s="258">
        <f t="shared" si="82"/>
        <v>0.3173402487</v>
      </c>
      <c r="DH146" s="258">
        <f t="shared" si="82"/>
        <v>0.3165358788</v>
      </c>
      <c r="DI146" s="258">
        <f t="shared" si="82"/>
        <v>0.315725362</v>
      </c>
      <c r="DJ146" s="258">
        <f t="shared" si="82"/>
        <v>0.3149090029</v>
      </c>
      <c r="DK146" s="258">
        <f t="shared" si="82"/>
        <v>0.3140871576</v>
      </c>
      <c r="DL146" s="258">
        <f t="shared" si="82"/>
        <v>0.3132601248</v>
      </c>
      <c r="DM146" s="258">
        <f t="shared" si="82"/>
        <v>0.3124281769</v>
      </c>
      <c r="DN146" s="258">
        <f t="shared" si="82"/>
        <v>0.3115916279</v>
      </c>
      <c r="DO146" s="258">
        <f t="shared" si="82"/>
        <v>0.310750725</v>
      </c>
      <c r="DP146" s="258">
        <f t="shared" si="82"/>
        <v>0.3160925538</v>
      </c>
      <c r="DQ146" s="258">
        <f t="shared" si="82"/>
        <v>0.3215360692</v>
      </c>
      <c r="DR146" s="258">
        <f t="shared" si="82"/>
        <v>0.327027136</v>
      </c>
    </row>
    <row r="147" ht="14.25" customHeight="1" outlineLevel="1">
      <c r="A147" s="257" t="s">
        <v>275</v>
      </c>
      <c r="B147" s="242" t="s">
        <v>276</v>
      </c>
      <c r="C147" s="27">
        <f>C144+C105</f>
        <v>5676044753</v>
      </c>
      <c r="D147" s="27">
        <f t="shared" ref="D147:DR147" si="83">D144+D105+C127</f>
        <v>5240636359</v>
      </c>
      <c r="E147" s="27">
        <f t="shared" si="83"/>
        <v>5758317509</v>
      </c>
      <c r="F147" s="27">
        <f t="shared" si="83"/>
        <v>6226320769</v>
      </c>
      <c r="G147" s="27">
        <f t="shared" si="83"/>
        <v>6828246422</v>
      </c>
      <c r="H147" s="27">
        <f t="shared" si="83"/>
        <v>23576500227</v>
      </c>
      <c r="I147" s="27">
        <f t="shared" si="83"/>
        <v>25561096825</v>
      </c>
      <c r="J147" s="27">
        <f t="shared" si="83"/>
        <v>25649066048</v>
      </c>
      <c r="K147" s="27">
        <f t="shared" si="83"/>
        <v>25642103517</v>
      </c>
      <c r="L147" s="27">
        <f t="shared" si="83"/>
        <v>25831951279</v>
      </c>
      <c r="M147" s="27">
        <f t="shared" si="83"/>
        <v>26231137572</v>
      </c>
      <c r="N147" s="27">
        <f t="shared" si="83"/>
        <v>53348284803</v>
      </c>
      <c r="O147" s="27">
        <f t="shared" si="83"/>
        <v>59572712919</v>
      </c>
      <c r="P147" s="27">
        <f t="shared" si="83"/>
        <v>60853708855</v>
      </c>
      <c r="Q147" s="27">
        <f t="shared" si="83"/>
        <v>61046577671</v>
      </c>
      <c r="R147" s="27">
        <f t="shared" si="83"/>
        <v>61104921835</v>
      </c>
      <c r="S147" s="27">
        <f t="shared" si="83"/>
        <v>61252175074</v>
      </c>
      <c r="T147" s="27">
        <f t="shared" si="83"/>
        <v>61528638814</v>
      </c>
      <c r="U147" s="27">
        <f t="shared" si="83"/>
        <v>61930651431</v>
      </c>
      <c r="V147" s="27">
        <f t="shared" si="83"/>
        <v>62445682285</v>
      </c>
      <c r="W147" s="27">
        <f t="shared" si="83"/>
        <v>63060938149</v>
      </c>
      <c r="X147" s="27">
        <f t="shared" si="83"/>
        <v>63765090393</v>
      </c>
      <c r="Y147" s="27">
        <f t="shared" si="83"/>
        <v>64548472385</v>
      </c>
      <c r="Z147" s="27">
        <f t="shared" si="83"/>
        <v>65402894690</v>
      </c>
      <c r="AA147" s="27">
        <f t="shared" si="83"/>
        <v>66321287455</v>
      </c>
      <c r="AB147" s="27">
        <f t="shared" si="83"/>
        <v>67297631276</v>
      </c>
      <c r="AC147" s="27">
        <f t="shared" si="83"/>
        <v>68326693126</v>
      </c>
      <c r="AD147" s="27">
        <f t="shared" si="83"/>
        <v>69403946184</v>
      </c>
      <c r="AE147" s="27">
        <f t="shared" si="83"/>
        <v>70525407876</v>
      </c>
      <c r="AF147" s="27">
        <f t="shared" si="83"/>
        <v>71687589567</v>
      </c>
      <c r="AG147" s="27">
        <f t="shared" si="83"/>
        <v>72887418168</v>
      </c>
      <c r="AH147" s="27">
        <f t="shared" si="83"/>
        <v>74122145862</v>
      </c>
      <c r="AI147" s="27">
        <f t="shared" si="83"/>
        <v>75389346174</v>
      </c>
      <c r="AJ147" s="27">
        <f t="shared" si="83"/>
        <v>76686827221</v>
      </c>
      <c r="AK147" s="27">
        <f t="shared" si="83"/>
        <v>78012631976</v>
      </c>
      <c r="AL147" s="27">
        <f t="shared" si="83"/>
        <v>79365023168</v>
      </c>
      <c r="AM147" s="27">
        <f t="shared" si="83"/>
        <v>80742373496</v>
      </c>
      <c r="AN147" s="27">
        <f t="shared" si="83"/>
        <v>82143250713</v>
      </c>
      <c r="AO147" s="27">
        <f t="shared" si="83"/>
        <v>83566329755</v>
      </c>
      <c r="AP147" s="27">
        <f t="shared" si="83"/>
        <v>85010421897</v>
      </c>
      <c r="AQ147" s="27">
        <f t="shared" si="83"/>
        <v>86474420982</v>
      </c>
      <c r="AR147" s="27">
        <f t="shared" si="83"/>
        <v>87957324153</v>
      </c>
      <c r="AS147" s="27">
        <f t="shared" si="83"/>
        <v>89458216999</v>
      </c>
      <c r="AT147" s="27">
        <f t="shared" si="83"/>
        <v>90976240084</v>
      </c>
      <c r="AU147" s="27">
        <f t="shared" si="83"/>
        <v>92510619250</v>
      </c>
      <c r="AV147" s="27">
        <f t="shared" si="83"/>
        <v>94060620312</v>
      </c>
      <c r="AW147" s="27">
        <f t="shared" si="83"/>
        <v>95625574061</v>
      </c>
      <c r="AX147" s="27">
        <f t="shared" si="83"/>
        <v>97204873541</v>
      </c>
      <c r="AY147" s="27">
        <f t="shared" si="83"/>
        <v>98797920872</v>
      </c>
      <c r="AZ147" s="27">
        <f t="shared" si="83"/>
        <v>100404187966</v>
      </c>
      <c r="BA147" s="27">
        <f t="shared" si="83"/>
        <v>102023163327</v>
      </c>
      <c r="BB147" s="27">
        <f t="shared" si="83"/>
        <v>103654386898</v>
      </c>
      <c r="BC147" s="27">
        <f t="shared" si="83"/>
        <v>105297406882</v>
      </c>
      <c r="BD147" s="27">
        <f t="shared" si="83"/>
        <v>106951818016</v>
      </c>
      <c r="BE147" s="27">
        <f t="shared" si="83"/>
        <v>108617242446</v>
      </c>
      <c r="BF147" s="27">
        <f t="shared" si="83"/>
        <v>110293309302</v>
      </c>
      <c r="BG147" s="27">
        <f t="shared" si="83"/>
        <v>111979687204</v>
      </c>
      <c r="BH147" s="27">
        <f t="shared" si="83"/>
        <v>113676046780</v>
      </c>
      <c r="BI147" s="27">
        <f t="shared" si="83"/>
        <v>115382089117</v>
      </c>
      <c r="BJ147" s="27">
        <f t="shared" si="83"/>
        <v>117097551216</v>
      </c>
      <c r="BK147" s="27">
        <f t="shared" si="83"/>
        <v>118822136919</v>
      </c>
      <c r="BL147" s="27">
        <f t="shared" si="83"/>
        <v>120555603796</v>
      </c>
      <c r="BM147" s="27">
        <f t="shared" si="83"/>
        <v>122297703220</v>
      </c>
      <c r="BN147" s="27">
        <f t="shared" si="83"/>
        <v>124048216310</v>
      </c>
      <c r="BO147" s="27">
        <f t="shared" si="83"/>
        <v>125806918379</v>
      </c>
      <c r="BP147" s="27">
        <f t="shared" si="83"/>
        <v>127573607066</v>
      </c>
      <c r="BQ147" s="27">
        <f t="shared" si="83"/>
        <v>129348095304</v>
      </c>
      <c r="BR147" s="27">
        <f t="shared" si="83"/>
        <v>131130190094</v>
      </c>
      <c r="BS147" s="27">
        <f t="shared" si="83"/>
        <v>132919724427</v>
      </c>
      <c r="BT147" s="27">
        <f t="shared" si="83"/>
        <v>134716522351</v>
      </c>
      <c r="BU147" s="27">
        <f t="shared" si="83"/>
        <v>136520428694</v>
      </c>
      <c r="BV147" s="27">
        <f t="shared" si="83"/>
        <v>138331312529</v>
      </c>
      <c r="BW147" s="27">
        <f t="shared" si="83"/>
        <v>140149002563</v>
      </c>
      <c r="BX147" s="27">
        <f t="shared" si="83"/>
        <v>141973372332</v>
      </c>
      <c r="BY147" s="27">
        <f t="shared" si="83"/>
        <v>143804282395</v>
      </c>
      <c r="BZ147" s="27">
        <f t="shared" si="83"/>
        <v>145641615546</v>
      </c>
      <c r="CA147" s="27">
        <f t="shared" si="83"/>
        <v>147485242761</v>
      </c>
      <c r="CB147" s="27">
        <f t="shared" si="83"/>
        <v>149335051859</v>
      </c>
      <c r="CC147" s="27">
        <f t="shared" si="83"/>
        <v>151190939924</v>
      </c>
      <c r="CD147" s="27">
        <f t="shared" si="83"/>
        <v>153052793690</v>
      </c>
      <c r="CE147" s="27">
        <f t="shared" si="83"/>
        <v>154920520734</v>
      </c>
      <c r="CF147" s="27">
        <f t="shared" si="83"/>
        <v>156794015583</v>
      </c>
      <c r="CG147" s="27">
        <f t="shared" si="83"/>
        <v>158673190654</v>
      </c>
      <c r="CH147" s="27">
        <f t="shared" si="83"/>
        <v>160557977107</v>
      </c>
      <c r="CI147" s="27">
        <f t="shared" si="83"/>
        <v>162448263080</v>
      </c>
      <c r="CJ147" s="27">
        <f t="shared" si="83"/>
        <v>164343978193</v>
      </c>
      <c r="CK147" s="27">
        <f t="shared" si="83"/>
        <v>166245036442</v>
      </c>
      <c r="CL147" s="27">
        <f t="shared" si="83"/>
        <v>168151370849</v>
      </c>
      <c r="CM147" s="27">
        <f t="shared" si="83"/>
        <v>170062900052</v>
      </c>
      <c r="CN147" s="27">
        <f t="shared" si="83"/>
        <v>171979557622</v>
      </c>
      <c r="CO147" s="27">
        <f t="shared" si="83"/>
        <v>173901283497</v>
      </c>
      <c r="CP147" s="27">
        <f t="shared" si="83"/>
        <v>175828005512</v>
      </c>
      <c r="CQ147" s="27">
        <f t="shared" si="83"/>
        <v>177759670001</v>
      </c>
      <c r="CR147" s="27">
        <f t="shared" si="83"/>
        <v>179696208340</v>
      </c>
      <c r="CS147" s="27">
        <f t="shared" si="83"/>
        <v>181637567927</v>
      </c>
      <c r="CT147" s="27">
        <f t="shared" si="83"/>
        <v>183583706611</v>
      </c>
      <c r="CU147" s="27">
        <f t="shared" si="83"/>
        <v>185534553884</v>
      </c>
      <c r="CV147" s="27">
        <f t="shared" si="83"/>
        <v>187490068307</v>
      </c>
      <c r="CW147" s="27">
        <f t="shared" si="83"/>
        <v>189450193054</v>
      </c>
      <c r="CX147" s="27">
        <f t="shared" si="83"/>
        <v>191414888820</v>
      </c>
      <c r="CY147" s="27">
        <f t="shared" si="83"/>
        <v>193384100611</v>
      </c>
      <c r="CZ147" s="27">
        <f t="shared" si="83"/>
        <v>195357787861</v>
      </c>
      <c r="DA147" s="27">
        <f t="shared" si="83"/>
        <v>197335914651</v>
      </c>
      <c r="DB147" s="27">
        <f t="shared" si="83"/>
        <v>199318432224</v>
      </c>
      <c r="DC147" s="27">
        <f t="shared" si="83"/>
        <v>201305309084</v>
      </c>
      <c r="DD147" s="27">
        <f t="shared" si="83"/>
        <v>203296497717</v>
      </c>
      <c r="DE147" s="27">
        <f t="shared" si="83"/>
        <v>205291968590</v>
      </c>
      <c r="DF147" s="27">
        <f t="shared" si="83"/>
        <v>207291704919</v>
      </c>
      <c r="DG147" s="27">
        <f t="shared" si="83"/>
        <v>209295644991</v>
      </c>
      <c r="DH147" s="27">
        <f t="shared" si="83"/>
        <v>211303767066</v>
      </c>
      <c r="DI147" s="27">
        <f t="shared" si="83"/>
        <v>213316031948</v>
      </c>
      <c r="DJ147" s="27">
        <f t="shared" si="83"/>
        <v>215332416947</v>
      </c>
      <c r="DK147" s="27">
        <f t="shared" si="83"/>
        <v>217352882827</v>
      </c>
      <c r="DL147" s="27">
        <f t="shared" si="83"/>
        <v>219377404909</v>
      </c>
      <c r="DM147" s="27">
        <f t="shared" si="83"/>
        <v>221405961930</v>
      </c>
      <c r="DN147" s="27">
        <f t="shared" si="83"/>
        <v>223438519489</v>
      </c>
      <c r="DO147" s="27">
        <f t="shared" si="83"/>
        <v>225475059724</v>
      </c>
      <c r="DP147" s="27">
        <f t="shared" si="83"/>
        <v>221311459753</v>
      </c>
      <c r="DQ147" s="27">
        <f t="shared" si="83"/>
        <v>219430092581</v>
      </c>
      <c r="DR147" s="27">
        <f t="shared" si="83"/>
        <v>217580083915</v>
      </c>
    </row>
    <row r="148" ht="14.25" customHeight="1" outlineLevel="1">
      <c r="B148" s="242" t="s">
        <v>277</v>
      </c>
      <c r="C148" s="27">
        <f t="shared" ref="C148:DR148" si="84">C145+(C147-C144)*C146</f>
        <v>48399123.93</v>
      </c>
      <c r="D148" s="27">
        <f t="shared" si="84"/>
        <v>171694170.1</v>
      </c>
      <c r="E148" s="27">
        <f t="shared" si="84"/>
        <v>407799259.5</v>
      </c>
      <c r="F148" s="27">
        <f t="shared" si="84"/>
        <v>821022404.2</v>
      </c>
      <c r="G148" s="27">
        <f t="shared" si="84"/>
        <v>1416696032</v>
      </c>
      <c r="H148" s="27">
        <f t="shared" si="84"/>
        <v>1692914212</v>
      </c>
      <c r="I148" s="27">
        <f t="shared" si="84"/>
        <v>2424815867</v>
      </c>
      <c r="J148" s="27">
        <f t="shared" si="84"/>
        <v>3143087182</v>
      </c>
      <c r="K148" s="27">
        <f t="shared" si="84"/>
        <v>3859477545</v>
      </c>
      <c r="L148" s="27">
        <f t="shared" si="84"/>
        <v>4581016161</v>
      </c>
      <c r="M148" s="27">
        <f t="shared" si="84"/>
        <v>5309985017</v>
      </c>
      <c r="N148" s="27">
        <f t="shared" si="84"/>
        <v>6298076551</v>
      </c>
      <c r="O148" s="27">
        <f t="shared" si="84"/>
        <v>7169434151</v>
      </c>
      <c r="P148" s="27">
        <f t="shared" si="84"/>
        <v>7904898264</v>
      </c>
      <c r="Q148" s="27">
        <f t="shared" si="84"/>
        <v>8601303243</v>
      </c>
      <c r="R148" s="27">
        <f t="shared" si="84"/>
        <v>9288517022</v>
      </c>
      <c r="S148" s="27">
        <f t="shared" si="84"/>
        <v>9975094466</v>
      </c>
      <c r="T148" s="27">
        <f t="shared" si="84"/>
        <v>10663345314</v>
      </c>
      <c r="U148" s="27">
        <f t="shared" si="84"/>
        <v>11353774402</v>
      </c>
      <c r="V148" s="27">
        <f t="shared" si="84"/>
        <v>12046372328</v>
      </c>
      <c r="W148" s="27">
        <f t="shared" si="84"/>
        <v>12740965207</v>
      </c>
      <c r="X148" s="27">
        <f t="shared" si="84"/>
        <v>13437338636</v>
      </c>
      <c r="Y148" s="27">
        <f t="shared" si="84"/>
        <v>14135258215</v>
      </c>
      <c r="Z148" s="27">
        <f t="shared" si="84"/>
        <v>14834472253</v>
      </c>
      <c r="AA148" s="27">
        <f t="shared" si="84"/>
        <v>15534753802</v>
      </c>
      <c r="AB148" s="27">
        <f t="shared" si="84"/>
        <v>16235861430</v>
      </c>
      <c r="AC148" s="27">
        <f t="shared" si="84"/>
        <v>16937567533</v>
      </c>
      <c r="AD148" s="27">
        <f t="shared" si="84"/>
        <v>17639641845</v>
      </c>
      <c r="AE148" s="27">
        <f t="shared" si="84"/>
        <v>18341869367</v>
      </c>
      <c r="AF148" s="27">
        <f t="shared" si="84"/>
        <v>19044038330</v>
      </c>
      <c r="AG148" s="27">
        <f t="shared" si="84"/>
        <v>19745941043</v>
      </c>
      <c r="AH148" s="27">
        <f t="shared" si="84"/>
        <v>20447386236</v>
      </c>
      <c r="AI148" s="27">
        <f t="shared" si="84"/>
        <v>21148182464</v>
      </c>
      <c r="AJ148" s="27">
        <f t="shared" si="84"/>
        <v>21848155045</v>
      </c>
      <c r="AK148" s="27">
        <f t="shared" si="84"/>
        <v>22547133442</v>
      </c>
      <c r="AL148" s="27">
        <f t="shared" si="84"/>
        <v>23244943402</v>
      </c>
      <c r="AM148" s="27">
        <f t="shared" si="84"/>
        <v>23941443062</v>
      </c>
      <c r="AN148" s="27">
        <f t="shared" si="84"/>
        <v>24636481107</v>
      </c>
      <c r="AO148" s="27">
        <f t="shared" si="84"/>
        <v>25329922824</v>
      </c>
      <c r="AP148" s="27">
        <f t="shared" si="84"/>
        <v>26021632392</v>
      </c>
      <c r="AQ148" s="27">
        <f t="shared" si="84"/>
        <v>26711489433</v>
      </c>
      <c r="AR148" s="27">
        <f t="shared" si="84"/>
        <v>27399375952</v>
      </c>
      <c r="AS148" s="27">
        <f t="shared" si="84"/>
        <v>28085176817</v>
      </c>
      <c r="AT148" s="27">
        <f t="shared" si="84"/>
        <v>28768791220</v>
      </c>
      <c r="AU148" s="27">
        <f t="shared" si="84"/>
        <v>29450115980</v>
      </c>
      <c r="AV148" s="27">
        <f t="shared" si="84"/>
        <v>30129062005</v>
      </c>
      <c r="AW148" s="27">
        <f t="shared" si="84"/>
        <v>30805541155</v>
      </c>
      <c r="AX148" s="27">
        <f t="shared" si="84"/>
        <v>31479463048</v>
      </c>
      <c r="AY148" s="27">
        <f t="shared" si="84"/>
        <v>32150758343</v>
      </c>
      <c r="AZ148" s="27">
        <f t="shared" si="84"/>
        <v>32819349686</v>
      </c>
      <c r="BA148" s="27">
        <f t="shared" si="84"/>
        <v>33485172814</v>
      </c>
      <c r="BB148" s="27">
        <f t="shared" si="84"/>
        <v>34148159470</v>
      </c>
      <c r="BC148" s="27">
        <f t="shared" si="84"/>
        <v>34808255073</v>
      </c>
      <c r="BD148" s="27">
        <f t="shared" si="84"/>
        <v>35465401867</v>
      </c>
      <c r="BE148" s="27">
        <f t="shared" si="84"/>
        <v>36119543557</v>
      </c>
      <c r="BF148" s="27">
        <f t="shared" si="84"/>
        <v>36770635285</v>
      </c>
      <c r="BG148" s="27">
        <f t="shared" si="84"/>
        <v>37418627322</v>
      </c>
      <c r="BH148" s="27">
        <f t="shared" si="84"/>
        <v>38063481452</v>
      </c>
      <c r="BI148" s="27">
        <f t="shared" si="84"/>
        <v>38705157572</v>
      </c>
      <c r="BJ148" s="27">
        <f t="shared" si="84"/>
        <v>39343607683</v>
      </c>
      <c r="BK148" s="27">
        <f t="shared" si="84"/>
        <v>39978810442</v>
      </c>
      <c r="BL148" s="27">
        <f t="shared" si="84"/>
        <v>40610729968</v>
      </c>
      <c r="BM148" s="27">
        <f t="shared" si="84"/>
        <v>41239341589</v>
      </c>
      <c r="BN148" s="27">
        <f t="shared" si="84"/>
        <v>41864614829</v>
      </c>
      <c r="BO148" s="27">
        <f t="shared" si="84"/>
        <v>42486529754</v>
      </c>
      <c r="BP148" s="27">
        <f t="shared" si="84"/>
        <v>43105063833</v>
      </c>
      <c r="BQ148" s="27">
        <f t="shared" si="84"/>
        <v>43720193266</v>
      </c>
      <c r="BR148" s="27">
        <f t="shared" si="84"/>
        <v>44331903953</v>
      </c>
      <c r="BS148" s="27">
        <f t="shared" si="84"/>
        <v>44940175552</v>
      </c>
      <c r="BT148" s="27">
        <f t="shared" si="84"/>
        <v>45544997757</v>
      </c>
      <c r="BU148" s="27">
        <f t="shared" si="84"/>
        <v>46146356641</v>
      </c>
      <c r="BV148" s="27">
        <f t="shared" si="84"/>
        <v>46744229633</v>
      </c>
      <c r="BW148" s="27">
        <f t="shared" si="84"/>
        <v>47338619368</v>
      </c>
      <c r="BX148" s="27">
        <f t="shared" si="84"/>
        <v>47929512833</v>
      </c>
      <c r="BY148" s="27">
        <f t="shared" si="84"/>
        <v>48516906971</v>
      </c>
      <c r="BZ148" s="27">
        <f t="shared" si="84"/>
        <v>49100792005</v>
      </c>
      <c r="CA148" s="27">
        <f t="shared" si="84"/>
        <v>49681167656</v>
      </c>
      <c r="CB148" s="27">
        <f t="shared" si="84"/>
        <v>50258029948</v>
      </c>
      <c r="CC148" s="27">
        <f t="shared" si="84"/>
        <v>50831372909</v>
      </c>
      <c r="CD148" s="27">
        <f t="shared" si="84"/>
        <v>51401199263</v>
      </c>
      <c r="CE148" s="27">
        <f t="shared" si="84"/>
        <v>51967504808</v>
      </c>
      <c r="CF148" s="27">
        <f t="shared" si="84"/>
        <v>52530294573</v>
      </c>
      <c r="CG148" s="27">
        <f t="shared" si="84"/>
        <v>53089568853</v>
      </c>
      <c r="CH148" s="27">
        <f t="shared" si="84"/>
        <v>53645319138</v>
      </c>
      <c r="CI148" s="27">
        <f t="shared" si="84"/>
        <v>54197561249</v>
      </c>
      <c r="CJ148" s="27">
        <f t="shared" si="84"/>
        <v>54746294779</v>
      </c>
      <c r="CK148" s="27">
        <f t="shared" si="84"/>
        <v>55291528532</v>
      </c>
      <c r="CL148" s="27">
        <f t="shared" si="84"/>
        <v>55833264151</v>
      </c>
      <c r="CM148" s="27">
        <f t="shared" si="84"/>
        <v>56371512200</v>
      </c>
      <c r="CN148" s="27">
        <f t="shared" si="84"/>
        <v>56906278867</v>
      </c>
      <c r="CO148" s="27">
        <f t="shared" si="84"/>
        <v>57437568030</v>
      </c>
      <c r="CP148" s="27">
        <f t="shared" si="84"/>
        <v>57965391642</v>
      </c>
      <c r="CQ148" s="27">
        <f t="shared" si="84"/>
        <v>58489754422</v>
      </c>
      <c r="CR148" s="27">
        <f t="shared" si="84"/>
        <v>59010669854</v>
      </c>
      <c r="CS148" s="27">
        <f t="shared" si="84"/>
        <v>59528146373</v>
      </c>
      <c r="CT148" s="27">
        <f t="shared" si="84"/>
        <v>60042186903</v>
      </c>
      <c r="CU148" s="27">
        <f t="shared" si="84"/>
        <v>60552810188</v>
      </c>
      <c r="CV148" s="27">
        <f t="shared" si="84"/>
        <v>61060023054</v>
      </c>
      <c r="CW148" s="27">
        <f t="shared" si="84"/>
        <v>61563840764</v>
      </c>
      <c r="CX148" s="27">
        <f t="shared" si="84"/>
        <v>62064271236</v>
      </c>
      <c r="CY148" s="27">
        <f t="shared" si="84"/>
        <v>62561330977</v>
      </c>
      <c r="CZ148" s="27">
        <f t="shared" si="84"/>
        <v>63055031667</v>
      </c>
      <c r="DA148" s="27">
        <f t="shared" si="84"/>
        <v>63545382573</v>
      </c>
      <c r="DB148" s="27">
        <f t="shared" si="84"/>
        <v>64032400632</v>
      </c>
      <c r="DC148" s="27">
        <f t="shared" si="84"/>
        <v>64516095422</v>
      </c>
      <c r="DD148" s="27">
        <f t="shared" si="84"/>
        <v>64996485010</v>
      </c>
      <c r="DE148" s="27">
        <f t="shared" si="84"/>
        <v>65473581346</v>
      </c>
      <c r="DF148" s="27">
        <f t="shared" si="84"/>
        <v>65947388038</v>
      </c>
      <c r="DG148" s="27">
        <f t="shared" si="84"/>
        <v>66417932034</v>
      </c>
      <c r="DH148" s="27">
        <f t="shared" si="84"/>
        <v>66885223600</v>
      </c>
      <c r="DI148" s="27">
        <f t="shared" si="84"/>
        <v>67349281403</v>
      </c>
      <c r="DJ148" s="27">
        <f t="shared" si="84"/>
        <v>67810116711</v>
      </c>
      <c r="DK148" s="27">
        <f t="shared" si="84"/>
        <v>68267749160</v>
      </c>
      <c r="DL148" s="27">
        <f t="shared" si="84"/>
        <v>68722193239</v>
      </c>
      <c r="DM148" s="27">
        <f t="shared" si="84"/>
        <v>69173461040</v>
      </c>
      <c r="DN148" s="27">
        <f t="shared" si="84"/>
        <v>69621572021</v>
      </c>
      <c r="DO148" s="27">
        <f t="shared" si="84"/>
        <v>70066538273</v>
      </c>
      <c r="DP148" s="27">
        <f t="shared" si="84"/>
        <v>69954904509</v>
      </c>
      <c r="DQ148" s="27">
        <f t="shared" si="84"/>
        <v>70554689431</v>
      </c>
      <c r="DR148" s="27">
        <f t="shared" si="84"/>
        <v>71154591703</v>
      </c>
    </row>
    <row r="149" ht="14.25" customHeight="1" outlineLevel="1">
      <c r="B149" s="242" t="s">
        <v>278</v>
      </c>
      <c r="C149" s="258">
        <f t="shared" ref="C149:DR149" si="85">C148/C147</f>
        <v>0.008526910205</v>
      </c>
      <c r="D149" s="258">
        <f t="shared" si="85"/>
        <v>0.03276208428</v>
      </c>
      <c r="E149" s="258">
        <f t="shared" si="85"/>
        <v>0.07081916877</v>
      </c>
      <c r="F149" s="258">
        <f t="shared" si="85"/>
        <v>0.1318631716</v>
      </c>
      <c r="G149" s="258">
        <f t="shared" si="85"/>
        <v>0.2074758209</v>
      </c>
      <c r="H149" s="258">
        <f t="shared" si="85"/>
        <v>0.07180515325</v>
      </c>
      <c r="I149" s="258">
        <f t="shared" si="85"/>
        <v>0.09486352966</v>
      </c>
      <c r="J149" s="258">
        <f t="shared" si="85"/>
        <v>0.1225419739</v>
      </c>
      <c r="K149" s="258">
        <f t="shared" si="85"/>
        <v>0.1505132971</v>
      </c>
      <c r="L149" s="258">
        <f t="shared" si="85"/>
        <v>0.1773391453</v>
      </c>
      <c r="M149" s="258">
        <f t="shared" si="85"/>
        <v>0.2024306038</v>
      </c>
      <c r="N149" s="258">
        <f t="shared" si="85"/>
        <v>0.1180558396</v>
      </c>
      <c r="O149" s="258">
        <f t="shared" si="85"/>
        <v>0.1203476189</v>
      </c>
      <c r="P149" s="258">
        <f t="shared" si="85"/>
        <v>0.1299000244</v>
      </c>
      <c r="Q149" s="258">
        <f t="shared" si="85"/>
        <v>0.1408973864</v>
      </c>
      <c r="R149" s="258">
        <f t="shared" si="85"/>
        <v>0.1520093103</v>
      </c>
      <c r="S149" s="258">
        <f t="shared" si="85"/>
        <v>0.162852902</v>
      </c>
      <c r="T149" s="258">
        <f t="shared" si="85"/>
        <v>0.1733070245</v>
      </c>
      <c r="U149" s="258">
        <f t="shared" si="85"/>
        <v>0.1833304533</v>
      </c>
      <c r="V149" s="258">
        <f t="shared" si="85"/>
        <v>0.1929096118</v>
      </c>
      <c r="W149" s="258">
        <f t="shared" si="85"/>
        <v>0.2020421133</v>
      </c>
      <c r="X149" s="258">
        <f t="shared" si="85"/>
        <v>0.2107318997</v>
      </c>
      <c r="Y149" s="258">
        <f t="shared" si="85"/>
        <v>0.2189867195</v>
      </c>
      <c r="Z149" s="258">
        <f t="shared" si="85"/>
        <v>0.2268167536</v>
      </c>
      <c r="AA149" s="258">
        <f t="shared" si="85"/>
        <v>0.2342348045</v>
      </c>
      <c r="AB149" s="258">
        <f t="shared" si="85"/>
        <v>0.241254575</v>
      </c>
      <c r="AC149" s="258">
        <f t="shared" si="85"/>
        <v>0.2478909304</v>
      </c>
      <c r="AD149" s="258">
        <f t="shared" si="85"/>
        <v>0.2541590618</v>
      </c>
      <c r="AE149" s="258">
        <f t="shared" si="85"/>
        <v>0.2600746301</v>
      </c>
      <c r="AF149" s="258">
        <f t="shared" si="85"/>
        <v>0.2656532106</v>
      </c>
      <c r="AG149" s="258">
        <f t="shared" si="85"/>
        <v>0.2709101452</v>
      </c>
      <c r="AH149" s="258">
        <f t="shared" si="85"/>
        <v>0.2758606891</v>
      </c>
      <c r="AI149" s="258">
        <f t="shared" si="85"/>
        <v>0.2805195102</v>
      </c>
      <c r="AJ149" s="258">
        <f t="shared" si="85"/>
        <v>0.2849010167</v>
      </c>
      <c r="AK149" s="258">
        <f t="shared" si="85"/>
        <v>0.2890190072</v>
      </c>
      <c r="AL149" s="258">
        <f t="shared" si="85"/>
        <v>0.2928864943</v>
      </c>
      <c r="AM149" s="258">
        <f t="shared" si="85"/>
        <v>0.2965164637</v>
      </c>
      <c r="AN149" s="258">
        <f t="shared" si="85"/>
        <v>0.2999209417</v>
      </c>
      <c r="AO149" s="258">
        <f t="shared" si="85"/>
        <v>0.3031115869</v>
      </c>
      <c r="AP149" s="258">
        <f t="shared" si="85"/>
        <v>0.3060993207</v>
      </c>
      <c r="AQ149" s="258">
        <f t="shared" si="85"/>
        <v>0.3088946897</v>
      </c>
      <c r="AR149" s="258">
        <f t="shared" si="85"/>
        <v>0.3115076114</v>
      </c>
      <c r="AS149" s="258">
        <f t="shared" si="85"/>
        <v>0.3139474244</v>
      </c>
      <c r="AT149" s="258">
        <f t="shared" si="85"/>
        <v>0.3162231281</v>
      </c>
      <c r="AU149" s="258">
        <f t="shared" si="85"/>
        <v>0.3183430856</v>
      </c>
      <c r="AV149" s="258">
        <f t="shared" si="85"/>
        <v>0.3203153658</v>
      </c>
      <c r="AW149" s="258">
        <f t="shared" si="85"/>
        <v>0.3221475161</v>
      </c>
      <c r="AX149" s="258">
        <f t="shared" si="85"/>
        <v>0.3238465511</v>
      </c>
      <c r="AY149" s="258">
        <f t="shared" si="85"/>
        <v>0.3254193819</v>
      </c>
      <c r="AZ149" s="258">
        <f t="shared" si="85"/>
        <v>0.3268723183</v>
      </c>
      <c r="BA149" s="258">
        <f t="shared" si="85"/>
        <v>0.328211474</v>
      </c>
      <c r="BB149" s="258">
        <f t="shared" si="85"/>
        <v>0.3294424915</v>
      </c>
      <c r="BC149" s="258">
        <f t="shared" si="85"/>
        <v>0.3305708669</v>
      </c>
      <c r="BD149" s="258">
        <f t="shared" si="85"/>
        <v>0.3316016738</v>
      </c>
      <c r="BE149" s="258">
        <f t="shared" si="85"/>
        <v>0.3325396847</v>
      </c>
      <c r="BF149" s="258">
        <f t="shared" si="85"/>
        <v>0.3333895367</v>
      </c>
      <c r="BG149" s="258">
        <f t="shared" si="85"/>
        <v>0.3341554907</v>
      </c>
      <c r="BH149" s="258">
        <f t="shared" si="85"/>
        <v>0.3348417061</v>
      </c>
      <c r="BI149" s="258">
        <f t="shared" si="85"/>
        <v>0.3354520434</v>
      </c>
      <c r="BJ149" s="258">
        <f t="shared" si="85"/>
        <v>0.3359900124</v>
      </c>
      <c r="BK149" s="258">
        <f t="shared" si="85"/>
        <v>0.3364592784</v>
      </c>
      <c r="BL149" s="258">
        <f t="shared" si="85"/>
        <v>0.3368630631</v>
      </c>
      <c r="BM149" s="258">
        <f t="shared" si="85"/>
        <v>0.3372045468</v>
      </c>
      <c r="BN149" s="258">
        <f t="shared" si="85"/>
        <v>0.3374866328</v>
      </c>
      <c r="BO149" s="258">
        <f t="shared" si="85"/>
        <v>0.3377121887</v>
      </c>
      <c r="BP149" s="258">
        <f t="shared" si="85"/>
        <v>0.3378838682</v>
      </c>
      <c r="BQ149" s="258">
        <f t="shared" si="85"/>
        <v>0.338004152</v>
      </c>
      <c r="BR149" s="258">
        <f t="shared" si="85"/>
        <v>0.3380754952</v>
      </c>
      <c r="BS149" s="258">
        <f t="shared" si="85"/>
        <v>0.3381001258</v>
      </c>
      <c r="BT149" s="258">
        <f t="shared" si="85"/>
        <v>0.3380802663</v>
      </c>
      <c r="BU149" s="258">
        <f t="shared" si="85"/>
        <v>0.3380179588</v>
      </c>
      <c r="BV149" s="258">
        <f t="shared" si="85"/>
        <v>0.3379150301</v>
      </c>
      <c r="BW149" s="258">
        <f t="shared" si="85"/>
        <v>0.3377735018</v>
      </c>
      <c r="BX149" s="258">
        <f t="shared" si="85"/>
        <v>0.3375950859</v>
      </c>
      <c r="BY149" s="258">
        <f t="shared" si="85"/>
        <v>0.3373815172</v>
      </c>
      <c r="BZ149" s="258">
        <f t="shared" si="85"/>
        <v>0.3371343542</v>
      </c>
      <c r="CA149" s="258">
        <f t="shared" si="85"/>
        <v>0.3368551777</v>
      </c>
      <c r="CB149" s="258">
        <f t="shared" si="85"/>
        <v>0.3365454347</v>
      </c>
      <c r="CC149" s="258">
        <f t="shared" si="85"/>
        <v>0.3362064746</v>
      </c>
      <c r="CD149" s="258">
        <f t="shared" si="85"/>
        <v>0.335839667</v>
      </c>
      <c r="CE149" s="258">
        <f t="shared" si="85"/>
        <v>0.3354462312</v>
      </c>
      <c r="CF149" s="258">
        <f t="shared" si="85"/>
        <v>0.3350274204</v>
      </c>
      <c r="CG149" s="258">
        <f t="shared" si="85"/>
        <v>0.3345843657</v>
      </c>
      <c r="CH149" s="258">
        <f t="shared" si="85"/>
        <v>0.3341180557</v>
      </c>
      <c r="CI149" s="258">
        <f t="shared" si="85"/>
        <v>0.3336296752</v>
      </c>
      <c r="CJ149" s="258">
        <f t="shared" si="85"/>
        <v>0.333120175</v>
      </c>
      <c r="CK149" s="258">
        <f t="shared" si="85"/>
        <v>0.3325905526</v>
      </c>
      <c r="CL149" s="258">
        <f t="shared" si="85"/>
        <v>0.3320416829</v>
      </c>
      <c r="CM149" s="258">
        <f t="shared" si="85"/>
        <v>0.3314744849</v>
      </c>
      <c r="CN149" s="258">
        <f t="shared" si="85"/>
        <v>0.3308897851</v>
      </c>
      <c r="CO149" s="258">
        <f t="shared" si="85"/>
        <v>0.3302883502</v>
      </c>
      <c r="CP149" s="258">
        <f t="shared" si="85"/>
        <v>0.3296709843</v>
      </c>
      <c r="CQ149" s="258">
        <f t="shared" si="85"/>
        <v>0.3290383832</v>
      </c>
      <c r="CR149" s="258">
        <f t="shared" si="85"/>
        <v>0.3283912911</v>
      </c>
      <c r="CS149" s="258">
        <f t="shared" si="85"/>
        <v>0.3277303647</v>
      </c>
      <c r="CT149" s="258">
        <f t="shared" si="85"/>
        <v>0.327056186</v>
      </c>
      <c r="CU149" s="258">
        <f t="shared" si="85"/>
        <v>0.3263694494</v>
      </c>
      <c r="CV149" s="258">
        <f t="shared" si="85"/>
        <v>0.3256707068</v>
      </c>
      <c r="CW149" s="258">
        <f t="shared" si="85"/>
        <v>0.3249605597</v>
      </c>
      <c r="CX149" s="258">
        <f t="shared" si="85"/>
        <v>0.3242395177</v>
      </c>
      <c r="CY149" s="258">
        <f t="shared" si="85"/>
        <v>0.3235081415</v>
      </c>
      <c r="CZ149" s="258">
        <f t="shared" si="85"/>
        <v>0.3227669209</v>
      </c>
      <c r="DA149" s="258">
        <f t="shared" si="85"/>
        <v>0.3220163075</v>
      </c>
      <c r="DB149" s="258">
        <f t="shared" si="85"/>
        <v>0.3212567946</v>
      </c>
      <c r="DC149" s="258">
        <f t="shared" si="85"/>
        <v>0.3204887924</v>
      </c>
      <c r="DD149" s="258">
        <f t="shared" si="85"/>
        <v>0.3197127631</v>
      </c>
      <c r="DE149" s="258">
        <f t="shared" si="85"/>
        <v>0.318929093</v>
      </c>
      <c r="DF149" s="258">
        <f t="shared" si="85"/>
        <v>0.3181380946</v>
      </c>
      <c r="DG149" s="258">
        <f t="shared" si="85"/>
        <v>0.3173402487</v>
      </c>
      <c r="DH149" s="258">
        <f t="shared" si="85"/>
        <v>0.3165358788</v>
      </c>
      <c r="DI149" s="258">
        <f t="shared" si="85"/>
        <v>0.315725362</v>
      </c>
      <c r="DJ149" s="258">
        <f t="shared" si="85"/>
        <v>0.3149090029</v>
      </c>
      <c r="DK149" s="258">
        <f t="shared" si="85"/>
        <v>0.3140871576</v>
      </c>
      <c r="DL149" s="258">
        <f t="shared" si="85"/>
        <v>0.3132601248</v>
      </c>
      <c r="DM149" s="258">
        <f t="shared" si="85"/>
        <v>0.3124281769</v>
      </c>
      <c r="DN149" s="258">
        <f t="shared" si="85"/>
        <v>0.3115916279</v>
      </c>
      <c r="DO149" s="258">
        <f t="shared" si="85"/>
        <v>0.310750725</v>
      </c>
      <c r="DP149" s="258">
        <f t="shared" si="85"/>
        <v>0.3160925538</v>
      </c>
      <c r="DQ149" s="258">
        <f t="shared" si="85"/>
        <v>0.3215360692</v>
      </c>
      <c r="DR149" s="258">
        <f t="shared" si="85"/>
        <v>0.327027136</v>
      </c>
    </row>
    <row r="150" ht="14.25" customHeight="1">
      <c r="A150" s="257" t="s">
        <v>279</v>
      </c>
      <c r="B150" s="242" t="s">
        <v>280</v>
      </c>
      <c r="C150" s="27">
        <f>C147-C147*(1-(C148/(C148+C136))^(Inputs!$C$18/Inputs!$C$14))</f>
        <v>3310945034</v>
      </c>
      <c r="D150" s="27">
        <f>D147-D147*(1-(D148/(D148+D136))^(Inputs!$C$18/Inputs!$C$14))</f>
        <v>3115660804</v>
      </c>
      <c r="E150" s="27">
        <f>E147-E147*(1-(E148/(E148+E136))^(Inputs!$C$18/Inputs!$C$14))</f>
        <v>3534815796</v>
      </c>
      <c r="F150" s="27">
        <f>F147-F147*(1-(F148/(F148+F136))^(Inputs!$C$18/Inputs!$C$14))</f>
        <v>4212531586</v>
      </c>
      <c r="G150" s="27">
        <f>G147-G147*(1-(G148/(G148+G136))^(Inputs!$C$18/Inputs!$C$14))</f>
        <v>5159604093</v>
      </c>
      <c r="H150" s="27">
        <f>H147-H147*(1-(H148/(H148+H136))^(Inputs!$C$18/Inputs!$C$14))</f>
        <v>18375310991</v>
      </c>
      <c r="I150" s="27">
        <f>I147-I147*(1-(I148/(I148+I136))^(Inputs!$C$18/Inputs!$C$14))</f>
        <v>21293924375</v>
      </c>
      <c r="J150" s="27">
        <f>J147-J147*(1-(J148/(J148+J136))^(Inputs!$C$18/Inputs!$C$14))</f>
        <v>22202992746</v>
      </c>
      <c r="K150" s="27">
        <f>K147-K147*(1-(K148/(K148+K136))^(Inputs!$C$18/Inputs!$C$14))</f>
        <v>22761182905</v>
      </c>
      <c r="L150" s="27">
        <f>L147-L147*(1-(L148/(L148+L136))^(Inputs!$C$18/Inputs!$C$14))</f>
        <v>23341582842</v>
      </c>
      <c r="M150" s="27">
        <f>M147-M147*(1-(M148/(M148+M136))^(Inputs!$C$18/Inputs!$C$14))</f>
        <v>24019646717</v>
      </c>
      <c r="N150" s="27">
        <f>N147-N147*(1-(N148/(N148+N136))^(Inputs!$C$18/Inputs!$C$14))</f>
        <v>49504556320</v>
      </c>
      <c r="O150" s="27">
        <f>O147-O147*(1-(O148/(O148+O136))^(Inputs!$C$18/Inputs!$C$14))</f>
        <v>55768139311</v>
      </c>
      <c r="P150" s="27">
        <f>P147-P147*(1-(P148/(P148+P136))^(Inputs!$C$18/Inputs!$C$14))</f>
        <v>57307147817</v>
      </c>
      <c r="Q150" s="27">
        <f>Q147-Q147*(1-(Q148/(Q148+Q136))^(Inputs!$C$18/Inputs!$C$14))</f>
        <v>57760716393</v>
      </c>
      <c r="R150" s="27">
        <f>R147-R147*(1-(R148/(R148+R136))^(Inputs!$C$18/Inputs!$C$14))</f>
        <v>58046483711</v>
      </c>
      <c r="S150" s="27">
        <f>S147-S147*(1-(S148/(S148+S136))^(Inputs!$C$18/Inputs!$C$14))</f>
        <v>58386955462</v>
      </c>
      <c r="T150" s="27">
        <f>T147-T147*(1-(T148/(T148+T136))^(Inputs!$C$18/Inputs!$C$14))</f>
        <v>58827589636</v>
      </c>
      <c r="U150" s="27">
        <f>U147-U147*(1-(U148/(U148+U136))^(Inputs!$C$18/Inputs!$C$14))</f>
        <v>59369940505</v>
      </c>
      <c r="V150" s="27">
        <f>V147-V147*(1-(V148/(V148+V136))^(Inputs!$C$18/Inputs!$C$14))</f>
        <v>60005863899</v>
      </c>
      <c r="W150" s="27">
        <f>W147-W147*(1-(W148/(W148+W136))^(Inputs!$C$18/Inputs!$C$14))</f>
        <v>60725966696</v>
      </c>
      <c r="X150" s="27">
        <f>X147-X147*(1-(X148/(X148+X136))^(Inputs!$C$18/Inputs!$C$14))</f>
        <v>61521656067</v>
      </c>
      <c r="Y150" s="27">
        <f>Y147-Y147*(1-(Y148/(Y148+Y136))^(Inputs!$C$18/Inputs!$C$14))</f>
        <v>62385465190</v>
      </c>
      <c r="Z150" s="27">
        <f>Z147-Z147*(1-(Z148/(Z148+Z136))^(Inputs!$C$18/Inputs!$C$14))</f>
        <v>63310833843</v>
      </c>
      <c r="AA150" s="27">
        <f>AA147-AA147*(1-(AA148/(AA148+AA136))^(Inputs!$C$18/Inputs!$C$14))</f>
        <v>64292165459</v>
      </c>
      <c r="AB150" s="27">
        <f>AB147-AB147*(1-(AB148/(AB148+AB136))^(Inputs!$C$18/Inputs!$C$14))</f>
        <v>65324549134</v>
      </c>
      <c r="AC150" s="27">
        <f>AC147-AC147*(1-(AC148/(AC148+AC136))^(Inputs!$C$18/Inputs!$C$14))</f>
        <v>66403726786</v>
      </c>
      <c r="AD150" s="27">
        <f>AD147-AD147*(1-(AD148/(AD148+AD136))^(Inputs!$C$18/Inputs!$C$14))</f>
        <v>67525923943</v>
      </c>
      <c r="AE150" s="27">
        <f>AE147-AE147*(1-(AE148/(AE148+AE136))^(Inputs!$C$18/Inputs!$C$14))</f>
        <v>68687830603</v>
      </c>
      <c r="AF150" s="27">
        <f>AF147-AF147*(1-(AF148/(AF148+AF136))^(Inputs!$C$18/Inputs!$C$14))</f>
        <v>69886521598</v>
      </c>
      <c r="AG150" s="27">
        <f>AG147-AG147*(1-(AG148/(AG148+AG136))^(Inputs!$C$18/Inputs!$C$14))</f>
        <v>71119363953</v>
      </c>
      <c r="AH150" s="27">
        <f>AH147-AH147*(1-(AH148/(AH148+AH136))^(Inputs!$C$18/Inputs!$C$14))</f>
        <v>72384037080</v>
      </c>
      <c r="AI150" s="27">
        <f>AI147-AI147*(1-(AI148/(AI148+AI136))^(Inputs!$C$18/Inputs!$C$14))</f>
        <v>73678428266</v>
      </c>
      <c r="AJ150" s="27">
        <f>AJ147-AJ147*(1-(AJ148/(AJ148+AJ136))^(Inputs!$C$18/Inputs!$C$14))</f>
        <v>75000655394</v>
      </c>
      <c r="AK150" s="27">
        <f>AK147-AK147*(1-(AK148/(AK148+AK136))^(Inputs!$C$18/Inputs!$C$14))</f>
        <v>76349050749</v>
      </c>
      <c r="AL150" s="27">
        <f>AL147-AL147*(1-(AL148/(AL148+AL136))^(Inputs!$C$18/Inputs!$C$14))</f>
        <v>77722021797</v>
      </c>
      <c r="AM150" s="27">
        <f>AM147-AM147*(1-(AM148/(AM148+AM136))^(Inputs!$C$18/Inputs!$C$14))</f>
        <v>79118190473</v>
      </c>
      <c r="AN150" s="27">
        <f>AN147-AN147*(1-(AN148/(AN148+AN136))^(Inputs!$C$18/Inputs!$C$14))</f>
        <v>80536265461</v>
      </c>
      <c r="AO150" s="27">
        <f>AO147-AO147*(1-(AO148/(AO148+AO136))^(Inputs!$C$18/Inputs!$C$14))</f>
        <v>81975096482</v>
      </c>
      <c r="AP150" s="27">
        <f>AP147-AP147*(1-(AP148/(AP148+AP136))^(Inputs!$C$18/Inputs!$C$14))</f>
        <v>83433600679</v>
      </c>
      <c r="AQ150" s="27">
        <f>AQ147-AQ147*(1-(AQ148/(AQ148+AQ136))^(Inputs!$C$18/Inputs!$C$14))</f>
        <v>84910802390</v>
      </c>
      <c r="AR150" s="27">
        <f>AR147-AR147*(1-(AR148/(AR148+AR136))^(Inputs!$C$18/Inputs!$C$14))</f>
        <v>86405812287</v>
      </c>
      <c r="AS150" s="27">
        <f>AS147-AS147*(1-(AS148/(AS148+AS136))^(Inputs!$C$18/Inputs!$C$14))</f>
        <v>87917784240</v>
      </c>
      <c r="AT150" s="27">
        <f>AT147-AT147*(1-(AT148/(AT148+AT136))^(Inputs!$C$18/Inputs!$C$14))</f>
        <v>89445965964</v>
      </c>
      <c r="AU150" s="27">
        <f>AU147-AU147*(1-(AU148/(AU148+AU136))^(Inputs!$C$18/Inputs!$C$14))</f>
        <v>90989632475</v>
      </c>
      <c r="AV150" s="27">
        <f>AV147-AV147*(1-(AV148/(AV148+AV136))^(Inputs!$C$18/Inputs!$C$14))</f>
        <v>92548129407</v>
      </c>
      <c r="AW150" s="27">
        <f>AW147-AW147*(1-(AW148/(AW148+AW136))^(Inputs!$C$18/Inputs!$C$14))</f>
        <v>94120868036</v>
      </c>
      <c r="AX150" s="27">
        <f>AX147-AX147*(1-(AX148/(AX148+AX136))^(Inputs!$C$18/Inputs!$C$14))</f>
        <v>95707248941</v>
      </c>
      <c r="AY150" s="27">
        <f>AY147-AY147*(1-(AY148/(AY148+AY136))^(Inputs!$C$18/Inputs!$C$14))</f>
        <v>97306760449</v>
      </c>
      <c r="AZ150" s="27">
        <f>AZ147-AZ147*(1-(AZ148/(AZ148+AZ136))^(Inputs!$C$18/Inputs!$C$14))</f>
        <v>98918893640</v>
      </c>
      <c r="BA150" s="27">
        <f>BA147-BA147*(1-(BA148/(BA148+BA136))^(Inputs!$C$18/Inputs!$C$14))</f>
        <v>100543201144</v>
      </c>
      <c r="BB150" s="27">
        <f>BB147-BB147*(1-(BB148/(BB148+BB136))^(Inputs!$C$18/Inputs!$C$14))</f>
        <v>102179231935</v>
      </c>
      <c r="BC150" s="27">
        <f>BC147-BC147*(1-(BC148/(BC148+BC136))^(Inputs!$C$18/Inputs!$C$14))</f>
        <v>103826588156</v>
      </c>
      <c r="BD150" s="27">
        <f>BD147-BD147*(1-(BD148/(BD148+BD136))^(Inputs!$C$18/Inputs!$C$14))</f>
        <v>105484900908</v>
      </c>
      <c r="BE150" s="27">
        <f>BE147-BE147*(1-(BE148/(BE148+BE136))^(Inputs!$C$18/Inputs!$C$14))</f>
        <v>107153797593</v>
      </c>
      <c r="BF150" s="27">
        <f>BF147-BF147*(1-(BF148/(BF148+BF136))^(Inputs!$C$18/Inputs!$C$14))</f>
        <v>108832956576</v>
      </c>
      <c r="BG150" s="27">
        <f>BG147-BG147*(1-(BG148/(BG148+BG136))^(Inputs!$C$18/Inputs!$C$14))</f>
        <v>110522046411</v>
      </c>
      <c r="BH150" s="27">
        <f>BH147-BH147*(1-(BH148/(BH148+BH136))^(Inputs!$C$18/Inputs!$C$14))</f>
        <v>112220772276</v>
      </c>
      <c r="BI150" s="27">
        <f>BI147-BI147*(1-(BI148/(BI148+BI136))^(Inputs!$C$18/Inputs!$C$14))</f>
        <v>113928886085</v>
      </c>
      <c r="BJ150" s="27">
        <f>BJ147-BJ147*(1-(BJ148/(BJ148+BJ136))^(Inputs!$C$18/Inputs!$C$14))</f>
        <v>115646075767</v>
      </c>
      <c r="BK150" s="27">
        <f>BK147-BK147*(1-(BK148/(BK148+BK136))^(Inputs!$C$18/Inputs!$C$14))</f>
        <v>117372111363</v>
      </c>
      <c r="BL150" s="27">
        <f>BL147-BL147*(1-(BL148/(BL148+BL136))^(Inputs!$C$18/Inputs!$C$14))</f>
        <v>119106740718</v>
      </c>
      <c r="BM150" s="27">
        <f>BM147-BM147*(1-(BM148/(BM148+BM136))^(Inputs!$C$18/Inputs!$C$14))</f>
        <v>120849753231</v>
      </c>
      <c r="BN150" s="27">
        <f>BN147-BN147*(1-(BN148/(BN148+BN136))^(Inputs!$C$18/Inputs!$C$14))</f>
        <v>122600920092</v>
      </c>
      <c r="BO150" s="27">
        <f>BO147-BO147*(1-(BO148/(BO148+BO136))^(Inputs!$C$18/Inputs!$C$14))</f>
        <v>124360041992</v>
      </c>
      <c r="BP150" s="27">
        <f>BP147-BP147*(1-(BP148/(BP148+BP136))^(Inputs!$C$18/Inputs!$C$14))</f>
        <v>126126937878</v>
      </c>
      <c r="BQ150" s="27">
        <f>BQ147-BQ147*(1-(BQ148/(BQ148+BQ136))^(Inputs!$C$18/Inputs!$C$14))</f>
        <v>127901409099</v>
      </c>
      <c r="BR150" s="27">
        <f>BR147-BR147*(1-(BR148/(BR148+BR136))^(Inputs!$C$18/Inputs!$C$14))</f>
        <v>129683296250</v>
      </c>
      <c r="BS150" s="27">
        <f>BS147-BS147*(1-(BS148/(BS148+BS136))^(Inputs!$C$18/Inputs!$C$14))</f>
        <v>131472418310</v>
      </c>
      <c r="BT150" s="27">
        <f>BT147-BT147*(1-(BT148/(BT148+BT136))^(Inputs!$C$18/Inputs!$C$14))</f>
        <v>133268620982</v>
      </c>
      <c r="BU150" s="27">
        <f>BU147-BU147*(1-(BU148/(BU148+BU136))^(Inputs!$C$18/Inputs!$C$14))</f>
        <v>135071788384</v>
      </c>
      <c r="BV150" s="27">
        <f>BV147-BV147*(1-(BV148/(BV148+BV136))^(Inputs!$C$18/Inputs!$C$14))</f>
        <v>136881729727</v>
      </c>
      <c r="BW150" s="27">
        <f>BW147-BW147*(1-(BW148/(BW148+BW136))^(Inputs!$C$18/Inputs!$C$14))</f>
        <v>138698330227</v>
      </c>
      <c r="BX150" s="27">
        <f>BX147-BX147*(1-(BX148/(BX148+BX136))^(Inputs!$C$18/Inputs!$C$14))</f>
        <v>140521444635</v>
      </c>
      <c r="BY150" s="27">
        <f>BY147-BY147*(1-(BY148/(BY148+BY136))^(Inputs!$C$18/Inputs!$C$14))</f>
        <v>142350963496</v>
      </c>
      <c r="BZ150" s="27">
        <f>BZ147-BZ147*(1-(BZ148/(BZ148+BZ136))^(Inputs!$C$18/Inputs!$C$14))</f>
        <v>144186751945</v>
      </c>
      <c r="CA150" s="27">
        <f>CA147-CA147*(1-(CA148/(CA148+CA136))^(Inputs!$C$18/Inputs!$C$14))</f>
        <v>146028699494</v>
      </c>
      <c r="CB150" s="27">
        <f>CB147-CB147*(1-(CB148/(CB148+CB136))^(Inputs!$C$18/Inputs!$C$14))</f>
        <v>147876709043</v>
      </c>
      <c r="CC150" s="27">
        <f>CC147-CC147*(1-(CC148/(CC148+CC136))^(Inputs!$C$18/Inputs!$C$14))</f>
        <v>149730659911</v>
      </c>
      <c r="CD150" s="27">
        <f>CD147-CD147*(1-(CD148/(CD148+CD136))^(Inputs!$C$18/Inputs!$C$14))</f>
        <v>151590467331</v>
      </c>
      <c r="CE150" s="27">
        <f>CE147-CE147*(1-(CE148/(CE148+CE136))^(Inputs!$C$18/Inputs!$C$14))</f>
        <v>153456019472</v>
      </c>
      <c r="CF150" s="27">
        <f>CF147-CF147*(1-(CF148/(CF148+CF136))^(Inputs!$C$18/Inputs!$C$14))</f>
        <v>155327228056</v>
      </c>
      <c r="CG150" s="27">
        <f>CG147-CG147*(1-(CG148/(CG148+CG136))^(Inputs!$C$18/Inputs!$C$14))</f>
        <v>157204041142</v>
      </c>
      <c r="CH150" s="27">
        <f>CH147-CH147*(1-(CH148/(CH148+CH136))^(Inputs!$C$18/Inputs!$C$14))</f>
        <v>159086324717</v>
      </c>
      <c r="CI150" s="27">
        <f>CI147-CI147*(1-(CI148/(CI148+CI136))^(Inputs!$C$18/Inputs!$C$14))</f>
        <v>160974020661</v>
      </c>
      <c r="CJ150" s="27">
        <f>CJ147-CJ147*(1-(CJ148/(CJ148+CJ136))^(Inputs!$C$18/Inputs!$C$14))</f>
        <v>162867035826</v>
      </c>
      <c r="CK150" s="27">
        <f>CK147-CK147*(1-(CK148/(CK148+CK136))^(Inputs!$C$18/Inputs!$C$14))</f>
        <v>164765311516</v>
      </c>
      <c r="CL150" s="27">
        <f>CL147-CL147*(1-(CL148/(CL148+CL136))^(Inputs!$C$18/Inputs!$C$14))</f>
        <v>166668759556</v>
      </c>
      <c r="CM150" s="27">
        <f>CM147-CM147*(1-(CM148/(CM148+CM136))^(Inputs!$C$18/Inputs!$C$14))</f>
        <v>168577314629</v>
      </c>
      <c r="CN150" s="27">
        <f>CN147-CN147*(1-(CN148/(CN148+CN136))^(Inputs!$C$18/Inputs!$C$14))</f>
        <v>170490923065</v>
      </c>
      <c r="CO150" s="27">
        <f>CO147-CO147*(1-(CO148/(CO148+CO136))^(Inputs!$C$18/Inputs!$C$14))</f>
        <v>172409504019</v>
      </c>
      <c r="CP150" s="27">
        <f>CP147-CP147*(1-(CP148/(CP148+CP136))^(Inputs!$C$18/Inputs!$C$14))</f>
        <v>174333012200</v>
      </c>
      <c r="CQ150" s="27">
        <f>CQ147-CQ147*(1-(CQ148/(CQ148+CQ136))^(Inputs!$C$18/Inputs!$C$14))</f>
        <v>176261371758</v>
      </c>
      <c r="CR150" s="27">
        <f>CR147-CR147*(1-(CR148/(CR148+CR136))^(Inputs!$C$18/Inputs!$C$14))</f>
        <v>178194529629</v>
      </c>
      <c r="CS150" s="27">
        <f>CS147-CS147*(1-(CS148/(CS148+CS136))^(Inputs!$C$18/Inputs!$C$14))</f>
        <v>180132456744</v>
      </c>
      <c r="CT150" s="27">
        <f>CT147-CT147*(1-(CT148/(CT148+CT136))^(Inputs!$C$18/Inputs!$C$14))</f>
        <v>182075065632</v>
      </c>
      <c r="CU150" s="27">
        <f>CU147-CU147*(1-(CU148/(CU148+CU136))^(Inputs!$C$18/Inputs!$C$14))</f>
        <v>184022325916</v>
      </c>
      <c r="CV150" s="27">
        <f>CV147-CV147*(1-(CV148/(CV148+CV136))^(Inputs!$C$18/Inputs!$C$14))</f>
        <v>185974172092</v>
      </c>
      <c r="CW150" s="27">
        <f>CW147-CW147*(1-(CW148/(CW148+CW136))^(Inputs!$C$18/Inputs!$C$14))</f>
        <v>187930573965</v>
      </c>
      <c r="CX150" s="27">
        <f>CX147-CX147*(1-(CX148/(CX148+CX136))^(Inputs!$C$18/Inputs!$C$14))</f>
        <v>189891468897</v>
      </c>
      <c r="CY150" s="27">
        <f>CY147-CY147*(1-(CY148/(CY148+CY136))^(Inputs!$C$18/Inputs!$C$14))</f>
        <v>191856817083</v>
      </c>
      <c r="CZ150" s="27">
        <f>CZ147-CZ147*(1-(CZ148/(CZ148+CZ136))^(Inputs!$C$18/Inputs!$C$14))</f>
        <v>193826589870</v>
      </c>
      <c r="DA150" s="27">
        <f>DA147-DA147*(1-(DA148/(DA148+DA136))^(Inputs!$C$18/Inputs!$C$14))</f>
        <v>195800728629</v>
      </c>
      <c r="DB150" s="27">
        <f>DB147-DB147*(1-(DB148/(DB148+DB136))^(Inputs!$C$18/Inputs!$C$14))</f>
        <v>197779211251</v>
      </c>
      <c r="DC150" s="27">
        <f>DC147-DC147*(1-(DC148/(DC148+DC136))^(Inputs!$C$18/Inputs!$C$14))</f>
        <v>199761982196</v>
      </c>
      <c r="DD150" s="27">
        <f>DD147-DD147*(1-(DD148/(DD148+DD136))^(Inputs!$C$18/Inputs!$C$14))</f>
        <v>201749009017</v>
      </c>
      <c r="DE150" s="27">
        <f>DE147-DE147*(1-(DE148/(DE148+DE136))^(Inputs!$C$18/Inputs!$C$14))</f>
        <v>203740297271</v>
      </c>
      <c r="DF150" s="27">
        <f>DF147-DF147*(1-(DF148/(DF148+DF136))^(Inputs!$C$18/Inputs!$C$14))</f>
        <v>205735757764</v>
      </c>
      <c r="DG150" s="27">
        <f>DG147-DG147*(1-(DG148/(DG148+DG136))^(Inputs!$C$18/Inputs!$C$14))</f>
        <v>207735383452</v>
      </c>
      <c r="DH150" s="27">
        <f>DH147-DH147*(1-(DH148/(DH148+DH136))^(Inputs!$C$18/Inputs!$C$14))</f>
        <v>209739125728</v>
      </c>
      <c r="DI150" s="27">
        <f>DI147-DI147*(1-(DI148/(DI148+DI136))^(Inputs!$C$18/Inputs!$C$14))</f>
        <v>211746972244</v>
      </c>
      <c r="DJ150" s="27">
        <f>DJ147-DJ147*(1-(DJ148/(DJ148+DJ136))^(Inputs!$C$18/Inputs!$C$14))</f>
        <v>213758875350</v>
      </c>
      <c r="DK150" s="27">
        <f>DK147-DK147*(1-(DK148/(DK148+DK136))^(Inputs!$C$18/Inputs!$C$14))</f>
        <v>215774810859</v>
      </c>
      <c r="DL150" s="27">
        <f>DL147-DL147*(1-(DL148/(DL148+DL136))^(Inputs!$C$18/Inputs!$C$14))</f>
        <v>217794765812</v>
      </c>
      <c r="DM150" s="27">
        <f>DM147-DM147*(1-(DM148/(DM148+DM136))^(Inputs!$C$18/Inputs!$C$14))</f>
        <v>219818694711</v>
      </c>
      <c r="DN150" s="27">
        <f>DN147-DN147*(1-(DN148/(DN148+DN136))^(Inputs!$C$18/Inputs!$C$14))</f>
        <v>221846590246</v>
      </c>
      <c r="DO150" s="27">
        <f>DO147-DO147*(1-(DO148/(DO148+DO136))^(Inputs!$C$18/Inputs!$C$14))</f>
        <v>223878408980</v>
      </c>
      <c r="DP150" s="27">
        <f>DP147-DP147*(1-(DP148/(DP148+DP136))^(Inputs!$C$18/Inputs!$C$14))</f>
        <v>219741474639</v>
      </c>
      <c r="DQ150" s="27">
        <f>DQ147-DQ147*(1-(DQ148/(DQ148+DQ136))^(Inputs!$C$18/Inputs!$C$14))</f>
        <v>217886299453</v>
      </c>
      <c r="DR150" s="27">
        <f>DR147-DR147*(1-(DR148/(DR148+DR136))^(Inputs!$C$18/Inputs!$C$14))</f>
        <v>216061795112</v>
      </c>
    </row>
    <row r="151" ht="14.25" customHeight="1" outlineLevel="1">
      <c r="B151" s="242" t="s">
        <v>281</v>
      </c>
      <c r="C151" s="27">
        <f t="shared" ref="C151:DR151" si="86">C148+C136</f>
        <v>82971958.34</v>
      </c>
      <c r="D151" s="27">
        <f t="shared" si="86"/>
        <v>288794823</v>
      </c>
      <c r="E151" s="27">
        <f t="shared" si="86"/>
        <v>664316827.7</v>
      </c>
      <c r="F151" s="27">
        <f t="shared" si="86"/>
        <v>1213509915</v>
      </c>
      <c r="G151" s="27">
        <f t="shared" si="86"/>
        <v>1874862768</v>
      </c>
      <c r="H151" s="27">
        <f t="shared" si="86"/>
        <v>2172098873</v>
      </c>
      <c r="I151" s="27">
        <f t="shared" si="86"/>
        <v>2910734164</v>
      </c>
      <c r="J151" s="27">
        <f t="shared" si="86"/>
        <v>3630918213</v>
      </c>
      <c r="K151" s="27">
        <f t="shared" si="86"/>
        <v>4347978009</v>
      </c>
      <c r="L151" s="27">
        <f t="shared" si="86"/>
        <v>5069775563</v>
      </c>
      <c r="M151" s="27">
        <f t="shared" si="86"/>
        <v>5798875776</v>
      </c>
      <c r="N151" s="27">
        <f t="shared" si="86"/>
        <v>6787083988</v>
      </c>
      <c r="O151" s="27">
        <f t="shared" si="86"/>
        <v>7658542094</v>
      </c>
      <c r="P151" s="27">
        <f t="shared" si="86"/>
        <v>8394107818</v>
      </c>
      <c r="Q151" s="27">
        <f t="shared" si="86"/>
        <v>9090609661</v>
      </c>
      <c r="R151" s="27">
        <f t="shared" si="86"/>
        <v>9777924007</v>
      </c>
      <c r="S151" s="27">
        <f t="shared" si="86"/>
        <v>10464601687</v>
      </c>
      <c r="T151" s="27">
        <f t="shared" si="86"/>
        <v>11152949261</v>
      </c>
      <c r="U151" s="27">
        <f t="shared" si="86"/>
        <v>11843479022</v>
      </c>
      <c r="V151" s="27">
        <f t="shared" si="86"/>
        <v>12536173803</v>
      </c>
      <c r="W151" s="27">
        <f t="shared" si="86"/>
        <v>13230867495</v>
      </c>
      <c r="X151" s="27">
        <f t="shared" si="86"/>
        <v>13927341485</v>
      </c>
      <c r="Y151" s="27">
        <f t="shared" si="86"/>
        <v>14625350981</v>
      </c>
      <c r="Z151" s="27">
        <f t="shared" si="86"/>
        <v>15324666690</v>
      </c>
      <c r="AA151" s="27">
        <f t="shared" si="86"/>
        <v>16025045433</v>
      </c>
      <c r="AB151" s="27">
        <f t="shared" si="86"/>
        <v>16726254225</v>
      </c>
      <c r="AC151" s="27">
        <f t="shared" si="86"/>
        <v>17428057658</v>
      </c>
      <c r="AD151" s="27">
        <f t="shared" si="86"/>
        <v>18130233277</v>
      </c>
      <c r="AE151" s="27">
        <f t="shared" si="86"/>
        <v>18832561852</v>
      </c>
      <c r="AF151" s="27">
        <f t="shared" si="86"/>
        <v>19534828351</v>
      </c>
      <c r="AG151" s="27">
        <f t="shared" si="86"/>
        <v>20236832585</v>
      </c>
      <c r="AH151" s="27">
        <f t="shared" si="86"/>
        <v>20938375452</v>
      </c>
      <c r="AI151" s="27">
        <f t="shared" si="86"/>
        <v>21639273343</v>
      </c>
      <c r="AJ151" s="27">
        <f t="shared" si="86"/>
        <v>22339347333</v>
      </c>
      <c r="AK151" s="27">
        <f t="shared" si="86"/>
        <v>23038416405</v>
      </c>
      <c r="AL151" s="27">
        <f t="shared" si="86"/>
        <v>23736328893</v>
      </c>
      <c r="AM151" s="27">
        <f t="shared" si="86"/>
        <v>24432926565</v>
      </c>
      <c r="AN151" s="27">
        <f t="shared" si="86"/>
        <v>25128066625</v>
      </c>
      <c r="AO151" s="27">
        <f t="shared" si="86"/>
        <v>25821606491</v>
      </c>
      <c r="AP151" s="27">
        <f t="shared" si="86"/>
        <v>26513418216</v>
      </c>
      <c r="AQ151" s="27">
        <f t="shared" si="86"/>
        <v>27203377159</v>
      </c>
      <c r="AR151" s="27">
        <f t="shared" si="86"/>
        <v>27891362033</v>
      </c>
      <c r="AS151" s="27">
        <f t="shared" si="86"/>
        <v>28577265270</v>
      </c>
      <c r="AT151" s="27">
        <f t="shared" si="86"/>
        <v>29260978164</v>
      </c>
      <c r="AU151" s="27">
        <f t="shared" si="86"/>
        <v>29942405439</v>
      </c>
      <c r="AV151" s="27">
        <f t="shared" si="86"/>
        <v>30621453721</v>
      </c>
      <c r="AW151" s="27">
        <f t="shared" si="86"/>
        <v>31298027936</v>
      </c>
      <c r="AX151" s="27">
        <f t="shared" si="86"/>
        <v>31972052886</v>
      </c>
      <c r="AY151" s="27">
        <f t="shared" si="86"/>
        <v>32643447013</v>
      </c>
      <c r="AZ151" s="27">
        <f t="shared" si="86"/>
        <v>33312141225</v>
      </c>
      <c r="BA151" s="27">
        <f t="shared" si="86"/>
        <v>33978063322</v>
      </c>
      <c r="BB151" s="27">
        <f t="shared" si="86"/>
        <v>34641154239</v>
      </c>
      <c r="BC151" s="27">
        <f t="shared" si="86"/>
        <v>35301352595</v>
      </c>
      <c r="BD151" s="27">
        <f t="shared" si="86"/>
        <v>35958598564</v>
      </c>
      <c r="BE151" s="27">
        <f t="shared" si="86"/>
        <v>36612843480</v>
      </c>
      <c r="BF151" s="27">
        <f t="shared" si="86"/>
        <v>37264034519</v>
      </c>
      <c r="BG151" s="27">
        <f t="shared" si="86"/>
        <v>37912129925</v>
      </c>
      <c r="BH151" s="27">
        <f t="shared" si="86"/>
        <v>38557087163</v>
      </c>
      <c r="BI151" s="27">
        <f t="shared" si="86"/>
        <v>39198855476</v>
      </c>
      <c r="BJ151" s="27">
        <f t="shared" si="86"/>
        <v>39837409831</v>
      </c>
      <c r="BK151" s="27">
        <f t="shared" si="86"/>
        <v>40472712241</v>
      </c>
      <c r="BL151" s="27">
        <f t="shared" si="86"/>
        <v>41104735486</v>
      </c>
      <c r="BM151" s="27">
        <f t="shared" si="86"/>
        <v>41733446894</v>
      </c>
      <c r="BN151" s="27">
        <f t="shared" si="86"/>
        <v>42358823997</v>
      </c>
      <c r="BO151" s="27">
        <f t="shared" si="86"/>
        <v>42980842523</v>
      </c>
      <c r="BP151" s="27">
        <f t="shared" si="86"/>
        <v>43599476594</v>
      </c>
      <c r="BQ151" s="27">
        <f t="shared" si="86"/>
        <v>44214710104</v>
      </c>
      <c r="BR151" s="27">
        <f t="shared" si="86"/>
        <v>44826520922</v>
      </c>
      <c r="BS151" s="27">
        <f t="shared" si="86"/>
        <v>45434896740</v>
      </c>
      <c r="BT151" s="27">
        <f t="shared" si="86"/>
        <v>46039822901</v>
      </c>
      <c r="BU151" s="27">
        <f t="shared" si="86"/>
        <v>46641274738</v>
      </c>
      <c r="BV151" s="27">
        <f t="shared" si="86"/>
        <v>47239252829</v>
      </c>
      <c r="BW151" s="27">
        <f t="shared" si="86"/>
        <v>47833743033</v>
      </c>
      <c r="BX151" s="27">
        <f t="shared" si="86"/>
        <v>48424741069</v>
      </c>
      <c r="BY151" s="27">
        <f t="shared" si="86"/>
        <v>49012235813</v>
      </c>
      <c r="BZ151" s="27">
        <f t="shared" si="86"/>
        <v>49596225559</v>
      </c>
      <c r="CA151" s="27">
        <f t="shared" si="86"/>
        <v>50176705660</v>
      </c>
      <c r="CB151" s="27">
        <f t="shared" si="86"/>
        <v>50753668764</v>
      </c>
      <c r="CC151" s="27">
        <f t="shared" si="86"/>
        <v>51327116653</v>
      </c>
      <c r="CD151" s="27">
        <f t="shared" si="86"/>
        <v>51897043954</v>
      </c>
      <c r="CE151" s="27">
        <f t="shared" si="86"/>
        <v>52463454570</v>
      </c>
      <c r="CF151" s="27">
        <f t="shared" si="86"/>
        <v>53026349140</v>
      </c>
      <c r="CG151" s="27">
        <f t="shared" si="86"/>
        <v>53585717130</v>
      </c>
      <c r="CH151" s="27">
        <f t="shared" si="86"/>
        <v>54141573371</v>
      </c>
      <c r="CI151" s="27">
        <f t="shared" si="86"/>
        <v>54693916769</v>
      </c>
      <c r="CJ151" s="27">
        <f t="shared" si="86"/>
        <v>55242755721</v>
      </c>
      <c r="CK151" s="27">
        <f t="shared" si="86"/>
        <v>55788090898</v>
      </c>
      <c r="CL151" s="27">
        <f t="shared" si="86"/>
        <v>56329932082</v>
      </c>
      <c r="CM151" s="27">
        <f t="shared" si="86"/>
        <v>56868285429</v>
      </c>
      <c r="CN151" s="27">
        <f t="shared" si="86"/>
        <v>57403153726</v>
      </c>
      <c r="CO151" s="27">
        <f t="shared" si="86"/>
        <v>57934548667</v>
      </c>
      <c r="CP151" s="27">
        <f t="shared" si="86"/>
        <v>58462474046</v>
      </c>
      <c r="CQ151" s="27">
        <f t="shared" si="86"/>
        <v>58986942748</v>
      </c>
      <c r="CR151" s="27">
        <f t="shared" si="86"/>
        <v>59507963833</v>
      </c>
      <c r="CS151" s="27">
        <f t="shared" si="86"/>
        <v>60025538573</v>
      </c>
      <c r="CT151" s="27">
        <f t="shared" si="86"/>
        <v>60539685577</v>
      </c>
      <c r="CU151" s="27">
        <f t="shared" si="86"/>
        <v>61050410969</v>
      </c>
      <c r="CV151" s="27">
        <f t="shared" si="86"/>
        <v>61557730111</v>
      </c>
      <c r="CW151" s="27">
        <f t="shared" si="86"/>
        <v>62061650064</v>
      </c>
      <c r="CX151" s="27">
        <f t="shared" si="86"/>
        <v>62562186955</v>
      </c>
      <c r="CY151" s="27">
        <f t="shared" si="86"/>
        <v>63059352844</v>
      </c>
      <c r="CZ151" s="27">
        <f t="shared" si="86"/>
        <v>63553155984</v>
      </c>
      <c r="DA151" s="27">
        <f t="shared" si="86"/>
        <v>64043613524</v>
      </c>
      <c r="DB151" s="27">
        <f t="shared" si="86"/>
        <v>64530734169</v>
      </c>
      <c r="DC151" s="27">
        <f t="shared" si="86"/>
        <v>65014535734</v>
      </c>
      <c r="DD151" s="27">
        <f t="shared" si="86"/>
        <v>65495031826</v>
      </c>
      <c r="DE151" s="27">
        <f t="shared" si="86"/>
        <v>65972223390</v>
      </c>
      <c r="DF151" s="27">
        <f t="shared" si="86"/>
        <v>66446137754</v>
      </c>
      <c r="DG151" s="27">
        <f t="shared" si="86"/>
        <v>66916784676</v>
      </c>
      <c r="DH151" s="27">
        <f t="shared" si="86"/>
        <v>67384183369</v>
      </c>
      <c r="DI151" s="27">
        <f t="shared" si="86"/>
        <v>67848344235</v>
      </c>
      <c r="DJ151" s="27">
        <f t="shared" si="86"/>
        <v>68309286812</v>
      </c>
      <c r="DK151" s="27">
        <f t="shared" si="86"/>
        <v>68767026257</v>
      </c>
      <c r="DL151" s="27">
        <f t="shared" si="86"/>
        <v>69221573605</v>
      </c>
      <c r="DM151" s="27">
        <f t="shared" si="86"/>
        <v>69672948889</v>
      </c>
      <c r="DN151" s="27">
        <f t="shared" si="86"/>
        <v>70121163276</v>
      </c>
      <c r="DO151" s="27">
        <f t="shared" si="86"/>
        <v>70566237154</v>
      </c>
      <c r="DP151" s="27">
        <f t="shared" si="86"/>
        <v>70454710742</v>
      </c>
      <c r="DQ151" s="27">
        <f t="shared" si="86"/>
        <v>71054591650</v>
      </c>
      <c r="DR151" s="27">
        <f t="shared" si="86"/>
        <v>71654602452</v>
      </c>
    </row>
    <row r="152" ht="14.25" customHeight="1" outlineLevel="1">
      <c r="B152" s="242" t="s">
        <v>282</v>
      </c>
      <c r="C152" s="258">
        <f t="shared" ref="C152:DR152" si="87">C151/C150</f>
        <v>0.02505990208</v>
      </c>
      <c r="D152" s="258">
        <f t="shared" si="87"/>
        <v>0.09269135545</v>
      </c>
      <c r="E152" s="258">
        <f t="shared" si="87"/>
        <v>0.1879353455</v>
      </c>
      <c r="F152" s="258">
        <f t="shared" si="87"/>
        <v>0.2880714103</v>
      </c>
      <c r="G152" s="258">
        <f t="shared" si="87"/>
        <v>0.3633733778</v>
      </c>
      <c r="H152" s="258">
        <f t="shared" si="87"/>
        <v>0.1182074619</v>
      </c>
      <c r="I152" s="258">
        <f t="shared" si="87"/>
        <v>0.1366931765</v>
      </c>
      <c r="J152" s="258">
        <f t="shared" si="87"/>
        <v>0.1635328288</v>
      </c>
      <c r="K152" s="258">
        <f t="shared" si="87"/>
        <v>0.1910260124</v>
      </c>
      <c r="L152" s="258">
        <f t="shared" si="87"/>
        <v>0.2171993046</v>
      </c>
      <c r="M152" s="258">
        <f t="shared" si="87"/>
        <v>0.2414221926</v>
      </c>
      <c r="N152" s="258">
        <f t="shared" si="87"/>
        <v>0.1371001882</v>
      </c>
      <c r="O152" s="258">
        <f t="shared" si="87"/>
        <v>0.13732827</v>
      </c>
      <c r="P152" s="258">
        <f t="shared" si="87"/>
        <v>0.1464757563</v>
      </c>
      <c r="Q152" s="258">
        <f t="shared" si="87"/>
        <v>0.1573839493</v>
      </c>
      <c r="R152" s="258">
        <f t="shared" si="87"/>
        <v>0.1684498936</v>
      </c>
      <c r="S152" s="258">
        <f t="shared" si="87"/>
        <v>0.1792284185</v>
      </c>
      <c r="T152" s="258">
        <f t="shared" si="87"/>
        <v>0.1895870514</v>
      </c>
      <c r="U152" s="258">
        <f t="shared" si="87"/>
        <v>0.1994861191</v>
      </c>
      <c r="V152" s="258">
        <f t="shared" si="87"/>
        <v>0.2089158124</v>
      </c>
      <c r="W152" s="258">
        <f t="shared" si="87"/>
        <v>0.2178782523</v>
      </c>
      <c r="X152" s="258">
        <f t="shared" si="87"/>
        <v>0.2263811213</v>
      </c>
      <c r="Y152" s="258">
        <f t="shared" si="87"/>
        <v>0.2344352316</v>
      </c>
      <c r="Z152" s="258">
        <f t="shared" si="87"/>
        <v>0.2420544125</v>
      </c>
      <c r="AA152" s="258">
        <f t="shared" si="87"/>
        <v>0.2492534715</v>
      </c>
      <c r="AB152" s="258">
        <f t="shared" si="87"/>
        <v>0.2560485215</v>
      </c>
      <c r="AC152" s="258">
        <f t="shared" si="87"/>
        <v>0.2624560172</v>
      </c>
      <c r="AD152" s="258">
        <f t="shared" si="87"/>
        <v>0.2684929316</v>
      </c>
      <c r="AE152" s="258">
        <f t="shared" si="87"/>
        <v>0.2741761049</v>
      </c>
      <c r="AF152" s="258">
        <f t="shared" si="87"/>
        <v>0.2795221153</v>
      </c>
      <c r="AG152" s="258">
        <f t="shared" si="87"/>
        <v>0.2845474349</v>
      </c>
      <c r="AH152" s="258">
        <f t="shared" si="87"/>
        <v>0.2892678593</v>
      </c>
      <c r="AI152" s="258">
        <f t="shared" si="87"/>
        <v>0.2936989001</v>
      </c>
      <c r="AJ152" s="258">
        <f t="shared" si="87"/>
        <v>0.2978553616</v>
      </c>
      <c r="AK152" s="258">
        <f t="shared" si="87"/>
        <v>0.3017511833</v>
      </c>
      <c r="AL152" s="258">
        <f t="shared" si="87"/>
        <v>0.3054003015</v>
      </c>
      <c r="AM152" s="258">
        <f t="shared" si="87"/>
        <v>0.3088155381</v>
      </c>
      <c r="AN152" s="258">
        <f t="shared" si="87"/>
        <v>0.3120093349</v>
      </c>
      <c r="AO152" s="258">
        <f t="shared" si="87"/>
        <v>0.3149933041</v>
      </c>
      <c r="AP152" s="258">
        <f t="shared" si="87"/>
        <v>0.3177786647</v>
      </c>
      <c r="AQ152" s="258">
        <f t="shared" si="87"/>
        <v>0.3203759285</v>
      </c>
      <c r="AR152" s="258">
        <f t="shared" si="87"/>
        <v>0.3227949752</v>
      </c>
      <c r="AS152" s="258">
        <f t="shared" si="87"/>
        <v>0.3250453309</v>
      </c>
      <c r="AT152" s="258">
        <f t="shared" si="87"/>
        <v>0.3271358059</v>
      </c>
      <c r="AU152" s="258">
        <f t="shared" si="87"/>
        <v>0.3290749135</v>
      </c>
      <c r="AV152" s="258">
        <f t="shared" si="87"/>
        <v>0.330870585</v>
      </c>
      <c r="AW152" s="258">
        <f t="shared" si="87"/>
        <v>0.3325301667</v>
      </c>
      <c r="AX152" s="258">
        <f t="shared" si="87"/>
        <v>0.3340609331</v>
      </c>
      <c r="AY152" s="258">
        <f t="shared" si="87"/>
        <v>0.3354694665</v>
      </c>
      <c r="AZ152" s="258">
        <f t="shared" si="87"/>
        <v>0.3367621695</v>
      </c>
      <c r="BA152" s="258">
        <f t="shared" si="87"/>
        <v>0.3379449126</v>
      </c>
      <c r="BB152" s="258">
        <f t="shared" si="87"/>
        <v>0.3390234354</v>
      </c>
      <c r="BC152" s="258">
        <f t="shared" si="87"/>
        <v>0.340003011</v>
      </c>
      <c r="BD152" s="258">
        <f t="shared" si="87"/>
        <v>0.3408885846</v>
      </c>
      <c r="BE152" s="258">
        <f t="shared" si="87"/>
        <v>0.3416849827</v>
      </c>
      <c r="BF152" s="258">
        <f t="shared" si="87"/>
        <v>0.342396602</v>
      </c>
      <c r="BG152" s="258">
        <f t="shared" si="87"/>
        <v>0.3430277592</v>
      </c>
      <c r="BH152" s="258">
        <f t="shared" si="87"/>
        <v>0.3435824436</v>
      </c>
      <c r="BI152" s="258">
        <f t="shared" si="87"/>
        <v>0.3440642389</v>
      </c>
      <c r="BJ152" s="258">
        <f t="shared" si="87"/>
        <v>0.3444769705</v>
      </c>
      <c r="BK152" s="258">
        <f t="shared" si="87"/>
        <v>0.344823926</v>
      </c>
      <c r="BL152" s="258">
        <f t="shared" si="87"/>
        <v>0.3451083897</v>
      </c>
      <c r="BM152" s="258">
        <f t="shared" si="87"/>
        <v>0.3453333232</v>
      </c>
      <c r="BN152" s="258">
        <f t="shared" si="87"/>
        <v>0.3455016811</v>
      </c>
      <c r="BO152" s="258">
        <f t="shared" si="87"/>
        <v>0.3456161789</v>
      </c>
      <c r="BP152" s="258">
        <f t="shared" si="87"/>
        <v>0.3456793396</v>
      </c>
      <c r="BQ152" s="258">
        <f t="shared" si="87"/>
        <v>0.3456936903</v>
      </c>
      <c r="BR152" s="258">
        <f t="shared" si="87"/>
        <v>0.3456614862</v>
      </c>
      <c r="BS152" s="258">
        <f t="shared" si="87"/>
        <v>0.345585008</v>
      </c>
      <c r="BT152" s="258">
        <f t="shared" si="87"/>
        <v>0.3454663413</v>
      </c>
      <c r="BU152" s="258">
        <f t="shared" si="87"/>
        <v>0.3453073014</v>
      </c>
      <c r="BV152" s="258">
        <f t="shared" si="87"/>
        <v>0.3451099933</v>
      </c>
      <c r="BW152" s="258">
        <f t="shared" si="87"/>
        <v>0.3448761276</v>
      </c>
      <c r="BX152" s="258">
        <f t="shared" si="87"/>
        <v>0.344607481</v>
      </c>
      <c r="BY152" s="258">
        <f t="shared" si="87"/>
        <v>0.3443056135</v>
      </c>
      <c r="BZ152" s="258">
        <f t="shared" si="87"/>
        <v>0.3439721395</v>
      </c>
      <c r="CA152" s="258">
        <f t="shared" si="87"/>
        <v>0.3436085224</v>
      </c>
      <c r="CB152" s="258">
        <f t="shared" si="87"/>
        <v>0.3432161095</v>
      </c>
      <c r="CC152" s="258">
        <f t="shared" si="87"/>
        <v>0.3427963029</v>
      </c>
      <c r="CD152" s="258">
        <f t="shared" si="87"/>
        <v>0.3423503131</v>
      </c>
      <c r="CE152" s="258">
        <f t="shared" si="87"/>
        <v>0.3418794176</v>
      </c>
      <c r="CF152" s="258">
        <f t="shared" si="87"/>
        <v>0.3413847643</v>
      </c>
      <c r="CG152" s="258">
        <f t="shared" si="87"/>
        <v>0.3408673005</v>
      </c>
      <c r="CH152" s="258">
        <f t="shared" si="87"/>
        <v>0.3403282681</v>
      </c>
      <c r="CI152" s="258">
        <f t="shared" si="87"/>
        <v>0.3397685946</v>
      </c>
      <c r="CJ152" s="258">
        <f t="shared" si="87"/>
        <v>0.3391892991</v>
      </c>
      <c r="CK152" s="258">
        <f t="shared" si="87"/>
        <v>0.3385912386</v>
      </c>
      <c r="CL152" s="258">
        <f t="shared" si="87"/>
        <v>0.3379753484</v>
      </c>
      <c r="CM152" s="258">
        <f t="shared" si="87"/>
        <v>0.3373424565</v>
      </c>
      <c r="CN152" s="258">
        <f t="shared" si="87"/>
        <v>0.336693313</v>
      </c>
      <c r="CO152" s="258">
        <f t="shared" si="87"/>
        <v>0.3360287416</v>
      </c>
      <c r="CP152" s="258">
        <f t="shared" si="87"/>
        <v>0.3353494172</v>
      </c>
      <c r="CQ152" s="258">
        <f t="shared" si="87"/>
        <v>0.3346560971</v>
      </c>
      <c r="CR152" s="258">
        <f t="shared" si="87"/>
        <v>0.3339494425</v>
      </c>
      <c r="CS152" s="258">
        <f t="shared" si="87"/>
        <v>0.3332300001</v>
      </c>
      <c r="CT152" s="258">
        <f t="shared" si="87"/>
        <v>0.3324984965</v>
      </c>
      <c r="CU152" s="258">
        <f t="shared" si="87"/>
        <v>0.3317554577</v>
      </c>
      <c r="CV152" s="258">
        <f t="shared" si="87"/>
        <v>0.331001501</v>
      </c>
      <c r="CW152" s="258">
        <f t="shared" si="87"/>
        <v>0.3302371123</v>
      </c>
      <c r="CX152" s="258">
        <f t="shared" si="87"/>
        <v>0.3294628628</v>
      </c>
      <c r="CY152" s="258">
        <f t="shared" si="87"/>
        <v>0.3286792401</v>
      </c>
      <c r="CZ152" s="258">
        <f t="shared" si="87"/>
        <v>0.3278866745</v>
      </c>
      <c r="DA152" s="258">
        <f t="shared" si="87"/>
        <v>0.3270856752</v>
      </c>
      <c r="DB152" s="258">
        <f t="shared" si="87"/>
        <v>0.3262766282</v>
      </c>
      <c r="DC152" s="258">
        <f t="shared" si="87"/>
        <v>0.325460005</v>
      </c>
      <c r="DD152" s="258">
        <f t="shared" si="87"/>
        <v>0.3246362009</v>
      </c>
      <c r="DE152" s="258">
        <f t="shared" si="87"/>
        <v>0.3238054733</v>
      </c>
      <c r="DF152" s="258">
        <f t="shared" si="87"/>
        <v>0.3229683477</v>
      </c>
      <c r="DG152" s="258">
        <f t="shared" si="87"/>
        <v>0.3221251169</v>
      </c>
      <c r="DH152" s="258">
        <f t="shared" si="87"/>
        <v>0.3212761717</v>
      </c>
      <c r="DI152" s="258">
        <f t="shared" si="87"/>
        <v>0.3204217917</v>
      </c>
      <c r="DJ152" s="258">
        <f t="shared" si="87"/>
        <v>0.3195623419</v>
      </c>
      <c r="DK152" s="258">
        <f t="shared" si="87"/>
        <v>0.3186981186</v>
      </c>
      <c r="DL152" s="258">
        <f t="shared" si="87"/>
        <v>0.3178293718</v>
      </c>
      <c r="DM152" s="258">
        <f t="shared" si="87"/>
        <v>0.3169564308</v>
      </c>
      <c r="DN152" s="258">
        <f t="shared" si="87"/>
        <v>0.3160795178</v>
      </c>
      <c r="DO152" s="258">
        <f t="shared" si="87"/>
        <v>0.3151989398</v>
      </c>
      <c r="DP152" s="258">
        <f t="shared" si="87"/>
        <v>0.3206254571</v>
      </c>
      <c r="DQ152" s="258">
        <f t="shared" si="87"/>
        <v>0.3261085797</v>
      </c>
      <c r="DR152" s="258">
        <f t="shared" si="87"/>
        <v>0.3316393924</v>
      </c>
    </row>
    <row r="153" ht="14.25" customHeight="1" outlineLevel="1">
      <c r="B153" s="252" t="s">
        <v>283</v>
      </c>
      <c r="C153" s="255"/>
      <c r="D153" s="255"/>
      <c r="E153" s="255"/>
      <c r="F153" s="255"/>
      <c r="G153" s="255"/>
      <c r="H153" s="255"/>
      <c r="I153" s="255"/>
      <c r="J153" s="255"/>
      <c r="K153" s="255"/>
      <c r="L153" s="255"/>
      <c r="M153" s="255"/>
      <c r="N153" s="255"/>
      <c r="O153" s="255"/>
      <c r="P153" s="255"/>
      <c r="Q153" s="255"/>
      <c r="R153" s="255"/>
      <c r="S153" s="255"/>
      <c r="T153" s="255"/>
      <c r="U153" s="255"/>
      <c r="V153" s="255"/>
      <c r="W153" s="255"/>
      <c r="X153" s="255"/>
      <c r="Y153" s="255"/>
      <c r="Z153" s="255"/>
      <c r="AA153" s="255"/>
      <c r="AB153" s="255"/>
      <c r="AC153" s="255"/>
      <c r="AD153" s="255"/>
      <c r="AE153" s="255"/>
      <c r="AF153" s="255"/>
      <c r="AG153" s="255"/>
      <c r="AH153" s="255"/>
      <c r="AI153" s="255"/>
      <c r="AJ153" s="255"/>
      <c r="AK153" s="255"/>
      <c r="AL153" s="255"/>
      <c r="AM153" s="255"/>
      <c r="AN153" s="255"/>
      <c r="AO153" s="255"/>
      <c r="AP153" s="255"/>
      <c r="AQ153" s="255"/>
      <c r="AR153" s="255"/>
      <c r="AS153" s="255"/>
      <c r="AT153" s="255"/>
      <c r="AU153" s="255"/>
      <c r="AV153" s="255"/>
      <c r="AW153" s="255"/>
      <c r="AX153" s="255"/>
      <c r="AY153" s="255"/>
      <c r="AZ153" s="255"/>
      <c r="BA153" s="255"/>
      <c r="BB153" s="255"/>
      <c r="BC153" s="255"/>
      <c r="BD153" s="255"/>
      <c r="BE153" s="255"/>
      <c r="BF153" s="255"/>
      <c r="BG153" s="255"/>
      <c r="BH153" s="255"/>
      <c r="BI153" s="255"/>
      <c r="BJ153" s="255"/>
      <c r="BK153" s="255"/>
      <c r="BL153" s="255"/>
      <c r="BM153" s="255"/>
      <c r="BN153" s="255"/>
      <c r="BO153" s="255"/>
      <c r="BP153" s="255"/>
      <c r="BQ153" s="255"/>
      <c r="BR153" s="255"/>
      <c r="BS153" s="255"/>
      <c r="BT153" s="255"/>
      <c r="BU153" s="255"/>
      <c r="BV153" s="255"/>
      <c r="BW153" s="255"/>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255"/>
      <c r="CT153" s="255"/>
      <c r="CU153" s="255"/>
      <c r="CV153" s="255"/>
      <c r="CW153" s="255"/>
      <c r="CX153" s="255"/>
      <c r="CY153" s="255"/>
      <c r="CZ153" s="255"/>
      <c r="DA153" s="255"/>
      <c r="DB153" s="255"/>
      <c r="DC153" s="255"/>
      <c r="DD153" s="255"/>
      <c r="DE153" s="255"/>
      <c r="DF153" s="255"/>
      <c r="DG153" s="255"/>
      <c r="DH153" s="255"/>
      <c r="DI153" s="255"/>
      <c r="DJ153" s="255"/>
      <c r="DK153" s="255"/>
      <c r="DL153" s="255"/>
      <c r="DM153" s="255"/>
      <c r="DN153" s="255"/>
      <c r="DO153" s="255"/>
      <c r="DP153" s="255"/>
      <c r="DQ153" s="255"/>
      <c r="DR153" s="255"/>
    </row>
    <row r="154" ht="14.25" customHeight="1" outlineLevel="1">
      <c r="B154" s="242" t="s">
        <v>284</v>
      </c>
      <c r="C154" s="27">
        <f>C150*C152+C151*Inputs!$C$16</f>
        <v>165943916.7</v>
      </c>
      <c r="D154" s="27">
        <f>D150*D152+D151*Inputs!$C$16</f>
        <v>577589646</v>
      </c>
      <c r="E154" s="27">
        <f>E150*E152+E151*Inputs!$C$16</f>
        <v>1328633655</v>
      </c>
      <c r="F154" s="27">
        <f>F150*F152+F151*Inputs!$C$16</f>
        <v>2427019830</v>
      </c>
      <c r="G154" s="27">
        <f>G150*G152+G151*Inputs!$C$16</f>
        <v>3749725535</v>
      </c>
      <c r="H154" s="27">
        <f>H150*H152+H151*Inputs!$C$16</f>
        <v>4344197746</v>
      </c>
      <c r="I154" s="27">
        <f>I150*I152+I151*Inputs!$C$16</f>
        <v>5821468327</v>
      </c>
      <c r="J154" s="27">
        <f>J150*J152+J151*Inputs!$C$16</f>
        <v>7261836425</v>
      </c>
      <c r="K154" s="27">
        <f>K150*K152+K151*Inputs!$C$16</f>
        <v>8695956017</v>
      </c>
      <c r="L154" s="27">
        <f>L150*L152+L151*Inputs!$C$16</f>
        <v>10139551126</v>
      </c>
      <c r="M154" s="27">
        <f>M150*M152+M151*Inputs!$C$16</f>
        <v>11597751552</v>
      </c>
      <c r="N154" s="27">
        <f>N150*N152+N151*Inputs!$C$16</f>
        <v>13574167977</v>
      </c>
      <c r="O154" s="27">
        <f>O150*O152+O151*Inputs!$C$16</f>
        <v>15317084189</v>
      </c>
      <c r="P154" s="27">
        <f>P150*P152+P151*Inputs!$C$16</f>
        <v>16788215635</v>
      </c>
      <c r="Q154" s="27">
        <f>Q150*Q152+Q151*Inputs!$C$16</f>
        <v>18181219322</v>
      </c>
      <c r="R154" s="27">
        <f>R150*R152+R151*Inputs!$C$16</f>
        <v>19555848014</v>
      </c>
      <c r="S154" s="27">
        <f>S150*S152+S151*Inputs!$C$16</f>
        <v>20929203373</v>
      </c>
      <c r="T154" s="27">
        <f>T150*T152+T151*Inputs!$C$16</f>
        <v>22305898522</v>
      </c>
      <c r="U154" s="27">
        <f>U150*U152+U151*Inputs!$C$16</f>
        <v>23686958044</v>
      </c>
      <c r="V154" s="27">
        <f>V150*V152+V151*Inputs!$C$16</f>
        <v>25072347606</v>
      </c>
      <c r="W154" s="27">
        <f>W150*W152+W151*Inputs!$C$16</f>
        <v>26461734991</v>
      </c>
      <c r="X154" s="27">
        <f>X150*X152+X151*Inputs!$C$16</f>
        <v>27854682969</v>
      </c>
      <c r="Y154" s="27">
        <f>Y150*Y152+Y151*Inputs!$C$16</f>
        <v>29250701963</v>
      </c>
      <c r="Z154" s="27">
        <f>Z150*Z152+Z151*Inputs!$C$16</f>
        <v>30649333381</v>
      </c>
      <c r="AA154" s="27">
        <f>AA150*AA152+AA151*Inputs!$C$16</f>
        <v>32050090866</v>
      </c>
      <c r="AB154" s="27">
        <f>AB150*AB152+AB151*Inputs!$C$16</f>
        <v>33452508451</v>
      </c>
      <c r="AC154" s="27">
        <f>AC150*AC152+AC151*Inputs!$C$16</f>
        <v>34856115317</v>
      </c>
      <c r="AD154" s="27">
        <f>AD150*AD152+AD151*Inputs!$C$16</f>
        <v>36260466554</v>
      </c>
      <c r="AE154" s="27">
        <f>AE150*AE152+AE151*Inputs!$C$16</f>
        <v>37665123704</v>
      </c>
      <c r="AF154" s="27">
        <f>AF150*AF152+AF151*Inputs!$C$16</f>
        <v>39069656702</v>
      </c>
      <c r="AG154" s="27">
        <f>AG150*AG152+AG151*Inputs!$C$16</f>
        <v>40473665170</v>
      </c>
      <c r="AH154" s="27">
        <f>AH150*AH152+AH151*Inputs!$C$16</f>
        <v>41876750903</v>
      </c>
      <c r="AI154" s="27">
        <f>AI150*AI152+AI151*Inputs!$C$16</f>
        <v>43278546686</v>
      </c>
      <c r="AJ154" s="27">
        <f>AJ150*AJ152+AJ151*Inputs!$C$16</f>
        <v>44678694666</v>
      </c>
      <c r="AK154" s="27">
        <f>AK150*AK152+AK151*Inputs!$C$16</f>
        <v>46076832810</v>
      </c>
      <c r="AL154" s="27">
        <f>AL150*AL152+AL151*Inputs!$C$16</f>
        <v>47472657786</v>
      </c>
      <c r="AM154" s="27">
        <f>AM150*AM152+AM151*Inputs!$C$16</f>
        <v>48865853130</v>
      </c>
      <c r="AN154" s="27">
        <f>AN150*AN152+AN151*Inputs!$C$16</f>
        <v>50256133250</v>
      </c>
      <c r="AO154" s="27">
        <f>AO150*AO152+AO151*Inputs!$C$16</f>
        <v>51643212981</v>
      </c>
      <c r="AP154" s="27">
        <f>AP150*AP152+AP151*Inputs!$C$16</f>
        <v>53026836433</v>
      </c>
      <c r="AQ154" s="27">
        <f>AQ150*AQ152+AQ151*Inputs!$C$16</f>
        <v>54406754319</v>
      </c>
      <c r="AR154" s="27">
        <f>AR150*AR152+AR151*Inputs!$C$16</f>
        <v>55782724065</v>
      </c>
      <c r="AS154" s="27">
        <f>AS150*AS152+AS151*Inputs!$C$16</f>
        <v>57154530539</v>
      </c>
      <c r="AT154" s="27">
        <f>AT150*AT152+AT151*Inputs!$C$16</f>
        <v>58521956328</v>
      </c>
      <c r="AU154" s="27">
        <f>AU150*AU152+AU151*Inputs!$C$16</f>
        <v>59884810878</v>
      </c>
      <c r="AV154" s="27">
        <f>AV150*AV152+AV151*Inputs!$C$16</f>
        <v>61242907442</v>
      </c>
      <c r="AW154" s="27">
        <f>AW150*AW152+AW151*Inputs!$C$16</f>
        <v>62596055873</v>
      </c>
      <c r="AX154" s="27">
        <f>AX150*AX152+AX151*Inputs!$C$16</f>
        <v>63944105772</v>
      </c>
      <c r="AY154" s="27">
        <f>AY150*AY152+AY151*Inputs!$C$16</f>
        <v>65286894027</v>
      </c>
      <c r="AZ154" s="27">
        <f>AZ150*AZ152+AZ151*Inputs!$C$16</f>
        <v>66624282451</v>
      </c>
      <c r="BA154" s="27">
        <f>BA150*BA152+BA151*Inputs!$C$16</f>
        <v>67956126645</v>
      </c>
      <c r="BB154" s="27">
        <f>BB150*BB152+BB151*Inputs!$C$16</f>
        <v>69282308479</v>
      </c>
      <c r="BC154" s="27">
        <f>BC150*BC152+BC151*Inputs!$C$16</f>
        <v>70602705190</v>
      </c>
      <c r="BD154" s="27">
        <f>BD150*BD152+BD151*Inputs!$C$16</f>
        <v>71917197129</v>
      </c>
      <c r="BE154" s="27">
        <f>BE150*BE152+BE151*Inputs!$C$16</f>
        <v>73225686960</v>
      </c>
      <c r="BF154" s="27">
        <f>BF150*BF152+BF151*Inputs!$C$16</f>
        <v>74528069039</v>
      </c>
      <c r="BG154" s="27">
        <f>BG150*BG152+BG151*Inputs!$C$16</f>
        <v>75824259850</v>
      </c>
      <c r="BH154" s="27">
        <f>BH150*BH152+BH151*Inputs!$C$16</f>
        <v>77114174325</v>
      </c>
      <c r="BI154" s="27">
        <f>BI150*BI152+BI151*Inputs!$C$16</f>
        <v>78397710953</v>
      </c>
      <c r="BJ154" s="27">
        <f>BJ150*BJ152+BJ151*Inputs!$C$16</f>
        <v>79674819663</v>
      </c>
      <c r="BK154" s="27">
        <f>BK150*BK152+BK151*Inputs!$C$16</f>
        <v>80945424481</v>
      </c>
      <c r="BL154" s="27">
        <f>BL150*BL152+BL151*Inputs!$C$16</f>
        <v>82209470973</v>
      </c>
      <c r="BM154" s="27">
        <f>BM150*BM152+BM151*Inputs!$C$16</f>
        <v>83466893788</v>
      </c>
      <c r="BN154" s="27">
        <f>BN150*BN152+BN151*Inputs!$C$16</f>
        <v>84717647994</v>
      </c>
      <c r="BO154" s="27">
        <f>BO150*BO152+BO151*Inputs!$C$16</f>
        <v>85961685045</v>
      </c>
      <c r="BP154" s="27">
        <f>BP150*BP152+BP151*Inputs!$C$16</f>
        <v>87198953189</v>
      </c>
      <c r="BQ154" s="27">
        <f>BQ150*BQ152+BQ151*Inputs!$C$16</f>
        <v>88429420209</v>
      </c>
      <c r="BR154" s="27">
        <f>BR150*BR152+BR151*Inputs!$C$16</f>
        <v>89653041843</v>
      </c>
      <c r="BS154" s="27">
        <f>BS150*BS152+BS151*Inputs!$C$16</f>
        <v>90869793479</v>
      </c>
      <c r="BT154" s="27">
        <f>BT150*BT152+BT151*Inputs!$C$16</f>
        <v>92079645802</v>
      </c>
      <c r="BU154" s="27">
        <f>BU150*BU152+BU151*Inputs!$C$16</f>
        <v>93282549475</v>
      </c>
      <c r="BV154" s="27">
        <f>BV150*BV152+BV151*Inputs!$C$16</f>
        <v>94478505658</v>
      </c>
      <c r="BW154" s="27">
        <f>BW150*BW152+BW151*Inputs!$C$16</f>
        <v>95667486065</v>
      </c>
      <c r="BX154" s="27">
        <f>BX150*BX152+BX151*Inputs!$C$16</f>
        <v>96849482138</v>
      </c>
      <c r="BY154" s="27">
        <f>BY150*BY152+BY151*Inputs!$C$16</f>
        <v>98024471625</v>
      </c>
      <c r="BZ154" s="27">
        <f>BZ150*BZ152+BZ151*Inputs!$C$16</f>
        <v>99192451119</v>
      </c>
      <c r="CA154" s="27">
        <f>CA150*CA152+CA151*Inputs!$C$16</f>
        <v>100353411320</v>
      </c>
      <c r="CB154" s="27">
        <f>CB150*CB152+CB151*Inputs!$C$16</f>
        <v>101507337528</v>
      </c>
      <c r="CC154" s="27">
        <f>CC150*CC152+CC151*Inputs!$C$16</f>
        <v>102654233306</v>
      </c>
      <c r="CD154" s="27">
        <f>CD150*CD152+CD151*Inputs!$C$16</f>
        <v>103794087909</v>
      </c>
      <c r="CE154" s="27">
        <f>CE150*CE152+CE151*Inputs!$C$16</f>
        <v>104926909140</v>
      </c>
      <c r="CF154" s="27">
        <f>CF150*CF152+CF151*Inputs!$C$16</f>
        <v>106052698280</v>
      </c>
      <c r="CG154" s="27">
        <f>CG150*CG152+CG151*Inputs!$C$16</f>
        <v>107171434261</v>
      </c>
      <c r="CH154" s="27">
        <f>CH150*CH152+CH151*Inputs!$C$16</f>
        <v>108283146742</v>
      </c>
      <c r="CI154" s="27">
        <f>CI150*CI152+CI151*Inputs!$C$16</f>
        <v>109387833538</v>
      </c>
      <c r="CJ154" s="27">
        <f>CJ150*CJ152+CJ151*Inputs!$C$16</f>
        <v>110485511443</v>
      </c>
      <c r="CK154" s="27">
        <f>CK150*CK152+CK151*Inputs!$C$16</f>
        <v>111576181796</v>
      </c>
      <c r="CL154" s="27">
        <f>CL150*CL152+CL151*Inputs!$C$16</f>
        <v>112659864163</v>
      </c>
      <c r="CM154" s="27">
        <f>CM150*CM152+CM151*Inputs!$C$16</f>
        <v>113736570857</v>
      </c>
      <c r="CN154" s="27">
        <f>CN150*CN152+CN151*Inputs!$C$16</f>
        <v>114806307452</v>
      </c>
      <c r="CO154" s="27">
        <f>CO150*CO152+CO151*Inputs!$C$16</f>
        <v>115869097335</v>
      </c>
      <c r="CP154" s="27">
        <f>CP150*CP152+CP151*Inputs!$C$16</f>
        <v>116924948092</v>
      </c>
      <c r="CQ154" s="27">
        <f>CQ150*CQ152+CQ151*Inputs!$C$16</f>
        <v>117973885495</v>
      </c>
      <c r="CR154" s="27">
        <f>CR150*CR152+CR151*Inputs!$C$16</f>
        <v>119015927665</v>
      </c>
      <c r="CS154" s="27">
        <f>CS150*CS152+CS151*Inputs!$C$16</f>
        <v>120051077145</v>
      </c>
      <c r="CT154" s="27">
        <f>CT150*CT152+CT151*Inputs!$C$16</f>
        <v>121079371154</v>
      </c>
      <c r="CU154" s="27">
        <f>CU150*CU152+CU151*Inputs!$C$16</f>
        <v>122100821937</v>
      </c>
      <c r="CV154" s="27">
        <f>CV150*CV152+CV151*Inputs!$C$16</f>
        <v>123115460222</v>
      </c>
      <c r="CW154" s="27">
        <f>CW150*CW152+CW151*Inputs!$C$16</f>
        <v>124123300129</v>
      </c>
      <c r="CX154" s="27">
        <f>CX150*CX152+CX151*Inputs!$C$16</f>
        <v>125124373911</v>
      </c>
      <c r="CY154" s="27">
        <f>CY150*CY152+CY151*Inputs!$C$16</f>
        <v>126118705689</v>
      </c>
      <c r="CZ154" s="27">
        <f>CZ150*CZ152+CZ151*Inputs!$C$16</f>
        <v>127106311969</v>
      </c>
      <c r="DA154" s="27">
        <f>DA150*DA152+DA151*Inputs!$C$16</f>
        <v>128087227047</v>
      </c>
      <c r="DB154" s="27">
        <f>DB150*DB152+DB151*Inputs!$C$16</f>
        <v>129061468339</v>
      </c>
      <c r="DC154" s="27">
        <f>DC150*DC152+DC151*Inputs!$C$16</f>
        <v>130029071468</v>
      </c>
      <c r="DD154" s="27">
        <f>DD150*DD152+DD151*Inputs!$C$16</f>
        <v>130990063652</v>
      </c>
      <c r="DE154" s="27">
        <f>DE150*DE152+DE151*Inputs!$C$16</f>
        <v>131944446780</v>
      </c>
      <c r="DF154" s="27">
        <f>DF150*DF152+DF151*Inputs!$C$16</f>
        <v>132892275508</v>
      </c>
      <c r="DG154" s="27">
        <f>DG150*DG152+DG151*Inputs!$C$16</f>
        <v>133833569351</v>
      </c>
      <c r="DH154" s="27">
        <f>DH150*DH152+DH151*Inputs!$C$16</f>
        <v>134768366737</v>
      </c>
      <c r="DI154" s="27">
        <f>DI150*DI152+DI151*Inputs!$C$16</f>
        <v>135696688469</v>
      </c>
      <c r="DJ154" s="27">
        <f>DJ150*DJ152+DJ151*Inputs!$C$16</f>
        <v>136618573623</v>
      </c>
      <c r="DK154" s="27">
        <f>DK150*DK152+DK151*Inputs!$C$16</f>
        <v>137534052515</v>
      </c>
      <c r="DL154" s="27">
        <f>DL150*DL152+DL151*Inputs!$C$16</f>
        <v>138443147211</v>
      </c>
      <c r="DM154" s="27">
        <f>DM150*DM152+DM151*Inputs!$C$16</f>
        <v>139345897779</v>
      </c>
      <c r="DN154" s="27">
        <f>DN150*DN152+DN151*Inputs!$C$16</f>
        <v>140242326552</v>
      </c>
      <c r="DO154" s="27">
        <f>DO150*DO152+DO151*Inputs!$C$16</f>
        <v>141132474308</v>
      </c>
      <c r="DP154" s="27">
        <f>DP150*DP152+DP151*Inputs!$C$16</f>
        <v>140909421485</v>
      </c>
      <c r="DQ154" s="27">
        <f>DQ150*DQ152+DQ151*Inputs!$C$16</f>
        <v>142109183300</v>
      </c>
      <c r="DR154" s="27">
        <f>DR150*DR152+DR151*Inputs!$C$16</f>
        <v>143309204903</v>
      </c>
    </row>
    <row r="155" ht="14.25" customHeight="1" outlineLevel="1">
      <c r="B155" s="252" t="s">
        <v>285</v>
      </c>
      <c r="C155" s="255"/>
      <c r="D155" s="255"/>
      <c r="E155" s="255"/>
      <c r="F155" s="255"/>
      <c r="G155" s="255"/>
      <c r="H155" s="255"/>
      <c r="I155" s="255"/>
      <c r="J155" s="255"/>
      <c r="K155" s="255"/>
      <c r="L155" s="255"/>
      <c r="M155" s="255"/>
      <c r="N155" s="255"/>
      <c r="O155" s="255"/>
      <c r="P155" s="255"/>
      <c r="Q155" s="255"/>
      <c r="R155" s="255"/>
      <c r="S155" s="255"/>
      <c r="T155" s="255"/>
      <c r="U155" s="255"/>
      <c r="V155" s="255"/>
      <c r="W155" s="255"/>
      <c r="X155" s="255"/>
      <c r="Y155" s="255"/>
      <c r="Z155" s="255"/>
      <c r="AA155" s="255"/>
      <c r="AB155" s="255"/>
      <c r="AC155" s="255"/>
      <c r="AD155" s="255"/>
      <c r="AE155" s="255"/>
      <c r="AF155" s="255"/>
      <c r="AG155" s="255"/>
      <c r="AH155" s="255"/>
      <c r="AI155" s="255"/>
      <c r="AJ155" s="255"/>
      <c r="AK155" s="255"/>
      <c r="AL155" s="255"/>
      <c r="AM155" s="255"/>
      <c r="AN155" s="255"/>
      <c r="AO155" s="255"/>
      <c r="AP155" s="255"/>
      <c r="AQ155" s="255"/>
      <c r="AR155" s="255"/>
      <c r="AS155" s="255"/>
      <c r="AT155" s="255"/>
      <c r="AU155" s="255"/>
      <c r="AV155" s="255"/>
      <c r="AW155" s="255"/>
      <c r="AX155" s="255"/>
      <c r="AY155" s="255"/>
      <c r="AZ155" s="255"/>
      <c r="BA155" s="255"/>
      <c r="BB155" s="255"/>
      <c r="BC155" s="255"/>
      <c r="BD155" s="255"/>
      <c r="BE155" s="255"/>
      <c r="BF155" s="255"/>
      <c r="BG155" s="255"/>
      <c r="BH155" s="255"/>
      <c r="BI155" s="255"/>
      <c r="BJ155" s="255"/>
      <c r="BK155" s="255"/>
      <c r="BL155" s="255"/>
      <c r="BM155" s="255"/>
      <c r="BN155" s="255"/>
      <c r="BO155" s="255"/>
      <c r="BP155" s="255"/>
      <c r="BQ155" s="255"/>
      <c r="BR155" s="255"/>
      <c r="BS155" s="255"/>
      <c r="BT155" s="255"/>
      <c r="BU155" s="255"/>
      <c r="BV155" s="255"/>
      <c r="BW155" s="255"/>
      <c r="BX155" s="255"/>
      <c r="BY155" s="255"/>
      <c r="BZ155" s="255"/>
      <c r="CA155" s="255"/>
      <c r="CB155" s="255"/>
      <c r="CC155" s="255"/>
      <c r="CD155" s="255"/>
      <c r="CE155" s="255"/>
      <c r="CF155" s="255"/>
      <c r="CG155" s="255"/>
      <c r="CH155" s="255"/>
      <c r="CI155" s="255"/>
      <c r="CJ155" s="255"/>
      <c r="CK155" s="255"/>
      <c r="CL155" s="255"/>
      <c r="CM155" s="255"/>
      <c r="CN155" s="255"/>
      <c r="CO155" s="255"/>
      <c r="CP155" s="255"/>
      <c r="CQ155" s="255"/>
      <c r="CR155" s="255"/>
      <c r="CS155" s="255"/>
      <c r="CT155" s="255"/>
      <c r="CU155" s="255"/>
      <c r="CV155" s="255"/>
      <c r="CW155" s="255"/>
      <c r="CX155" s="255"/>
      <c r="CY155" s="255"/>
      <c r="CZ155" s="255"/>
      <c r="DA155" s="255"/>
      <c r="DB155" s="255"/>
      <c r="DC155" s="255"/>
      <c r="DD155" s="255"/>
      <c r="DE155" s="255"/>
      <c r="DF155" s="255"/>
      <c r="DG155" s="255"/>
      <c r="DH155" s="255"/>
      <c r="DI155" s="255"/>
      <c r="DJ155" s="255"/>
      <c r="DK155" s="255"/>
      <c r="DL155" s="255"/>
      <c r="DM155" s="255"/>
      <c r="DN155" s="255"/>
      <c r="DO155" s="255"/>
      <c r="DP155" s="255"/>
      <c r="DQ155" s="255"/>
      <c r="DR155" s="255"/>
    </row>
    <row r="156" ht="14.25" customHeight="1" outlineLevel="1">
      <c r="B156" s="242" t="s">
        <v>286</v>
      </c>
      <c r="C156" s="27">
        <f>(max(C143,C146,C149,C152,Inputs!C9)-min(C143,C146,C149,C152,Inputs!C9))/max(C143,C146,C149,C152,Inputs!C9)*100</f>
        <v>84.88518677</v>
      </c>
      <c r="D156" s="27">
        <f t="shared" ref="D156:DR156" si="88">(max(D143,D146,D149,D152)-min(D143,D146,D149,D152))/max(D143,D146,D149,D152)*100</f>
        <v>70.52622592</v>
      </c>
      <c r="E156" s="27">
        <f t="shared" si="88"/>
        <v>62.31727002</v>
      </c>
      <c r="F156" s="27">
        <f t="shared" si="88"/>
        <v>54.2255264</v>
      </c>
      <c r="G156" s="27">
        <f t="shared" si="88"/>
        <v>42.90285596</v>
      </c>
      <c r="H156" s="27">
        <f t="shared" si="88"/>
        <v>82.17898799</v>
      </c>
      <c r="I156" s="27">
        <f t="shared" si="88"/>
        <v>30.60112285</v>
      </c>
      <c r="J156" s="27">
        <f t="shared" si="88"/>
        <v>25.06582637</v>
      </c>
      <c r="K156" s="27">
        <f t="shared" si="88"/>
        <v>21.2079574</v>
      </c>
      <c r="L156" s="27">
        <f t="shared" si="88"/>
        <v>18.35188165</v>
      </c>
      <c r="M156" s="27">
        <f t="shared" si="88"/>
        <v>16.15078895</v>
      </c>
      <c r="N156" s="27">
        <f t="shared" si="88"/>
        <v>52.73316003</v>
      </c>
      <c r="O156" s="27">
        <f t="shared" si="88"/>
        <v>14.73329936</v>
      </c>
      <c r="P156" s="27">
        <f t="shared" si="88"/>
        <v>11.31636547</v>
      </c>
      <c r="Q156" s="27">
        <f t="shared" si="88"/>
        <v>10.47537756</v>
      </c>
      <c r="R156" s="27">
        <f t="shared" si="88"/>
        <v>9.759925051</v>
      </c>
      <c r="S156" s="27">
        <f t="shared" si="88"/>
        <v>9.136674079</v>
      </c>
      <c r="T156" s="27">
        <f t="shared" si="88"/>
        <v>8.587098543</v>
      </c>
      <c r="U156" s="27">
        <f t="shared" si="88"/>
        <v>8.098641568</v>
      </c>
      <c r="V156" s="27">
        <f t="shared" si="88"/>
        <v>7.661555338</v>
      </c>
      <c r="W156" s="27">
        <f t="shared" si="88"/>
        <v>7.268343177</v>
      </c>
      <c r="X156" s="27">
        <f t="shared" si="88"/>
        <v>6.912776766</v>
      </c>
      <c r="Y156" s="27">
        <f t="shared" si="88"/>
        <v>6.58967171</v>
      </c>
      <c r="Z156" s="27">
        <f t="shared" si="88"/>
        <v>6.295137812</v>
      </c>
      <c r="AA156" s="27">
        <f t="shared" si="88"/>
        <v>6.025459515</v>
      </c>
      <c r="AB156" s="27">
        <f t="shared" si="88"/>
        <v>5.777790267</v>
      </c>
      <c r="AC156" s="27">
        <f t="shared" si="88"/>
        <v>5.549534316</v>
      </c>
      <c r="AD156" s="27">
        <f t="shared" si="88"/>
        <v>5.338639541</v>
      </c>
      <c r="AE156" s="27">
        <f t="shared" si="88"/>
        <v>5.14321802</v>
      </c>
      <c r="AF156" s="27">
        <f t="shared" si="88"/>
        <v>4.961648458</v>
      </c>
      <c r="AG156" s="27">
        <f t="shared" si="88"/>
        <v>4.792624352</v>
      </c>
      <c r="AH156" s="27">
        <f t="shared" si="88"/>
        <v>4.634863406</v>
      </c>
      <c r="AI156" s="27">
        <f t="shared" si="88"/>
        <v>4.487381425</v>
      </c>
      <c r="AJ156" s="27">
        <f t="shared" si="88"/>
        <v>4.349206544</v>
      </c>
      <c r="AK156" s="27">
        <f t="shared" si="88"/>
        <v>4.219428718</v>
      </c>
      <c r="AL156" s="27">
        <f t="shared" si="88"/>
        <v>4.097509801</v>
      </c>
      <c r="AM156" s="27">
        <f t="shared" si="88"/>
        <v>3.982660475</v>
      </c>
      <c r="AN156" s="27">
        <f t="shared" si="88"/>
        <v>3.874369098</v>
      </c>
      <c r="AO156" s="27">
        <f t="shared" si="88"/>
        <v>3.772053878</v>
      </c>
      <c r="AP156" s="27">
        <f t="shared" si="88"/>
        <v>3.675307801</v>
      </c>
      <c r="AQ156" s="27">
        <f t="shared" si="88"/>
        <v>3.58367713</v>
      </c>
      <c r="AR156" s="27">
        <f t="shared" si="88"/>
        <v>3.496759444</v>
      </c>
      <c r="AS156" s="27">
        <f t="shared" si="88"/>
        <v>3.429066312</v>
      </c>
      <c r="AT156" s="27">
        <f t="shared" si="88"/>
        <v>3.38604503</v>
      </c>
      <c r="AU156" s="27">
        <f t="shared" si="88"/>
        <v>3.34424734</v>
      </c>
      <c r="AV156" s="27">
        <f t="shared" si="88"/>
        <v>3.303636677</v>
      </c>
      <c r="AW156" s="27">
        <f t="shared" si="88"/>
        <v>3.264171114</v>
      </c>
      <c r="AX156" s="27">
        <f t="shared" si="88"/>
        <v>3.225806445</v>
      </c>
      <c r="AY156" s="27">
        <f t="shared" si="88"/>
        <v>3.188514494</v>
      </c>
      <c r="AZ156" s="27">
        <f t="shared" si="88"/>
        <v>3.152252998</v>
      </c>
      <c r="BA156" s="27">
        <f t="shared" si="88"/>
        <v>3.11699088</v>
      </c>
      <c r="BB156" s="27">
        <f t="shared" si="88"/>
        <v>3.082690051</v>
      </c>
      <c r="BC156" s="27">
        <f t="shared" si="88"/>
        <v>3.049321948</v>
      </c>
      <c r="BD156" s="27">
        <f t="shared" si="88"/>
        <v>3.016853169</v>
      </c>
      <c r="BE156" s="27">
        <f t="shared" si="88"/>
        <v>2.985250703</v>
      </c>
      <c r="BF156" s="27">
        <f t="shared" si="88"/>
        <v>2.954489219</v>
      </c>
      <c r="BG156" s="27">
        <f t="shared" si="88"/>
        <v>2.924536628</v>
      </c>
      <c r="BH156" s="27">
        <f t="shared" si="88"/>
        <v>2.895369379</v>
      </c>
      <c r="BI156" s="27">
        <f t="shared" si="88"/>
        <v>2.866959592</v>
      </c>
      <c r="BJ156" s="27">
        <f t="shared" si="88"/>
        <v>2.839275357</v>
      </c>
      <c r="BK156" s="27">
        <f t="shared" si="88"/>
        <v>2.81230365</v>
      </c>
      <c r="BL156" s="27">
        <f t="shared" si="88"/>
        <v>2.786014675</v>
      </c>
      <c r="BM156" s="27">
        <f t="shared" si="88"/>
        <v>2.760388863</v>
      </c>
      <c r="BN156" s="27">
        <f t="shared" si="88"/>
        <v>2.735400911</v>
      </c>
      <c r="BO156" s="27">
        <f t="shared" si="88"/>
        <v>2.711033219</v>
      </c>
      <c r="BP156" s="27">
        <f t="shared" si="88"/>
        <v>2.687264206</v>
      </c>
      <c r="BQ156" s="27">
        <f t="shared" si="88"/>
        <v>2.664072319</v>
      </c>
      <c r="BR156" s="27">
        <f t="shared" si="88"/>
        <v>2.641442286</v>
      </c>
      <c r="BS156" s="27">
        <f t="shared" si="88"/>
        <v>2.619352957</v>
      </c>
      <c r="BT156" s="27">
        <f t="shared" si="88"/>
        <v>2.597790227</v>
      </c>
      <c r="BU156" s="27">
        <f t="shared" si="88"/>
        <v>2.576736101</v>
      </c>
      <c r="BV156" s="27">
        <f t="shared" si="88"/>
        <v>2.556168917</v>
      </c>
      <c r="BW156" s="27">
        <f t="shared" si="88"/>
        <v>2.53608303</v>
      </c>
      <c r="BX156" s="27">
        <f t="shared" si="88"/>
        <v>2.516458185</v>
      </c>
      <c r="BY156" s="27">
        <f t="shared" si="88"/>
        <v>2.497282724</v>
      </c>
      <c r="BZ156" s="27">
        <f t="shared" si="88"/>
        <v>2.478539821</v>
      </c>
      <c r="CA156" s="27">
        <f t="shared" si="88"/>
        <v>2.46021915</v>
      </c>
      <c r="CB156" s="27">
        <f t="shared" si="88"/>
        <v>2.442306717</v>
      </c>
      <c r="CC156" s="27">
        <f t="shared" si="88"/>
        <v>2.424788343</v>
      </c>
      <c r="CD156" s="27">
        <f t="shared" si="88"/>
        <v>2.407655177</v>
      </c>
      <c r="CE156" s="27">
        <f t="shared" si="88"/>
        <v>2.390893013</v>
      </c>
      <c r="CF156" s="27">
        <f t="shared" si="88"/>
        <v>2.37449368</v>
      </c>
      <c r="CG156" s="27">
        <f t="shared" si="88"/>
        <v>2.358445381</v>
      </c>
      <c r="CH156" s="27">
        <f t="shared" si="88"/>
        <v>2.342732871</v>
      </c>
      <c r="CI156" s="27">
        <f t="shared" si="88"/>
        <v>2.327355021</v>
      </c>
      <c r="CJ156" s="27">
        <f t="shared" si="88"/>
        <v>2.312297514</v>
      </c>
      <c r="CK156" s="27">
        <f t="shared" si="88"/>
        <v>2.297553545</v>
      </c>
      <c r="CL156" s="27">
        <f t="shared" si="88"/>
        <v>2.283111523</v>
      </c>
      <c r="CM156" s="27">
        <f t="shared" si="88"/>
        <v>2.268965557</v>
      </c>
      <c r="CN156" s="27">
        <f t="shared" si="88"/>
        <v>2.255106305</v>
      </c>
      <c r="CO156" s="27">
        <f t="shared" si="88"/>
        <v>2.241524115</v>
      </c>
      <c r="CP156" s="27">
        <f t="shared" si="88"/>
        <v>2.228214028</v>
      </c>
      <c r="CQ156" s="27">
        <f t="shared" si="88"/>
        <v>2.2151661</v>
      </c>
      <c r="CR156" s="27">
        <f t="shared" si="88"/>
        <v>2.202375749</v>
      </c>
      <c r="CS156" s="27">
        <f t="shared" si="88"/>
        <v>2.189834987</v>
      </c>
      <c r="CT156" s="27">
        <f t="shared" si="88"/>
        <v>2.17753401</v>
      </c>
      <c r="CU156" s="27">
        <f t="shared" si="88"/>
        <v>2.165471669</v>
      </c>
      <c r="CV156" s="27">
        <f t="shared" si="88"/>
        <v>2.153638296</v>
      </c>
      <c r="CW156" s="27">
        <f t="shared" si="88"/>
        <v>2.14203018</v>
      </c>
      <c r="CX156" s="27">
        <f t="shared" si="88"/>
        <v>2.130638996</v>
      </c>
      <c r="CY156" s="27">
        <f t="shared" si="88"/>
        <v>2.119461548</v>
      </c>
      <c r="CZ156" s="27">
        <f t="shared" si="88"/>
        <v>2.108491358</v>
      </c>
      <c r="DA156" s="27">
        <f t="shared" si="88"/>
        <v>2.097721566</v>
      </c>
      <c r="DB156" s="27">
        <f t="shared" si="88"/>
        <v>2.087149572</v>
      </c>
      <c r="DC156" s="27">
        <f t="shared" si="88"/>
        <v>2.076768081</v>
      </c>
      <c r="DD156" s="27">
        <f t="shared" si="88"/>
        <v>2.066574695</v>
      </c>
      <c r="DE156" s="27">
        <f t="shared" si="88"/>
        <v>2.056563755</v>
      </c>
      <c r="DF156" s="27">
        <f t="shared" si="88"/>
        <v>2.046726473</v>
      </c>
      <c r="DG156" s="27">
        <f t="shared" si="88"/>
        <v>2.03706596</v>
      </c>
      <c r="DH156" s="27">
        <f t="shared" si="88"/>
        <v>2.027573887</v>
      </c>
      <c r="DI156" s="27">
        <f t="shared" si="88"/>
        <v>2.018248191</v>
      </c>
      <c r="DJ156" s="27">
        <f t="shared" si="88"/>
        <v>2.009082542</v>
      </c>
      <c r="DK156" s="27">
        <f t="shared" si="88"/>
        <v>2.000075382</v>
      </c>
      <c r="DL156" s="27">
        <f t="shared" si="88"/>
        <v>1.99122203</v>
      </c>
      <c r="DM156" s="27">
        <f t="shared" si="88"/>
        <v>1.982517383</v>
      </c>
      <c r="DN156" s="27">
        <f t="shared" si="88"/>
        <v>1.973960305</v>
      </c>
      <c r="DO156" s="27">
        <f t="shared" si="88"/>
        <v>1.965545182</v>
      </c>
      <c r="DP156" s="27">
        <f t="shared" si="88"/>
        <v>1.413768969</v>
      </c>
      <c r="DQ156" s="27">
        <f t="shared" si="88"/>
        <v>1.402143578</v>
      </c>
      <c r="DR156" s="27">
        <f t="shared" si="88"/>
        <v>1.390744422</v>
      </c>
    </row>
    <row r="157" ht="14.25" customHeight="1">
      <c r="B157" s="249" t="s">
        <v>287</v>
      </c>
      <c r="C157" s="256"/>
      <c r="D157" s="256"/>
      <c r="E157" s="256"/>
      <c r="F157" s="256"/>
      <c r="G157" s="256"/>
      <c r="H157" s="256"/>
      <c r="I157" s="256"/>
      <c r="J157" s="256"/>
      <c r="K157" s="256"/>
      <c r="L157" s="256"/>
      <c r="M157" s="256"/>
      <c r="N157" s="256"/>
      <c r="O157" s="256"/>
      <c r="P157" s="256"/>
      <c r="Q157" s="256"/>
      <c r="R157" s="256"/>
      <c r="S157" s="256"/>
      <c r="T157" s="256"/>
      <c r="U157" s="256"/>
      <c r="V157" s="256"/>
      <c r="W157" s="256"/>
      <c r="X157" s="256"/>
      <c r="Y157" s="256"/>
      <c r="Z157" s="256"/>
      <c r="AA157" s="256"/>
      <c r="AB157" s="256"/>
      <c r="AC157" s="256"/>
      <c r="AD157" s="256"/>
      <c r="AE157" s="256"/>
      <c r="AF157" s="256"/>
      <c r="AG157" s="256"/>
      <c r="AH157" s="256"/>
      <c r="AI157" s="256"/>
      <c r="AJ157" s="256"/>
      <c r="AK157" s="256"/>
      <c r="AL157" s="256"/>
      <c r="AM157" s="256"/>
      <c r="AN157" s="256"/>
      <c r="AO157" s="256"/>
      <c r="AP157" s="256"/>
      <c r="AQ157" s="256"/>
      <c r="AR157" s="256"/>
      <c r="AS157" s="256"/>
      <c r="AT157" s="256"/>
      <c r="AU157" s="256"/>
      <c r="AV157" s="256"/>
      <c r="AW157" s="256"/>
      <c r="AX157" s="256"/>
      <c r="AY157" s="256"/>
      <c r="AZ157" s="256"/>
      <c r="BA157" s="256"/>
      <c r="BB157" s="256"/>
      <c r="BC157" s="256"/>
      <c r="BD157" s="256"/>
      <c r="BE157" s="256"/>
      <c r="BF157" s="256"/>
      <c r="BG157" s="256"/>
      <c r="BH157" s="256"/>
      <c r="BI157" s="256"/>
      <c r="BJ157" s="256"/>
      <c r="BK157" s="256"/>
      <c r="BL157" s="256"/>
      <c r="BM157" s="256"/>
      <c r="BN157" s="256"/>
      <c r="BO157" s="256"/>
      <c r="BP157" s="256"/>
      <c r="BQ157" s="256"/>
      <c r="BR157" s="256"/>
      <c r="BS157" s="256"/>
      <c r="BT157" s="256"/>
      <c r="BU157" s="256"/>
      <c r="BV157" s="256"/>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256"/>
      <c r="CS157" s="256"/>
      <c r="CT157" s="256"/>
      <c r="CU157" s="256"/>
      <c r="CV157" s="256"/>
      <c r="CW157" s="256"/>
      <c r="CX157" s="256"/>
      <c r="CY157" s="256"/>
      <c r="CZ157" s="256"/>
      <c r="DA157" s="256"/>
      <c r="DB157" s="256"/>
      <c r="DC157" s="256"/>
      <c r="DD157" s="256"/>
      <c r="DE157" s="256"/>
      <c r="DF157" s="256"/>
      <c r="DG157" s="256"/>
      <c r="DH157" s="256"/>
      <c r="DI157" s="256"/>
      <c r="DJ157" s="256"/>
      <c r="DK157" s="256"/>
      <c r="DL157" s="256"/>
      <c r="DM157" s="256"/>
      <c r="DN157" s="256"/>
      <c r="DO157" s="256"/>
      <c r="DP157" s="256"/>
      <c r="DQ157" s="256"/>
      <c r="DR157" s="256"/>
    </row>
    <row r="158" ht="14.25" customHeight="1">
      <c r="B158" s="252" t="s">
        <v>288</v>
      </c>
      <c r="C158" s="255"/>
      <c r="D158" s="255"/>
      <c r="E158" s="255"/>
      <c r="F158" s="255"/>
      <c r="G158" s="255"/>
      <c r="H158" s="255"/>
      <c r="I158" s="255"/>
      <c r="J158" s="255"/>
      <c r="K158" s="255"/>
      <c r="L158" s="255"/>
      <c r="M158" s="255"/>
      <c r="N158" s="255"/>
      <c r="O158" s="255"/>
      <c r="P158" s="255"/>
      <c r="Q158" s="255"/>
      <c r="R158" s="255"/>
      <c r="S158" s="255"/>
      <c r="T158" s="255"/>
      <c r="U158" s="255"/>
      <c r="V158" s="255"/>
      <c r="W158" s="255"/>
      <c r="X158" s="255"/>
      <c r="Y158" s="255"/>
      <c r="Z158" s="255"/>
      <c r="AA158" s="255"/>
      <c r="AB158" s="255"/>
      <c r="AC158" s="255"/>
      <c r="AD158" s="255"/>
      <c r="AE158" s="255"/>
      <c r="AF158" s="255"/>
      <c r="AG158" s="255"/>
      <c r="AH158" s="255"/>
      <c r="AI158" s="255"/>
      <c r="AJ158" s="255"/>
      <c r="AK158" s="255"/>
      <c r="AL158" s="255"/>
      <c r="AM158" s="255"/>
      <c r="AN158" s="255"/>
      <c r="AO158" s="255"/>
      <c r="AP158" s="255"/>
      <c r="AQ158" s="255"/>
      <c r="AR158" s="255"/>
      <c r="AS158" s="255"/>
      <c r="AT158" s="255"/>
      <c r="AU158" s="255"/>
      <c r="AV158" s="255"/>
      <c r="AW158" s="255"/>
      <c r="AX158" s="255"/>
      <c r="AY158" s="255"/>
      <c r="AZ158" s="255"/>
      <c r="BA158" s="255"/>
      <c r="BB158" s="255"/>
      <c r="BC158" s="255"/>
      <c r="BD158" s="255"/>
      <c r="BE158" s="255"/>
      <c r="BF158" s="255"/>
      <c r="BG158" s="255"/>
      <c r="BH158" s="255"/>
      <c r="BI158" s="255"/>
      <c r="BJ158" s="255"/>
      <c r="BK158" s="255"/>
      <c r="BL158" s="255"/>
      <c r="BM158" s="255"/>
      <c r="BN158" s="255"/>
      <c r="BO158" s="255"/>
      <c r="BP158" s="255"/>
      <c r="BQ158" s="255"/>
      <c r="BR158" s="255"/>
      <c r="BS158" s="255"/>
      <c r="BT158" s="255"/>
      <c r="BU158" s="255"/>
      <c r="BV158" s="255"/>
      <c r="BW158" s="255"/>
      <c r="BX158" s="255"/>
      <c r="BY158" s="255"/>
      <c r="BZ158" s="255"/>
      <c r="CA158" s="255"/>
      <c r="CB158" s="255"/>
      <c r="CC158" s="255"/>
      <c r="CD158" s="255"/>
      <c r="CE158" s="255"/>
      <c r="CF158" s="255"/>
      <c r="CG158" s="255"/>
      <c r="CH158" s="255"/>
      <c r="CI158" s="255"/>
      <c r="CJ158" s="255"/>
      <c r="CK158" s="255"/>
      <c r="CL158" s="255"/>
      <c r="CM158" s="255"/>
      <c r="CN158" s="255"/>
      <c r="CO158" s="255"/>
      <c r="CP158" s="255"/>
      <c r="CQ158" s="255"/>
      <c r="CR158" s="255"/>
      <c r="CS158" s="255"/>
      <c r="CT158" s="255"/>
      <c r="CU158" s="255"/>
      <c r="CV158" s="255"/>
      <c r="CW158" s="255"/>
      <c r="CX158" s="255"/>
      <c r="CY158" s="255"/>
      <c r="CZ158" s="255"/>
      <c r="DA158" s="255"/>
      <c r="DB158" s="255"/>
      <c r="DC158" s="255"/>
      <c r="DD158" s="255"/>
      <c r="DE158" s="255"/>
      <c r="DF158" s="255"/>
      <c r="DG158" s="255"/>
      <c r="DH158" s="255"/>
      <c r="DI158" s="255"/>
      <c r="DJ158" s="255"/>
      <c r="DK158" s="255"/>
      <c r="DL158" s="255"/>
      <c r="DM158" s="255"/>
      <c r="DN158" s="255"/>
      <c r="DO158" s="255"/>
      <c r="DP158" s="255"/>
      <c r="DQ158" s="255"/>
      <c r="DR158" s="255"/>
    </row>
    <row r="159" ht="14.25" customHeight="1" outlineLevel="1">
      <c r="A159" s="27"/>
      <c r="B159" s="242" t="str">
        <f>'Utility Modules'!B7</f>
        <v>Staking Base APR</v>
      </c>
      <c r="C159" s="27">
        <f>'Data Tables'!C109*'Utility Modules'!$C$19/100/12+if('Utility Modules'!$C$60='Background Data'!$A$93,C$201*('Utility Modules'!$C$7/sum('Utility Modules'!$C$7:$C$8)),0)</f>
        <v>946274.7655</v>
      </c>
      <c r="D159" s="27">
        <f>'Data Tables'!D109*'Utility Modules'!$C$19/100/12+if('Utility Modules'!$C$60='Background Data'!$A$93,D$201*('Utility Modules'!$C$7/sum('Utility Modules'!$C$7:$C$8)),0)</f>
        <v>14597744.88</v>
      </c>
      <c r="E159" s="27">
        <f>'Data Tables'!E109*'Utility Modules'!$C$19/100/12+if('Utility Modules'!$C$60='Background Data'!$A$93,E$201*('Utility Modules'!$C$7/sum('Utility Modules'!$C$7:$C$8)),0)</f>
        <v>20638049.95</v>
      </c>
      <c r="F159" s="27">
        <f>'Data Tables'!F109*'Utility Modules'!$C$19/100/12+if('Utility Modules'!$C$60='Background Data'!$A$93,F$201*('Utility Modules'!$C$7/sum('Utility Modules'!$C$7:$C$8)),0)</f>
        <v>27020669.39</v>
      </c>
      <c r="G159" s="27">
        <f>'Data Tables'!G109*'Utility Modules'!$C$19/100/12+if('Utility Modules'!$C$60='Background Data'!$A$93,G$201*('Utility Modules'!$C$7/sum('Utility Modules'!$C$7:$C$8)),0)</f>
        <v>33390982.02</v>
      </c>
      <c r="H159" s="27">
        <f>'Data Tables'!H109*'Utility Modules'!$C$19/100/12+if('Utility Modules'!$C$60='Background Data'!$A$93,H$201*('Utility Modules'!$C$7/sum('Utility Modules'!$C$7:$C$8)),0)</f>
        <v>75833796.82</v>
      </c>
      <c r="I159" s="27">
        <f>'Data Tables'!I109*'Utility Modules'!$C$19/100/12+if('Utility Modules'!$C$60='Background Data'!$A$93,I$201*('Utility Modules'!$C$7/sum('Utility Modules'!$C$7:$C$8)),0)</f>
        <v>93857003.77</v>
      </c>
      <c r="J159" s="27">
        <f>'Data Tables'!J109*'Utility Modules'!$C$19/100/12+if('Utility Modules'!$C$60='Background Data'!$A$93,J$201*('Utility Modules'!$C$7/sum('Utility Modules'!$C$7:$C$8)),0)</f>
        <v>105064907</v>
      </c>
      <c r="K159" s="27">
        <f>'Data Tables'!K109*'Utility Modules'!$C$19/100/12+if('Utility Modules'!$C$60='Background Data'!$A$93,K$201*('Utility Modules'!$C$7/sum('Utility Modules'!$C$7:$C$8)),0)</f>
        <v>113821301.5</v>
      </c>
      <c r="L159" s="27">
        <f>'Data Tables'!L109*'Utility Modules'!$C$19/100/12+if('Utility Modules'!$C$60='Background Data'!$A$93,L$201*('Utility Modules'!$C$7/sum('Utility Modules'!$C$7:$C$8)),0)</f>
        <v>121461852.6</v>
      </c>
      <c r="M159" s="27">
        <f>'Data Tables'!M109*'Utility Modules'!$C$19/100/12+if('Utility Modules'!$C$60='Background Data'!$A$93,M$201*('Utility Modules'!$C$7/sum('Utility Modules'!$C$7:$C$8)),0)</f>
        <v>128481140.1</v>
      </c>
      <c r="N159" s="27">
        <f>'Data Tables'!N109*'Utility Modules'!$C$19/100/12+if('Utility Modules'!$C$60='Background Data'!$A$93,N$201*('Utility Modules'!$C$7/sum('Utility Modules'!$C$7:$C$8)),0)</f>
        <v>195735943.2</v>
      </c>
      <c r="O159" s="27">
        <f>'Data Tables'!O109*'Utility Modules'!$C$19/100/12+if('Utility Modules'!$C$60='Background Data'!$A$93,O$201*('Utility Modules'!$C$7/sum('Utility Modules'!$C$7:$C$8)),0)</f>
        <v>219642970.6</v>
      </c>
      <c r="P159" s="27">
        <f>'Data Tables'!P109*'Utility Modules'!$C$19/100/12+if('Utility Modules'!$C$60='Background Data'!$A$93,P$201*('Utility Modules'!$C$7/sum('Utility Modules'!$C$7:$C$8)),0)</f>
        <v>232071079.1</v>
      </c>
      <c r="Q159" s="27">
        <f>'Data Tables'!Q109*'Utility Modules'!$C$19/100/12+if('Utility Modules'!$C$60='Background Data'!$A$93,Q$201*('Utility Modules'!$C$7/sum('Utility Modules'!$C$7:$C$8)),0)</f>
        <v>241229484</v>
      </c>
      <c r="R159" s="27">
        <f>'Data Tables'!R109*'Utility Modules'!$C$19/100/12+if('Utility Modules'!$C$60='Background Data'!$A$93,R$201*('Utility Modules'!$C$7/sum('Utility Modules'!$C$7:$C$8)),0)</f>
        <v>249293563</v>
      </c>
      <c r="S159" s="27">
        <f>'Data Tables'!S109*'Utility Modules'!$C$19/100/12+if('Utility Modules'!$C$60='Background Data'!$A$93,S$201*('Utility Modules'!$C$7/sum('Utility Modules'!$C$7:$C$8)),0)</f>
        <v>256869735.1</v>
      </c>
      <c r="T159" s="27">
        <f>'Data Tables'!T109*'Utility Modules'!$C$19/100/12+if('Utility Modules'!$C$60='Background Data'!$A$93,T$201*('Utility Modules'!$C$7/sum('Utility Modules'!$C$7:$C$8)),0)</f>
        <v>264148380.8</v>
      </c>
      <c r="U159" s="27">
        <f>'Data Tables'!U109*'Utility Modules'!$C$19/100/12+if('Utility Modules'!$C$60='Background Data'!$A$93,U$201*('Utility Modules'!$C$7/sum('Utility Modules'!$C$7:$C$8)),0)</f>
        <v>271204859.6</v>
      </c>
      <c r="V159" s="27">
        <f>'Data Tables'!V109*'Utility Modules'!$C$19/100/12+if('Utility Modules'!$C$60='Background Data'!$A$93,V$201*('Utility Modules'!$C$7/sum('Utility Modules'!$C$7:$C$8)),0)</f>
        <v>278079617.6</v>
      </c>
      <c r="W159" s="27">
        <f>'Data Tables'!W109*'Utility Modules'!$C$19/100/12+if('Utility Modules'!$C$60='Background Data'!$A$93,W$201*('Utility Modules'!$C$7/sum('Utility Modules'!$C$7:$C$8)),0)</f>
        <v>284800043.2</v>
      </c>
      <c r="X159" s="27">
        <f>'Data Tables'!X109*'Utility Modules'!$C$19/100/12+if('Utility Modules'!$C$60='Background Data'!$A$93,X$201*('Utility Modules'!$C$7/sum('Utility Modules'!$C$7:$C$8)),0)</f>
        <v>291387247.7</v>
      </c>
      <c r="Y159" s="27">
        <f>'Data Tables'!Y109*'Utility Modules'!$C$19/100/12+if('Utility Modules'!$C$60='Background Data'!$A$93,Y$201*('Utility Modules'!$C$7/sum('Utility Modules'!$C$7:$C$8)),0)</f>
        <v>297858386.5</v>
      </c>
      <c r="Z159" s="27">
        <f>'Data Tables'!Z109*'Utility Modules'!$C$19/100/12+if('Utility Modules'!$C$60='Background Data'!$A$93,Z$201*('Utility Modules'!$C$7/sum('Utility Modules'!$C$7:$C$8)),0)</f>
        <v>304227564.8</v>
      </c>
      <c r="AA159" s="27">
        <f>'Data Tables'!AA109*'Utility Modules'!$C$19/100/12+if('Utility Modules'!$C$60='Background Data'!$A$93,AA$201*('Utility Modules'!$C$7/sum('Utility Modules'!$C$7:$C$8)),0)</f>
        <v>310506868.2</v>
      </c>
      <c r="AB159" s="27">
        <f>'Data Tables'!AB109*'Utility Modules'!$C$19/100/12+if('Utility Modules'!$C$60='Background Data'!$A$93,AB$201*('Utility Modules'!$C$7/sum('Utility Modules'!$C$7:$C$8)),0)</f>
        <v>316706476.6</v>
      </c>
      <c r="AC159" s="27">
        <f>'Data Tables'!AC109*'Utility Modules'!$C$19/100/12+if('Utility Modules'!$C$60='Background Data'!$A$93,AC$201*('Utility Modules'!$C$7/sum('Utility Modules'!$C$7:$C$8)),0)</f>
        <v>322835194.7</v>
      </c>
      <c r="AD159" s="27">
        <f>'Data Tables'!AD109*'Utility Modules'!$C$19/100/12+if('Utility Modules'!$C$60='Background Data'!$A$93,AD$201*('Utility Modules'!$C$7/sum('Utility Modules'!$C$7:$C$8)),0)</f>
        <v>328900563.7</v>
      </c>
      <c r="AE159" s="27">
        <f>'Data Tables'!AE109*'Utility Modules'!$C$19/100/12+if('Utility Modules'!$C$60='Background Data'!$A$93,AE$201*('Utility Modules'!$C$7/sum('Utility Modules'!$C$7:$C$8)),0)</f>
        <v>334909195</v>
      </c>
      <c r="AF159" s="27">
        <f>'Data Tables'!AF109*'Utility Modules'!$C$19/100/12+if('Utility Modules'!$C$60='Background Data'!$A$93,AF$201*('Utility Modules'!$C$7/sum('Utility Modules'!$C$7:$C$8)),0)</f>
        <v>340866867</v>
      </c>
      <c r="AG159" s="27">
        <f>'Data Tables'!AG109*'Utility Modules'!$C$19/100/12+if('Utility Modules'!$C$60='Background Data'!$A$93,AG$201*('Utility Modules'!$C$7/sum('Utility Modules'!$C$7:$C$8)),0)</f>
        <v>346778615.7</v>
      </c>
      <c r="AH159" s="27">
        <f>'Data Tables'!AH109*'Utility Modules'!$C$19/100/12+if('Utility Modules'!$C$60='Background Data'!$A$93,AH$201*('Utility Modules'!$C$7/sum('Utility Modules'!$C$7:$C$8)),0)</f>
        <v>352648954.2</v>
      </c>
      <c r="AI159" s="27">
        <f>'Data Tables'!AI109*'Utility Modules'!$C$19/100/12+if('Utility Modules'!$C$60='Background Data'!$A$93,AI$201*('Utility Modules'!$C$7/sum('Utility Modules'!$C$7:$C$8)),0)</f>
        <v>358481830.7</v>
      </c>
      <c r="AJ159" s="27">
        <f>'Data Tables'!AJ109*'Utility Modules'!$C$19/100/12+if('Utility Modules'!$C$60='Background Data'!$A$93,AJ$201*('Utility Modules'!$C$7/sum('Utility Modules'!$C$7:$C$8)),0)</f>
        <v>364280813.4</v>
      </c>
      <c r="AK159" s="27">
        <f>'Data Tables'!AK109*'Utility Modules'!$C$19/100/12+if('Utility Modules'!$C$60='Background Data'!$A$93,AK$201*('Utility Modules'!$C$7/sum('Utility Modules'!$C$7:$C$8)),0)</f>
        <v>370049113.3</v>
      </c>
      <c r="AL159" s="27">
        <f>'Data Tables'!AL109*'Utility Modules'!$C$19/100/12+if('Utility Modules'!$C$60='Background Data'!$A$93,AL$201*('Utility Modules'!$C$7/sum('Utility Modules'!$C$7:$C$8)),0)</f>
        <v>375789499</v>
      </c>
      <c r="AM159" s="27">
        <f>'Data Tables'!AM109*'Utility Modules'!$C$19/100/12+if('Utility Modules'!$C$60='Background Data'!$A$93,AM$201*('Utility Modules'!$C$7/sum('Utility Modules'!$C$7:$C$8)),0)</f>
        <v>381504610.2</v>
      </c>
      <c r="AN159" s="27">
        <f>'Data Tables'!AN109*'Utility Modules'!$C$19/100/12+if('Utility Modules'!$C$60='Background Data'!$A$93,AN$201*('Utility Modules'!$C$7/sum('Utility Modules'!$C$7:$C$8)),0)</f>
        <v>387196754.8</v>
      </c>
      <c r="AO159" s="27">
        <f>'Data Tables'!AO109*'Utility Modules'!$C$19/100/12+if('Utility Modules'!$C$60='Background Data'!$A$93,AO$201*('Utility Modules'!$C$7/sum('Utility Modules'!$C$7:$C$8)),0)</f>
        <v>392868077.3</v>
      </c>
      <c r="AP159" s="27">
        <f>'Data Tables'!AP109*'Utility Modules'!$C$19/100/12+if('Utility Modules'!$C$60='Background Data'!$A$93,AP$201*('Utility Modules'!$C$7/sum('Utility Modules'!$C$7:$C$8)),0)</f>
        <v>398520481.3</v>
      </c>
      <c r="AQ159" s="27">
        <f>'Data Tables'!AQ109*'Utility Modules'!$C$19/100/12+if('Utility Modules'!$C$60='Background Data'!$A$93,AQ$201*('Utility Modules'!$C$7/sum('Utility Modules'!$C$7:$C$8)),0)</f>
        <v>404155744.7</v>
      </c>
      <c r="AR159" s="27">
        <f>'Data Tables'!AR109*'Utility Modules'!$C$19/100/12+if('Utility Modules'!$C$60='Background Data'!$A$93,AR$201*('Utility Modules'!$C$7/sum('Utility Modules'!$C$7:$C$8)),0)</f>
        <v>409775489.6</v>
      </c>
      <c r="AS159" s="27">
        <f>'Data Tables'!AS109*'Utility Modules'!$C$19/100/12+if('Utility Modules'!$C$60='Background Data'!$A$93,AS$201*('Utility Modules'!$C$7/sum('Utility Modules'!$C$7:$C$8)),0)</f>
        <v>415381173.7</v>
      </c>
      <c r="AT159" s="27">
        <f>'Data Tables'!AT109*'Utility Modules'!$C$19/100/12+if('Utility Modules'!$C$60='Background Data'!$A$93,AT$201*('Utility Modules'!$C$7/sum('Utility Modules'!$C$7:$C$8)),0)</f>
        <v>420974182.1</v>
      </c>
      <c r="AU159" s="27">
        <f>'Data Tables'!AU109*'Utility Modules'!$C$19/100/12+if('Utility Modules'!$C$60='Background Data'!$A$93,AU$201*('Utility Modules'!$C$7/sum('Utility Modules'!$C$7:$C$8)),0)</f>
        <v>426555751.4</v>
      </c>
      <c r="AV159" s="27">
        <f>'Data Tables'!AV109*'Utility Modules'!$C$19/100/12+if('Utility Modules'!$C$60='Background Data'!$A$93,AV$201*('Utility Modules'!$C$7/sum('Utility Modules'!$C$7:$C$8)),0)</f>
        <v>432127058.1</v>
      </c>
      <c r="AW159" s="27">
        <f>'Data Tables'!AW109*'Utility Modules'!$C$19/100/12+if('Utility Modules'!$C$60='Background Data'!$A$93,AW$201*('Utility Modules'!$C$7/sum('Utility Modules'!$C$7:$C$8)),0)</f>
        <v>437689192.4</v>
      </c>
      <c r="AX159" s="27">
        <f>'Data Tables'!AX109*'Utility Modules'!$C$19/100/12+if('Utility Modules'!$C$60='Background Data'!$A$93,AX$201*('Utility Modules'!$C$7/sum('Utility Modules'!$C$7:$C$8)),0)</f>
        <v>443243115.5</v>
      </c>
      <c r="AY159" s="27">
        <f>'Data Tables'!AY109*'Utility Modules'!$C$19/100/12+if('Utility Modules'!$C$60='Background Data'!$A$93,AY$201*('Utility Modules'!$C$7/sum('Utility Modules'!$C$7:$C$8)),0)</f>
        <v>448789787.7</v>
      </c>
      <c r="AZ159" s="27">
        <f>'Data Tables'!AZ109*'Utility Modules'!$C$19/100/12+if('Utility Modules'!$C$60='Background Data'!$A$93,AZ$201*('Utility Modules'!$C$7/sum('Utility Modules'!$C$7:$C$8)),0)</f>
        <v>454330059.7</v>
      </c>
      <c r="BA159" s="27">
        <f>'Data Tables'!BA109*'Utility Modules'!$C$19/100/12+if('Utility Modules'!$C$60='Background Data'!$A$93,BA$201*('Utility Modules'!$C$7/sum('Utility Modules'!$C$7:$C$8)),0)</f>
        <v>459864757.1</v>
      </c>
      <c r="BB159" s="27">
        <f>'Data Tables'!BB109*'Utility Modules'!$C$19/100/12+if('Utility Modules'!$C$60='Background Data'!$A$93,BB$201*('Utility Modules'!$C$7/sum('Utility Modules'!$C$7:$C$8)),0)</f>
        <v>465394621.2</v>
      </c>
      <c r="BC159" s="27">
        <f>'Data Tables'!BC109*'Utility Modules'!$C$19/100/12+if('Utility Modules'!$C$60='Background Data'!$A$93,BC$201*('Utility Modules'!$C$7/sum('Utility Modules'!$C$7:$C$8)),0)</f>
        <v>470920371.3</v>
      </c>
      <c r="BD159" s="27">
        <f>'Data Tables'!BD109*'Utility Modules'!$C$19/100/12+if('Utility Modules'!$C$60='Background Data'!$A$93,BD$201*('Utility Modules'!$C$7/sum('Utility Modules'!$C$7:$C$8)),0)</f>
        <v>476442676.5</v>
      </c>
      <c r="BE159" s="27">
        <f>'Data Tables'!BE109*'Utility Modules'!$C$19/100/12+if('Utility Modules'!$C$60='Background Data'!$A$93,BE$201*('Utility Modules'!$C$7/sum('Utility Modules'!$C$7:$C$8)),0)</f>
        <v>481962147.1</v>
      </c>
      <c r="BF159" s="27">
        <f>'Data Tables'!BF109*'Utility Modules'!$C$19/100/12+if('Utility Modules'!$C$60='Background Data'!$A$93,BF$201*('Utility Modules'!$C$7/sum('Utility Modules'!$C$7:$C$8)),0)</f>
        <v>487479382.6</v>
      </c>
      <c r="BG159" s="27">
        <f>'Data Tables'!BG109*'Utility Modules'!$C$19/100/12+if('Utility Modules'!$C$60='Background Data'!$A$93,BG$201*('Utility Modules'!$C$7/sum('Utility Modules'!$C$7:$C$8)),0)</f>
        <v>492994925</v>
      </c>
      <c r="BH159" s="27">
        <f>'Data Tables'!BH109*'Utility Modules'!$C$19/100/12+if('Utility Modules'!$C$60='Background Data'!$A$93,BH$201*('Utility Modules'!$C$7/sum('Utility Modules'!$C$7:$C$8)),0)</f>
        <v>498509305.2</v>
      </c>
      <c r="BI159" s="27">
        <f>'Data Tables'!BI109*'Utility Modules'!$C$19/100/12+if('Utility Modules'!$C$60='Background Data'!$A$93,BI$201*('Utility Modules'!$C$7/sum('Utility Modules'!$C$7:$C$8)),0)</f>
        <v>504023021.2</v>
      </c>
      <c r="BJ159" s="27">
        <f>'Data Tables'!BJ109*'Utility Modules'!$C$19/100/12+if('Utility Modules'!$C$60='Background Data'!$A$93,BJ$201*('Utility Modules'!$C$7/sum('Utility Modules'!$C$7:$C$8)),0)</f>
        <v>509536509.2</v>
      </c>
      <c r="BK159" s="27">
        <f>'Data Tables'!BK109*'Utility Modules'!$C$19/100/12+if('Utility Modules'!$C$60='Background Data'!$A$93,BK$201*('Utility Modules'!$C$7/sum('Utility Modules'!$C$7:$C$8)),0)</f>
        <v>515050234.3</v>
      </c>
      <c r="BL159" s="27">
        <f>'Data Tables'!BL109*'Utility Modules'!$C$19/100/12+if('Utility Modules'!$C$60='Background Data'!$A$93,BL$201*('Utility Modules'!$C$7/sum('Utility Modules'!$C$7:$C$8)),0)</f>
        <v>520564609.5</v>
      </c>
      <c r="BM159" s="27">
        <f>'Data Tables'!BM109*'Utility Modules'!$C$19/100/12+if('Utility Modules'!$C$60='Background Data'!$A$93,BM$201*('Utility Modules'!$C$7/sum('Utility Modules'!$C$7:$C$8)),0)</f>
        <v>526080039.2</v>
      </c>
      <c r="BN159" s="27">
        <f>'Data Tables'!BN109*'Utility Modules'!$C$19/100/12+if('Utility Modules'!$C$60='Background Data'!$A$93,BN$201*('Utility Modules'!$C$7/sum('Utility Modules'!$C$7:$C$8)),0)</f>
        <v>531596895</v>
      </c>
      <c r="BO159" s="27">
        <f>'Data Tables'!BO109*'Utility Modules'!$C$19/100/12+if('Utility Modules'!$C$60='Background Data'!$A$93,BO$201*('Utility Modules'!$C$7/sum('Utility Modules'!$C$7:$C$8)),0)</f>
        <v>537115541.9</v>
      </c>
      <c r="BP159" s="27">
        <f>'Data Tables'!BP109*'Utility Modules'!$C$19/100/12+if('Utility Modules'!$C$60='Background Data'!$A$93,BP$201*('Utility Modules'!$C$7/sum('Utility Modules'!$C$7:$C$8)),0)</f>
        <v>542636321.3</v>
      </c>
      <c r="BQ159" s="27">
        <f>'Data Tables'!BQ109*'Utility Modules'!$C$19/100/12+if('Utility Modules'!$C$60='Background Data'!$A$93,BQ$201*('Utility Modules'!$C$7/sum('Utility Modules'!$C$7:$C$8)),0)</f>
        <v>548159554</v>
      </c>
      <c r="BR159" s="27">
        <f>'Data Tables'!BR109*'Utility Modules'!$C$19/100/12+if('Utility Modules'!$C$60='Background Data'!$A$93,BR$201*('Utility Modules'!$C$7/sum('Utility Modules'!$C$7:$C$8)),0)</f>
        <v>553685553.4</v>
      </c>
      <c r="BS159" s="27">
        <f>'Data Tables'!BS109*'Utility Modules'!$C$19/100/12+if('Utility Modules'!$C$60='Background Data'!$A$93,BS$201*('Utility Modules'!$C$7/sum('Utility Modules'!$C$7:$C$8)),0)</f>
        <v>559214613.7</v>
      </c>
      <c r="BT159" s="27">
        <f>'Data Tables'!BT109*'Utility Modules'!$C$19/100/12+if('Utility Modules'!$C$60='Background Data'!$A$93,BT$201*('Utility Modules'!$C$7/sum('Utility Modules'!$C$7:$C$8)),0)</f>
        <v>564747022.6</v>
      </c>
      <c r="BU159" s="27">
        <f>'Data Tables'!BU109*'Utility Modules'!$C$19/100/12+if('Utility Modules'!$C$60='Background Data'!$A$93,BU$201*('Utility Modules'!$C$7/sum('Utility Modules'!$C$7:$C$8)),0)</f>
        <v>570283041.8</v>
      </c>
      <c r="BV159" s="27">
        <f>'Data Tables'!BV109*'Utility Modules'!$C$19/100/12+if('Utility Modules'!$C$60='Background Data'!$A$93,BV$201*('Utility Modules'!$C$7/sum('Utility Modules'!$C$7:$C$8)),0)</f>
        <v>575822928.2</v>
      </c>
      <c r="BW159" s="27">
        <f>'Data Tables'!BW109*'Utility Modules'!$C$19/100/12+if('Utility Modules'!$C$60='Background Data'!$A$93,BW$201*('Utility Modules'!$C$7/sum('Utility Modules'!$C$7:$C$8)),0)</f>
        <v>581366935.3</v>
      </c>
      <c r="BX159" s="27">
        <f>'Data Tables'!BX109*'Utility Modules'!$C$19/100/12+if('Utility Modules'!$C$60='Background Data'!$A$93,BX$201*('Utility Modules'!$C$7/sum('Utility Modules'!$C$7:$C$8)),0)</f>
        <v>586915305</v>
      </c>
      <c r="BY159" s="27">
        <f>'Data Tables'!BY109*'Utility Modules'!$C$19/100/12+if('Utility Modules'!$C$60='Background Data'!$A$93,BY$201*('Utility Modules'!$C$7/sum('Utility Modules'!$C$7:$C$8)),0)</f>
        <v>592468264</v>
      </c>
      <c r="BZ159" s="27">
        <f>'Data Tables'!BZ109*'Utility Modules'!$C$19/100/12+if('Utility Modules'!$C$60='Background Data'!$A$93,BZ$201*('Utility Modules'!$C$7/sum('Utility Modules'!$C$7:$C$8)),0)</f>
        <v>598026034.9</v>
      </c>
      <c r="CA159" s="27">
        <f>'Data Tables'!CA109*'Utility Modules'!$C$19/100/12+if('Utility Modules'!$C$60='Background Data'!$A$93,CA$201*('Utility Modules'!$C$7/sum('Utility Modules'!$C$7:$C$8)),0)</f>
        <v>603588830.6</v>
      </c>
      <c r="CB159" s="27">
        <f>'Data Tables'!CB109*'Utility Modules'!$C$19/100/12+if('Utility Modules'!$C$60='Background Data'!$A$93,CB$201*('Utility Modules'!$C$7/sum('Utility Modules'!$C$7:$C$8)),0)</f>
        <v>609156848.8</v>
      </c>
      <c r="CC159" s="27">
        <f>'Data Tables'!CC109*'Utility Modules'!$C$19/100/12+if('Utility Modules'!$C$60='Background Data'!$A$93,CC$201*('Utility Modules'!$C$7/sum('Utility Modules'!$C$7:$C$8)),0)</f>
        <v>614730289.1</v>
      </c>
      <c r="CD159" s="27">
        <f>'Data Tables'!CD109*'Utility Modules'!$C$19/100/12+if('Utility Modules'!$C$60='Background Data'!$A$93,CD$201*('Utility Modules'!$C$7/sum('Utility Modules'!$C$7:$C$8)),0)</f>
        <v>620309333</v>
      </c>
      <c r="CE159" s="27">
        <f>'Data Tables'!CE109*'Utility Modules'!$C$19/100/12+if('Utility Modules'!$C$60='Background Data'!$A$93,CE$201*('Utility Modules'!$C$7/sum('Utility Modules'!$C$7:$C$8)),0)</f>
        <v>625894168.5</v>
      </c>
      <c r="CF159" s="27">
        <f>'Data Tables'!CF109*'Utility Modules'!$C$19/100/12+if('Utility Modules'!$C$60='Background Data'!$A$93,CF$201*('Utility Modules'!$C$7/sum('Utility Modules'!$C$7:$C$8)),0)</f>
        <v>631484970.2</v>
      </c>
      <c r="CG159" s="27">
        <f>'Data Tables'!CG109*'Utility Modules'!$C$19/100/12+if('Utility Modules'!$C$60='Background Data'!$A$93,CG$201*('Utility Modules'!$C$7/sum('Utility Modules'!$C$7:$C$8)),0)</f>
        <v>637081883.2</v>
      </c>
      <c r="CH159" s="27">
        <f>'Data Tables'!CH109*'Utility Modules'!$C$19/100/12+if('Utility Modules'!$C$60='Background Data'!$A$93,CH$201*('Utility Modules'!$C$7/sum('Utility Modules'!$C$7:$C$8)),0)</f>
        <v>642685094.9</v>
      </c>
      <c r="CI159" s="27">
        <f>'Data Tables'!CI109*'Utility Modules'!$C$19/100/12+if('Utility Modules'!$C$60='Background Data'!$A$93,CI$201*('Utility Modules'!$C$7/sum('Utility Modules'!$C$7:$C$8)),0)</f>
        <v>648294749.4</v>
      </c>
      <c r="CJ159" s="27">
        <f>'Data Tables'!CJ109*'Utility Modules'!$C$19/100/12+if('Utility Modules'!$C$60='Background Data'!$A$93,CJ$201*('Utility Modules'!$C$7/sum('Utility Modules'!$C$7:$C$8)),0)</f>
        <v>653911011.4</v>
      </c>
      <c r="CK159" s="27">
        <f>'Data Tables'!CK109*'Utility Modules'!$C$19/100/12+if('Utility Modules'!$C$60='Background Data'!$A$93,CK$201*('Utility Modules'!$C$7/sum('Utility Modules'!$C$7:$C$8)),0)</f>
        <v>659534017</v>
      </c>
      <c r="CL159" s="27">
        <f>'Data Tables'!CL109*'Utility Modules'!$C$19/100/12+if('Utility Modules'!$C$60='Background Data'!$A$93,CL$201*('Utility Modules'!$C$7/sum('Utility Modules'!$C$7:$C$8)),0)</f>
        <v>665163920.5</v>
      </c>
      <c r="CM159" s="27">
        <f>'Data Tables'!CM109*'Utility Modules'!$C$19/100/12+if('Utility Modules'!$C$60='Background Data'!$A$93,CM$201*('Utility Modules'!$C$7/sum('Utility Modules'!$C$7:$C$8)),0)</f>
        <v>670800857.1</v>
      </c>
      <c r="CN159" s="27">
        <f>'Data Tables'!CN109*'Utility Modules'!$C$19/100/12+if('Utility Modules'!$C$60='Background Data'!$A$93,CN$201*('Utility Modules'!$C$7/sum('Utility Modules'!$C$7:$C$8)),0)</f>
        <v>676444950.3</v>
      </c>
      <c r="CO159" s="27">
        <f>'Data Tables'!CO109*'Utility Modules'!$C$19/100/12+if('Utility Modules'!$C$60='Background Data'!$A$93,CO$201*('Utility Modules'!$C$7/sum('Utility Modules'!$C$7:$C$8)),0)</f>
        <v>682096342.8</v>
      </c>
      <c r="CP159" s="27">
        <f>'Data Tables'!CP109*'Utility Modules'!$C$19/100/12+if('Utility Modules'!$C$60='Background Data'!$A$93,CP$201*('Utility Modules'!$C$7/sum('Utility Modules'!$C$7:$C$8)),0)</f>
        <v>687755144.5</v>
      </c>
      <c r="CQ159" s="27">
        <f>'Data Tables'!CQ109*'Utility Modules'!$C$19/100/12+if('Utility Modules'!$C$60='Background Data'!$A$93,CQ$201*('Utility Modules'!$C$7/sum('Utility Modules'!$C$7:$C$8)),0)</f>
        <v>693421492.9</v>
      </c>
      <c r="CR159" s="27">
        <f>'Data Tables'!CR109*'Utility Modules'!$C$19/100/12+if('Utility Modules'!$C$60='Background Data'!$A$93,CR$201*('Utility Modules'!$C$7/sum('Utility Modules'!$C$7:$C$8)),0)</f>
        <v>699095501.6</v>
      </c>
      <c r="CS159" s="27">
        <f>'Data Tables'!CS109*'Utility Modules'!$C$19/100/12+if('Utility Modules'!$C$60='Background Data'!$A$93,CS$201*('Utility Modules'!$C$7/sum('Utility Modules'!$C$7:$C$8)),0)</f>
        <v>704777260.7</v>
      </c>
      <c r="CT159" s="27">
        <f>'Data Tables'!CT109*'Utility Modules'!$C$19/100/12+if('Utility Modules'!$C$60='Background Data'!$A$93,CT$201*('Utility Modules'!$C$7/sum('Utility Modules'!$C$7:$C$8)),0)</f>
        <v>710466916</v>
      </c>
      <c r="CU159" s="27">
        <f>'Data Tables'!CU109*'Utility Modules'!$C$19/100/12+if('Utility Modules'!$C$60='Background Data'!$A$93,CU$201*('Utility Modules'!$C$7/sum('Utility Modules'!$C$7:$C$8)),0)</f>
        <v>716164550.8</v>
      </c>
      <c r="CV159" s="27">
        <f>'Data Tables'!CV109*'Utility Modules'!$C$19/100/12+if('Utility Modules'!$C$60='Background Data'!$A$93,CV$201*('Utility Modules'!$C$7/sum('Utility Modules'!$C$7:$C$8)),0)</f>
        <v>721870291.3</v>
      </c>
      <c r="CW159" s="27">
        <f>'Data Tables'!CW109*'Utility Modules'!$C$19/100/12+if('Utility Modules'!$C$60='Background Data'!$A$93,CW$201*('Utility Modules'!$C$7/sum('Utility Modules'!$C$7:$C$8)),0)</f>
        <v>727584219.7</v>
      </c>
      <c r="CX159" s="27">
        <f>'Data Tables'!CX109*'Utility Modules'!$C$19/100/12+if('Utility Modules'!$C$60='Background Data'!$A$93,CX$201*('Utility Modules'!$C$7/sum('Utility Modules'!$C$7:$C$8)),0)</f>
        <v>733306457.1</v>
      </c>
      <c r="CY159" s="27">
        <f>'Data Tables'!CY109*'Utility Modules'!$C$19/100/12+if('Utility Modules'!$C$60='Background Data'!$A$93,CY$201*('Utility Modules'!$C$7/sum('Utility Modules'!$C$7:$C$8)),0)</f>
        <v>739037093.7</v>
      </c>
      <c r="CZ159" s="27">
        <f>'Data Tables'!CZ109*'Utility Modules'!$C$19/100/12+if('Utility Modules'!$C$60='Background Data'!$A$93,CZ$201*('Utility Modules'!$C$7/sum('Utility Modules'!$C$7:$C$8)),0)</f>
        <v>744776209.8</v>
      </c>
      <c r="DA159" s="27">
        <f>'Data Tables'!DA109*'Utility Modules'!$C$19/100/12+if('Utility Modules'!$C$60='Background Data'!$A$93,DA$201*('Utility Modules'!$C$7/sum('Utility Modules'!$C$7:$C$8)),0)</f>
        <v>750523920.2</v>
      </c>
      <c r="DB159" s="27">
        <f>'Data Tables'!DB109*'Utility Modules'!$C$19/100/12+if('Utility Modules'!$C$60='Background Data'!$A$93,DB$201*('Utility Modules'!$C$7/sum('Utility Modules'!$C$7:$C$8)),0)</f>
        <v>756280290.3</v>
      </c>
      <c r="DC159" s="27">
        <f>'Data Tables'!DC109*'Utility Modules'!$C$19/100/12+if('Utility Modules'!$C$60='Background Data'!$A$93,DC$201*('Utility Modules'!$C$7/sum('Utility Modules'!$C$7:$C$8)),0)</f>
        <v>762045432.8</v>
      </c>
      <c r="DD159" s="27">
        <f>'Data Tables'!DD109*'Utility Modules'!$C$19/100/12+if('Utility Modules'!$C$60='Background Data'!$A$93,DD$201*('Utility Modules'!$C$7/sum('Utility Modules'!$C$7:$C$8)),0)</f>
        <v>767819424.6</v>
      </c>
      <c r="DE159" s="27">
        <f>'Data Tables'!DE109*'Utility Modules'!$C$19/100/12+if('Utility Modules'!$C$60='Background Data'!$A$93,DE$201*('Utility Modules'!$C$7/sum('Utility Modules'!$C$7:$C$8)),0)</f>
        <v>773602298.2</v>
      </c>
      <c r="DF159" s="27">
        <f>'Data Tables'!DF109*'Utility Modules'!$C$19/100/12+if('Utility Modules'!$C$60='Background Data'!$A$93,DF$201*('Utility Modules'!$C$7/sum('Utility Modules'!$C$7:$C$8)),0)</f>
        <v>779394213.4</v>
      </c>
      <c r="DG159" s="27">
        <f>'Data Tables'!DG109*'Utility Modules'!$C$19/100/12+if('Utility Modules'!$C$60='Background Data'!$A$93,DG$201*('Utility Modules'!$C$7/sum('Utility Modules'!$C$7:$C$8)),0)</f>
        <v>785195201.7</v>
      </c>
      <c r="DH159" s="27">
        <f>'Data Tables'!DH109*'Utility Modules'!$C$19/100/12+if('Utility Modules'!$C$60='Background Data'!$A$93,DH$201*('Utility Modules'!$C$7/sum('Utility Modules'!$C$7:$C$8)),0)</f>
        <v>791005372.2</v>
      </c>
      <c r="DI159" s="27">
        <f>'Data Tables'!DI109*'Utility Modules'!$C$19/100/12+if('Utility Modules'!$C$60='Background Data'!$A$93,DI$201*('Utility Modules'!$C$7/sum('Utility Modules'!$C$7:$C$8)),0)</f>
        <v>796824772.4</v>
      </c>
      <c r="DJ159" s="27">
        <f>'Data Tables'!DJ109*'Utility Modules'!$C$19/100/12+if('Utility Modules'!$C$60='Background Data'!$A$93,DJ$201*('Utility Modules'!$C$7/sum('Utility Modules'!$C$7:$C$8)),0)</f>
        <v>802653507.2</v>
      </c>
      <c r="DK159" s="27">
        <f>'Data Tables'!DK109*'Utility Modules'!$C$19/100/12+if('Utility Modules'!$C$60='Background Data'!$A$93,DK$201*('Utility Modules'!$C$7/sum('Utility Modules'!$C$7:$C$8)),0)</f>
        <v>808491638.6</v>
      </c>
      <c r="DL159" s="27">
        <f>'Data Tables'!DL109*'Utility Modules'!$C$19/100/12+if('Utility Modules'!$C$60='Background Data'!$A$93,DL$201*('Utility Modules'!$C$7/sum('Utility Modules'!$C$7:$C$8)),0)</f>
        <v>814339218.9</v>
      </c>
      <c r="DM159" s="27">
        <f>'Data Tables'!DM109*'Utility Modules'!$C$19/100/12+if('Utility Modules'!$C$60='Background Data'!$A$93,DM$201*('Utility Modules'!$C$7/sum('Utility Modules'!$C$7:$C$8)),0)</f>
        <v>820196349.6</v>
      </c>
      <c r="DN159" s="27">
        <f>'Data Tables'!DN109*'Utility Modules'!$C$19/100/12+if('Utility Modules'!$C$60='Background Data'!$A$93,DN$201*('Utility Modules'!$C$7/sum('Utility Modules'!$C$7:$C$8)),0)</f>
        <v>826063065.7</v>
      </c>
      <c r="DO159" s="27">
        <f>'Data Tables'!DO109*'Utility Modules'!$C$19/100/12+if('Utility Modules'!$C$60='Background Data'!$A$93,DO$201*('Utility Modules'!$C$7/sum('Utility Modules'!$C$7:$C$8)),0)</f>
        <v>831939468.2</v>
      </c>
      <c r="DP159" s="27">
        <f>'Data Tables'!DP109*'Utility Modules'!$C$19/100/12+if('Utility Modules'!$C$60='Background Data'!$A$93,DP$201*('Utility Modules'!$C$7/sum('Utility Modules'!$C$7:$C$8)),0)</f>
        <v>823653242.9</v>
      </c>
      <c r="DQ159" s="27">
        <f>'Data Tables'!DQ109*'Utility Modules'!$C$19/100/12+if('Utility Modules'!$C$60='Background Data'!$A$93,DQ$201*('Utility Modules'!$C$7/sum('Utility Modules'!$C$7:$C$8)),0)</f>
        <v>823653858.3</v>
      </c>
      <c r="DR159" s="27">
        <f>'Data Tables'!DR109*'Utility Modules'!$C$19/100/12+if('Utility Modules'!$C$60='Background Data'!$A$93,DR$201*('Utility Modules'!$C$7/sum('Utility Modules'!$C$7:$C$8)),0)</f>
        <v>823654551.4</v>
      </c>
    </row>
    <row r="160" ht="14.25" customHeight="1" outlineLevel="1">
      <c r="A160" s="13"/>
      <c r="B160" s="242" t="str">
        <f>'Utility Modules'!B8</f>
        <v>Staking Buyback &amp; Distribute</v>
      </c>
      <c r="C160" s="27">
        <f>(C147-C150)*(C133/C134)+if('Utility Modules'!$C$60='Background Data'!$A$93,C$201*('Utility Modules'!$C$8/sum('Utility Modules'!$C$7:$C$8)),0)</f>
        <v>2365790244</v>
      </c>
      <c r="D160" s="27">
        <f>(D147-D150)*(D133/D134)+if('Utility Modules'!$C$60='Background Data'!$A$93,D$201*('Utility Modules'!$C$8/sum('Utility Modules'!$C$7:$C$8)),0)</f>
        <v>2129463117</v>
      </c>
      <c r="E160" s="27">
        <f>(E147-E150)*(E133/E134)+if('Utility Modules'!$C$60='Background Data'!$A$93,E$201*('Utility Modules'!$C$8/sum('Utility Modules'!$C$7:$C$8)),0)</f>
        <v>2226662938</v>
      </c>
      <c r="F160" s="27">
        <f>(F147-F150)*(F133/F134)+if('Utility Modules'!$C$60='Background Data'!$A$93,F$201*('Utility Modules'!$C$8/sum('Utility Modules'!$C$7:$C$8)),0)</f>
        <v>2016399496</v>
      </c>
      <c r="G160" s="27">
        <f>(G147-G150)*(G133/G134)+if('Utility Modules'!$C$60='Background Data'!$A$93,G$201*('Utility Modules'!$C$8/sum('Utility Modules'!$C$7:$C$8)),0)</f>
        <v>1671086223</v>
      </c>
      <c r="H160" s="27">
        <f>(H147-H150)*(H133/H134)+if('Utility Modules'!$C$60='Background Data'!$A$93,H$201*('Utility Modules'!$C$8/sum('Utility Modules'!$C$7:$C$8)),0)</f>
        <v>5203595179</v>
      </c>
      <c r="I160" s="27">
        <f>(I147-I150)*(I133/I134)+if('Utility Modules'!$C$60='Background Data'!$A$93,I$201*('Utility Modules'!$C$8/sum('Utility Modules'!$C$7:$C$8)),0)</f>
        <v>4269561176</v>
      </c>
      <c r="J160" s="27">
        <f>(J147-J150)*(J133/J134)+if('Utility Modules'!$C$60='Background Data'!$A$93,J$201*('Utility Modules'!$C$8/sum('Utility Modules'!$C$7:$C$8)),0)</f>
        <v>3448455419</v>
      </c>
      <c r="K160" s="27">
        <f>(K147-K150)*(K133/K134)+if('Utility Modules'!$C$60='Background Data'!$A$93,K$201*('Utility Modules'!$C$8/sum('Utility Modules'!$C$7:$C$8)),0)</f>
        <v>2883299578</v>
      </c>
      <c r="L160" s="27">
        <f>(L147-L150)*(L133/L134)+if('Utility Modules'!$C$60='Background Data'!$A$93,L$201*('Utility Modules'!$C$8/sum('Utility Modules'!$C$7:$C$8)),0)</f>
        <v>2492745578</v>
      </c>
      <c r="M160" s="27">
        <f>(M147-M150)*(M133/M134)+if('Utility Modules'!$C$60='Background Data'!$A$93,M$201*('Utility Modules'!$C$8/sum('Utility Modules'!$C$7:$C$8)),0)</f>
        <v>2213866768</v>
      </c>
      <c r="N160" s="27">
        <f>(N147-N150)*(N133/N134)+if('Utility Modules'!$C$60='Background Data'!$A$93,N$201*('Utility Modules'!$C$8/sum('Utility Modules'!$C$7:$C$8)),0)</f>
        <v>3846108079</v>
      </c>
      <c r="O160" s="27">
        <f>(O147-O150)*(O133/O134)+if('Utility Modules'!$C$60='Background Data'!$A$93,O$201*('Utility Modules'!$C$8/sum('Utility Modules'!$C$7:$C$8)),0)</f>
        <v>3806952660</v>
      </c>
      <c r="P160" s="27">
        <f>(P147-P150)*(P133/P134)+if('Utility Modules'!$C$60='Background Data'!$A$93,P$201*('Utility Modules'!$C$8/sum('Utility Modules'!$C$7:$C$8)),0)</f>
        <v>3548938987</v>
      </c>
      <c r="Q160" s="27">
        <f>(Q147-Q150)*(Q133/Q134)+if('Utility Modules'!$C$60='Background Data'!$A$93,Q$201*('Utility Modules'!$C$8/sum('Utility Modules'!$C$7:$C$8)),0)</f>
        <v>3288238143</v>
      </c>
      <c r="R160" s="27">
        <f>(R147-R150)*(R133/R134)+if('Utility Modules'!$C$60='Background Data'!$A$93,R$201*('Utility Modules'!$C$8/sum('Utility Modules'!$C$7:$C$8)),0)</f>
        <v>3060813986</v>
      </c>
      <c r="S160" s="27">
        <f>(S147-S150)*(S133/S134)+if('Utility Modules'!$C$60='Background Data'!$A$93,S$201*('Utility Modules'!$C$8/sum('Utility Modules'!$C$7:$C$8)),0)</f>
        <v>2867594569</v>
      </c>
      <c r="T160" s="27">
        <f>(T147-T150)*(T133/T134)+if('Utility Modules'!$C$60='Background Data'!$A$93,T$201*('Utility Modules'!$C$8/sum('Utility Modules'!$C$7:$C$8)),0)</f>
        <v>2703423325</v>
      </c>
      <c r="U160" s="27">
        <f>(U147-U150)*(U133/U134)+if('Utility Modules'!$C$60='Background Data'!$A$93,U$201*('Utility Modules'!$C$8/sum('Utility Modules'!$C$7:$C$8)),0)</f>
        <v>2563084320</v>
      </c>
      <c r="V160" s="27">
        <f>(V147-V150)*(V133/V134)+if('Utility Modules'!$C$60='Background Data'!$A$93,V$201*('Utility Modules'!$C$8/sum('Utility Modules'!$C$7:$C$8)),0)</f>
        <v>2442191097</v>
      </c>
      <c r="W160" s="27">
        <f>(W147-W150)*(W133/W134)+if('Utility Modules'!$C$60='Background Data'!$A$93,W$201*('Utility Modules'!$C$8/sum('Utility Modules'!$C$7:$C$8)),0)</f>
        <v>2337343521</v>
      </c>
      <c r="X160" s="27">
        <f>(X147-X150)*(X133/X134)+if('Utility Modules'!$C$60='Background Data'!$A$93,X$201*('Utility Modules'!$C$8/sum('Utility Modules'!$C$7:$C$8)),0)</f>
        <v>2245805793</v>
      </c>
      <c r="Y160" s="27">
        <f>(Y147-Y150)*(Y133/Y134)+if('Utility Modules'!$C$60='Background Data'!$A$93,Y$201*('Utility Modules'!$C$8/sum('Utility Modules'!$C$7:$C$8)),0)</f>
        <v>2165378134</v>
      </c>
      <c r="Z160" s="27">
        <f>(Z147-Z150)*(Z133/Z134)+if('Utility Modules'!$C$60='Background Data'!$A$93,Z$201*('Utility Modules'!$C$8/sum('Utility Modules'!$C$7:$C$8)),0)</f>
        <v>2094431256</v>
      </c>
      <c r="AA160" s="27">
        <f>(AA147-AA150)*(AA133/AA134)+if('Utility Modules'!$C$60='Background Data'!$A$93,AA$201*('Utility Modules'!$C$8/sum('Utility Modules'!$C$7:$C$8)),0)</f>
        <v>2031491915</v>
      </c>
      <c r="AB160" s="27">
        <f>(AB147-AB150)*(AB133/AB134)+if('Utility Modules'!$C$60='Background Data'!$A$93,AB$201*('Utility Modules'!$C$8/sum('Utility Modules'!$C$7:$C$8)),0)</f>
        <v>1975451586</v>
      </c>
      <c r="AC160" s="27">
        <f>(AC147-AC150)*(AC133/AC134)+if('Utility Modules'!$C$60='Background Data'!$A$93,AC$201*('Utility Modules'!$C$8/sum('Utility Modules'!$C$7:$C$8)),0)</f>
        <v>1925335346</v>
      </c>
      <c r="AD160" s="27">
        <f>(AD147-AD150)*(AD133/AD134)+if('Utility Modules'!$C$60='Background Data'!$A$93,AD$201*('Utility Modules'!$C$8/sum('Utility Modules'!$C$7:$C$8)),0)</f>
        <v>1880390818</v>
      </c>
      <c r="AE160" s="27">
        <f>(AE147-AE150)*(AE133/AE134)+if('Utility Modules'!$C$60='Background Data'!$A$93,AE$201*('Utility Modules'!$C$8/sum('Utility Modules'!$C$7:$C$8)),0)</f>
        <v>1839945444</v>
      </c>
      <c r="AF160" s="27">
        <f>(AF147-AF150)*(AF133/AF134)+if('Utility Modules'!$C$60='Background Data'!$A$93,AF$201*('Utility Modules'!$C$8/sum('Utility Modules'!$C$7:$C$8)),0)</f>
        <v>1803435760</v>
      </c>
      <c r="AG160" s="27">
        <f>(AG147-AG150)*(AG133/AG134)+if('Utility Modules'!$C$60='Background Data'!$A$93,AG$201*('Utility Modules'!$C$8/sum('Utility Modules'!$C$7:$C$8)),0)</f>
        <v>1770421636</v>
      </c>
      <c r="AH160" s="27">
        <f>(AH147-AH150)*(AH133/AH134)+if('Utility Modules'!$C$60='Background Data'!$A$93,AH$201*('Utility Modules'!$C$8/sum('Utility Modules'!$C$7:$C$8)),0)</f>
        <v>1740475859</v>
      </c>
      <c r="AI160" s="27">
        <f>(AI147-AI150)*(AI133/AI134)+if('Utility Modules'!$C$60='Background Data'!$A$93,AI$201*('Utility Modules'!$C$8/sum('Utility Modules'!$C$7:$C$8)),0)</f>
        <v>1713284648</v>
      </c>
      <c r="AJ160" s="27">
        <f>(AJ147-AJ150)*(AJ133/AJ134)+if('Utility Modules'!$C$60='Background Data'!$A$93,AJ$201*('Utility Modules'!$C$8/sum('Utility Modules'!$C$7:$C$8)),0)</f>
        <v>1688538246</v>
      </c>
      <c r="AK160" s="27">
        <f>(AK147-AK150)*(AK133/AK134)+if('Utility Modules'!$C$60='Background Data'!$A$93,AK$201*('Utility Modules'!$C$8/sum('Utility Modules'!$C$7:$C$8)),0)</f>
        <v>1665947362</v>
      </c>
      <c r="AL160" s="27">
        <f>(AL147-AL150)*(AL133/AL134)+if('Utility Modules'!$C$60='Background Data'!$A$93,AL$201*('Utility Modules'!$C$8/sum('Utility Modules'!$C$7:$C$8)),0)</f>
        <v>1645367212</v>
      </c>
      <c r="AM160" s="27">
        <f>(AM147-AM150)*(AM133/AM134)+if('Utility Modules'!$C$60='Background Data'!$A$93,AM$201*('Utility Modules'!$C$8/sum('Utility Modules'!$C$7:$C$8)),0)</f>
        <v>1626548592</v>
      </c>
      <c r="AN160" s="27">
        <f>(AN147-AN150)*(AN133/AN134)+if('Utility Modules'!$C$60='Background Data'!$A$93,AN$201*('Utility Modules'!$C$8/sum('Utility Modules'!$C$7:$C$8)),0)</f>
        <v>1609350554</v>
      </c>
      <c r="AO160" s="27">
        <f>(AO147-AO150)*(AO133/AO134)+if('Utility Modules'!$C$60='Background Data'!$A$93,AO$201*('Utility Modules'!$C$8/sum('Utility Modules'!$C$7:$C$8)),0)</f>
        <v>1593598327</v>
      </c>
      <c r="AP160" s="27">
        <f>(AP147-AP150)*(AP133/AP134)+if('Utility Modules'!$C$60='Background Data'!$A$93,AP$201*('Utility Modules'!$C$8/sum('Utility Modules'!$C$7:$C$8)),0)</f>
        <v>1579186030</v>
      </c>
      <c r="AQ160" s="27">
        <f>(AQ147-AQ150)*(AQ133/AQ134)+if('Utility Modules'!$C$60='Background Data'!$A$93,AQ$201*('Utility Modules'!$C$8/sum('Utility Modules'!$C$7:$C$8)),0)</f>
        <v>1565983175</v>
      </c>
      <c r="AR160" s="27">
        <f>(AR147-AR150)*(AR133/AR134)+if('Utility Modules'!$C$60='Background Data'!$A$93,AR$201*('Utility Modules'!$C$8/sum('Utility Modules'!$C$7:$C$8)),0)</f>
        <v>1553876237</v>
      </c>
      <c r="AS160" s="27">
        <f>(AS147-AS150)*(AS133/AS134)+if('Utility Modules'!$C$60='Background Data'!$A$93,AS$201*('Utility Modules'!$C$8/sum('Utility Modules'!$C$7:$C$8)),0)</f>
        <v>1542796923</v>
      </c>
      <c r="AT160" s="27">
        <f>(AT147-AT150)*(AT133/AT134)+if('Utility Modules'!$C$60='Background Data'!$A$93,AT$201*('Utility Modules'!$C$8/sum('Utility Modules'!$C$7:$C$8)),0)</f>
        <v>1532638093</v>
      </c>
      <c r="AU160" s="27">
        <f>(AU147-AU150)*(AU133/AU134)+if('Utility Modules'!$C$60='Background Data'!$A$93,AU$201*('Utility Modules'!$C$8/sum('Utility Modules'!$C$7:$C$8)),0)</f>
        <v>1523350565</v>
      </c>
      <c r="AV160" s="27">
        <f>(AV147-AV150)*(AV133/AV134)+if('Utility Modules'!$C$60='Background Data'!$A$93,AV$201*('Utility Modules'!$C$8/sum('Utility Modules'!$C$7:$C$8)),0)</f>
        <v>1514854522</v>
      </c>
      <c r="AW160" s="27">
        <f>(AW147-AW150)*(AW133/AW134)+if('Utility Modules'!$C$60='Background Data'!$A$93,AW$201*('Utility Modules'!$C$8/sum('Utility Modules'!$C$7:$C$8)),0)</f>
        <v>1507069489</v>
      </c>
      <c r="AX160" s="27">
        <f>(AX147-AX150)*(AX133/AX134)+if('Utility Modules'!$C$60='Background Data'!$A$93,AX$201*('Utility Modules'!$C$8/sum('Utility Modules'!$C$7:$C$8)),0)</f>
        <v>1499987913</v>
      </c>
      <c r="AY160" s="27">
        <f>(AY147-AY150)*(AY133/AY134)+if('Utility Modules'!$C$60='Background Data'!$A$93,AY$201*('Utility Modules'!$C$8/sum('Utility Modules'!$C$7:$C$8)),0)</f>
        <v>1493523599</v>
      </c>
      <c r="AZ160" s="27">
        <f>(AZ147-AZ150)*(AZ133/AZ134)+if('Utility Modules'!$C$60='Background Data'!$A$93,AZ$201*('Utility Modules'!$C$8/sum('Utility Modules'!$C$7:$C$8)),0)</f>
        <v>1487657371</v>
      </c>
      <c r="BA160" s="27">
        <f>(BA147-BA150)*(BA133/BA134)+if('Utility Modules'!$C$60='Background Data'!$A$93,BA$201*('Utility Modules'!$C$8/sum('Utility Modules'!$C$7:$C$8)),0)</f>
        <v>1482325112</v>
      </c>
      <c r="BB160" s="27">
        <f>(BB147-BB150)*(BB133/BB134)+if('Utility Modules'!$C$60='Background Data'!$A$93,BB$201*('Utility Modules'!$C$8/sum('Utility Modules'!$C$7:$C$8)),0)</f>
        <v>1477514039</v>
      </c>
      <c r="BC160" s="27">
        <f>(BC147-BC150)*(BC133/BC134)+if('Utility Modules'!$C$60='Background Data'!$A$93,BC$201*('Utility Modules'!$C$8/sum('Utility Modules'!$C$7:$C$8)),0)</f>
        <v>1473177714</v>
      </c>
      <c r="BD160" s="27">
        <f>(BD147-BD150)*(BD133/BD134)+if('Utility Modules'!$C$60='Background Data'!$A$93,BD$201*('Utility Modules'!$C$8/sum('Utility Modules'!$C$7:$C$8)),0)</f>
        <v>1469276019</v>
      </c>
      <c r="BE160" s="27">
        <f>(BE147-BE150)*(BE133/BE134)+if('Utility Modules'!$C$60='Background Data'!$A$93,BE$201*('Utility Modules'!$C$8/sum('Utility Modules'!$C$7:$C$8)),0)</f>
        <v>1465803694</v>
      </c>
      <c r="BF160" s="27">
        <f>(BF147-BF150)*(BF133/BF134)+if('Utility Modules'!$C$60='Background Data'!$A$93,BF$201*('Utility Modules'!$C$8/sum('Utility Modules'!$C$7:$C$8)),0)</f>
        <v>1462711509</v>
      </c>
      <c r="BG160" s="27">
        <f>(BG147-BG150)*(BG133/BG134)+if('Utility Modules'!$C$60='Background Data'!$A$93,BG$201*('Utility Modules'!$C$8/sum('Utility Modules'!$C$7:$C$8)),0)</f>
        <v>1459999522</v>
      </c>
      <c r="BH160" s="27">
        <f>(BH147-BH150)*(BH133/BH134)+if('Utility Modules'!$C$60='Background Data'!$A$93,BH$201*('Utility Modules'!$C$8/sum('Utility Modules'!$C$7:$C$8)),0)</f>
        <v>1457633190</v>
      </c>
      <c r="BI160" s="27">
        <f>(BI147-BI150)*(BI133/BI134)+if('Utility Modules'!$C$60='Background Data'!$A$93,BI$201*('Utility Modules'!$C$8/sum('Utility Modules'!$C$7:$C$8)),0)</f>
        <v>1455561688</v>
      </c>
      <c r="BJ160" s="27">
        <f>(BJ147-BJ150)*(BJ133/BJ134)+if('Utility Modules'!$C$60='Background Data'!$A$93,BJ$201*('Utility Modules'!$C$8/sum('Utility Modules'!$C$7:$C$8)),0)</f>
        <v>1453834078</v>
      </c>
      <c r="BK160" s="27">
        <f>(BK147-BK150)*(BK133/BK134)+if('Utility Modules'!$C$60='Background Data'!$A$93,BK$201*('Utility Modules'!$C$8/sum('Utility Modules'!$C$7:$C$8)),0)</f>
        <v>1452384170</v>
      </c>
      <c r="BL160" s="27">
        <f>(BL147-BL150)*(BL133/BL134)+if('Utility Modules'!$C$60='Background Data'!$A$93,BL$201*('Utility Modules'!$C$8/sum('Utility Modules'!$C$7:$C$8)),0)</f>
        <v>1451221682</v>
      </c>
      <c r="BM160" s="27">
        <f>(BM147-BM150)*(BM133/BM134)+if('Utility Modules'!$C$60='Background Data'!$A$93,BM$201*('Utility Modules'!$C$8/sum('Utility Modules'!$C$7:$C$8)),0)</f>
        <v>1450308596</v>
      </c>
      <c r="BN160" s="27">
        <f>(BN147-BN150)*(BN133/BN134)+if('Utility Modules'!$C$60='Background Data'!$A$93,BN$201*('Utility Modules'!$C$8/sum('Utility Modules'!$C$7:$C$8)),0)</f>
        <v>1449654833</v>
      </c>
      <c r="BO160" s="27">
        <f>(BO147-BO150)*(BO133/BO134)+if('Utility Modules'!$C$60='Background Data'!$A$93,BO$201*('Utility Modules'!$C$8/sum('Utility Modules'!$C$7:$C$8)),0)</f>
        <v>1449235022</v>
      </c>
      <c r="BP160" s="27">
        <f>(BP147-BP150)*(BP133/BP134)+if('Utility Modules'!$C$60='Background Data'!$A$93,BP$201*('Utility Modules'!$C$8/sum('Utility Modules'!$C$7:$C$8)),0)</f>
        <v>1449027850</v>
      </c>
      <c r="BQ160" s="27">
        <f>(BQ147-BQ150)*(BQ133/BQ134)+if('Utility Modules'!$C$60='Background Data'!$A$93,BQ$201*('Utility Modules'!$C$8/sum('Utility Modules'!$C$7:$C$8)),0)</f>
        <v>1449044904</v>
      </c>
      <c r="BR160" s="27">
        <f>(BR147-BR150)*(BR133/BR134)+if('Utility Modules'!$C$60='Background Data'!$A$93,BR$201*('Utility Modules'!$C$8/sum('Utility Modules'!$C$7:$C$8)),0)</f>
        <v>1449252585</v>
      </c>
      <c r="BS160" s="27">
        <f>(BS147-BS150)*(BS133/BS134)+if('Utility Modules'!$C$60='Background Data'!$A$93,BS$201*('Utility Modules'!$C$8/sum('Utility Modules'!$C$7:$C$8)),0)</f>
        <v>1449664913</v>
      </c>
      <c r="BT160" s="27">
        <f>(BT147-BT150)*(BT133/BT134)+if('Utility Modules'!$C$60='Background Data'!$A$93,BT$201*('Utility Modules'!$C$8/sum('Utility Modules'!$C$7:$C$8)),0)</f>
        <v>1450260230</v>
      </c>
      <c r="BU160" s="27">
        <f>(BU147-BU150)*(BU133/BU134)+if('Utility Modules'!$C$60='Background Data'!$A$93,BU$201*('Utility Modules'!$C$8/sum('Utility Modules'!$C$7:$C$8)),0)</f>
        <v>1450999235</v>
      </c>
      <c r="BV160" s="27">
        <f>(BV147-BV150)*(BV133/BV134)+if('Utility Modules'!$C$60='Background Data'!$A$93,BV$201*('Utility Modules'!$C$8/sum('Utility Modules'!$C$7:$C$8)),0)</f>
        <v>1451941808</v>
      </c>
      <c r="BW160" s="27">
        <f>(BW147-BW150)*(BW133/BW134)+if('Utility Modules'!$C$60='Background Data'!$A$93,BW$201*('Utility Modules'!$C$8/sum('Utility Modules'!$C$7:$C$8)),0)</f>
        <v>1453031429</v>
      </c>
      <c r="BX160" s="27">
        <f>(BX147-BX150)*(BX133/BX134)+if('Utility Modules'!$C$60='Background Data'!$A$93,BX$201*('Utility Modules'!$C$8/sum('Utility Modules'!$C$7:$C$8)),0)</f>
        <v>1454286887</v>
      </c>
      <c r="BY160" s="27">
        <f>(BY147-BY150)*(BY133/BY134)+if('Utility Modules'!$C$60='Background Data'!$A$93,BY$201*('Utility Modules'!$C$8/sum('Utility Modules'!$C$7:$C$8)),0)</f>
        <v>1455678194</v>
      </c>
      <c r="BZ160" s="27">
        <f>(BZ147-BZ150)*(BZ133/BZ134)+if('Utility Modules'!$C$60='Background Data'!$A$93,BZ$201*('Utility Modules'!$C$8/sum('Utility Modules'!$C$7:$C$8)),0)</f>
        <v>1457223013</v>
      </c>
      <c r="CA160" s="27">
        <f>(CA147-CA150)*(CA133/CA134)+if('Utility Modules'!$C$60='Background Data'!$A$93,CA$201*('Utility Modules'!$C$8/sum('Utility Modules'!$C$7:$C$8)),0)</f>
        <v>1458902805</v>
      </c>
      <c r="CB160" s="27">
        <f>(CB147-CB150)*(CB133/CB134)+if('Utility Modules'!$C$60='Background Data'!$A$93,CB$201*('Utility Modules'!$C$8/sum('Utility Modules'!$C$7:$C$8)),0)</f>
        <v>1460702483</v>
      </c>
      <c r="CC160" s="27">
        <f>(CC147-CC150)*(CC133/CC134)+if('Utility Modules'!$C$60='Background Data'!$A$93,CC$201*('Utility Modules'!$C$8/sum('Utility Modules'!$C$7:$C$8)),0)</f>
        <v>1462639823</v>
      </c>
      <c r="CD160" s="27">
        <f>(CD147-CD150)*(CD133/CD134)+if('Utility Modules'!$C$60='Background Data'!$A$93,CD$201*('Utility Modules'!$C$8/sum('Utility Modules'!$C$7:$C$8)),0)</f>
        <v>1464686316</v>
      </c>
      <c r="CE160" s="27">
        <f>(CE147-CE150)*(CE133/CE134)+if('Utility Modules'!$C$60='Background Data'!$A$93,CE$201*('Utility Modules'!$C$8/sum('Utility Modules'!$C$7:$C$8)),0)</f>
        <v>1466861380</v>
      </c>
      <c r="CF160" s="27">
        <f>(CF147-CF150)*(CF133/CF134)+if('Utility Modules'!$C$60='Background Data'!$A$93,CF$201*('Utility Modules'!$C$8/sum('Utility Modules'!$C$7:$C$8)),0)</f>
        <v>1469147815</v>
      </c>
      <c r="CG160" s="27">
        <f>(CG147-CG150)*(CG133/CG134)+if('Utility Modules'!$C$60='Background Data'!$A$93,CG$201*('Utility Modules'!$C$8/sum('Utility Modules'!$C$7:$C$8)),0)</f>
        <v>1471509961</v>
      </c>
      <c r="CH160" s="27">
        <f>(CH147-CH150)*(CH133/CH134)+if('Utility Modules'!$C$60='Background Data'!$A$93,CH$201*('Utility Modules'!$C$8/sum('Utility Modules'!$C$7:$C$8)),0)</f>
        <v>1474013026</v>
      </c>
      <c r="CI160" s="27">
        <f>(CI147-CI150)*(CI133/CI134)+if('Utility Modules'!$C$60='Background Data'!$A$93,CI$201*('Utility Modules'!$C$8/sum('Utility Modules'!$C$7:$C$8)),0)</f>
        <v>1476603245</v>
      </c>
      <c r="CJ160" s="27">
        <f>(CJ147-CJ150)*(CJ133/CJ134)+if('Utility Modules'!$C$60='Background Data'!$A$93,CJ$201*('Utility Modules'!$C$8/sum('Utility Modules'!$C$7:$C$8)),0)</f>
        <v>1479303397</v>
      </c>
      <c r="CK160" s="27">
        <f>(CK147-CK150)*(CK133/CK134)+if('Utility Modules'!$C$60='Background Data'!$A$93,CK$201*('Utility Modules'!$C$8/sum('Utility Modules'!$C$7:$C$8)),0)</f>
        <v>1482086164</v>
      </c>
      <c r="CL160" s="27">
        <f>(CL147-CL150)*(CL133/CL134)+if('Utility Modules'!$C$60='Background Data'!$A$93,CL$201*('Utility Modules'!$C$8/sum('Utility Modules'!$C$7:$C$8)),0)</f>
        <v>1484972753</v>
      </c>
      <c r="CM160" s="27">
        <f>(CM147-CM150)*(CM133/CM134)+if('Utility Modules'!$C$60='Background Data'!$A$93,CM$201*('Utility Modules'!$C$8/sum('Utility Modules'!$C$7:$C$8)),0)</f>
        <v>1487947116</v>
      </c>
      <c r="CN160" s="27">
        <f>(CN147-CN150)*(CN133/CN134)+if('Utility Modules'!$C$60='Background Data'!$A$93,CN$201*('Utility Modules'!$C$8/sum('Utility Modules'!$C$7:$C$8)),0)</f>
        <v>1490996482</v>
      </c>
      <c r="CO160" s="27">
        <f>(CO147-CO150)*(CO133/CO134)+if('Utility Modules'!$C$60='Background Data'!$A$93,CO$201*('Utility Modules'!$C$8/sum('Utility Modules'!$C$7:$C$8)),0)</f>
        <v>1494141652</v>
      </c>
      <c r="CP160" s="27">
        <f>(CP147-CP150)*(CP133/CP134)+if('Utility Modules'!$C$60='Background Data'!$A$93,CP$201*('Utility Modules'!$C$8/sum('Utility Modules'!$C$7:$C$8)),0)</f>
        <v>1497355736</v>
      </c>
      <c r="CQ160" s="27">
        <f>(CQ147-CQ150)*(CQ133/CQ134)+if('Utility Modules'!$C$60='Background Data'!$A$93,CQ$201*('Utility Modules'!$C$8/sum('Utility Modules'!$C$7:$C$8)),0)</f>
        <v>1500660934</v>
      </c>
      <c r="CR160" s="27">
        <f>(CR147-CR150)*(CR133/CR134)+if('Utility Modules'!$C$60='Background Data'!$A$93,CR$201*('Utility Modules'!$C$8/sum('Utility Modules'!$C$7:$C$8)),0)</f>
        <v>1504041678</v>
      </c>
      <c r="CS160" s="27">
        <f>(CS147-CS150)*(CS133/CS134)+if('Utility Modules'!$C$60='Background Data'!$A$93,CS$201*('Utility Modules'!$C$8/sum('Utility Modules'!$C$7:$C$8)),0)</f>
        <v>1507474417</v>
      </c>
      <c r="CT160" s="27">
        <f>(CT147-CT150)*(CT133/CT134)+if('Utility Modules'!$C$60='Background Data'!$A$93,CT$201*('Utility Modules'!$C$8/sum('Utility Modules'!$C$7:$C$8)),0)</f>
        <v>1511004507</v>
      </c>
      <c r="CU160" s="27">
        <f>(CU147-CU150)*(CU133/CU134)+if('Utility Modules'!$C$60='Background Data'!$A$93,CU$201*('Utility Modules'!$C$8/sum('Utility Modules'!$C$7:$C$8)),0)</f>
        <v>1514591788</v>
      </c>
      <c r="CV160" s="27">
        <f>(CV147-CV150)*(CV133/CV134)+if('Utility Modules'!$C$60='Background Data'!$A$93,CV$201*('Utility Modules'!$C$8/sum('Utility Modules'!$C$7:$C$8)),0)</f>
        <v>1518260347</v>
      </c>
      <c r="CW160" s="27">
        <f>(CW147-CW150)*(CW133/CW134)+if('Utility Modules'!$C$60='Background Data'!$A$93,CW$201*('Utility Modules'!$C$8/sum('Utility Modules'!$C$7:$C$8)),0)</f>
        <v>1521983531</v>
      </c>
      <c r="CX160" s="27">
        <f>(CX147-CX150)*(CX133/CX134)+if('Utility Modules'!$C$60='Background Data'!$A$93,CX$201*('Utility Modules'!$C$8/sum('Utility Modules'!$C$7:$C$8)),0)</f>
        <v>1525784693</v>
      </c>
      <c r="CY160" s="27">
        <f>(CY147-CY150)*(CY133/CY134)+if('Utility Modules'!$C$60='Background Data'!$A$93,CY$201*('Utility Modules'!$C$8/sum('Utility Modules'!$C$7:$C$8)),0)</f>
        <v>1529648637</v>
      </c>
      <c r="CZ160" s="27">
        <f>(CZ147-CZ150)*(CZ133/CZ134)+if('Utility Modules'!$C$60='Background Data'!$A$93,CZ$201*('Utility Modules'!$C$8/sum('Utility Modules'!$C$7:$C$8)),0)</f>
        <v>1533563436</v>
      </c>
      <c r="DA160" s="27">
        <f>(DA147-DA150)*(DA133/DA134)+if('Utility Modules'!$C$60='Background Data'!$A$93,DA$201*('Utility Modules'!$C$8/sum('Utility Modules'!$C$7:$C$8)),0)</f>
        <v>1537551823</v>
      </c>
      <c r="DB160" s="27">
        <f>(DB147-DB150)*(DB133/DB134)+if('Utility Modules'!$C$60='Background Data'!$A$93,DB$201*('Utility Modules'!$C$8/sum('Utility Modules'!$C$7:$C$8)),0)</f>
        <v>1541587126</v>
      </c>
      <c r="DC160" s="27">
        <f>(DC147-DC150)*(DC133/DC134)+if('Utility Modules'!$C$60='Background Data'!$A$93,DC$201*('Utility Modules'!$C$8/sum('Utility Modules'!$C$7:$C$8)),0)</f>
        <v>1545693415</v>
      </c>
      <c r="DD160" s="27">
        <f>(DD147-DD150)*(DD133/DD134)+if('Utility Modules'!$C$60='Background Data'!$A$93,DD$201*('Utility Modules'!$C$8/sum('Utility Modules'!$C$7:$C$8)),0)</f>
        <v>1549855610</v>
      </c>
      <c r="DE160" s="27">
        <f>(DE147-DE150)*(DE133/DE134)+if('Utility Modules'!$C$60='Background Data'!$A$93,DE$201*('Utility Modules'!$C$8/sum('Utility Modules'!$C$7:$C$8)),0)</f>
        <v>1554038583</v>
      </c>
      <c r="DF160" s="27">
        <f>(DF147-DF150)*(DF133/DF134)+if('Utility Modules'!$C$60='Background Data'!$A$93,DF$201*('Utility Modules'!$C$8/sum('Utility Modules'!$C$7:$C$8)),0)</f>
        <v>1558314819</v>
      </c>
      <c r="DG160" s="27">
        <f>(DG147-DG150)*(DG133/DG134)+if('Utility Modules'!$C$60='Background Data'!$A$93,DG$201*('Utility Modules'!$C$8/sum('Utility Modules'!$C$7:$C$8)),0)</f>
        <v>1562629598</v>
      </c>
      <c r="DH160" s="27">
        <f>(DH147-DH150)*(DH133/DH134)+if('Utility Modules'!$C$60='Background Data'!$A$93,DH$201*('Utility Modules'!$C$8/sum('Utility Modules'!$C$7:$C$8)),0)</f>
        <v>1567009813</v>
      </c>
      <c r="DI160" s="27">
        <f>(DI147-DI150)*(DI133/DI134)+if('Utility Modules'!$C$60='Background Data'!$A$93,DI$201*('Utility Modules'!$C$8/sum('Utility Modules'!$C$7:$C$8)),0)</f>
        <v>1571428592</v>
      </c>
      <c r="DJ160" s="27">
        <f>(DJ147-DJ150)*(DJ133/DJ134)+if('Utility Modules'!$C$60='Background Data'!$A$93,DJ$201*('Utility Modules'!$C$8/sum('Utility Modules'!$C$7:$C$8)),0)</f>
        <v>1575910920</v>
      </c>
      <c r="DK160" s="27">
        <f>(DK147-DK150)*(DK133/DK134)+if('Utility Modules'!$C$60='Background Data'!$A$93,DK$201*('Utility Modules'!$C$8/sum('Utility Modules'!$C$7:$C$8)),0)</f>
        <v>1580441735</v>
      </c>
      <c r="DL160" s="27">
        <f>(DL147-DL150)*(DL133/DL134)+if('Utility Modules'!$C$60='Background Data'!$A$93,DL$201*('Utility Modules'!$C$8/sum('Utility Modules'!$C$7:$C$8)),0)</f>
        <v>1585009303</v>
      </c>
      <c r="DM160" s="27">
        <f>(DM147-DM150)*(DM133/DM134)+if('Utility Modules'!$C$60='Background Data'!$A$93,DM$201*('Utility Modules'!$C$8/sum('Utility Modules'!$C$7:$C$8)),0)</f>
        <v>1589637887</v>
      </c>
      <c r="DN160" s="27">
        <f>(DN147-DN150)*(DN133/DN134)+if('Utility Modules'!$C$60='Background Data'!$A$93,DN$201*('Utility Modules'!$C$8/sum('Utility Modules'!$C$7:$C$8)),0)</f>
        <v>1594300367</v>
      </c>
      <c r="DO160" s="27">
        <f>(DO147-DO150)*(DO133/DO134)+if('Utility Modules'!$C$60='Background Data'!$A$93,DO$201*('Utility Modules'!$C$8/sum('Utility Modules'!$C$7:$C$8)),0)</f>
        <v>1599022347</v>
      </c>
      <c r="DP160" s="27">
        <f>(DP147-DP150)*(DP133/DP134)+if('Utility Modules'!$C$60='Background Data'!$A$93,DP$201*('Utility Modules'!$C$8/sum('Utility Modules'!$C$7:$C$8)),0)</f>
        <v>1572357206</v>
      </c>
      <c r="DQ160" s="27">
        <f>(DQ147-DQ150)*(DQ133/DQ134)+if('Utility Modules'!$C$60='Background Data'!$A$93,DQ$201*('Utility Modules'!$C$8/sum('Utility Modules'!$C$7:$C$8)),0)</f>
        <v>1546165669</v>
      </c>
      <c r="DR160" s="27">
        <f>(DR147-DR150)*(DR133/DR134)+if('Utility Modules'!$C$60='Background Data'!$A$93,DR$201*('Utility Modules'!$C$8/sum('Utility Modules'!$C$7:$C$8)),0)</f>
        <v>1520661849</v>
      </c>
    </row>
    <row r="161" ht="14.25" customHeight="1" outlineLevel="1">
      <c r="B161" s="242" t="str">
        <f>'Utility Modules'!B9</f>
        <v>Liquidity Mining</v>
      </c>
      <c r="C161" s="27">
        <f>'Data Tables'!C111*'Utility Modules'!$C$31/100/12</f>
        <v>7421740.625</v>
      </c>
      <c r="D161" s="27">
        <f>'Data Tables'!D111*'Utility Modules'!$C$31/100/12</f>
        <v>9648609.365</v>
      </c>
      <c r="E161" s="27">
        <f>'Data Tables'!E111*'Utility Modules'!$C$31/100/12</f>
        <v>12047217.85</v>
      </c>
      <c r="F161" s="27">
        <f>'Data Tables'!F111*'Utility Modules'!$C$31/100/12</f>
        <v>13844653.75</v>
      </c>
      <c r="G161" s="27">
        <f>'Data Tables'!G111*'Utility Modules'!$C$31/100/12</f>
        <v>15698482.86</v>
      </c>
      <c r="H161" s="27">
        <f>'Data Tables'!H111*'Utility Modules'!$C$31/100/12</f>
        <v>56608854.98</v>
      </c>
      <c r="I161" s="27">
        <f>'Data Tables'!I111*'Utility Modules'!$C$31/100/12</f>
        <v>61873516.25</v>
      </c>
      <c r="J161" s="27">
        <f>'Data Tables'!J111*'Utility Modules'!$C$31/100/12</f>
        <v>62337256.69</v>
      </c>
      <c r="K161" s="27">
        <f>'Data Tables'!K111*'Utility Modules'!$C$31/100/12</f>
        <v>62494269.76</v>
      </c>
      <c r="L161" s="27">
        <f>'Data Tables'!L111*'Utility Modules'!$C$31/100/12</f>
        <v>63095728.49</v>
      </c>
      <c r="M161" s="27">
        <f>'Data Tables'!M111*'Utility Modules'!$C$31/100/12</f>
        <v>64188717</v>
      </c>
      <c r="N161" s="27">
        <f>'Data Tables'!N111*'Utility Modules'!$C$31/100/12</f>
        <v>131551697</v>
      </c>
      <c r="O161" s="27">
        <f>'Data Tables'!O111*'Utility Modules'!$C$31/100/12</f>
        <v>147130170.3</v>
      </c>
      <c r="P161" s="27">
        <f>'Data Tables'!P111*'Utility Modules'!$C$31/100/12</f>
        <v>150400167.1</v>
      </c>
      <c r="Q161" s="27">
        <f>'Data Tables'!Q111*'Utility Modules'!$C$31/100/12</f>
        <v>150951389.3</v>
      </c>
      <c r="R161" s="27">
        <f>'Data Tables'!R111*'Utility Modules'!$C$31/100/12</f>
        <v>151159262.5</v>
      </c>
      <c r="S161" s="27">
        <f>'Data Tables'!S111*'Utility Modules'!$C$31/100/12</f>
        <v>151581684.3</v>
      </c>
      <c r="T161" s="27">
        <f>'Data Tables'!T111*'Utility Modules'!$C$31/100/12</f>
        <v>152320281.7</v>
      </c>
      <c r="U161" s="27">
        <f>'Data Tables'!U111*'Utility Modules'!$C$31/100/12</f>
        <v>153366931.6</v>
      </c>
      <c r="V161" s="27">
        <f>'Data Tables'!V111*'Utility Modules'!$C$31/100/12</f>
        <v>154691211.7</v>
      </c>
      <c r="W161" s="27">
        <f>'Data Tables'!W111*'Utility Modules'!$C$31/100/12</f>
        <v>156261883.6</v>
      </c>
      <c r="X161" s="27">
        <f>'Data Tables'!X111*'Utility Modules'!$C$31/100/12</f>
        <v>158051234.7</v>
      </c>
      <c r="Y161" s="27">
        <f>'Data Tables'!Y111*'Utility Modules'!$C$31/100/12</f>
        <v>160035597.2</v>
      </c>
      <c r="Z161" s="27">
        <f>'Data Tables'!Z111*'Utility Modules'!$C$31/100/12</f>
        <v>162194908.6</v>
      </c>
      <c r="AA161" s="27">
        <f>'Data Tables'!AA111*'Utility Modules'!$C$31/100/12</f>
        <v>164511837.9</v>
      </c>
      <c r="AB161" s="27">
        <f>'Data Tables'!AB111*'Utility Modules'!$C$31/100/12</f>
        <v>166971623.8</v>
      </c>
      <c r="AC161" s="27">
        <f>'Data Tables'!AC111*'Utility Modules'!$C$31/100/12</f>
        <v>169561426.5</v>
      </c>
      <c r="AD161" s="27">
        <f>'Data Tables'!AD111*'Utility Modules'!$C$31/100/12</f>
        <v>172270135.2</v>
      </c>
      <c r="AE161" s="27">
        <f>'Data Tables'!AE111*'Utility Modules'!$C$31/100/12</f>
        <v>175087969.7</v>
      </c>
      <c r="AF161" s="27">
        <f>'Data Tables'!AF111*'Utility Modules'!$C$31/100/12</f>
        <v>178006360.2</v>
      </c>
      <c r="AG161" s="27">
        <f>'Data Tables'!AG111*'Utility Modules'!$C$31/100/12</f>
        <v>181017754.5</v>
      </c>
      <c r="AH161" s="27">
        <f>'Data Tables'!AH111*'Utility Modules'!$C$31/100/12</f>
        <v>184115397.1</v>
      </c>
      <c r="AI161" s="27">
        <f>'Data Tables'!AI111*'Utility Modules'!$C$31/100/12</f>
        <v>187293320.7</v>
      </c>
      <c r="AJ161" s="27">
        <f>'Data Tables'!AJ111*'Utility Modules'!$C$31/100/12</f>
        <v>190546132.4</v>
      </c>
      <c r="AK161" s="27">
        <f>'Data Tables'!AK111*'Utility Modules'!$C$31/100/12</f>
        <v>193869016.1</v>
      </c>
      <c r="AL161" s="27">
        <f>'Data Tables'!AL111*'Utility Modules'!$C$31/100/12</f>
        <v>197257695.2</v>
      </c>
      <c r="AM161" s="27">
        <f>'Data Tables'!AM111*'Utility Modules'!$C$31/100/12</f>
        <v>200708161.8</v>
      </c>
      <c r="AN161" s="27">
        <f>'Data Tables'!AN111*'Utility Modules'!$C$31/100/12</f>
        <v>204216887.7</v>
      </c>
      <c r="AO161" s="27">
        <f>'Data Tables'!AO111*'Utility Modules'!$C$31/100/12</f>
        <v>207780607.7</v>
      </c>
      <c r="AP161" s="27">
        <f>'Data Tables'!AP111*'Utility Modules'!$C$31/100/12</f>
        <v>211396391.9</v>
      </c>
      <c r="AQ161" s="27">
        <f>'Data Tables'!AQ111*'Utility Modules'!$C$31/100/12</f>
        <v>215061512.7</v>
      </c>
      <c r="AR161" s="27">
        <f>'Data Tables'!AR111*'Utility Modules'!$C$31/100/12</f>
        <v>218773496.9</v>
      </c>
      <c r="AS161" s="27">
        <f>'Data Tables'!AS111*'Utility Modules'!$C$31/100/12</f>
        <v>222530088.8</v>
      </c>
      <c r="AT161" s="27">
        <f>'Data Tables'!AT111*'Utility Modules'!$C$31/100/12</f>
        <v>226329167.4</v>
      </c>
      <c r="AU161" s="27">
        <f>'Data Tables'!AU111*'Utility Modules'!$C$31/100/12</f>
        <v>230168822.2</v>
      </c>
      <c r="AV161" s="27">
        <f>'Data Tables'!AV111*'Utility Modules'!$C$31/100/12</f>
        <v>234047240.5</v>
      </c>
      <c r="AW161" s="27">
        <f>'Data Tables'!AW111*'Utility Modules'!$C$31/100/12</f>
        <v>237962769.6</v>
      </c>
      <c r="AX161" s="27">
        <f>'Data Tables'!AX111*'Utility Modules'!$C$31/100/12</f>
        <v>241913910.7</v>
      </c>
      <c r="AY161" s="27">
        <f>'Data Tables'!AY111*'Utility Modules'!$C$31/100/12</f>
        <v>245899186.3</v>
      </c>
      <c r="AZ161" s="27">
        <f>'Data Tables'!AZ111*'Utility Modules'!$C$31/100/12</f>
        <v>249917291.8</v>
      </c>
      <c r="BA161" s="27">
        <f>'Data Tables'!BA111*'Utility Modules'!$C$31/100/12</f>
        <v>253966962.6</v>
      </c>
      <c r="BB161" s="27">
        <f>'Data Tables'!BB111*'Utility Modules'!$C$31/100/12</f>
        <v>258047061.7</v>
      </c>
      <c r="BC161" s="27">
        <f>'Data Tables'!BC111*'Utility Modules'!$C$31/100/12</f>
        <v>262156471.7</v>
      </c>
      <c r="BD161" s="27">
        <f>'Data Tables'!BD111*'Utility Modules'!$C$31/100/12</f>
        <v>266294190.4</v>
      </c>
      <c r="BE161" s="27">
        <f>'Data Tables'!BE111*'Utility Modules'!$C$31/100/12</f>
        <v>270459283.3</v>
      </c>
      <c r="BF161" s="27">
        <f>'Data Tables'!BF111*'Utility Modules'!$C$31/100/12</f>
        <v>274650832.8</v>
      </c>
      <c r="BG161" s="27">
        <f>'Data Tables'!BG111*'Utility Modules'!$C$31/100/12</f>
        <v>278868018.8</v>
      </c>
      <c r="BH161" s="27">
        <f>'Data Tables'!BH111*'Utility Modules'!$C$31/100/12</f>
        <v>283110026.2</v>
      </c>
      <c r="BI161" s="27">
        <f>'Data Tables'!BI111*'Utility Modules'!$C$31/100/12</f>
        <v>287376115.1</v>
      </c>
      <c r="BJ161" s="27">
        <f>'Data Tables'!BJ111*'Utility Modules'!$C$31/100/12</f>
        <v>291665634.6</v>
      </c>
      <c r="BK161" s="27">
        <f>'Data Tables'!BK111*'Utility Modules'!$C$31/100/12</f>
        <v>295977851</v>
      </c>
      <c r="BL161" s="27">
        <f>'Data Tables'!BL111*'Utility Modules'!$C$31/100/12</f>
        <v>300312164.2</v>
      </c>
      <c r="BM161" s="27">
        <f>'Data Tables'!BM111*'Utility Modules'!$C$31/100/12</f>
        <v>304667958.1</v>
      </c>
      <c r="BN161" s="27">
        <f>'Data Tables'!BN111*'Utility Modules'!$C$31/100/12</f>
        <v>309044690.8</v>
      </c>
      <c r="BO161" s="27">
        <f>'Data Tables'!BO111*'Utility Modules'!$C$31/100/12</f>
        <v>313441805.3</v>
      </c>
      <c r="BP161" s="27">
        <f>'Data Tables'!BP111*'Utility Modules'!$C$31/100/12</f>
        <v>317858800.3</v>
      </c>
      <c r="BQ161" s="27">
        <f>'Data Tables'!BQ111*'Utility Modules'!$C$31/100/12</f>
        <v>322295212.2</v>
      </c>
      <c r="BR161" s="27">
        <f>'Data Tables'!BR111*'Utility Modules'!$C$31/100/12</f>
        <v>326750562.6</v>
      </c>
      <c r="BS161" s="27">
        <f>'Data Tables'!BS111*'Utility Modules'!$C$31/100/12</f>
        <v>331224437.6</v>
      </c>
      <c r="BT161" s="27">
        <f>'Data Tables'!BT111*'Utility Modules'!$C$31/100/12</f>
        <v>335716400.8</v>
      </c>
      <c r="BU161" s="27">
        <f>'Data Tables'!BU111*'Utility Modules'!$C$31/100/12</f>
        <v>340226067.6</v>
      </c>
      <c r="BV161" s="27">
        <f>'Data Tables'!BV111*'Utility Modules'!$C$31/100/12</f>
        <v>344753113.5</v>
      </c>
      <c r="BW161" s="27">
        <f>'Data Tables'!BW111*'Utility Modules'!$C$31/100/12</f>
        <v>349297113.3</v>
      </c>
      <c r="BX161" s="27">
        <f>'Data Tables'!BX111*'Utility Modules'!$C$31/100/12</f>
        <v>353857753.6</v>
      </c>
      <c r="BY161" s="27">
        <f>'Data Tables'!BY111*'Utility Modules'!$C$31/100/12</f>
        <v>358434688.4</v>
      </c>
      <c r="BZ161" s="27">
        <f>'Data Tables'!BZ111*'Utility Modules'!$C$31/100/12</f>
        <v>363027626.9</v>
      </c>
      <c r="CA161" s="27">
        <f>'Data Tables'!CA111*'Utility Modules'!$C$31/100/12</f>
        <v>367636249</v>
      </c>
      <c r="CB161" s="27">
        <f>'Data Tables'!CB111*'Utility Modules'!$C$31/100/12</f>
        <v>372260276.3</v>
      </c>
      <c r="CC161" s="27">
        <f>'Data Tables'!CC111*'Utility Modules'!$C$31/100/12</f>
        <v>376899453.5</v>
      </c>
      <c r="CD161" s="27">
        <f>'Data Tables'!CD111*'Utility Modules'!$C$31/100/12</f>
        <v>381553499.4</v>
      </c>
      <c r="CE161" s="27">
        <f>'Data Tables'!CE111*'Utility Modules'!$C$31/100/12</f>
        <v>386222184.8</v>
      </c>
      <c r="CF161" s="27">
        <f>'Data Tables'!CF111*'Utility Modules'!$C$31/100/12</f>
        <v>390905247.6</v>
      </c>
      <c r="CG161" s="27">
        <f>'Data Tables'!CG111*'Utility Modules'!$C$31/100/12</f>
        <v>395602470.6</v>
      </c>
      <c r="CH161" s="27">
        <f>'Data Tables'!CH111*'Utility Modules'!$C$31/100/12</f>
        <v>400313683</v>
      </c>
      <c r="CI161" s="27">
        <f>'Data Tables'!CI111*'Utility Modules'!$C$31/100/12</f>
        <v>405038606.8</v>
      </c>
      <c r="CJ161" s="27">
        <f>'Data Tables'!CJ111*'Utility Modules'!$C$31/100/12</f>
        <v>409777067.4</v>
      </c>
      <c r="CK161" s="27">
        <f>'Data Tables'!CK111*'Utility Modules'!$C$31/100/12</f>
        <v>414528851.2</v>
      </c>
      <c r="CL161" s="27">
        <f>'Data Tables'!CL111*'Utility Modules'!$C$31/100/12</f>
        <v>419293791.9</v>
      </c>
      <c r="CM161" s="27">
        <f>'Data Tables'!CM111*'Utility Modules'!$C$31/100/12</f>
        <v>424071687.3</v>
      </c>
      <c r="CN161" s="27">
        <f>'Data Tables'!CN111*'Utility Modules'!$C$31/100/12</f>
        <v>428862372.5</v>
      </c>
      <c r="CO161" s="27">
        <f>'Data Tables'!CO111*'Utility Modules'!$C$31/100/12</f>
        <v>433665698.4</v>
      </c>
      <c r="CP161" s="27">
        <f>'Data Tables'!CP111*'Utility Modules'!$C$31/100/12</f>
        <v>438481485.7</v>
      </c>
      <c r="CQ161" s="27">
        <f>'Data Tables'!CQ111*'Utility Modules'!$C$31/100/12</f>
        <v>443309601</v>
      </c>
      <c r="CR161" s="27">
        <f>'Data Tables'!CR111*'Utility Modules'!$C$31/100/12</f>
        <v>448149873.9</v>
      </c>
      <c r="CS161" s="27">
        <f>'Data Tables'!CS111*'Utility Modules'!$C$31/100/12</f>
        <v>453002173.6</v>
      </c>
      <c r="CT161" s="27">
        <f>'Data Tables'!CT111*'Utility Modules'!$C$31/100/12</f>
        <v>457866395.7</v>
      </c>
      <c r="CU161" s="27">
        <f>'Data Tables'!CU111*'Utility Modules'!$C$31/100/12</f>
        <v>462742364.7</v>
      </c>
      <c r="CV161" s="27">
        <f>'Data Tables'!CV111*'Utility Modules'!$C$31/100/12</f>
        <v>467629977.7</v>
      </c>
      <c r="CW161" s="27">
        <f>'Data Tables'!CW111*'Utility Modules'!$C$31/100/12</f>
        <v>472529093.6</v>
      </c>
      <c r="CX161" s="27">
        <f>'Data Tables'!CX111*'Utility Modules'!$C$31/100/12</f>
        <v>477439614.6</v>
      </c>
      <c r="CY161" s="27">
        <f>'Data Tables'!CY111*'Utility Modules'!$C$31/100/12</f>
        <v>482361404.1</v>
      </c>
      <c r="CZ161" s="27">
        <f>'Data Tables'!CZ111*'Utility Modules'!$C$31/100/12</f>
        <v>487294361.2</v>
      </c>
      <c r="DA161" s="27">
        <f>'Data Tables'!DA111*'Utility Modules'!$C$31/100/12</f>
        <v>492238396.7</v>
      </c>
      <c r="DB161" s="27">
        <f>'Data Tables'!DB111*'Utility Modules'!$C$31/100/12</f>
        <v>497193389.5</v>
      </c>
      <c r="DC161" s="27">
        <f>'Data Tables'!DC111*'Utility Modules'!$C$31/100/12</f>
        <v>502159261.2</v>
      </c>
      <c r="DD161" s="27">
        <f>'Data Tables'!DD111*'Utility Modules'!$C$31/100/12</f>
        <v>507135893.7</v>
      </c>
      <c r="DE161" s="27">
        <f>'Data Tables'!DE111*'Utility Modules'!$C$31/100/12</f>
        <v>512123213.7</v>
      </c>
      <c r="DF161" s="27">
        <f>'Data Tables'!DF111*'Utility Modules'!$C$31/100/12</f>
        <v>517121179.6</v>
      </c>
      <c r="DG161" s="27">
        <f>'Data Tables'!DG111*'Utility Modules'!$C$31/100/12</f>
        <v>522129637.7</v>
      </c>
      <c r="DH161" s="27">
        <f>'Data Tables'!DH111*'Utility Modules'!$C$31/100/12</f>
        <v>527148534.1</v>
      </c>
      <c r="DI161" s="27">
        <f>'Data Tables'!DI111*'Utility Modules'!$C$31/100/12</f>
        <v>532177771.3</v>
      </c>
      <c r="DJ161" s="27">
        <f>'Data Tables'!DJ111*'Utility Modules'!$C$31/100/12</f>
        <v>537217293</v>
      </c>
      <c r="DK161" s="27">
        <f>'Data Tables'!DK111*'Utility Modules'!$C$31/100/12</f>
        <v>542267001.5</v>
      </c>
      <c r="DL161" s="27">
        <f>'Data Tables'!DL111*'Utility Modules'!$C$31/100/12</f>
        <v>547326835.6</v>
      </c>
      <c r="DM161" s="27">
        <f>'Data Tables'!DM111*'Utility Modules'!$C$31/100/12</f>
        <v>552396742.3</v>
      </c>
      <c r="DN161" s="27">
        <f>'Data Tables'!DN111*'Utility Modules'!$C$31/100/12</f>
        <v>557476636.2</v>
      </c>
      <c r="DO161" s="27">
        <f>'Data Tables'!DO111*'Utility Modules'!$C$31/100/12</f>
        <v>562566472.9</v>
      </c>
      <c r="DP161" s="27">
        <f>'Data Tables'!DP111*'Utility Modules'!$C$31/100/12</f>
        <v>552166987.1</v>
      </c>
      <c r="DQ161" s="27">
        <f>'Data Tables'!DQ111*'Utility Modules'!$C$31/100/12</f>
        <v>547473019.4</v>
      </c>
      <c r="DR161" s="27">
        <f>'Data Tables'!DR111*'Utility Modules'!$C$31/100/12</f>
        <v>542857290.4</v>
      </c>
    </row>
    <row r="162" ht="14.25" customHeight="1" outlineLevel="1">
      <c r="B162" s="242" t="str">
        <f>'Utility Modules'!B10</f>
        <v>Burning</v>
      </c>
      <c r="C162" s="27">
        <f>-'Data Tables'!C106</f>
        <v>-1141806250</v>
      </c>
      <c r="D162" s="27">
        <f>-'Data Tables'!D106</f>
        <v>-913310691.9</v>
      </c>
      <c r="E162" s="27">
        <f>-'Data Tables'!E106</f>
        <v>-858633377.5</v>
      </c>
      <c r="F162" s="27">
        <f>-'Data Tables'!F106</f>
        <v>-790207934.7</v>
      </c>
      <c r="G162" s="27">
        <f>-'Data Tables'!G106</f>
        <v>-738415217.4</v>
      </c>
      <c r="H162" s="27">
        <f>-'Data Tables'!H106</f>
        <v>-4627855397</v>
      </c>
      <c r="I162" s="27">
        <f>-'Data Tables'!I106</f>
        <v>-2029060011</v>
      </c>
      <c r="J162" s="27">
        <f>-'Data Tables'!J106</f>
        <v>-1310270519</v>
      </c>
      <c r="K162" s="27">
        <f>-'Data Tables'!K106</f>
        <v>-1056955676</v>
      </c>
      <c r="L162" s="27">
        <f>-'Data Tables'!L106</f>
        <v>-945663677</v>
      </c>
      <c r="M162" s="27">
        <f>-'Data Tables'!M106</f>
        <v>-886715953.3</v>
      </c>
      <c r="N162" s="27">
        <f>-'Data Tables'!N106</f>
        <v>-7406248944</v>
      </c>
      <c r="O162" s="27">
        <f>-'Data Tables'!O106</f>
        <v>-2792704642</v>
      </c>
      <c r="P162" s="27">
        <f>-'Data Tables'!P106</f>
        <v>-1577586390</v>
      </c>
      <c r="Q162" s="27">
        <f>-'Data Tables'!Q106</f>
        <v>-1237537679</v>
      </c>
      <c r="R162" s="27">
        <f>-'Data Tables'!R106</f>
        <v>-1129134403</v>
      </c>
      <c r="S162" s="27">
        <f>-'Data Tables'!S106</f>
        <v>-1085104873</v>
      </c>
      <c r="T162" s="27">
        <f>-'Data Tables'!T106</f>
        <v>-1061127649</v>
      </c>
      <c r="U162" s="27">
        <f>-'Data Tables'!U106</f>
        <v>-1044979573</v>
      </c>
      <c r="V162" s="27">
        <f>-'Data Tables'!V106</f>
        <v>-1032960106</v>
      </c>
      <c r="W162" s="27">
        <f>-'Data Tables'!W106</f>
        <v>-1023708746</v>
      </c>
      <c r="X162" s="27">
        <f>-'Data Tables'!X106</f>
        <v>-1016570987</v>
      </c>
      <c r="Y162" s="27">
        <f>-'Data Tables'!Y106</f>
        <v>-1011138768</v>
      </c>
      <c r="Z162" s="27">
        <f>-'Data Tables'!Z106</f>
        <v>-1007116155</v>
      </c>
      <c r="AA162" s="27">
        <f>-'Data Tables'!AA106</f>
        <v>-1004283093</v>
      </c>
      <c r="AB162" s="27">
        <f>-'Data Tables'!AB106</f>
        <v>-1002456628</v>
      </c>
      <c r="AC162" s="27">
        <f>-'Data Tables'!AC106</f>
        <v>-1001492711</v>
      </c>
      <c r="AD162" s="27">
        <f>-'Data Tables'!AD106</f>
        <v>-1001270452</v>
      </c>
      <c r="AE162" s="27">
        <f>-'Data Tables'!AE106</f>
        <v>-1001692919</v>
      </c>
      <c r="AF162" s="27">
        <f>-'Data Tables'!AF106</f>
        <v>-1002677332</v>
      </c>
      <c r="AG162" s="27">
        <f>-'Data Tables'!AG106</f>
        <v>-1004153865</v>
      </c>
      <c r="AH162" s="27">
        <f>-'Data Tables'!AH106</f>
        <v>-1006065946</v>
      </c>
      <c r="AI162" s="27">
        <f>-'Data Tables'!AI106</f>
        <v>-1008362689</v>
      </c>
      <c r="AJ162" s="27">
        <f>-'Data Tables'!AJ106</f>
        <v>-1011003337</v>
      </c>
      <c r="AK162" s="27">
        <f>-'Data Tables'!AK106</f>
        <v>-1013950991</v>
      </c>
      <c r="AL162" s="27">
        <f>-'Data Tables'!AL106</f>
        <v>-1017171838</v>
      </c>
      <c r="AM162" s="27">
        <f>-'Data Tables'!AM106</f>
        <v>-1020643218</v>
      </c>
      <c r="AN162" s="27">
        <f>-'Data Tables'!AN106</f>
        <v>-1024338941</v>
      </c>
      <c r="AO162" s="27">
        <f>-'Data Tables'!AO106</f>
        <v>-1028239546</v>
      </c>
      <c r="AP162" s="27">
        <f>-'Data Tables'!AP106</f>
        <v>-1032325471</v>
      </c>
      <c r="AQ162" s="27">
        <f>-'Data Tables'!AQ106</f>
        <v>-1036582080</v>
      </c>
      <c r="AR162" s="27">
        <f>-'Data Tables'!AR106</f>
        <v>-1040994655</v>
      </c>
      <c r="AS162" s="27">
        <f>-'Data Tables'!AS106</f>
        <v>-1045549806</v>
      </c>
      <c r="AT162" s="27">
        <f>-'Data Tables'!AT106</f>
        <v>-1050237788</v>
      </c>
      <c r="AU162" s="27">
        <f>-'Data Tables'!AU106</f>
        <v>-1055047336</v>
      </c>
      <c r="AV162" s="27">
        <f>-'Data Tables'!AV106</f>
        <v>-1059970881</v>
      </c>
      <c r="AW162" s="27">
        <f>-'Data Tables'!AW106</f>
        <v>-1064999877</v>
      </c>
      <c r="AX162" s="27">
        <f>-'Data Tables'!AX106</f>
        <v>-1070125540</v>
      </c>
      <c r="AY162" s="27">
        <f>-'Data Tables'!AY106</f>
        <v>-1075344179</v>
      </c>
      <c r="AZ162" s="27">
        <f>-'Data Tables'!AZ106</f>
        <v>-1080648113</v>
      </c>
      <c r="BA162" s="27">
        <f>-'Data Tables'!BA106</f>
        <v>-1086033278</v>
      </c>
      <c r="BB162" s="27">
        <f>-'Data Tables'!BB106</f>
        <v>-1091493541</v>
      </c>
      <c r="BC162" s="27">
        <f>-'Data Tables'!BC106</f>
        <v>-1097025828</v>
      </c>
      <c r="BD162" s="27">
        <f>-'Data Tables'!BD106</f>
        <v>-1102625603</v>
      </c>
      <c r="BE162" s="27">
        <f>-'Data Tables'!BE106</f>
        <v>-1108288394</v>
      </c>
      <c r="BF162" s="27">
        <f>-'Data Tables'!BF106</f>
        <v>-1114012249</v>
      </c>
      <c r="BG162" s="27">
        <f>-'Data Tables'!BG106</f>
        <v>-1119792837</v>
      </c>
      <c r="BH162" s="27">
        <f>-'Data Tables'!BH106</f>
        <v>-1125628678</v>
      </c>
      <c r="BI162" s="27">
        <f>-'Data Tables'!BI106</f>
        <v>-1131516658</v>
      </c>
      <c r="BJ162" s="27">
        <f>-'Data Tables'!BJ106</f>
        <v>-1137452049</v>
      </c>
      <c r="BK162" s="27">
        <f>-'Data Tables'!BK106</f>
        <v>-1143436845</v>
      </c>
      <c r="BL162" s="27">
        <f>-'Data Tables'!BL106</f>
        <v>-1149466686</v>
      </c>
      <c r="BM162" s="27">
        <f>-'Data Tables'!BM106</f>
        <v>-1155540875</v>
      </c>
      <c r="BN162" s="27">
        <f>-'Data Tables'!BN106</f>
        <v>-1161656338</v>
      </c>
      <c r="BO162" s="27">
        <f>-'Data Tables'!BO106</f>
        <v>-1167812793</v>
      </c>
      <c r="BP162" s="27">
        <f>-'Data Tables'!BP106</f>
        <v>-1174008212</v>
      </c>
      <c r="BQ162" s="27">
        <f>-'Data Tables'!BQ106</f>
        <v>-1180240363</v>
      </c>
      <c r="BR162" s="27">
        <f>-'Data Tables'!BR106</f>
        <v>-1186509369</v>
      </c>
      <c r="BS162" s="27">
        <f>-'Data Tables'!BS106</f>
        <v>-1192812727</v>
      </c>
      <c r="BT162" s="27">
        <f>-'Data Tables'!BT106</f>
        <v>-1199150675</v>
      </c>
      <c r="BU162" s="27">
        <f>-'Data Tables'!BU106</f>
        <v>-1205521628</v>
      </c>
      <c r="BV162" s="27">
        <f>-'Data Tables'!BV106</f>
        <v>-1211922179</v>
      </c>
      <c r="BW162" s="27">
        <f>-'Data Tables'!BW106</f>
        <v>-1218355719</v>
      </c>
      <c r="BX162" s="27">
        <f>-'Data Tables'!BX106</f>
        <v>-1224818998</v>
      </c>
      <c r="BY162" s="27">
        <f>-'Data Tables'!BY106</f>
        <v>-1231312422</v>
      </c>
      <c r="BZ162" s="27">
        <f>-'Data Tables'!BZ106</f>
        <v>-1237833854</v>
      </c>
      <c r="CA162" s="27">
        <f>-'Data Tables'!CA106</f>
        <v>-1244383958</v>
      </c>
      <c r="CB162" s="27">
        <f>-'Data Tables'!CB106</f>
        <v>-1250961517</v>
      </c>
      <c r="CC162" s="27">
        <f>-'Data Tables'!CC106</f>
        <v>-1257565024</v>
      </c>
      <c r="CD162" s="27">
        <f>-'Data Tables'!CD106</f>
        <v>-1264195359</v>
      </c>
      <c r="CE162" s="27">
        <f>-'Data Tables'!CE106</f>
        <v>-1270850615</v>
      </c>
      <c r="CF162" s="27">
        <f>-'Data Tables'!CF106</f>
        <v>-1277531685</v>
      </c>
      <c r="CG162" s="27">
        <f>-'Data Tables'!CG106</f>
        <v>-1284237518</v>
      </c>
      <c r="CH162" s="27">
        <f>-'Data Tables'!CH106</f>
        <v>-1290965099</v>
      </c>
      <c r="CI162" s="27">
        <f>-'Data Tables'!CI106</f>
        <v>-1297718491</v>
      </c>
      <c r="CJ162" s="27">
        <f>-'Data Tables'!CJ106</f>
        <v>-1304494782</v>
      </c>
      <c r="CK162" s="27">
        <f>-'Data Tables'!CK106</f>
        <v>-1311294845</v>
      </c>
      <c r="CL162" s="27">
        <f>-'Data Tables'!CL106</f>
        <v>-1318116854</v>
      </c>
      <c r="CM162" s="27">
        <f>-'Data Tables'!CM106</f>
        <v>-1324961896</v>
      </c>
      <c r="CN162" s="27">
        <f>-'Data Tables'!CN106</f>
        <v>-1331829060</v>
      </c>
      <c r="CO162" s="27">
        <f>-'Data Tables'!CO106</f>
        <v>-1338717097</v>
      </c>
      <c r="CP162" s="27">
        <f>-'Data Tables'!CP106</f>
        <v>-1345627250</v>
      </c>
      <c r="CQ162" s="27">
        <f>-'Data Tables'!CQ106</f>
        <v>-1352557811</v>
      </c>
      <c r="CR162" s="27">
        <f>-'Data Tables'!CR106</f>
        <v>-1359509997</v>
      </c>
      <c r="CS162" s="27">
        <f>-'Data Tables'!CS106</f>
        <v>-1366482966</v>
      </c>
      <c r="CT162" s="27">
        <f>-'Data Tables'!CT106</f>
        <v>-1373474646</v>
      </c>
      <c r="CU162" s="27">
        <f>-'Data Tables'!CU106</f>
        <v>-1380487970</v>
      </c>
      <c r="CV162" s="27">
        <f>-'Data Tables'!CV106</f>
        <v>-1387520672</v>
      </c>
      <c r="CW162" s="27">
        <f>-'Data Tables'!CW106</f>
        <v>-1394573973</v>
      </c>
      <c r="CX162" s="27">
        <f>-'Data Tables'!CX106</f>
        <v>-1401646156</v>
      </c>
      <c r="CY162" s="27">
        <f>-'Data Tables'!CY106</f>
        <v>-1408738558</v>
      </c>
      <c r="CZ162" s="27">
        <f>-'Data Tables'!CZ106</f>
        <v>-1415850389</v>
      </c>
      <c r="DA162" s="27">
        <f>-'Data Tables'!DA106</f>
        <v>-1422980485</v>
      </c>
      <c r="DB162" s="27">
        <f>-'Data Tables'!DB106</f>
        <v>-1430130313</v>
      </c>
      <c r="DC162" s="27">
        <f>-'Data Tables'!DC106</f>
        <v>-1437298205</v>
      </c>
      <c r="DD162" s="27">
        <f>-'Data Tables'!DD106</f>
        <v>-1444485588</v>
      </c>
      <c r="DE162" s="27">
        <f>-'Data Tables'!DE106</f>
        <v>-1451691697</v>
      </c>
      <c r="DF162" s="27">
        <f>-'Data Tables'!DF106</f>
        <v>-1458913523</v>
      </c>
      <c r="DG162" s="27">
        <f>-'Data Tables'!DG106</f>
        <v>-1466155975</v>
      </c>
      <c r="DH162" s="27">
        <f>-'Data Tables'!DH106</f>
        <v>-1473416140</v>
      </c>
      <c r="DI162" s="27">
        <f>-'Data Tables'!DI106</f>
        <v>-1480695313</v>
      </c>
      <c r="DJ162" s="27">
        <f>-'Data Tables'!DJ106</f>
        <v>-1487991744</v>
      </c>
      <c r="DK162" s="27">
        <f>-'Data Tables'!DK106</f>
        <v>-1495306937</v>
      </c>
      <c r="DL162" s="27">
        <f>-'Data Tables'!DL106</f>
        <v>-1502640140</v>
      </c>
      <c r="DM162" s="27">
        <f>-'Data Tables'!DM106</f>
        <v>-1509990194</v>
      </c>
      <c r="DN162" s="27">
        <f>-'Data Tables'!DN106</f>
        <v>-1517358737</v>
      </c>
      <c r="DO162" s="27">
        <f>-'Data Tables'!DO106</f>
        <v>-1524744072</v>
      </c>
      <c r="DP162" s="27">
        <f>-'Data Tables'!DP106</f>
        <v>0</v>
      </c>
      <c r="DQ162" s="27">
        <f>-'Data Tables'!DQ106</f>
        <v>0</v>
      </c>
      <c r="DR162" s="27">
        <f>-'Data Tables'!DR106</f>
        <v>0</v>
      </c>
    </row>
    <row r="163" ht="14.25" customHeight="1" outlineLevel="1">
      <c r="B163" s="242" t="str">
        <f>'Utility Modules'!B11</f>
        <v>Holding</v>
      </c>
      <c r="C163" s="27">
        <f>(C100+('Fund Raising'!$D$41-C141)+C107)*'Utility Modules'!$C$42/100/12</f>
        <v>0</v>
      </c>
      <c r="D163" s="27">
        <f>(D100+(C150-D141)+D107)*'Utility Modules'!$C$42/100/12</f>
        <v>0</v>
      </c>
      <c r="E163" s="27">
        <f>(E100+(D150-E141)+E107)*'Utility Modules'!$C$42/100/12</f>
        <v>0</v>
      </c>
      <c r="F163" s="27">
        <f>(F100+(E150-F141)+F107)*'Utility Modules'!$C$42/100/12</f>
        <v>0</v>
      </c>
      <c r="G163" s="27">
        <f>(G100+(F150-G141)+G107)*'Utility Modules'!$C$42/100/12</f>
        <v>0</v>
      </c>
      <c r="H163" s="27">
        <f>(H100+(G150-H141)+H107)*'Utility Modules'!$C$42/100/12</f>
        <v>0</v>
      </c>
      <c r="I163" s="27">
        <f>(I100+(H150-I141)+I107)*'Utility Modules'!$C$42/100/12</f>
        <v>0</v>
      </c>
      <c r="J163" s="27">
        <f>(J100+(I150-J141)+J107)*'Utility Modules'!$C$42/100/12</f>
        <v>0</v>
      </c>
      <c r="K163" s="27">
        <f>(K100+(J150-K141)+K107)*'Utility Modules'!$C$42/100/12</f>
        <v>0</v>
      </c>
      <c r="L163" s="27">
        <f>(L100+(K150-L141)+L107)*'Utility Modules'!$C$42/100/12</f>
        <v>0</v>
      </c>
      <c r="M163" s="27">
        <f>(M100+(L150-M141)+M107)*'Utility Modules'!$C$42/100/12</f>
        <v>0</v>
      </c>
      <c r="N163" s="27">
        <f>(N100+(M150-N141)+N107)*'Utility Modules'!$C$42/100/12</f>
        <v>0</v>
      </c>
      <c r="O163" s="27">
        <f>(O100+(N150-O141)+O107)*'Utility Modules'!$C$42/100/12</f>
        <v>0</v>
      </c>
      <c r="P163" s="27">
        <f>(P100+(O150-P141)+P107)*'Utility Modules'!$C$42/100/12</f>
        <v>0</v>
      </c>
      <c r="Q163" s="27">
        <f>(Q100+(P150-Q141)+Q107)*'Utility Modules'!$C$42/100/12</f>
        <v>0</v>
      </c>
      <c r="R163" s="27">
        <f>(R100+(Q150-R141)+R107)*'Utility Modules'!$C$42/100/12</f>
        <v>0</v>
      </c>
      <c r="S163" s="27">
        <f>(S100+(R150-S141)+S107)*'Utility Modules'!$C$42/100/12</f>
        <v>0</v>
      </c>
      <c r="T163" s="27">
        <f>(T100+(S150-T141)+T107)*'Utility Modules'!$C$42/100/12</f>
        <v>0</v>
      </c>
      <c r="U163" s="27">
        <f>(U100+(T150-U141)+U107)*'Utility Modules'!$C$42/100/12</f>
        <v>0</v>
      </c>
      <c r="V163" s="27">
        <f>(V100+(U150-V141)+V107)*'Utility Modules'!$C$42/100/12</f>
        <v>0</v>
      </c>
      <c r="W163" s="27">
        <f>(W100+(V150-W141)+W107)*'Utility Modules'!$C$42/100/12</f>
        <v>0</v>
      </c>
      <c r="X163" s="27">
        <f>(X100+(W150-X141)+X107)*'Utility Modules'!$C$42/100/12</f>
        <v>0</v>
      </c>
      <c r="Y163" s="27">
        <f>(Y100+(X150-Y141)+Y107)*'Utility Modules'!$C$42/100/12</f>
        <v>0</v>
      </c>
      <c r="Z163" s="27">
        <f>(Z100+(Y150-Z141)+Z107)*'Utility Modules'!$C$42/100/12</f>
        <v>0</v>
      </c>
      <c r="AA163" s="27">
        <f>(AA100+(Z150-AA141)+AA107)*'Utility Modules'!$C$42/100/12</f>
        <v>0</v>
      </c>
      <c r="AB163" s="27">
        <f>(AB100+(AA150-AB141)+AB107)*'Utility Modules'!$C$42/100/12</f>
        <v>0</v>
      </c>
      <c r="AC163" s="27">
        <f>(AC100+(AB150-AC141)+AC107)*'Utility Modules'!$C$42/100/12</f>
        <v>0</v>
      </c>
      <c r="AD163" s="27">
        <f>(AD100+(AC150-AD141)+AD107)*'Utility Modules'!$C$42/100/12</f>
        <v>0</v>
      </c>
      <c r="AE163" s="27">
        <f>(AE100+(AD150-AE141)+AE107)*'Utility Modules'!$C$42/100/12</f>
        <v>0</v>
      </c>
      <c r="AF163" s="27">
        <f>(AF100+(AE150-AF141)+AF107)*'Utility Modules'!$C$42/100/12</f>
        <v>0</v>
      </c>
      <c r="AG163" s="27">
        <f>(AG100+(AF150-AG141)+AG107)*'Utility Modules'!$C$42/100/12</f>
        <v>0</v>
      </c>
      <c r="AH163" s="27">
        <f>(AH100+(AG150-AH141)+AH107)*'Utility Modules'!$C$42/100/12</f>
        <v>0</v>
      </c>
      <c r="AI163" s="27">
        <f>(AI100+(AH150-AI141)+AI107)*'Utility Modules'!$C$42/100/12</f>
        <v>0</v>
      </c>
      <c r="AJ163" s="27">
        <f>(AJ100+(AI150-AJ141)+AJ107)*'Utility Modules'!$C$42/100/12</f>
        <v>0</v>
      </c>
      <c r="AK163" s="27">
        <f>(AK100+(AJ150-AK141)+AK107)*'Utility Modules'!$C$42/100/12</f>
        <v>0</v>
      </c>
      <c r="AL163" s="27">
        <f>(AL100+(AK150-AL141)+AL107)*'Utility Modules'!$C$42/100/12</f>
        <v>0</v>
      </c>
      <c r="AM163" s="27">
        <f>(AM100+(AL150-AM141)+AM107)*'Utility Modules'!$C$42/100/12</f>
        <v>0</v>
      </c>
      <c r="AN163" s="27">
        <f>(AN100+(AM150-AN141)+AN107)*'Utility Modules'!$C$42/100/12</f>
        <v>0</v>
      </c>
      <c r="AO163" s="27">
        <f>(AO100+(AN150-AO141)+AO107)*'Utility Modules'!$C$42/100/12</f>
        <v>0</v>
      </c>
      <c r="AP163" s="27">
        <f>(AP100+(AO150-AP141)+AP107)*'Utility Modules'!$C$42/100/12</f>
        <v>0</v>
      </c>
      <c r="AQ163" s="27">
        <f>(AQ100+(AP150-AQ141)+AQ107)*'Utility Modules'!$C$42/100/12</f>
        <v>0</v>
      </c>
      <c r="AR163" s="27">
        <f>(AR100+(AQ150-AR141)+AR107)*'Utility Modules'!$C$42/100/12</f>
        <v>0</v>
      </c>
      <c r="AS163" s="27">
        <f>(AS100+(AR150-AS141)+AS107)*'Utility Modules'!$C$42/100/12</f>
        <v>0</v>
      </c>
      <c r="AT163" s="27">
        <f>(AT100+(AS150-AT141)+AT107)*'Utility Modules'!$C$42/100/12</f>
        <v>0</v>
      </c>
      <c r="AU163" s="27">
        <f>(AU100+(AT150-AU141)+AU107)*'Utility Modules'!$C$42/100/12</f>
        <v>0</v>
      </c>
      <c r="AV163" s="27">
        <f>(AV100+(AU150-AV141)+AV107)*'Utility Modules'!$C$42/100/12</f>
        <v>0</v>
      </c>
      <c r="AW163" s="27">
        <f>(AW100+(AV150-AW141)+AW107)*'Utility Modules'!$C$42/100/12</f>
        <v>0</v>
      </c>
      <c r="AX163" s="27">
        <f>(AX100+(AW150-AX141)+AX107)*'Utility Modules'!$C$42/100/12</f>
        <v>0</v>
      </c>
      <c r="AY163" s="27">
        <f>(AY100+(AX150-AY141)+AY107)*'Utility Modules'!$C$42/100/12</f>
        <v>0</v>
      </c>
      <c r="AZ163" s="27">
        <f>(AZ100+(AY150-AZ141)+AZ107)*'Utility Modules'!$C$42/100/12</f>
        <v>0</v>
      </c>
      <c r="BA163" s="27">
        <f>(BA100+(AZ150-BA141)+BA107)*'Utility Modules'!$C$42/100/12</f>
        <v>0</v>
      </c>
      <c r="BB163" s="27">
        <f>(BB100+(BA150-BB141)+BB107)*'Utility Modules'!$C$42/100/12</f>
        <v>0</v>
      </c>
      <c r="BC163" s="27">
        <f>(BC100+(BB150-BC141)+BC107)*'Utility Modules'!$C$42/100/12</f>
        <v>0</v>
      </c>
      <c r="BD163" s="27">
        <f>(BD100+(BC150-BD141)+BD107)*'Utility Modules'!$C$42/100/12</f>
        <v>0</v>
      </c>
      <c r="BE163" s="27">
        <f>(BE100+(BD150-BE141)+BE107)*'Utility Modules'!$C$42/100/12</f>
        <v>0</v>
      </c>
      <c r="BF163" s="27">
        <f>(BF100+(BE150-BF141)+BF107)*'Utility Modules'!$C$42/100/12</f>
        <v>0</v>
      </c>
      <c r="BG163" s="27">
        <f>(BG100+(BF150-BG141)+BG107)*'Utility Modules'!$C$42/100/12</f>
        <v>0</v>
      </c>
      <c r="BH163" s="27">
        <f>(BH100+(BG150-BH141)+BH107)*'Utility Modules'!$C$42/100/12</f>
        <v>0</v>
      </c>
      <c r="BI163" s="27">
        <f>(BI100+(BH150-BI141)+BI107)*'Utility Modules'!$C$42/100/12</f>
        <v>0</v>
      </c>
      <c r="BJ163" s="27">
        <f>(BJ100+(BI150-BJ141)+BJ107)*'Utility Modules'!$C$42/100/12</f>
        <v>0</v>
      </c>
      <c r="BK163" s="27">
        <f>(BK100+(BJ150-BK141)+BK107)*'Utility Modules'!$C$42/100/12</f>
        <v>0</v>
      </c>
      <c r="BL163" s="27">
        <f>(BL100+(BK150-BL141)+BL107)*'Utility Modules'!$C$42/100/12</f>
        <v>0</v>
      </c>
      <c r="BM163" s="27">
        <f>(BM100+(BL150-BM141)+BM107)*'Utility Modules'!$C$42/100/12</f>
        <v>0</v>
      </c>
      <c r="BN163" s="27">
        <f>(BN100+(BM150-BN141)+BN107)*'Utility Modules'!$C$42/100/12</f>
        <v>0</v>
      </c>
      <c r="BO163" s="27">
        <f>(BO100+(BN150-BO141)+BO107)*'Utility Modules'!$C$42/100/12</f>
        <v>0</v>
      </c>
      <c r="BP163" s="27">
        <f>(BP100+(BO150-BP141)+BP107)*'Utility Modules'!$C$42/100/12</f>
        <v>0</v>
      </c>
      <c r="BQ163" s="27">
        <f>(BQ100+(BP150-BQ141)+BQ107)*'Utility Modules'!$C$42/100/12</f>
        <v>0</v>
      </c>
      <c r="BR163" s="27">
        <f>(BR100+(BQ150-BR141)+BR107)*'Utility Modules'!$C$42/100/12</f>
        <v>0</v>
      </c>
      <c r="BS163" s="27">
        <f>(BS100+(BR150-BS141)+BS107)*'Utility Modules'!$C$42/100/12</f>
        <v>0</v>
      </c>
      <c r="BT163" s="27">
        <f>(BT100+(BS150-BT141)+BT107)*'Utility Modules'!$C$42/100/12</f>
        <v>0</v>
      </c>
      <c r="BU163" s="27">
        <f>(BU100+(BT150-BU141)+BU107)*'Utility Modules'!$C$42/100/12</f>
        <v>0</v>
      </c>
      <c r="BV163" s="27">
        <f>(BV100+(BU150-BV141)+BV107)*'Utility Modules'!$C$42/100/12</f>
        <v>0</v>
      </c>
      <c r="BW163" s="27">
        <f>(BW100+(BV150-BW141)+BW107)*'Utility Modules'!$C$42/100/12</f>
        <v>0</v>
      </c>
      <c r="BX163" s="27">
        <f>(BX100+(BW150-BX141)+BX107)*'Utility Modules'!$C$42/100/12</f>
        <v>0</v>
      </c>
      <c r="BY163" s="27">
        <f>(BY100+(BX150-BY141)+BY107)*'Utility Modules'!$C$42/100/12</f>
        <v>0</v>
      </c>
      <c r="BZ163" s="27">
        <f>(BZ100+(BY150-BZ141)+BZ107)*'Utility Modules'!$C$42/100/12</f>
        <v>0</v>
      </c>
      <c r="CA163" s="27">
        <f>(CA100+(BZ150-CA141)+CA107)*'Utility Modules'!$C$42/100/12</f>
        <v>0</v>
      </c>
      <c r="CB163" s="27">
        <f>(CB100+(CA150-CB141)+CB107)*'Utility Modules'!$C$42/100/12</f>
        <v>0</v>
      </c>
      <c r="CC163" s="27">
        <f>(CC100+(CB150-CC141)+CC107)*'Utility Modules'!$C$42/100/12</f>
        <v>0</v>
      </c>
      <c r="CD163" s="27">
        <f>(CD100+(CC150-CD141)+CD107)*'Utility Modules'!$C$42/100/12</f>
        <v>0</v>
      </c>
      <c r="CE163" s="27">
        <f>(CE100+(CD150-CE141)+CE107)*'Utility Modules'!$C$42/100/12</f>
        <v>0</v>
      </c>
      <c r="CF163" s="27">
        <f>(CF100+(CE150-CF141)+CF107)*'Utility Modules'!$C$42/100/12</f>
        <v>0</v>
      </c>
      <c r="CG163" s="27">
        <f>(CG100+(CF150-CG141)+CG107)*'Utility Modules'!$C$42/100/12</f>
        <v>0</v>
      </c>
      <c r="CH163" s="27">
        <f>(CH100+(CG150-CH141)+CH107)*'Utility Modules'!$C$42/100/12</f>
        <v>0</v>
      </c>
      <c r="CI163" s="27">
        <f>(CI100+(CH150-CI141)+CI107)*'Utility Modules'!$C$42/100/12</f>
        <v>0</v>
      </c>
      <c r="CJ163" s="27">
        <f>(CJ100+(CI150-CJ141)+CJ107)*'Utility Modules'!$C$42/100/12</f>
        <v>0</v>
      </c>
      <c r="CK163" s="27">
        <f>(CK100+(CJ150-CK141)+CK107)*'Utility Modules'!$C$42/100/12</f>
        <v>0</v>
      </c>
      <c r="CL163" s="27">
        <f>(CL100+(CK150-CL141)+CL107)*'Utility Modules'!$C$42/100/12</f>
        <v>0</v>
      </c>
      <c r="CM163" s="27">
        <f>(CM100+(CL150-CM141)+CM107)*'Utility Modules'!$C$42/100/12</f>
        <v>0</v>
      </c>
      <c r="CN163" s="27">
        <f>(CN100+(CM150-CN141)+CN107)*'Utility Modules'!$C$42/100/12</f>
        <v>0</v>
      </c>
      <c r="CO163" s="27">
        <f>(CO100+(CN150-CO141)+CO107)*'Utility Modules'!$C$42/100/12</f>
        <v>0</v>
      </c>
      <c r="CP163" s="27">
        <f>(CP100+(CO150-CP141)+CP107)*'Utility Modules'!$C$42/100/12</f>
        <v>0</v>
      </c>
      <c r="CQ163" s="27">
        <f>(CQ100+(CP150-CQ141)+CQ107)*'Utility Modules'!$C$42/100/12</f>
        <v>0</v>
      </c>
      <c r="CR163" s="27">
        <f>(CR100+(CQ150-CR141)+CR107)*'Utility Modules'!$C$42/100/12</f>
        <v>0</v>
      </c>
      <c r="CS163" s="27">
        <f>(CS100+(CR150-CS141)+CS107)*'Utility Modules'!$C$42/100/12</f>
        <v>0</v>
      </c>
      <c r="CT163" s="27">
        <f>(CT100+(CS150-CT141)+CT107)*'Utility Modules'!$C$42/100/12</f>
        <v>0</v>
      </c>
      <c r="CU163" s="27">
        <f>(CU100+(CT150-CU141)+CU107)*'Utility Modules'!$C$42/100/12</f>
        <v>0</v>
      </c>
      <c r="CV163" s="27">
        <f>(CV100+(CU150-CV141)+CV107)*'Utility Modules'!$C$42/100/12</f>
        <v>0</v>
      </c>
      <c r="CW163" s="27">
        <f>(CW100+(CV150-CW141)+CW107)*'Utility Modules'!$C$42/100/12</f>
        <v>0</v>
      </c>
      <c r="CX163" s="27">
        <f>(CX100+(CW150-CX141)+CX107)*'Utility Modules'!$C$42/100/12</f>
        <v>0</v>
      </c>
      <c r="CY163" s="27">
        <f>(CY100+(CX150-CY141)+CY107)*'Utility Modules'!$C$42/100/12</f>
        <v>0</v>
      </c>
      <c r="CZ163" s="27">
        <f>(CZ100+(CY150-CZ141)+CZ107)*'Utility Modules'!$C$42/100/12</f>
        <v>0</v>
      </c>
      <c r="DA163" s="27">
        <f>(DA100+(CZ150-DA141)+DA107)*'Utility Modules'!$C$42/100/12</f>
        <v>0</v>
      </c>
      <c r="DB163" s="27">
        <f>(DB100+(DA150-DB141)+DB107)*'Utility Modules'!$C$42/100/12</f>
        <v>0</v>
      </c>
      <c r="DC163" s="27">
        <f>(DC100+(DB150-DC141)+DC107)*'Utility Modules'!$C$42/100/12</f>
        <v>0</v>
      </c>
      <c r="DD163" s="27">
        <f>(DD100+(DC150-DD141)+DD107)*'Utility Modules'!$C$42/100/12</f>
        <v>0</v>
      </c>
      <c r="DE163" s="27">
        <f>(DE100+(DD150-DE141)+DE107)*'Utility Modules'!$C$42/100/12</f>
        <v>0</v>
      </c>
      <c r="DF163" s="27">
        <f>(DF100+(DE150-DF141)+DF107)*'Utility Modules'!$C$42/100/12</f>
        <v>0</v>
      </c>
      <c r="DG163" s="27">
        <f>(DG100+(DF150-DG141)+DG107)*'Utility Modules'!$C$42/100/12</f>
        <v>0</v>
      </c>
      <c r="DH163" s="27">
        <f>(DH100+(DG150-DH141)+DH107)*'Utility Modules'!$C$42/100/12</f>
        <v>0</v>
      </c>
      <c r="DI163" s="27">
        <f>(DI100+(DH150-DI141)+DI107)*'Utility Modules'!$C$42/100/12</f>
        <v>0</v>
      </c>
      <c r="DJ163" s="27">
        <f>(DJ100+(DI150-DJ141)+DJ107)*'Utility Modules'!$C$42/100/12</f>
        <v>0</v>
      </c>
      <c r="DK163" s="27">
        <f>(DK100+(DJ150-DK141)+DK107)*'Utility Modules'!$C$42/100/12</f>
        <v>0</v>
      </c>
      <c r="DL163" s="27">
        <f>(DL100+(DK150-DL141)+DL107)*'Utility Modules'!$C$42/100/12</f>
        <v>0</v>
      </c>
      <c r="DM163" s="27">
        <f>(DM100+(DL150-DM141)+DM107)*'Utility Modules'!$C$42/100/12</f>
        <v>0</v>
      </c>
      <c r="DN163" s="27">
        <f>(DN100+(DM150-DN141)+DN107)*'Utility Modules'!$C$42/100/12</f>
        <v>0</v>
      </c>
      <c r="DO163" s="27">
        <f>(DO100+(DN150-DO141)+DO107)*'Utility Modules'!$C$42/100/12</f>
        <v>0</v>
      </c>
      <c r="DP163" s="27">
        <f>(DP100+(DO150-DP141)+DP107)*'Utility Modules'!$C$42/100/12</f>
        <v>0</v>
      </c>
      <c r="DQ163" s="27">
        <f>(DQ100+(DP150-DQ141)+DQ107)*'Utility Modules'!$C$42/100/12</f>
        <v>0</v>
      </c>
      <c r="DR163" s="27">
        <f>(DR100+(DQ150-DR141)+DR107)*'Utility Modules'!$C$42/100/12</f>
        <v>0</v>
      </c>
    </row>
    <row r="164" ht="14.25" customHeight="1" outlineLevel="1">
      <c r="B164" s="242" t="str">
        <f>'Utility Modules'!B12</f>
        <v>Transfer for Benefit</v>
      </c>
      <c r="C164" s="27">
        <f>'Data Tables'!C108</f>
        <v>0</v>
      </c>
      <c r="D164" s="27">
        <f>'Data Tables'!D108</f>
        <v>0</v>
      </c>
      <c r="E164" s="27">
        <f>'Data Tables'!E108</f>
        <v>0</v>
      </c>
      <c r="F164" s="27">
        <f>'Data Tables'!F108</f>
        <v>0</v>
      </c>
      <c r="G164" s="27">
        <f>'Data Tables'!G108</f>
        <v>0</v>
      </c>
      <c r="H164" s="27">
        <f>'Data Tables'!H108</f>
        <v>0</v>
      </c>
      <c r="I164" s="27">
        <f>'Data Tables'!I108</f>
        <v>0</v>
      </c>
      <c r="J164" s="27">
        <f>'Data Tables'!J108</f>
        <v>0</v>
      </c>
      <c r="K164" s="27">
        <f>'Data Tables'!K108</f>
        <v>0</v>
      </c>
      <c r="L164" s="27">
        <f>'Data Tables'!L108</f>
        <v>0</v>
      </c>
      <c r="M164" s="27">
        <f>'Data Tables'!M108</f>
        <v>0</v>
      </c>
      <c r="N164" s="27">
        <f>'Data Tables'!N108</f>
        <v>0</v>
      </c>
      <c r="O164" s="27">
        <f>'Data Tables'!O108</f>
        <v>0</v>
      </c>
      <c r="P164" s="27">
        <f>'Data Tables'!P108</f>
        <v>0</v>
      </c>
      <c r="Q164" s="27">
        <f>'Data Tables'!Q108</f>
        <v>0</v>
      </c>
      <c r="R164" s="27">
        <f>'Data Tables'!R108</f>
        <v>0</v>
      </c>
      <c r="S164" s="27">
        <f>'Data Tables'!S108</f>
        <v>0</v>
      </c>
      <c r="T164" s="27">
        <f>'Data Tables'!T108</f>
        <v>0</v>
      </c>
      <c r="U164" s="27">
        <f>'Data Tables'!U108</f>
        <v>0</v>
      </c>
      <c r="V164" s="27">
        <f>'Data Tables'!V108</f>
        <v>0</v>
      </c>
      <c r="W164" s="27">
        <f>'Data Tables'!W108</f>
        <v>0</v>
      </c>
      <c r="X164" s="27">
        <f>'Data Tables'!X108</f>
        <v>0</v>
      </c>
      <c r="Y164" s="27">
        <f>'Data Tables'!Y108</f>
        <v>0</v>
      </c>
      <c r="Z164" s="27">
        <f>'Data Tables'!Z108</f>
        <v>0</v>
      </c>
      <c r="AA164" s="27">
        <f>'Data Tables'!AA108</f>
        <v>0</v>
      </c>
      <c r="AB164" s="27">
        <f>'Data Tables'!AB108</f>
        <v>0</v>
      </c>
      <c r="AC164" s="27">
        <f>'Data Tables'!AC108</f>
        <v>0</v>
      </c>
      <c r="AD164" s="27">
        <f>'Data Tables'!AD108</f>
        <v>0</v>
      </c>
      <c r="AE164" s="27">
        <f>'Data Tables'!AE108</f>
        <v>0</v>
      </c>
      <c r="AF164" s="27">
        <f>'Data Tables'!AF108</f>
        <v>0</v>
      </c>
      <c r="AG164" s="27">
        <f>'Data Tables'!AG108</f>
        <v>0</v>
      </c>
      <c r="AH164" s="27">
        <f>'Data Tables'!AH108</f>
        <v>0</v>
      </c>
      <c r="AI164" s="27">
        <f>'Data Tables'!AI108</f>
        <v>0</v>
      </c>
      <c r="AJ164" s="27">
        <f>'Data Tables'!AJ108</f>
        <v>0</v>
      </c>
      <c r="AK164" s="27">
        <f>'Data Tables'!AK108</f>
        <v>0</v>
      </c>
      <c r="AL164" s="27">
        <f>'Data Tables'!AL108</f>
        <v>0</v>
      </c>
      <c r="AM164" s="27">
        <f>'Data Tables'!AM108</f>
        <v>0</v>
      </c>
      <c r="AN164" s="27">
        <f>'Data Tables'!AN108</f>
        <v>0</v>
      </c>
      <c r="AO164" s="27">
        <f>'Data Tables'!AO108</f>
        <v>0</v>
      </c>
      <c r="AP164" s="27">
        <f>'Data Tables'!AP108</f>
        <v>0</v>
      </c>
      <c r="AQ164" s="27">
        <f>'Data Tables'!AQ108</f>
        <v>0</v>
      </c>
      <c r="AR164" s="27">
        <f>'Data Tables'!AR108</f>
        <v>0</v>
      </c>
      <c r="AS164" s="27">
        <f>'Data Tables'!AS108</f>
        <v>0</v>
      </c>
      <c r="AT164" s="27">
        <f>'Data Tables'!AT108</f>
        <v>0</v>
      </c>
      <c r="AU164" s="27">
        <f>'Data Tables'!AU108</f>
        <v>0</v>
      </c>
      <c r="AV164" s="27">
        <f>'Data Tables'!AV108</f>
        <v>0</v>
      </c>
      <c r="AW164" s="27">
        <f>'Data Tables'!AW108</f>
        <v>0</v>
      </c>
      <c r="AX164" s="27">
        <f>'Data Tables'!AX108</f>
        <v>0</v>
      </c>
      <c r="AY164" s="27">
        <f>'Data Tables'!AY108</f>
        <v>0</v>
      </c>
      <c r="AZ164" s="27">
        <f>'Data Tables'!AZ108</f>
        <v>0</v>
      </c>
      <c r="BA164" s="27">
        <f>'Data Tables'!BA108</f>
        <v>0</v>
      </c>
      <c r="BB164" s="27">
        <f>'Data Tables'!BB108</f>
        <v>0</v>
      </c>
      <c r="BC164" s="27">
        <f>'Data Tables'!BC108</f>
        <v>0</v>
      </c>
      <c r="BD164" s="27">
        <f>'Data Tables'!BD108</f>
        <v>0</v>
      </c>
      <c r="BE164" s="27">
        <f>'Data Tables'!BE108</f>
        <v>0</v>
      </c>
      <c r="BF164" s="27">
        <f>'Data Tables'!BF108</f>
        <v>0</v>
      </c>
      <c r="BG164" s="27">
        <f>'Data Tables'!BG108</f>
        <v>0</v>
      </c>
      <c r="BH164" s="27">
        <f>'Data Tables'!BH108</f>
        <v>0</v>
      </c>
      <c r="BI164" s="27">
        <f>'Data Tables'!BI108</f>
        <v>0</v>
      </c>
      <c r="BJ164" s="27">
        <f>'Data Tables'!BJ108</f>
        <v>0</v>
      </c>
      <c r="BK164" s="27">
        <f>'Data Tables'!BK108</f>
        <v>0</v>
      </c>
      <c r="BL164" s="27">
        <f>'Data Tables'!BL108</f>
        <v>0</v>
      </c>
      <c r="BM164" s="27">
        <f>'Data Tables'!BM108</f>
        <v>0</v>
      </c>
      <c r="BN164" s="27">
        <f>'Data Tables'!BN108</f>
        <v>0</v>
      </c>
      <c r="BO164" s="27">
        <f>'Data Tables'!BO108</f>
        <v>0</v>
      </c>
      <c r="BP164" s="27">
        <f>'Data Tables'!BP108</f>
        <v>0</v>
      </c>
      <c r="BQ164" s="27">
        <f>'Data Tables'!BQ108</f>
        <v>0</v>
      </c>
      <c r="BR164" s="27">
        <f>'Data Tables'!BR108</f>
        <v>0</v>
      </c>
      <c r="BS164" s="27">
        <f>'Data Tables'!BS108</f>
        <v>0</v>
      </c>
      <c r="BT164" s="27">
        <f>'Data Tables'!BT108</f>
        <v>0</v>
      </c>
      <c r="BU164" s="27">
        <f>'Data Tables'!BU108</f>
        <v>0</v>
      </c>
      <c r="BV164" s="27">
        <f>'Data Tables'!BV108</f>
        <v>0</v>
      </c>
      <c r="BW164" s="27">
        <f>'Data Tables'!BW108</f>
        <v>0</v>
      </c>
      <c r="BX164" s="27">
        <f>'Data Tables'!BX108</f>
        <v>0</v>
      </c>
      <c r="BY164" s="27">
        <f>'Data Tables'!BY108</f>
        <v>0</v>
      </c>
      <c r="BZ164" s="27">
        <f>'Data Tables'!BZ108</f>
        <v>0</v>
      </c>
      <c r="CA164" s="27">
        <f>'Data Tables'!CA108</f>
        <v>0</v>
      </c>
      <c r="CB164" s="27">
        <f>'Data Tables'!CB108</f>
        <v>0</v>
      </c>
      <c r="CC164" s="27">
        <f>'Data Tables'!CC108</f>
        <v>0</v>
      </c>
      <c r="CD164" s="27">
        <f>'Data Tables'!CD108</f>
        <v>0</v>
      </c>
      <c r="CE164" s="27">
        <f>'Data Tables'!CE108</f>
        <v>0</v>
      </c>
      <c r="CF164" s="27">
        <f>'Data Tables'!CF108</f>
        <v>0</v>
      </c>
      <c r="CG164" s="27">
        <f>'Data Tables'!CG108</f>
        <v>0</v>
      </c>
      <c r="CH164" s="27">
        <f>'Data Tables'!CH108</f>
        <v>0</v>
      </c>
      <c r="CI164" s="27">
        <f>'Data Tables'!CI108</f>
        <v>0</v>
      </c>
      <c r="CJ164" s="27">
        <f>'Data Tables'!CJ108</f>
        <v>0</v>
      </c>
      <c r="CK164" s="27">
        <f>'Data Tables'!CK108</f>
        <v>0</v>
      </c>
      <c r="CL164" s="27">
        <f>'Data Tables'!CL108</f>
        <v>0</v>
      </c>
      <c r="CM164" s="27">
        <f>'Data Tables'!CM108</f>
        <v>0</v>
      </c>
      <c r="CN164" s="27">
        <f>'Data Tables'!CN108</f>
        <v>0</v>
      </c>
      <c r="CO164" s="27">
        <f>'Data Tables'!CO108</f>
        <v>0</v>
      </c>
      <c r="CP164" s="27">
        <f>'Data Tables'!CP108</f>
        <v>0</v>
      </c>
      <c r="CQ164" s="27">
        <f>'Data Tables'!CQ108</f>
        <v>0</v>
      </c>
      <c r="CR164" s="27">
        <f>'Data Tables'!CR108</f>
        <v>0</v>
      </c>
      <c r="CS164" s="27">
        <f>'Data Tables'!CS108</f>
        <v>0</v>
      </c>
      <c r="CT164" s="27">
        <f>'Data Tables'!CT108</f>
        <v>0</v>
      </c>
      <c r="CU164" s="27">
        <f>'Data Tables'!CU108</f>
        <v>0</v>
      </c>
      <c r="CV164" s="27">
        <f>'Data Tables'!CV108</f>
        <v>0</v>
      </c>
      <c r="CW164" s="27">
        <f>'Data Tables'!CW108</f>
        <v>0</v>
      </c>
      <c r="CX164" s="27">
        <f>'Data Tables'!CX108</f>
        <v>0</v>
      </c>
      <c r="CY164" s="27">
        <f>'Data Tables'!CY108</f>
        <v>0</v>
      </c>
      <c r="CZ164" s="27">
        <f>'Data Tables'!CZ108</f>
        <v>0</v>
      </c>
      <c r="DA164" s="27">
        <f>'Data Tables'!DA108</f>
        <v>0</v>
      </c>
      <c r="DB164" s="27">
        <f>'Data Tables'!DB108</f>
        <v>0</v>
      </c>
      <c r="DC164" s="27">
        <f>'Data Tables'!DC108</f>
        <v>0</v>
      </c>
      <c r="DD164" s="27">
        <f>'Data Tables'!DD108</f>
        <v>0</v>
      </c>
      <c r="DE164" s="27">
        <f>'Data Tables'!DE108</f>
        <v>0</v>
      </c>
      <c r="DF164" s="27">
        <f>'Data Tables'!DF108</f>
        <v>0</v>
      </c>
      <c r="DG164" s="27">
        <f>'Data Tables'!DG108</f>
        <v>0</v>
      </c>
      <c r="DH164" s="27">
        <f>'Data Tables'!DH108</f>
        <v>0</v>
      </c>
      <c r="DI164" s="27">
        <f>'Data Tables'!DI108</f>
        <v>0</v>
      </c>
      <c r="DJ164" s="27">
        <f>'Data Tables'!DJ108</f>
        <v>0</v>
      </c>
      <c r="DK164" s="27">
        <f>'Data Tables'!DK108</f>
        <v>0</v>
      </c>
      <c r="DL164" s="27">
        <f>'Data Tables'!DL108</f>
        <v>0</v>
      </c>
      <c r="DM164" s="27">
        <f>'Data Tables'!DM108</f>
        <v>0</v>
      </c>
      <c r="DN164" s="27">
        <f>'Data Tables'!DN108</f>
        <v>0</v>
      </c>
      <c r="DO164" s="27">
        <f>'Data Tables'!DO108</f>
        <v>0</v>
      </c>
      <c r="DP164" s="27">
        <f>'Data Tables'!DP108</f>
        <v>0</v>
      </c>
      <c r="DQ164" s="27">
        <f>'Data Tables'!DQ108</f>
        <v>0</v>
      </c>
      <c r="DR164" s="27">
        <f>'Data Tables'!DR108</f>
        <v>0</v>
      </c>
    </row>
    <row r="165" ht="14.25" customHeight="1" outlineLevel="1">
      <c r="A165" s="27"/>
      <c r="B165" s="252" t="s">
        <v>289</v>
      </c>
      <c r="C165" s="255"/>
      <c r="D165" s="255"/>
      <c r="E165" s="255"/>
      <c r="F165" s="255"/>
      <c r="G165" s="255"/>
      <c r="H165" s="255"/>
      <c r="I165" s="255"/>
      <c r="J165" s="255"/>
      <c r="K165" s="255"/>
      <c r="L165" s="255"/>
      <c r="M165" s="255"/>
      <c r="N165" s="255"/>
      <c r="O165" s="255"/>
      <c r="P165" s="255"/>
      <c r="Q165" s="255"/>
      <c r="R165" s="255"/>
      <c r="S165" s="255"/>
      <c r="T165" s="255"/>
      <c r="U165" s="255"/>
      <c r="V165" s="255"/>
      <c r="W165" s="255"/>
      <c r="X165" s="255"/>
      <c r="Y165" s="255"/>
      <c r="Z165" s="255"/>
      <c r="AA165" s="255"/>
      <c r="AB165" s="255"/>
      <c r="AC165" s="255"/>
      <c r="AD165" s="255"/>
      <c r="AE165" s="255"/>
      <c r="AF165" s="255"/>
      <c r="AG165" s="255"/>
      <c r="AH165" s="255"/>
      <c r="AI165" s="255"/>
      <c r="AJ165" s="255"/>
      <c r="AK165" s="255"/>
      <c r="AL165" s="255"/>
      <c r="AM165" s="255"/>
      <c r="AN165" s="255"/>
      <c r="AO165" s="255"/>
      <c r="AP165" s="255"/>
      <c r="AQ165" s="255"/>
      <c r="AR165" s="255"/>
      <c r="AS165" s="255"/>
      <c r="AT165" s="255"/>
      <c r="AU165" s="255"/>
      <c r="AV165" s="255"/>
      <c r="AW165" s="255"/>
      <c r="AX165" s="255"/>
      <c r="AY165" s="255"/>
      <c r="AZ165" s="255"/>
      <c r="BA165" s="255"/>
      <c r="BB165" s="255"/>
      <c r="BC165" s="255"/>
      <c r="BD165" s="255"/>
      <c r="BE165" s="255"/>
      <c r="BF165" s="255"/>
      <c r="BG165" s="255"/>
      <c r="BH165" s="255"/>
      <c r="BI165" s="255"/>
      <c r="BJ165" s="255"/>
      <c r="BK165" s="255"/>
      <c r="BL165" s="255"/>
      <c r="BM165" s="255"/>
      <c r="BN165" s="255"/>
      <c r="BO165" s="255"/>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255"/>
      <c r="CT165" s="255"/>
      <c r="CU165" s="255"/>
      <c r="CV165" s="255"/>
      <c r="CW165" s="255"/>
      <c r="CX165" s="255"/>
      <c r="CY165" s="255"/>
      <c r="CZ165" s="255"/>
      <c r="DA165" s="255"/>
      <c r="DB165" s="255"/>
      <c r="DC165" s="255"/>
      <c r="DD165" s="255"/>
      <c r="DE165" s="255"/>
      <c r="DF165" s="255"/>
      <c r="DG165" s="255"/>
      <c r="DH165" s="255"/>
      <c r="DI165" s="255"/>
      <c r="DJ165" s="255"/>
      <c r="DK165" s="255"/>
      <c r="DL165" s="255"/>
      <c r="DM165" s="255"/>
      <c r="DN165" s="255"/>
      <c r="DO165" s="255"/>
      <c r="DP165" s="255"/>
      <c r="DQ165" s="255"/>
      <c r="DR165" s="255"/>
    </row>
    <row r="166" ht="14.25" customHeight="1" outlineLevel="1">
      <c r="A166" s="27"/>
      <c r="B166" s="242" t="str">
        <f t="shared" ref="B166:B171" si="90">B159</f>
        <v>Staking Base APR</v>
      </c>
      <c r="C166" s="27">
        <f t="shared" ref="C166:DR166" si="89">C159*C$152</f>
        <v>23713.55296</v>
      </c>
      <c r="D166" s="27">
        <f t="shared" si="89"/>
        <v>1353084.76</v>
      </c>
      <c r="E166" s="27">
        <f t="shared" si="89"/>
        <v>3878619.047</v>
      </c>
      <c r="F166" s="27">
        <f t="shared" si="89"/>
        <v>7783882.338</v>
      </c>
      <c r="G166" s="27">
        <f t="shared" si="89"/>
        <v>12133393.93</v>
      </c>
      <c r="H166" s="27">
        <f t="shared" si="89"/>
        <v>8964120.645</v>
      </c>
      <c r="I166" s="27">
        <f t="shared" si="89"/>
        <v>12829611.98</v>
      </c>
      <c r="J166" s="27">
        <f t="shared" si="89"/>
        <v>17181561.46</v>
      </c>
      <c r="K166" s="27">
        <f t="shared" si="89"/>
        <v>21742829.36</v>
      </c>
      <c r="L166" s="27">
        <f t="shared" si="89"/>
        <v>26381429.93</v>
      </c>
      <c r="M166" s="27">
        <f t="shared" si="89"/>
        <v>31018198.55</v>
      </c>
      <c r="N166" s="27">
        <f t="shared" si="89"/>
        <v>26835434.65</v>
      </c>
      <c r="O166" s="27">
        <f t="shared" si="89"/>
        <v>30163189.17</v>
      </c>
      <c r="P166" s="27">
        <f t="shared" si="89"/>
        <v>33992786.82</v>
      </c>
      <c r="Q166" s="27">
        <f t="shared" si="89"/>
        <v>37965648.88</v>
      </c>
      <c r="R166" s="27">
        <f t="shared" si="89"/>
        <v>41993474.16</v>
      </c>
      <c r="S166" s="27">
        <f t="shared" si="89"/>
        <v>46038356.37</v>
      </c>
      <c r="T166" s="27">
        <f t="shared" si="89"/>
        <v>50079112.65</v>
      </c>
      <c r="U166" s="27">
        <f t="shared" si="89"/>
        <v>54101604.92</v>
      </c>
      <c r="V166" s="27">
        <f t="shared" si="89"/>
        <v>58095229.21</v>
      </c>
      <c r="W166" s="27">
        <f t="shared" si="89"/>
        <v>62051735.67</v>
      </c>
      <c r="X166" s="27">
        <f t="shared" si="89"/>
        <v>65964571.87</v>
      </c>
      <c r="Y166" s="27">
        <f t="shared" si="89"/>
        <v>69828499.82</v>
      </c>
      <c r="Z166" s="27">
        <f t="shared" si="89"/>
        <v>73639624.47</v>
      </c>
      <c r="AA166" s="27">
        <f t="shared" si="89"/>
        <v>77394914.84</v>
      </c>
      <c r="AB166" s="27">
        <f t="shared" si="89"/>
        <v>81092225.1</v>
      </c>
      <c r="AC166" s="27">
        <f t="shared" si="89"/>
        <v>84730039.42</v>
      </c>
      <c r="AD166" s="27">
        <f t="shared" si="89"/>
        <v>88307476.54</v>
      </c>
      <c r="AE166" s="27">
        <f t="shared" si="89"/>
        <v>91824098.6</v>
      </c>
      <c r="AF166" s="27">
        <f t="shared" si="89"/>
        <v>95279827.72</v>
      </c>
      <c r="AG166" s="27">
        <f t="shared" si="89"/>
        <v>98674965.57</v>
      </c>
      <c r="AH166" s="27">
        <f t="shared" si="89"/>
        <v>102010008.1</v>
      </c>
      <c r="AI166" s="27">
        <f t="shared" si="89"/>
        <v>105285719.4</v>
      </c>
      <c r="AJ166" s="27">
        <f t="shared" si="89"/>
        <v>108502993.4</v>
      </c>
      <c r="AK166" s="27">
        <f t="shared" si="89"/>
        <v>111662757.8</v>
      </c>
      <c r="AL166" s="27">
        <f t="shared" si="89"/>
        <v>114766226.3</v>
      </c>
      <c r="AM166" s="27">
        <f t="shared" si="89"/>
        <v>117814551.5</v>
      </c>
      <c r="AN166" s="27">
        <f t="shared" si="89"/>
        <v>120809002</v>
      </c>
      <c r="AO166" s="27">
        <f t="shared" si="89"/>
        <v>123750813.7</v>
      </c>
      <c r="AP166" s="27">
        <f t="shared" si="89"/>
        <v>126641306.4</v>
      </c>
      <c r="AQ166" s="27">
        <f t="shared" si="89"/>
        <v>129481772</v>
      </c>
      <c r="AR166" s="27">
        <f t="shared" si="89"/>
        <v>132273469</v>
      </c>
      <c r="AS166" s="27">
        <f t="shared" si="89"/>
        <v>135017711.1</v>
      </c>
      <c r="AT166" s="27">
        <f t="shared" si="89"/>
        <v>137715728.4</v>
      </c>
      <c r="AU166" s="27">
        <f t="shared" si="89"/>
        <v>140368797</v>
      </c>
      <c r="AV166" s="27">
        <f t="shared" si="89"/>
        <v>142978132.5</v>
      </c>
      <c r="AW166" s="27">
        <f t="shared" si="89"/>
        <v>145544860.1</v>
      </c>
      <c r="AX166" s="27">
        <f t="shared" si="89"/>
        <v>148070208.7</v>
      </c>
      <c r="AY166" s="27">
        <f t="shared" si="89"/>
        <v>150555270.6</v>
      </c>
      <c r="AZ166" s="27">
        <f t="shared" si="89"/>
        <v>153001176.6</v>
      </c>
      <c r="BA166" s="27">
        <f t="shared" si="89"/>
        <v>155408955.1</v>
      </c>
      <c r="BB166" s="27">
        <f t="shared" si="89"/>
        <v>157779683.3</v>
      </c>
      <c r="BC166" s="27">
        <f t="shared" si="89"/>
        <v>160114344.2</v>
      </c>
      <c r="BD166" s="27">
        <f t="shared" si="89"/>
        <v>162413869.6</v>
      </c>
      <c r="BE166" s="27">
        <f t="shared" si="89"/>
        <v>164679227.9</v>
      </c>
      <c r="BF166" s="27">
        <f t="shared" si="89"/>
        <v>166911284.2</v>
      </c>
      <c r="BG166" s="27">
        <f t="shared" si="89"/>
        <v>169110944.4</v>
      </c>
      <c r="BH166" s="27">
        <f t="shared" si="89"/>
        <v>171279045.2</v>
      </c>
      <c r="BI166" s="27">
        <f t="shared" si="89"/>
        <v>173416297.2</v>
      </c>
      <c r="BJ166" s="27">
        <f t="shared" si="89"/>
        <v>175523593.1</v>
      </c>
      <c r="BK166" s="27">
        <f t="shared" si="89"/>
        <v>177601643.9</v>
      </c>
      <c r="BL166" s="27">
        <f t="shared" si="89"/>
        <v>179651214.1</v>
      </c>
      <c r="BM166" s="27">
        <f t="shared" si="89"/>
        <v>181672968.2</v>
      </c>
      <c r="BN166" s="27">
        <f t="shared" si="89"/>
        <v>183667620.9</v>
      </c>
      <c r="BO166" s="27">
        <f t="shared" si="89"/>
        <v>185635821.2</v>
      </c>
      <c r="BP166" s="27">
        <f t="shared" si="89"/>
        <v>187578165.2</v>
      </c>
      <c r="BQ166" s="27">
        <f t="shared" si="89"/>
        <v>189495299.1</v>
      </c>
      <c r="BR166" s="27">
        <f t="shared" si="89"/>
        <v>191387771.3</v>
      </c>
      <c r="BS166" s="27">
        <f t="shared" si="89"/>
        <v>193256186.8</v>
      </c>
      <c r="BT166" s="27">
        <f t="shared" si="89"/>
        <v>195101087.7</v>
      </c>
      <c r="BU166" s="27">
        <f t="shared" si="89"/>
        <v>196922898.2</v>
      </c>
      <c r="BV166" s="27">
        <f t="shared" si="89"/>
        <v>198722246.9</v>
      </c>
      <c r="BW166" s="27">
        <f t="shared" si="89"/>
        <v>200499577.4</v>
      </c>
      <c r="BX166" s="27">
        <f t="shared" si="89"/>
        <v>202255404.8</v>
      </c>
      <c r="BY166" s="27">
        <f t="shared" si="89"/>
        <v>203990149.1</v>
      </c>
      <c r="BZ166" s="27">
        <f t="shared" si="89"/>
        <v>205704294.7</v>
      </c>
      <c r="CA166" s="27">
        <f t="shared" si="89"/>
        <v>207398266.2</v>
      </c>
      <c r="CB166" s="27">
        <f t="shared" si="89"/>
        <v>209072443.7</v>
      </c>
      <c r="CC166" s="27">
        <f t="shared" si="89"/>
        <v>210727270.4</v>
      </c>
      <c r="CD166" s="27">
        <f t="shared" si="89"/>
        <v>212363094.4</v>
      </c>
      <c r="CE166" s="27">
        <f t="shared" si="89"/>
        <v>213980333.8</v>
      </c>
      <c r="CF166" s="27">
        <f t="shared" si="89"/>
        <v>215579347.7</v>
      </c>
      <c r="CG166" s="27">
        <f t="shared" si="89"/>
        <v>217160381.7</v>
      </c>
      <c r="CH166" s="27">
        <f t="shared" si="89"/>
        <v>218723905.3</v>
      </c>
      <c r="CI166" s="27">
        <f t="shared" si="89"/>
        <v>220270195.9</v>
      </c>
      <c r="CJ166" s="27">
        <f t="shared" si="89"/>
        <v>221799617.6</v>
      </c>
      <c r="CK166" s="27">
        <f t="shared" si="89"/>
        <v>223312439.7</v>
      </c>
      <c r="CL166" s="27">
        <f t="shared" si="89"/>
        <v>224809007.8</v>
      </c>
      <c r="CM166" s="27">
        <f t="shared" si="89"/>
        <v>226289609</v>
      </c>
      <c r="CN166" s="27">
        <f t="shared" si="89"/>
        <v>227754491.4</v>
      </c>
      <c r="CO166" s="27">
        <f t="shared" si="89"/>
        <v>229203975.7</v>
      </c>
      <c r="CP166" s="27">
        <f t="shared" si="89"/>
        <v>230638286.9</v>
      </c>
      <c r="CQ166" s="27">
        <f t="shared" si="89"/>
        <v>232057730.5</v>
      </c>
      <c r="CR166" s="27">
        <f t="shared" si="89"/>
        <v>233462553</v>
      </c>
      <c r="CS166" s="27">
        <f t="shared" si="89"/>
        <v>234852926.6</v>
      </c>
      <c r="CT166" s="27">
        <f t="shared" si="89"/>
        <v>236229181.4</v>
      </c>
      <c r="CU166" s="27">
        <f t="shared" si="89"/>
        <v>237591498.4</v>
      </c>
      <c r="CV166" s="27">
        <f t="shared" si="89"/>
        <v>238940150</v>
      </c>
      <c r="CW166" s="27">
        <f t="shared" si="89"/>
        <v>240275311.7</v>
      </c>
      <c r="CX166" s="27">
        <f t="shared" si="89"/>
        <v>241597244.6</v>
      </c>
      <c r="CY166" s="27">
        <f t="shared" si="89"/>
        <v>242906150.3</v>
      </c>
      <c r="CZ166" s="27">
        <f t="shared" si="89"/>
        <v>244202194.7</v>
      </c>
      <c r="DA166" s="27">
        <f t="shared" si="89"/>
        <v>245485623.2</v>
      </c>
      <c r="DB166" s="27">
        <f t="shared" si="89"/>
        <v>246756583.1</v>
      </c>
      <c r="DC166" s="27">
        <f t="shared" si="89"/>
        <v>248015310.4</v>
      </c>
      <c r="DD166" s="27">
        <f t="shared" si="89"/>
        <v>249261981</v>
      </c>
      <c r="DE166" s="27">
        <f t="shared" si="89"/>
        <v>250496658.3</v>
      </c>
      <c r="DF166" s="27">
        <f t="shared" si="89"/>
        <v>251719661.3</v>
      </c>
      <c r="DG166" s="27">
        <f t="shared" si="89"/>
        <v>252931096.1</v>
      </c>
      <c r="DH166" s="27">
        <f t="shared" si="89"/>
        <v>254131177.8</v>
      </c>
      <c r="DI166" s="27">
        <f t="shared" si="89"/>
        <v>255320021.2</v>
      </c>
      <c r="DJ166" s="27">
        <f t="shared" si="89"/>
        <v>256497834.5</v>
      </c>
      <c r="DK166" s="27">
        <f t="shared" si="89"/>
        <v>257664764.1</v>
      </c>
      <c r="DL166" s="27">
        <f t="shared" si="89"/>
        <v>258820922.4</v>
      </c>
      <c r="DM166" s="27">
        <f t="shared" si="89"/>
        <v>259966507.5</v>
      </c>
      <c r="DN166" s="27">
        <f t="shared" si="89"/>
        <v>261101615.5</v>
      </c>
      <c r="DO166" s="27">
        <f t="shared" si="89"/>
        <v>262226438.3</v>
      </c>
      <c r="DP166" s="27">
        <f t="shared" si="89"/>
        <v>264084197.5</v>
      </c>
      <c r="DQ166" s="27">
        <f t="shared" si="89"/>
        <v>268600589.9</v>
      </c>
      <c r="DR166" s="27">
        <f t="shared" si="89"/>
        <v>273156295</v>
      </c>
    </row>
    <row r="167" ht="14.25" customHeight="1" outlineLevel="1">
      <c r="B167" s="242" t="str">
        <f t="shared" si="90"/>
        <v>Staking Buyback &amp; Distribute</v>
      </c>
      <c r="C167" s="27">
        <f t="shared" ref="C167:DR167" si="91">C160*C$152</f>
        <v>59286471.85</v>
      </c>
      <c r="D167" s="27">
        <f t="shared" si="91"/>
        <v>197382822.7</v>
      </c>
      <c r="E167" s="27">
        <f t="shared" si="91"/>
        <v>418468668.5</v>
      </c>
      <c r="F167" s="27">
        <f t="shared" si="91"/>
        <v>580867046.6</v>
      </c>
      <c r="G167" s="27">
        <f t="shared" si="91"/>
        <v>607228245.5</v>
      </c>
      <c r="H167" s="27">
        <f t="shared" si="91"/>
        <v>615103778.7</v>
      </c>
      <c r="I167" s="27">
        <f t="shared" si="91"/>
        <v>583619879.6</v>
      </c>
      <c r="J167" s="27">
        <f t="shared" si="91"/>
        <v>563935669.8</v>
      </c>
      <c r="K167" s="27">
        <f t="shared" si="91"/>
        <v>550785221</v>
      </c>
      <c r="L167" s="27">
        <f t="shared" si="91"/>
        <v>541422606.2</v>
      </c>
      <c r="M167" s="27">
        <f t="shared" si="91"/>
        <v>534476569.2</v>
      </c>
      <c r="N167" s="27">
        <f t="shared" si="91"/>
        <v>527302141.5</v>
      </c>
      <c r="O167" s="27">
        <f t="shared" si="91"/>
        <v>522802222.9</v>
      </c>
      <c r="P167" s="27">
        <f t="shared" si="91"/>
        <v>519833522.2</v>
      </c>
      <c r="Q167" s="27">
        <f t="shared" si="91"/>
        <v>517515905.3</v>
      </c>
      <c r="R167" s="27">
        <f t="shared" si="91"/>
        <v>515593790.4</v>
      </c>
      <c r="S167" s="27">
        <f t="shared" si="91"/>
        <v>513954439.4</v>
      </c>
      <c r="T167" s="27">
        <f t="shared" si="91"/>
        <v>512534056.9</v>
      </c>
      <c r="U167" s="27">
        <f t="shared" si="91"/>
        <v>511299743.9</v>
      </c>
      <c r="V167" s="27">
        <f t="shared" si="91"/>
        <v>510212337.1</v>
      </c>
      <c r="W167" s="27">
        <f t="shared" si="91"/>
        <v>509256321.4</v>
      </c>
      <c r="X167" s="27">
        <f t="shared" si="91"/>
        <v>508408033.7</v>
      </c>
      <c r="Y167" s="27">
        <f t="shared" si="91"/>
        <v>507640924.3</v>
      </c>
      <c r="Z167" s="27">
        <f t="shared" si="91"/>
        <v>506966327.1</v>
      </c>
      <c r="AA167" s="27">
        <f t="shared" si="91"/>
        <v>506356412.2</v>
      </c>
      <c r="AB167" s="27">
        <f t="shared" si="91"/>
        <v>505811458.1</v>
      </c>
      <c r="AC167" s="27">
        <f t="shared" si="91"/>
        <v>505315846.6</v>
      </c>
      <c r="AD167" s="27">
        <f t="shared" si="91"/>
        <v>504871643.4</v>
      </c>
      <c r="AE167" s="27">
        <f t="shared" si="91"/>
        <v>504469075.1</v>
      </c>
      <c r="AF167" s="27">
        <f t="shared" si="91"/>
        <v>504100178.6</v>
      </c>
      <c r="AG167" s="27">
        <f t="shared" si="91"/>
        <v>503768935.3</v>
      </c>
      <c r="AH167" s="27">
        <f t="shared" si="91"/>
        <v>503463725.9</v>
      </c>
      <c r="AI167" s="27">
        <f t="shared" si="91"/>
        <v>503189816.8</v>
      </c>
      <c r="AJ167" s="27">
        <f t="shared" si="91"/>
        <v>502940169.9</v>
      </c>
      <c r="AK167" s="27">
        <f t="shared" si="91"/>
        <v>502701587.8</v>
      </c>
      <c r="AL167" s="27">
        <f t="shared" si="91"/>
        <v>502495642.7</v>
      </c>
      <c r="AM167" s="27">
        <f t="shared" si="91"/>
        <v>502303478.8</v>
      </c>
      <c r="AN167" s="27">
        <f t="shared" si="91"/>
        <v>502132395.9</v>
      </c>
      <c r="AO167" s="27">
        <f t="shared" si="91"/>
        <v>501972802.4</v>
      </c>
      <c r="AP167" s="27">
        <f t="shared" si="91"/>
        <v>501831628</v>
      </c>
      <c r="AQ167" s="27">
        <f t="shared" si="91"/>
        <v>501703313.7</v>
      </c>
      <c r="AR167" s="27">
        <f t="shared" si="91"/>
        <v>501583441.2</v>
      </c>
      <c r="AS167" s="27">
        <f t="shared" si="91"/>
        <v>501478936.5</v>
      </c>
      <c r="AT167" s="27">
        <f t="shared" si="91"/>
        <v>501380797.9</v>
      </c>
      <c r="AU167" s="27">
        <f t="shared" si="91"/>
        <v>501296455.4</v>
      </c>
      <c r="AV167" s="27">
        <f t="shared" si="91"/>
        <v>501220802</v>
      </c>
      <c r="AW167" s="27">
        <f t="shared" si="91"/>
        <v>501146068.4</v>
      </c>
      <c r="AX167" s="27">
        <f t="shared" si="91"/>
        <v>501087362</v>
      </c>
      <c r="AY167" s="27">
        <f t="shared" si="91"/>
        <v>501031564.8</v>
      </c>
      <c r="AZ167" s="27">
        <f t="shared" si="91"/>
        <v>500986723.6</v>
      </c>
      <c r="BA167" s="27">
        <f t="shared" si="91"/>
        <v>500944230.4</v>
      </c>
      <c r="BB167" s="27">
        <f t="shared" si="91"/>
        <v>500911885.5</v>
      </c>
      <c r="BC167" s="27">
        <f t="shared" si="91"/>
        <v>500884858.4</v>
      </c>
      <c r="BD167" s="27">
        <f t="shared" si="91"/>
        <v>500859422.6</v>
      </c>
      <c r="BE167" s="27">
        <f t="shared" si="91"/>
        <v>500843110</v>
      </c>
      <c r="BF167" s="27">
        <f t="shared" si="91"/>
        <v>500827450.3</v>
      </c>
      <c r="BG167" s="27">
        <f t="shared" si="91"/>
        <v>500820364.5</v>
      </c>
      <c r="BH167" s="27">
        <f t="shared" si="91"/>
        <v>500817173.5</v>
      </c>
      <c r="BI167" s="27">
        <f t="shared" si="91"/>
        <v>500806724.2</v>
      </c>
      <c r="BJ167" s="27">
        <f t="shared" si="91"/>
        <v>500812359</v>
      </c>
      <c r="BK167" s="27">
        <f t="shared" si="91"/>
        <v>500816811.5</v>
      </c>
      <c r="BL167" s="27">
        <f t="shared" si="91"/>
        <v>500828777.9</v>
      </c>
      <c r="BM167" s="27">
        <f t="shared" si="91"/>
        <v>500839887</v>
      </c>
      <c r="BN167" s="27">
        <f t="shared" si="91"/>
        <v>500858181.9</v>
      </c>
      <c r="BO167" s="27">
        <f t="shared" si="91"/>
        <v>500879070.5</v>
      </c>
      <c r="BP167" s="27">
        <f t="shared" si="91"/>
        <v>500898990.1</v>
      </c>
      <c r="BQ167" s="27">
        <f t="shared" si="91"/>
        <v>500925680.1</v>
      </c>
      <c r="BR167" s="27">
        <f t="shared" si="91"/>
        <v>500950802.6</v>
      </c>
      <c r="BS167" s="27">
        <f t="shared" si="91"/>
        <v>500982460.8</v>
      </c>
      <c r="BT167" s="27">
        <f t="shared" si="91"/>
        <v>501016095.5</v>
      </c>
      <c r="BU167" s="27">
        <f t="shared" si="91"/>
        <v>501040630.1</v>
      </c>
      <c r="BV167" s="27">
        <f t="shared" si="91"/>
        <v>501079627.5</v>
      </c>
      <c r="BW167" s="27">
        <f t="shared" si="91"/>
        <v>501115852.5</v>
      </c>
      <c r="BX167" s="27">
        <f t="shared" si="91"/>
        <v>501158141</v>
      </c>
      <c r="BY167" s="27">
        <f t="shared" si="91"/>
        <v>501198173.5</v>
      </c>
      <c r="BZ167" s="27">
        <f t="shared" si="91"/>
        <v>501244117.4</v>
      </c>
      <c r="CA167" s="27">
        <f t="shared" si="91"/>
        <v>501291437</v>
      </c>
      <c r="CB167" s="27">
        <f t="shared" si="91"/>
        <v>501336623.3</v>
      </c>
      <c r="CC167" s="27">
        <f t="shared" si="91"/>
        <v>501387523.7</v>
      </c>
      <c r="CD167" s="27">
        <f t="shared" si="91"/>
        <v>501435818.9</v>
      </c>
      <c r="CE167" s="27">
        <f t="shared" si="91"/>
        <v>501489714.3</v>
      </c>
      <c r="CF167" s="27">
        <f t="shared" si="91"/>
        <v>501544680.5</v>
      </c>
      <c r="CG167" s="27">
        <f t="shared" si="91"/>
        <v>501589627.9</v>
      </c>
      <c r="CH167" s="27">
        <f t="shared" si="91"/>
        <v>501648300.5</v>
      </c>
      <c r="CI167" s="27">
        <f t="shared" si="91"/>
        <v>501703409.2</v>
      </c>
      <c r="CJ167" s="27">
        <f t="shared" si="91"/>
        <v>501763882.3</v>
      </c>
      <c r="CK167" s="27">
        <f t="shared" si="91"/>
        <v>501821389.8</v>
      </c>
      <c r="CL167" s="27">
        <f t="shared" si="91"/>
        <v>501884183.7</v>
      </c>
      <c r="CM167" s="27">
        <f t="shared" si="91"/>
        <v>501947735.2</v>
      </c>
      <c r="CN167" s="27">
        <f t="shared" si="91"/>
        <v>502008545.2</v>
      </c>
      <c r="CO167" s="27">
        <f t="shared" si="91"/>
        <v>502074538.9</v>
      </c>
      <c r="CP167" s="27">
        <f t="shared" si="91"/>
        <v>502137373.4</v>
      </c>
      <c r="CQ167" s="27">
        <f t="shared" si="91"/>
        <v>502205331.3</v>
      </c>
      <c r="CR167" s="27">
        <f t="shared" si="91"/>
        <v>502273880</v>
      </c>
      <c r="CS167" s="27">
        <f t="shared" si="91"/>
        <v>502335700</v>
      </c>
      <c r="CT167" s="27">
        <f t="shared" si="91"/>
        <v>502406726.9</v>
      </c>
      <c r="CU167" s="27">
        <f t="shared" si="91"/>
        <v>502474092</v>
      </c>
      <c r="CV167" s="27">
        <f t="shared" si="91"/>
        <v>502546453.7</v>
      </c>
      <c r="CW167" s="27">
        <f t="shared" si="91"/>
        <v>502615446.3</v>
      </c>
      <c r="CX167" s="27">
        <f t="shared" si="91"/>
        <v>502689393</v>
      </c>
      <c r="CY167" s="27">
        <f t="shared" si="91"/>
        <v>502763751.7</v>
      </c>
      <c r="CZ167" s="27">
        <f t="shared" si="91"/>
        <v>502835015.2</v>
      </c>
      <c r="DA167" s="27">
        <f t="shared" si="91"/>
        <v>502911176.1</v>
      </c>
      <c r="DB167" s="27">
        <f t="shared" si="91"/>
        <v>502983849.5</v>
      </c>
      <c r="DC167" s="27">
        <f t="shared" si="91"/>
        <v>503061386.8</v>
      </c>
      <c r="DD167" s="27">
        <f t="shared" si="91"/>
        <v>503139237.3</v>
      </c>
      <c r="DE167" s="27">
        <f t="shared" si="91"/>
        <v>503206198.8</v>
      </c>
      <c r="DF167" s="27">
        <f t="shared" si="91"/>
        <v>503286362.2</v>
      </c>
      <c r="DG167" s="27">
        <f t="shared" si="91"/>
        <v>503362241.8</v>
      </c>
      <c r="DH167" s="27">
        <f t="shared" si="91"/>
        <v>503442913.9</v>
      </c>
      <c r="DI167" s="27">
        <f t="shared" si="91"/>
        <v>503519964.9</v>
      </c>
      <c r="DJ167" s="27">
        <f t="shared" si="91"/>
        <v>503601784.2</v>
      </c>
      <c r="DK167" s="27">
        <f t="shared" si="91"/>
        <v>503683807.6</v>
      </c>
      <c r="DL167" s="27">
        <f t="shared" si="91"/>
        <v>503762511.1</v>
      </c>
      <c r="DM167" s="27">
        <f t="shared" si="91"/>
        <v>503845950.9</v>
      </c>
      <c r="DN167" s="27">
        <f t="shared" si="91"/>
        <v>503925691.2</v>
      </c>
      <c r="DO167" s="27">
        <f t="shared" si="91"/>
        <v>504010148.5</v>
      </c>
      <c r="DP167" s="27">
        <f t="shared" si="91"/>
        <v>504137748</v>
      </c>
      <c r="DQ167" s="27">
        <f t="shared" si="91"/>
        <v>504217890.4</v>
      </c>
      <c r="DR167" s="27">
        <f t="shared" si="91"/>
        <v>504311371.8</v>
      </c>
    </row>
    <row r="168" ht="14.25" customHeight="1">
      <c r="A168" s="27"/>
      <c r="B168" s="242" t="str">
        <f t="shared" si="90"/>
        <v>Liquidity Mining</v>
      </c>
      <c r="C168" s="27">
        <f t="shared" ref="C168:DR168" si="92">C161*C$152</f>
        <v>185988.0933</v>
      </c>
      <c r="D168" s="27">
        <f t="shared" si="92"/>
        <v>894342.6802</v>
      </c>
      <c r="E168" s="27">
        <f t="shared" si="92"/>
        <v>2264098.048</v>
      </c>
      <c r="F168" s="27">
        <f t="shared" si="92"/>
        <v>3988248.932</v>
      </c>
      <c r="G168" s="27">
        <f t="shared" si="92"/>
        <v>5704410.742</v>
      </c>
      <c r="H168" s="27">
        <f t="shared" si="92"/>
        <v>6691589.066</v>
      </c>
      <c r="I168" s="27">
        <f t="shared" si="92"/>
        <v>8457687.48</v>
      </c>
      <c r="J168" s="27">
        <f t="shared" si="92"/>
        <v>10194187.93</v>
      </c>
      <c r="K168" s="27">
        <f t="shared" si="92"/>
        <v>11938031.15</v>
      </c>
      <c r="L168" s="27">
        <f t="shared" si="92"/>
        <v>13704348.35</v>
      </c>
      <c r="M168" s="27">
        <f t="shared" si="92"/>
        <v>15496580.8</v>
      </c>
      <c r="N168" s="27">
        <f t="shared" si="92"/>
        <v>18035762.42</v>
      </c>
      <c r="O168" s="27">
        <f t="shared" si="92"/>
        <v>20205131.76</v>
      </c>
      <c r="P168" s="27">
        <f t="shared" si="92"/>
        <v>22029978.22</v>
      </c>
      <c r="Q168" s="27">
        <f t="shared" si="92"/>
        <v>23757325.8</v>
      </c>
      <c r="R168" s="27">
        <f t="shared" si="92"/>
        <v>25462761.69</v>
      </c>
      <c r="S168" s="27">
        <f t="shared" si="92"/>
        <v>27167745.55</v>
      </c>
      <c r="T168" s="27">
        <f t="shared" si="92"/>
        <v>28877953.07</v>
      </c>
      <c r="U168" s="27">
        <f t="shared" si="92"/>
        <v>30594573.98</v>
      </c>
      <c r="V168" s="27">
        <f t="shared" si="92"/>
        <v>32317440.15</v>
      </c>
      <c r="W168" s="27">
        <f t="shared" si="92"/>
        <v>34046066.1</v>
      </c>
      <c r="X168" s="27">
        <f t="shared" si="92"/>
        <v>35779815.73</v>
      </c>
      <c r="Y168" s="27">
        <f t="shared" si="92"/>
        <v>37517982.3</v>
      </c>
      <c r="Z168" s="27">
        <f t="shared" si="92"/>
        <v>39259993.3</v>
      </c>
      <c r="AA168" s="27">
        <f t="shared" si="92"/>
        <v>41005146.7</v>
      </c>
      <c r="AB168" s="27">
        <f t="shared" si="92"/>
        <v>42752837.4</v>
      </c>
      <c r="AC168" s="27">
        <f t="shared" si="92"/>
        <v>44502416.68</v>
      </c>
      <c r="AD168" s="27">
        <f t="shared" si="92"/>
        <v>46253313.61</v>
      </c>
      <c r="AE168" s="27">
        <f t="shared" si="92"/>
        <v>48004937.56</v>
      </c>
      <c r="AF168" s="27">
        <f t="shared" si="92"/>
        <v>49756714.34</v>
      </c>
      <c r="AG168" s="27">
        <f t="shared" si="92"/>
        <v>51508137.73</v>
      </c>
      <c r="AH168" s="27">
        <f t="shared" si="92"/>
        <v>53258666.79</v>
      </c>
      <c r="AI168" s="27">
        <f t="shared" si="92"/>
        <v>55007842.28</v>
      </c>
      <c r="AJ168" s="27">
        <f t="shared" si="92"/>
        <v>56755187.18</v>
      </c>
      <c r="AK168" s="27">
        <f t="shared" si="92"/>
        <v>58500205</v>
      </c>
      <c r="AL168" s="27">
        <f t="shared" si="92"/>
        <v>60242559.61</v>
      </c>
      <c r="AM168" s="27">
        <f t="shared" si="92"/>
        <v>61981798.98</v>
      </c>
      <c r="AN168" s="27">
        <f t="shared" si="92"/>
        <v>63717575.33</v>
      </c>
      <c r="AO168" s="27">
        <f t="shared" si="92"/>
        <v>65449500.15</v>
      </c>
      <c r="AP168" s="27">
        <f t="shared" si="92"/>
        <v>67177263.15</v>
      </c>
      <c r="AQ168" s="27">
        <f t="shared" si="92"/>
        <v>68900531.84</v>
      </c>
      <c r="AR168" s="27">
        <f t="shared" si="92"/>
        <v>70618985.51</v>
      </c>
      <c r="AS168" s="27">
        <f t="shared" si="92"/>
        <v>72332366.34</v>
      </c>
      <c r="AT168" s="27">
        <f t="shared" si="92"/>
        <v>74040374.59</v>
      </c>
      <c r="AU168" s="27">
        <f t="shared" si="92"/>
        <v>75742785.27</v>
      </c>
      <c r="AV168" s="27">
        <f t="shared" si="92"/>
        <v>77439347.38</v>
      </c>
      <c r="AW168" s="27">
        <f t="shared" si="92"/>
        <v>79129799.43</v>
      </c>
      <c r="AX168" s="27">
        <f t="shared" si="92"/>
        <v>80813986.73</v>
      </c>
      <c r="AY168" s="27">
        <f t="shared" si="92"/>
        <v>82491668.84</v>
      </c>
      <c r="AZ168" s="27">
        <f t="shared" si="92"/>
        <v>84162689.36</v>
      </c>
      <c r="BA168" s="27">
        <f t="shared" si="92"/>
        <v>85826842.98</v>
      </c>
      <c r="BB168" s="27">
        <f t="shared" si="92"/>
        <v>87484001.36</v>
      </c>
      <c r="BC168" s="27">
        <f t="shared" si="92"/>
        <v>89133989.73</v>
      </c>
      <c r="BD168" s="27">
        <f t="shared" si="92"/>
        <v>90776649.65</v>
      </c>
      <c r="BE168" s="27">
        <f t="shared" si="92"/>
        <v>92411875.55</v>
      </c>
      <c r="BF168" s="27">
        <f t="shared" si="92"/>
        <v>94039511.88</v>
      </c>
      <c r="BG168" s="27">
        <f t="shared" si="92"/>
        <v>95659471.61</v>
      </c>
      <c r="BH168" s="27">
        <f t="shared" si="92"/>
        <v>97271634.61</v>
      </c>
      <c r="BI168" s="27">
        <f t="shared" si="92"/>
        <v>98875844.31</v>
      </c>
      <c r="BJ168" s="27">
        <f t="shared" si="92"/>
        <v>100472094.2</v>
      </c>
      <c r="BK168" s="27">
        <f t="shared" si="92"/>
        <v>102060244.6</v>
      </c>
      <c r="BL168" s="27">
        <f t="shared" si="92"/>
        <v>103640247.4</v>
      </c>
      <c r="BM168" s="27">
        <f t="shared" si="92"/>
        <v>105211998.5</v>
      </c>
      <c r="BN168" s="27">
        <f t="shared" si="92"/>
        <v>106775460.2</v>
      </c>
      <c r="BO168" s="27">
        <f t="shared" si="92"/>
        <v>108330559</v>
      </c>
      <c r="BP168" s="27">
        <f t="shared" si="92"/>
        <v>109877220.2</v>
      </c>
      <c r="BQ168" s="27">
        <f t="shared" si="92"/>
        <v>111415421.3</v>
      </c>
      <c r="BR168" s="27">
        <f t="shared" si="92"/>
        <v>112945085.1</v>
      </c>
      <c r="BS168" s="27">
        <f t="shared" si="92"/>
        <v>114466199.9</v>
      </c>
      <c r="BT168" s="27">
        <f t="shared" si="92"/>
        <v>115978716.7</v>
      </c>
      <c r="BU168" s="27">
        <f t="shared" si="92"/>
        <v>117482545.3</v>
      </c>
      <c r="BV168" s="27">
        <f t="shared" si="92"/>
        <v>118977744.7</v>
      </c>
      <c r="BW168" s="27">
        <f t="shared" si="92"/>
        <v>120464235.8</v>
      </c>
      <c r="BX168" s="27">
        <f t="shared" si="92"/>
        <v>121942029.1</v>
      </c>
      <c r="BY168" s="27">
        <f t="shared" si="92"/>
        <v>123411075.3</v>
      </c>
      <c r="BZ168" s="27">
        <f t="shared" si="92"/>
        <v>124871389.5</v>
      </c>
      <c r="CA168" s="27">
        <f t="shared" si="92"/>
        <v>126322948.3</v>
      </c>
      <c r="CB168" s="27">
        <f t="shared" si="92"/>
        <v>127765723.8</v>
      </c>
      <c r="CC168" s="27">
        <f t="shared" si="92"/>
        <v>129199739.2</v>
      </c>
      <c r="CD168" s="27">
        <f t="shared" si="92"/>
        <v>130624960</v>
      </c>
      <c r="CE168" s="27">
        <f t="shared" si="92"/>
        <v>132041415.6</v>
      </c>
      <c r="CF168" s="27">
        <f t="shared" si="92"/>
        <v>133449095.8</v>
      </c>
      <c r="CG168" s="27">
        <f t="shared" si="92"/>
        <v>134847946.2</v>
      </c>
      <c r="CH168" s="27">
        <f t="shared" si="92"/>
        <v>136238062.4</v>
      </c>
      <c r="CI168" s="27">
        <f t="shared" si="92"/>
        <v>137619398.2</v>
      </c>
      <c r="CJ168" s="27">
        <f t="shared" si="92"/>
        <v>138991996.3</v>
      </c>
      <c r="CK168" s="27">
        <f t="shared" si="92"/>
        <v>140355837.1</v>
      </c>
      <c r="CL168" s="27">
        <f t="shared" si="92"/>
        <v>141710965.4</v>
      </c>
      <c r="CM168" s="27">
        <f t="shared" si="92"/>
        <v>143057384.7</v>
      </c>
      <c r="CN168" s="27">
        <f t="shared" si="92"/>
        <v>144395093</v>
      </c>
      <c r="CO168" s="27">
        <f t="shared" si="92"/>
        <v>145724138.9</v>
      </c>
      <c r="CP168" s="27">
        <f t="shared" si="92"/>
        <v>147044510.7</v>
      </c>
      <c r="CQ168" s="27">
        <f t="shared" si="92"/>
        <v>148356260.9</v>
      </c>
      <c r="CR168" s="27">
        <f t="shared" si="92"/>
        <v>149659400.6</v>
      </c>
      <c r="CS168" s="27">
        <f t="shared" si="92"/>
        <v>150953914.4</v>
      </c>
      <c r="CT168" s="27">
        <f t="shared" si="92"/>
        <v>152239888.2</v>
      </c>
      <c r="CU168" s="27">
        <f t="shared" si="92"/>
        <v>153517305</v>
      </c>
      <c r="CV168" s="27">
        <f t="shared" si="92"/>
        <v>154786224.5</v>
      </c>
      <c r="CW168" s="27">
        <f t="shared" si="92"/>
        <v>156046643.4</v>
      </c>
      <c r="CX168" s="27">
        <f t="shared" si="92"/>
        <v>157298622.2</v>
      </c>
      <c r="CY168" s="27">
        <f t="shared" si="92"/>
        <v>158542179.7</v>
      </c>
      <c r="CZ168" s="27">
        <f t="shared" si="92"/>
        <v>159777327.6</v>
      </c>
      <c r="DA168" s="27">
        <f t="shared" si="92"/>
        <v>161004128.3</v>
      </c>
      <c r="DB168" s="27">
        <f t="shared" si="92"/>
        <v>162222582.7</v>
      </c>
      <c r="DC168" s="27">
        <f t="shared" si="92"/>
        <v>163432755.7</v>
      </c>
      <c r="DD168" s="27">
        <f t="shared" si="92"/>
        <v>164634669.9</v>
      </c>
      <c r="DE168" s="27">
        <f t="shared" si="92"/>
        <v>165828299.6</v>
      </c>
      <c r="DF168" s="27">
        <f t="shared" si="92"/>
        <v>167013772.9</v>
      </c>
      <c r="DG168" s="27">
        <f t="shared" si="92"/>
        <v>168191070.6</v>
      </c>
      <c r="DH168" s="27">
        <f t="shared" si="92"/>
        <v>169360262.9</v>
      </c>
      <c r="DI168" s="27">
        <f t="shared" si="92"/>
        <v>170521355</v>
      </c>
      <c r="DJ168" s="27">
        <f t="shared" si="92"/>
        <v>171674416.3</v>
      </c>
      <c r="DK168" s="27">
        <f t="shared" si="92"/>
        <v>172819473.1</v>
      </c>
      <c r="DL168" s="27">
        <f t="shared" si="92"/>
        <v>173956544.3</v>
      </c>
      <c r="DM168" s="27">
        <f t="shared" si="92"/>
        <v>175085699.8</v>
      </c>
      <c r="DN168" s="27">
        <f t="shared" si="92"/>
        <v>176206946.4</v>
      </c>
      <c r="DO168" s="27">
        <f t="shared" si="92"/>
        <v>177320355.8</v>
      </c>
      <c r="DP168" s="27">
        <f t="shared" si="92"/>
        <v>177038792.6</v>
      </c>
      <c r="DQ168" s="27">
        <f t="shared" si="92"/>
        <v>178535648.8</v>
      </c>
      <c r="DR168" s="27">
        <f t="shared" si="92"/>
        <v>180032862</v>
      </c>
    </row>
    <row r="169" ht="14.25" customHeight="1" outlineLevel="1">
      <c r="A169" s="27"/>
      <c r="B169" s="242" t="str">
        <f t="shared" si="90"/>
        <v>Burning</v>
      </c>
      <c r="C169" s="27">
        <f t="shared" ref="C169:DR169" si="93">C162*C$152*(-1)</f>
        <v>28613552.82</v>
      </c>
      <c r="D169" s="27">
        <f t="shared" si="93"/>
        <v>84656005.98</v>
      </c>
      <c r="E169" s="27">
        <f t="shared" si="93"/>
        <v>161367560.4</v>
      </c>
      <c r="F169" s="27">
        <f t="shared" si="93"/>
        <v>227636314.2</v>
      </c>
      <c r="G169" s="27">
        <f t="shared" si="93"/>
        <v>268320431.8</v>
      </c>
      <c r="H169" s="27">
        <f t="shared" si="93"/>
        <v>547047040.4</v>
      </c>
      <c r="I169" s="27">
        <f t="shared" si="93"/>
        <v>277358658.3</v>
      </c>
      <c r="J169" s="27">
        <f t="shared" si="93"/>
        <v>214272244.5</v>
      </c>
      <c r="K169" s="27">
        <f t="shared" si="93"/>
        <v>201906028.1</v>
      </c>
      <c r="L169" s="27">
        <f t="shared" si="93"/>
        <v>205397493.1</v>
      </c>
      <c r="M169" s="27">
        <f t="shared" si="93"/>
        <v>214072909.7</v>
      </c>
      <c r="N169" s="27">
        <f t="shared" si="93"/>
        <v>1015398124</v>
      </c>
      <c r="O169" s="27">
        <f t="shared" si="93"/>
        <v>383517297.2</v>
      </c>
      <c r="P169" s="27">
        <f t="shared" si="93"/>
        <v>231078159.6</v>
      </c>
      <c r="Q169" s="27">
        <f t="shared" si="93"/>
        <v>194768567.3</v>
      </c>
      <c r="R169" s="27">
        <f t="shared" si="93"/>
        <v>190202570</v>
      </c>
      <c r="S169" s="27">
        <f t="shared" si="93"/>
        <v>194481630.3</v>
      </c>
      <c r="T169" s="27">
        <f t="shared" si="93"/>
        <v>201176062.1</v>
      </c>
      <c r="U169" s="27">
        <f t="shared" si="93"/>
        <v>208458919.5</v>
      </c>
      <c r="V169" s="27">
        <f t="shared" si="93"/>
        <v>215801699.7</v>
      </c>
      <c r="W169" s="27">
        <f t="shared" si="93"/>
        <v>223043872.4</v>
      </c>
      <c r="X169" s="27">
        <f t="shared" si="93"/>
        <v>230132479.8</v>
      </c>
      <c r="Y169" s="27">
        <f t="shared" si="93"/>
        <v>237046551.3</v>
      </c>
      <c r="Z169" s="27">
        <f t="shared" si="93"/>
        <v>243776909.2</v>
      </c>
      <c r="AA169" s="27">
        <f t="shared" si="93"/>
        <v>250321047.3</v>
      </c>
      <c r="AB169" s="27">
        <f t="shared" si="93"/>
        <v>256677537.6</v>
      </c>
      <c r="AC169" s="27">
        <f t="shared" si="93"/>
        <v>262847788.1</v>
      </c>
      <c r="AD169" s="27">
        <f t="shared" si="93"/>
        <v>268834038.9</v>
      </c>
      <c r="AE169" s="27">
        <f t="shared" si="93"/>
        <v>274640263</v>
      </c>
      <c r="AF169" s="27">
        <f t="shared" si="93"/>
        <v>280270488.7</v>
      </c>
      <c r="AG169" s="27">
        <f t="shared" si="93"/>
        <v>285729406.6</v>
      </c>
      <c r="AH169" s="27">
        <f t="shared" si="93"/>
        <v>291022542.4</v>
      </c>
      <c r="AI169" s="27">
        <f t="shared" si="93"/>
        <v>296155012.6</v>
      </c>
      <c r="AJ169" s="27">
        <f t="shared" si="93"/>
        <v>301132764.6</v>
      </c>
      <c r="AK169" s="27">
        <f t="shared" si="93"/>
        <v>305960911.3</v>
      </c>
      <c r="AL169" s="27">
        <f t="shared" si="93"/>
        <v>310644586</v>
      </c>
      <c r="AM169" s="27">
        <f t="shared" si="93"/>
        <v>315190484.7</v>
      </c>
      <c r="AN169" s="27">
        <f t="shared" si="93"/>
        <v>319603311.7</v>
      </c>
      <c r="AO169" s="27">
        <f t="shared" si="93"/>
        <v>323888572</v>
      </c>
      <c r="AP169" s="27">
        <f t="shared" si="93"/>
        <v>328051009.8</v>
      </c>
      <c r="AQ169" s="27">
        <f t="shared" si="93"/>
        <v>332095946.4</v>
      </c>
      <c r="AR169" s="27">
        <f t="shared" si="93"/>
        <v>336027844</v>
      </c>
      <c r="AS169" s="27">
        <f t="shared" si="93"/>
        <v>339851082.8</v>
      </c>
      <c r="AT169" s="27">
        <f t="shared" si="93"/>
        <v>343570385.3</v>
      </c>
      <c r="AU169" s="27">
        <f t="shared" si="93"/>
        <v>347189610.8</v>
      </c>
      <c r="AV169" s="27">
        <f t="shared" si="93"/>
        <v>350713185.5</v>
      </c>
      <c r="AW169" s="27">
        <f t="shared" si="93"/>
        <v>354144586.5</v>
      </c>
      <c r="AX169" s="27">
        <f t="shared" si="93"/>
        <v>357487136.3</v>
      </c>
      <c r="AY169" s="27">
        <f t="shared" si="93"/>
        <v>360745138</v>
      </c>
      <c r="AZ169" s="27">
        <f t="shared" si="93"/>
        <v>363921402.8</v>
      </c>
      <c r="BA169" s="27">
        <f t="shared" si="93"/>
        <v>367019421.3</v>
      </c>
      <c r="BB169" s="27">
        <f t="shared" si="93"/>
        <v>370041889.9</v>
      </c>
      <c r="BC169" s="27">
        <f t="shared" si="93"/>
        <v>372992084.7</v>
      </c>
      <c r="BD169" s="27">
        <f t="shared" si="93"/>
        <v>375872481.3</v>
      </c>
      <c r="BE169" s="27">
        <f t="shared" si="93"/>
        <v>378685500.6</v>
      </c>
      <c r="BF169" s="27">
        <f t="shared" si="93"/>
        <v>381434008.7</v>
      </c>
      <c r="BG169" s="27">
        <f t="shared" si="93"/>
        <v>384120027.7</v>
      </c>
      <c r="BH169" s="27">
        <f t="shared" si="93"/>
        <v>386746251.7</v>
      </c>
      <c r="BI169" s="27">
        <f t="shared" si="93"/>
        <v>389314417.6</v>
      </c>
      <c r="BJ169" s="27">
        <f t="shared" si="93"/>
        <v>391826035.9</v>
      </c>
      <c r="BK169" s="27">
        <f t="shared" si="93"/>
        <v>394284381.9</v>
      </c>
      <c r="BL169" s="27">
        <f t="shared" si="93"/>
        <v>396690597</v>
      </c>
      <c r="BM169" s="27">
        <f t="shared" si="93"/>
        <v>399046770.6</v>
      </c>
      <c r="BN169" s="27">
        <f t="shared" si="93"/>
        <v>401354217.6</v>
      </c>
      <c r="BO169" s="27">
        <f t="shared" si="93"/>
        <v>403614995.3</v>
      </c>
      <c r="BP169" s="27">
        <f t="shared" si="93"/>
        <v>405830383.5</v>
      </c>
      <c r="BQ169" s="27">
        <f t="shared" si="93"/>
        <v>408001646.7</v>
      </c>
      <c r="BR169" s="27">
        <f t="shared" si="93"/>
        <v>410130591.8</v>
      </c>
      <c r="BS169" s="27">
        <f t="shared" si="93"/>
        <v>412218195.7</v>
      </c>
      <c r="BT169" s="27">
        <f t="shared" si="93"/>
        <v>414266196.2</v>
      </c>
      <c r="BU169" s="27">
        <f t="shared" si="93"/>
        <v>416275420.1</v>
      </c>
      <c r="BV169" s="27">
        <f t="shared" si="93"/>
        <v>418246455.1</v>
      </c>
      <c r="BW169" s="27">
        <f t="shared" si="93"/>
        <v>420181802.5</v>
      </c>
      <c r="BX169" s="27">
        <f t="shared" si="93"/>
        <v>422081789.5</v>
      </c>
      <c r="BY169" s="27">
        <f t="shared" si="93"/>
        <v>423947778.9</v>
      </c>
      <c r="BZ169" s="27">
        <f t="shared" si="93"/>
        <v>425780359.1</v>
      </c>
      <c r="CA169" s="27">
        <f t="shared" si="93"/>
        <v>427580933</v>
      </c>
      <c r="CB169" s="27">
        <f t="shared" si="93"/>
        <v>429350145</v>
      </c>
      <c r="CC169" s="27">
        <f t="shared" si="93"/>
        <v>431088641.1</v>
      </c>
      <c r="CD169" s="27">
        <f t="shared" si="93"/>
        <v>432797677.1</v>
      </c>
      <c r="CE169" s="27">
        <f t="shared" si="93"/>
        <v>434477668.3</v>
      </c>
      <c r="CF169" s="27">
        <f t="shared" si="93"/>
        <v>436129853.3</v>
      </c>
      <c r="CG169" s="27">
        <f t="shared" si="93"/>
        <v>437754576</v>
      </c>
      <c r="CH169" s="27">
        <f t="shared" si="93"/>
        <v>439351916.4</v>
      </c>
      <c r="CI169" s="27">
        <f t="shared" si="93"/>
        <v>440923988</v>
      </c>
      <c r="CJ169" s="27">
        <f t="shared" si="93"/>
        <v>442470670.7</v>
      </c>
      <c r="CK169" s="27">
        <f t="shared" si="93"/>
        <v>443992945.6</v>
      </c>
      <c r="CL169" s="27">
        <f t="shared" si="93"/>
        <v>445491002.9</v>
      </c>
      <c r="CM169" s="27">
        <f t="shared" si="93"/>
        <v>446965900.7</v>
      </c>
      <c r="CN169" s="27">
        <f t="shared" si="93"/>
        <v>448417938.4</v>
      </c>
      <c r="CO169" s="27">
        <f t="shared" si="93"/>
        <v>449847421.4</v>
      </c>
      <c r="CP169" s="27">
        <f t="shared" si="93"/>
        <v>451255314.2</v>
      </c>
      <c r="CQ169" s="27">
        <f t="shared" si="93"/>
        <v>452641718.1</v>
      </c>
      <c r="CR169" s="27">
        <f t="shared" si="93"/>
        <v>454007605.6</v>
      </c>
      <c r="CS169" s="27">
        <f t="shared" si="93"/>
        <v>455353118.8</v>
      </c>
      <c r="CT169" s="27">
        <f t="shared" si="93"/>
        <v>456678254.7</v>
      </c>
      <c r="CU169" s="27">
        <f t="shared" si="93"/>
        <v>457984418.3</v>
      </c>
      <c r="CV169" s="27">
        <f t="shared" si="93"/>
        <v>459271425.3</v>
      </c>
      <c r="CW169" s="27">
        <f t="shared" si="93"/>
        <v>460540081.7</v>
      </c>
      <c r="CX169" s="27">
        <f t="shared" si="93"/>
        <v>461790355.1</v>
      </c>
      <c r="CY169" s="27">
        <f t="shared" si="93"/>
        <v>463023118.7</v>
      </c>
      <c r="CZ169" s="27">
        <f t="shared" si="93"/>
        <v>464238475.7</v>
      </c>
      <c r="DA169" s="27">
        <f t="shared" si="93"/>
        <v>465436532.7</v>
      </c>
      <c r="DB169" s="27">
        <f t="shared" si="93"/>
        <v>466618096.3</v>
      </c>
      <c r="DC169" s="27">
        <f t="shared" si="93"/>
        <v>467783081.1</v>
      </c>
      <c r="DD169" s="27">
        <f t="shared" si="93"/>
        <v>468932313.6</v>
      </c>
      <c r="DE169" s="27">
        <f t="shared" si="93"/>
        <v>470065717.2</v>
      </c>
      <c r="DF169" s="27">
        <f t="shared" si="93"/>
        <v>471182890</v>
      </c>
      <c r="DG169" s="27">
        <f t="shared" si="93"/>
        <v>472285664.7</v>
      </c>
      <c r="DH169" s="27">
        <f t="shared" si="93"/>
        <v>473373496.7</v>
      </c>
      <c r="DI169" s="27">
        <f t="shared" si="93"/>
        <v>474447045.2</v>
      </c>
      <c r="DJ169" s="27">
        <f t="shared" si="93"/>
        <v>475506126.6</v>
      </c>
      <c r="DK169" s="27">
        <f t="shared" si="93"/>
        <v>476551507.5</v>
      </c>
      <c r="DL169" s="27">
        <f t="shared" si="93"/>
        <v>477583171.6</v>
      </c>
      <c r="DM169" s="27">
        <f t="shared" si="93"/>
        <v>478601102.2</v>
      </c>
      <c r="DN169" s="27">
        <f t="shared" si="93"/>
        <v>479606018</v>
      </c>
      <c r="DO169" s="27">
        <f t="shared" si="93"/>
        <v>480597715.1</v>
      </c>
      <c r="DP169" s="27">
        <f t="shared" si="93"/>
        <v>0</v>
      </c>
      <c r="DQ169" s="27">
        <f t="shared" si="93"/>
        <v>0</v>
      </c>
      <c r="DR169" s="27">
        <f t="shared" si="93"/>
        <v>0</v>
      </c>
    </row>
    <row r="170" ht="14.25" customHeight="1">
      <c r="A170" s="27"/>
      <c r="B170" s="242" t="str">
        <f t="shared" si="90"/>
        <v>Holding</v>
      </c>
      <c r="C170" s="27">
        <f t="shared" ref="C170:DR170" si="94">C163*C$152</f>
        <v>0</v>
      </c>
      <c r="D170" s="27">
        <f t="shared" si="94"/>
        <v>0</v>
      </c>
      <c r="E170" s="27">
        <f t="shared" si="94"/>
        <v>0</v>
      </c>
      <c r="F170" s="27">
        <f t="shared" si="94"/>
        <v>0</v>
      </c>
      <c r="G170" s="27">
        <f t="shared" si="94"/>
        <v>0</v>
      </c>
      <c r="H170" s="27">
        <f t="shared" si="94"/>
        <v>0</v>
      </c>
      <c r="I170" s="27">
        <f t="shared" si="94"/>
        <v>0</v>
      </c>
      <c r="J170" s="27">
        <f t="shared" si="94"/>
        <v>0</v>
      </c>
      <c r="K170" s="27">
        <f t="shared" si="94"/>
        <v>0</v>
      </c>
      <c r="L170" s="27">
        <f t="shared" si="94"/>
        <v>0</v>
      </c>
      <c r="M170" s="27">
        <f t="shared" si="94"/>
        <v>0</v>
      </c>
      <c r="N170" s="27">
        <f t="shared" si="94"/>
        <v>0</v>
      </c>
      <c r="O170" s="27">
        <f t="shared" si="94"/>
        <v>0</v>
      </c>
      <c r="P170" s="27">
        <f t="shared" si="94"/>
        <v>0</v>
      </c>
      <c r="Q170" s="27">
        <f t="shared" si="94"/>
        <v>0</v>
      </c>
      <c r="R170" s="27">
        <f t="shared" si="94"/>
        <v>0</v>
      </c>
      <c r="S170" s="27">
        <f t="shared" si="94"/>
        <v>0</v>
      </c>
      <c r="T170" s="27">
        <f t="shared" si="94"/>
        <v>0</v>
      </c>
      <c r="U170" s="27">
        <f t="shared" si="94"/>
        <v>0</v>
      </c>
      <c r="V170" s="27">
        <f t="shared" si="94"/>
        <v>0</v>
      </c>
      <c r="W170" s="27">
        <f t="shared" si="94"/>
        <v>0</v>
      </c>
      <c r="X170" s="27">
        <f t="shared" si="94"/>
        <v>0</v>
      </c>
      <c r="Y170" s="27">
        <f t="shared" si="94"/>
        <v>0</v>
      </c>
      <c r="Z170" s="27">
        <f t="shared" si="94"/>
        <v>0</v>
      </c>
      <c r="AA170" s="27">
        <f t="shared" si="94"/>
        <v>0</v>
      </c>
      <c r="AB170" s="27">
        <f t="shared" si="94"/>
        <v>0</v>
      </c>
      <c r="AC170" s="27">
        <f t="shared" si="94"/>
        <v>0</v>
      </c>
      <c r="AD170" s="27">
        <f t="shared" si="94"/>
        <v>0</v>
      </c>
      <c r="AE170" s="27">
        <f t="shared" si="94"/>
        <v>0</v>
      </c>
      <c r="AF170" s="27">
        <f t="shared" si="94"/>
        <v>0</v>
      </c>
      <c r="AG170" s="27">
        <f t="shared" si="94"/>
        <v>0</v>
      </c>
      <c r="AH170" s="27">
        <f t="shared" si="94"/>
        <v>0</v>
      </c>
      <c r="AI170" s="27">
        <f t="shared" si="94"/>
        <v>0</v>
      </c>
      <c r="AJ170" s="27">
        <f t="shared" si="94"/>
        <v>0</v>
      </c>
      <c r="AK170" s="27">
        <f t="shared" si="94"/>
        <v>0</v>
      </c>
      <c r="AL170" s="27">
        <f t="shared" si="94"/>
        <v>0</v>
      </c>
      <c r="AM170" s="27">
        <f t="shared" si="94"/>
        <v>0</v>
      </c>
      <c r="AN170" s="27">
        <f t="shared" si="94"/>
        <v>0</v>
      </c>
      <c r="AO170" s="27">
        <f t="shared" si="94"/>
        <v>0</v>
      </c>
      <c r="AP170" s="27">
        <f t="shared" si="94"/>
        <v>0</v>
      </c>
      <c r="AQ170" s="27">
        <f t="shared" si="94"/>
        <v>0</v>
      </c>
      <c r="AR170" s="27">
        <f t="shared" si="94"/>
        <v>0</v>
      </c>
      <c r="AS170" s="27">
        <f t="shared" si="94"/>
        <v>0</v>
      </c>
      <c r="AT170" s="27">
        <f t="shared" si="94"/>
        <v>0</v>
      </c>
      <c r="AU170" s="27">
        <f t="shared" si="94"/>
        <v>0</v>
      </c>
      <c r="AV170" s="27">
        <f t="shared" si="94"/>
        <v>0</v>
      </c>
      <c r="AW170" s="27">
        <f t="shared" si="94"/>
        <v>0</v>
      </c>
      <c r="AX170" s="27">
        <f t="shared" si="94"/>
        <v>0</v>
      </c>
      <c r="AY170" s="27">
        <f t="shared" si="94"/>
        <v>0</v>
      </c>
      <c r="AZ170" s="27">
        <f t="shared" si="94"/>
        <v>0</v>
      </c>
      <c r="BA170" s="27">
        <f t="shared" si="94"/>
        <v>0</v>
      </c>
      <c r="BB170" s="27">
        <f t="shared" si="94"/>
        <v>0</v>
      </c>
      <c r="BC170" s="27">
        <f t="shared" si="94"/>
        <v>0</v>
      </c>
      <c r="BD170" s="27">
        <f t="shared" si="94"/>
        <v>0</v>
      </c>
      <c r="BE170" s="27">
        <f t="shared" si="94"/>
        <v>0</v>
      </c>
      <c r="BF170" s="27">
        <f t="shared" si="94"/>
        <v>0</v>
      </c>
      <c r="BG170" s="27">
        <f t="shared" si="94"/>
        <v>0</v>
      </c>
      <c r="BH170" s="27">
        <f t="shared" si="94"/>
        <v>0</v>
      </c>
      <c r="BI170" s="27">
        <f t="shared" si="94"/>
        <v>0</v>
      </c>
      <c r="BJ170" s="27">
        <f t="shared" si="94"/>
        <v>0</v>
      </c>
      <c r="BK170" s="27">
        <f t="shared" si="94"/>
        <v>0</v>
      </c>
      <c r="BL170" s="27">
        <f t="shared" si="94"/>
        <v>0</v>
      </c>
      <c r="BM170" s="27">
        <f t="shared" si="94"/>
        <v>0</v>
      </c>
      <c r="BN170" s="27">
        <f t="shared" si="94"/>
        <v>0</v>
      </c>
      <c r="BO170" s="27">
        <f t="shared" si="94"/>
        <v>0</v>
      </c>
      <c r="BP170" s="27">
        <f t="shared" si="94"/>
        <v>0</v>
      </c>
      <c r="BQ170" s="27">
        <f t="shared" si="94"/>
        <v>0</v>
      </c>
      <c r="BR170" s="27">
        <f t="shared" si="94"/>
        <v>0</v>
      </c>
      <c r="BS170" s="27">
        <f t="shared" si="94"/>
        <v>0</v>
      </c>
      <c r="BT170" s="27">
        <f t="shared" si="94"/>
        <v>0</v>
      </c>
      <c r="BU170" s="27">
        <f t="shared" si="94"/>
        <v>0</v>
      </c>
      <c r="BV170" s="27">
        <f t="shared" si="94"/>
        <v>0</v>
      </c>
      <c r="BW170" s="27">
        <f t="shared" si="94"/>
        <v>0</v>
      </c>
      <c r="BX170" s="27">
        <f t="shared" si="94"/>
        <v>0</v>
      </c>
      <c r="BY170" s="27">
        <f t="shared" si="94"/>
        <v>0</v>
      </c>
      <c r="BZ170" s="27">
        <f t="shared" si="94"/>
        <v>0</v>
      </c>
      <c r="CA170" s="27">
        <f t="shared" si="94"/>
        <v>0</v>
      </c>
      <c r="CB170" s="27">
        <f t="shared" si="94"/>
        <v>0</v>
      </c>
      <c r="CC170" s="27">
        <f t="shared" si="94"/>
        <v>0</v>
      </c>
      <c r="CD170" s="27">
        <f t="shared" si="94"/>
        <v>0</v>
      </c>
      <c r="CE170" s="27">
        <f t="shared" si="94"/>
        <v>0</v>
      </c>
      <c r="CF170" s="27">
        <f t="shared" si="94"/>
        <v>0</v>
      </c>
      <c r="CG170" s="27">
        <f t="shared" si="94"/>
        <v>0</v>
      </c>
      <c r="CH170" s="27">
        <f t="shared" si="94"/>
        <v>0</v>
      </c>
      <c r="CI170" s="27">
        <f t="shared" si="94"/>
        <v>0</v>
      </c>
      <c r="CJ170" s="27">
        <f t="shared" si="94"/>
        <v>0</v>
      </c>
      <c r="CK170" s="27">
        <f t="shared" si="94"/>
        <v>0</v>
      </c>
      <c r="CL170" s="27">
        <f t="shared" si="94"/>
        <v>0</v>
      </c>
      <c r="CM170" s="27">
        <f t="shared" si="94"/>
        <v>0</v>
      </c>
      <c r="CN170" s="27">
        <f t="shared" si="94"/>
        <v>0</v>
      </c>
      <c r="CO170" s="27">
        <f t="shared" si="94"/>
        <v>0</v>
      </c>
      <c r="CP170" s="27">
        <f t="shared" si="94"/>
        <v>0</v>
      </c>
      <c r="CQ170" s="27">
        <f t="shared" si="94"/>
        <v>0</v>
      </c>
      <c r="CR170" s="27">
        <f t="shared" si="94"/>
        <v>0</v>
      </c>
      <c r="CS170" s="27">
        <f t="shared" si="94"/>
        <v>0</v>
      </c>
      <c r="CT170" s="27">
        <f t="shared" si="94"/>
        <v>0</v>
      </c>
      <c r="CU170" s="27">
        <f t="shared" si="94"/>
        <v>0</v>
      </c>
      <c r="CV170" s="27">
        <f t="shared" si="94"/>
        <v>0</v>
      </c>
      <c r="CW170" s="27">
        <f t="shared" si="94"/>
        <v>0</v>
      </c>
      <c r="CX170" s="27">
        <f t="shared" si="94"/>
        <v>0</v>
      </c>
      <c r="CY170" s="27">
        <f t="shared" si="94"/>
        <v>0</v>
      </c>
      <c r="CZ170" s="27">
        <f t="shared" si="94"/>
        <v>0</v>
      </c>
      <c r="DA170" s="27">
        <f t="shared" si="94"/>
        <v>0</v>
      </c>
      <c r="DB170" s="27">
        <f t="shared" si="94"/>
        <v>0</v>
      </c>
      <c r="DC170" s="27">
        <f t="shared" si="94"/>
        <v>0</v>
      </c>
      <c r="DD170" s="27">
        <f t="shared" si="94"/>
        <v>0</v>
      </c>
      <c r="DE170" s="27">
        <f t="shared" si="94"/>
        <v>0</v>
      </c>
      <c r="DF170" s="27">
        <f t="shared" si="94"/>
        <v>0</v>
      </c>
      <c r="DG170" s="27">
        <f t="shared" si="94"/>
        <v>0</v>
      </c>
      <c r="DH170" s="27">
        <f t="shared" si="94"/>
        <v>0</v>
      </c>
      <c r="DI170" s="27">
        <f t="shared" si="94"/>
        <v>0</v>
      </c>
      <c r="DJ170" s="27">
        <f t="shared" si="94"/>
        <v>0</v>
      </c>
      <c r="DK170" s="27">
        <f t="shared" si="94"/>
        <v>0</v>
      </c>
      <c r="DL170" s="27">
        <f t="shared" si="94"/>
        <v>0</v>
      </c>
      <c r="DM170" s="27">
        <f t="shared" si="94"/>
        <v>0</v>
      </c>
      <c r="DN170" s="27">
        <f t="shared" si="94"/>
        <v>0</v>
      </c>
      <c r="DO170" s="27">
        <f t="shared" si="94"/>
        <v>0</v>
      </c>
      <c r="DP170" s="27">
        <f t="shared" si="94"/>
        <v>0</v>
      </c>
      <c r="DQ170" s="27">
        <f t="shared" si="94"/>
        <v>0</v>
      </c>
      <c r="DR170" s="27">
        <f t="shared" si="94"/>
        <v>0</v>
      </c>
    </row>
    <row r="171" ht="14.25" customHeight="1">
      <c r="A171" s="259"/>
      <c r="B171" s="242" t="str">
        <f t="shared" si="90"/>
        <v>Transfer for Benefit</v>
      </c>
      <c r="C171" s="27">
        <f t="shared" ref="C171:DR171" si="95">C164*C$152</f>
        <v>0</v>
      </c>
      <c r="D171" s="27">
        <f t="shared" si="95"/>
        <v>0</v>
      </c>
      <c r="E171" s="27">
        <f t="shared" si="95"/>
        <v>0</v>
      </c>
      <c r="F171" s="27">
        <f t="shared" si="95"/>
        <v>0</v>
      </c>
      <c r="G171" s="27">
        <f t="shared" si="95"/>
        <v>0</v>
      </c>
      <c r="H171" s="27">
        <f t="shared" si="95"/>
        <v>0</v>
      </c>
      <c r="I171" s="27">
        <f t="shared" si="95"/>
        <v>0</v>
      </c>
      <c r="J171" s="27">
        <f t="shared" si="95"/>
        <v>0</v>
      </c>
      <c r="K171" s="27">
        <f t="shared" si="95"/>
        <v>0</v>
      </c>
      <c r="L171" s="27">
        <f t="shared" si="95"/>
        <v>0</v>
      </c>
      <c r="M171" s="27">
        <f t="shared" si="95"/>
        <v>0</v>
      </c>
      <c r="N171" s="27">
        <f t="shared" si="95"/>
        <v>0</v>
      </c>
      <c r="O171" s="27">
        <f t="shared" si="95"/>
        <v>0</v>
      </c>
      <c r="P171" s="27">
        <f t="shared" si="95"/>
        <v>0</v>
      </c>
      <c r="Q171" s="27">
        <f t="shared" si="95"/>
        <v>0</v>
      </c>
      <c r="R171" s="27">
        <f t="shared" si="95"/>
        <v>0</v>
      </c>
      <c r="S171" s="27">
        <f t="shared" si="95"/>
        <v>0</v>
      </c>
      <c r="T171" s="27">
        <f t="shared" si="95"/>
        <v>0</v>
      </c>
      <c r="U171" s="27">
        <f t="shared" si="95"/>
        <v>0</v>
      </c>
      <c r="V171" s="27">
        <f t="shared" si="95"/>
        <v>0</v>
      </c>
      <c r="W171" s="27">
        <f t="shared" si="95"/>
        <v>0</v>
      </c>
      <c r="X171" s="27">
        <f t="shared" si="95"/>
        <v>0</v>
      </c>
      <c r="Y171" s="27">
        <f t="shared" si="95"/>
        <v>0</v>
      </c>
      <c r="Z171" s="27">
        <f t="shared" si="95"/>
        <v>0</v>
      </c>
      <c r="AA171" s="27">
        <f t="shared" si="95"/>
        <v>0</v>
      </c>
      <c r="AB171" s="27">
        <f t="shared" si="95"/>
        <v>0</v>
      </c>
      <c r="AC171" s="27">
        <f t="shared" si="95"/>
        <v>0</v>
      </c>
      <c r="AD171" s="27">
        <f t="shared" si="95"/>
        <v>0</v>
      </c>
      <c r="AE171" s="27">
        <f t="shared" si="95"/>
        <v>0</v>
      </c>
      <c r="AF171" s="27">
        <f t="shared" si="95"/>
        <v>0</v>
      </c>
      <c r="AG171" s="27">
        <f t="shared" si="95"/>
        <v>0</v>
      </c>
      <c r="AH171" s="27">
        <f t="shared" si="95"/>
        <v>0</v>
      </c>
      <c r="AI171" s="27">
        <f t="shared" si="95"/>
        <v>0</v>
      </c>
      <c r="AJ171" s="27">
        <f t="shared" si="95"/>
        <v>0</v>
      </c>
      <c r="AK171" s="27">
        <f t="shared" si="95"/>
        <v>0</v>
      </c>
      <c r="AL171" s="27">
        <f t="shared" si="95"/>
        <v>0</v>
      </c>
      <c r="AM171" s="27">
        <f t="shared" si="95"/>
        <v>0</v>
      </c>
      <c r="AN171" s="27">
        <f t="shared" si="95"/>
        <v>0</v>
      </c>
      <c r="AO171" s="27">
        <f t="shared" si="95"/>
        <v>0</v>
      </c>
      <c r="AP171" s="27">
        <f t="shared" si="95"/>
        <v>0</v>
      </c>
      <c r="AQ171" s="27">
        <f t="shared" si="95"/>
        <v>0</v>
      </c>
      <c r="AR171" s="27">
        <f t="shared" si="95"/>
        <v>0</v>
      </c>
      <c r="AS171" s="27">
        <f t="shared" si="95"/>
        <v>0</v>
      </c>
      <c r="AT171" s="27">
        <f t="shared" si="95"/>
        <v>0</v>
      </c>
      <c r="AU171" s="27">
        <f t="shared" si="95"/>
        <v>0</v>
      </c>
      <c r="AV171" s="27">
        <f t="shared" si="95"/>
        <v>0</v>
      </c>
      <c r="AW171" s="27">
        <f t="shared" si="95"/>
        <v>0</v>
      </c>
      <c r="AX171" s="27">
        <f t="shared" si="95"/>
        <v>0</v>
      </c>
      <c r="AY171" s="27">
        <f t="shared" si="95"/>
        <v>0</v>
      </c>
      <c r="AZ171" s="27">
        <f t="shared" si="95"/>
        <v>0</v>
      </c>
      <c r="BA171" s="27">
        <f t="shared" si="95"/>
        <v>0</v>
      </c>
      <c r="BB171" s="27">
        <f t="shared" si="95"/>
        <v>0</v>
      </c>
      <c r="BC171" s="27">
        <f t="shared" si="95"/>
        <v>0</v>
      </c>
      <c r="BD171" s="27">
        <f t="shared" si="95"/>
        <v>0</v>
      </c>
      <c r="BE171" s="27">
        <f t="shared" si="95"/>
        <v>0</v>
      </c>
      <c r="BF171" s="27">
        <f t="shared" si="95"/>
        <v>0</v>
      </c>
      <c r="BG171" s="27">
        <f t="shared" si="95"/>
        <v>0</v>
      </c>
      <c r="BH171" s="27">
        <f t="shared" si="95"/>
        <v>0</v>
      </c>
      <c r="BI171" s="27">
        <f t="shared" si="95"/>
        <v>0</v>
      </c>
      <c r="BJ171" s="27">
        <f t="shared" si="95"/>
        <v>0</v>
      </c>
      <c r="BK171" s="27">
        <f t="shared" si="95"/>
        <v>0</v>
      </c>
      <c r="BL171" s="27">
        <f t="shared" si="95"/>
        <v>0</v>
      </c>
      <c r="BM171" s="27">
        <f t="shared" si="95"/>
        <v>0</v>
      </c>
      <c r="BN171" s="27">
        <f t="shared" si="95"/>
        <v>0</v>
      </c>
      <c r="BO171" s="27">
        <f t="shared" si="95"/>
        <v>0</v>
      </c>
      <c r="BP171" s="27">
        <f t="shared" si="95"/>
        <v>0</v>
      </c>
      <c r="BQ171" s="27">
        <f t="shared" si="95"/>
        <v>0</v>
      </c>
      <c r="BR171" s="27">
        <f t="shared" si="95"/>
        <v>0</v>
      </c>
      <c r="BS171" s="27">
        <f t="shared" si="95"/>
        <v>0</v>
      </c>
      <c r="BT171" s="27">
        <f t="shared" si="95"/>
        <v>0</v>
      </c>
      <c r="BU171" s="27">
        <f t="shared" si="95"/>
        <v>0</v>
      </c>
      <c r="BV171" s="27">
        <f t="shared" si="95"/>
        <v>0</v>
      </c>
      <c r="BW171" s="27">
        <f t="shared" si="95"/>
        <v>0</v>
      </c>
      <c r="BX171" s="27">
        <f t="shared" si="95"/>
        <v>0</v>
      </c>
      <c r="BY171" s="27">
        <f t="shared" si="95"/>
        <v>0</v>
      </c>
      <c r="BZ171" s="27">
        <f t="shared" si="95"/>
        <v>0</v>
      </c>
      <c r="CA171" s="27">
        <f t="shared" si="95"/>
        <v>0</v>
      </c>
      <c r="CB171" s="27">
        <f t="shared" si="95"/>
        <v>0</v>
      </c>
      <c r="CC171" s="27">
        <f t="shared" si="95"/>
        <v>0</v>
      </c>
      <c r="CD171" s="27">
        <f t="shared" si="95"/>
        <v>0</v>
      </c>
      <c r="CE171" s="27">
        <f t="shared" si="95"/>
        <v>0</v>
      </c>
      <c r="CF171" s="27">
        <f t="shared" si="95"/>
        <v>0</v>
      </c>
      <c r="CG171" s="27">
        <f t="shared" si="95"/>
        <v>0</v>
      </c>
      <c r="CH171" s="27">
        <f t="shared" si="95"/>
        <v>0</v>
      </c>
      <c r="CI171" s="27">
        <f t="shared" si="95"/>
        <v>0</v>
      </c>
      <c r="CJ171" s="27">
        <f t="shared" si="95"/>
        <v>0</v>
      </c>
      <c r="CK171" s="27">
        <f t="shared" si="95"/>
        <v>0</v>
      </c>
      <c r="CL171" s="27">
        <f t="shared" si="95"/>
        <v>0</v>
      </c>
      <c r="CM171" s="27">
        <f t="shared" si="95"/>
        <v>0</v>
      </c>
      <c r="CN171" s="27">
        <f t="shared" si="95"/>
        <v>0</v>
      </c>
      <c r="CO171" s="27">
        <f t="shared" si="95"/>
        <v>0</v>
      </c>
      <c r="CP171" s="27">
        <f t="shared" si="95"/>
        <v>0</v>
      </c>
      <c r="CQ171" s="27">
        <f t="shared" si="95"/>
        <v>0</v>
      </c>
      <c r="CR171" s="27">
        <f t="shared" si="95"/>
        <v>0</v>
      </c>
      <c r="CS171" s="27">
        <f t="shared" si="95"/>
        <v>0</v>
      </c>
      <c r="CT171" s="27">
        <f t="shared" si="95"/>
        <v>0</v>
      </c>
      <c r="CU171" s="27">
        <f t="shared" si="95"/>
        <v>0</v>
      </c>
      <c r="CV171" s="27">
        <f t="shared" si="95"/>
        <v>0</v>
      </c>
      <c r="CW171" s="27">
        <f t="shared" si="95"/>
        <v>0</v>
      </c>
      <c r="CX171" s="27">
        <f t="shared" si="95"/>
        <v>0</v>
      </c>
      <c r="CY171" s="27">
        <f t="shared" si="95"/>
        <v>0</v>
      </c>
      <c r="CZ171" s="27">
        <f t="shared" si="95"/>
        <v>0</v>
      </c>
      <c r="DA171" s="27">
        <f t="shared" si="95"/>
        <v>0</v>
      </c>
      <c r="DB171" s="27">
        <f t="shared" si="95"/>
        <v>0</v>
      </c>
      <c r="DC171" s="27">
        <f t="shared" si="95"/>
        <v>0</v>
      </c>
      <c r="DD171" s="27">
        <f t="shared" si="95"/>
        <v>0</v>
      </c>
      <c r="DE171" s="27">
        <f t="shared" si="95"/>
        <v>0</v>
      </c>
      <c r="DF171" s="27">
        <f t="shared" si="95"/>
        <v>0</v>
      </c>
      <c r="DG171" s="27">
        <f t="shared" si="95"/>
        <v>0</v>
      </c>
      <c r="DH171" s="27">
        <f t="shared" si="95"/>
        <v>0</v>
      </c>
      <c r="DI171" s="27">
        <f t="shared" si="95"/>
        <v>0</v>
      </c>
      <c r="DJ171" s="27">
        <f t="shared" si="95"/>
        <v>0</v>
      </c>
      <c r="DK171" s="27">
        <f t="shared" si="95"/>
        <v>0</v>
      </c>
      <c r="DL171" s="27">
        <f t="shared" si="95"/>
        <v>0</v>
      </c>
      <c r="DM171" s="27">
        <f t="shared" si="95"/>
        <v>0</v>
      </c>
      <c r="DN171" s="27">
        <f t="shared" si="95"/>
        <v>0</v>
      </c>
      <c r="DO171" s="27">
        <f t="shared" si="95"/>
        <v>0</v>
      </c>
      <c r="DP171" s="27">
        <f t="shared" si="95"/>
        <v>0</v>
      </c>
      <c r="DQ171" s="27">
        <f t="shared" si="95"/>
        <v>0</v>
      </c>
      <c r="DR171" s="27">
        <f t="shared" si="95"/>
        <v>0</v>
      </c>
    </row>
    <row r="172" ht="14.25" customHeight="1" outlineLevel="1">
      <c r="A172" s="260"/>
      <c r="B172" s="249" t="s">
        <v>290</v>
      </c>
      <c r="C172" s="256"/>
      <c r="D172" s="256"/>
      <c r="E172" s="256"/>
      <c r="F172" s="256"/>
      <c r="G172" s="256"/>
      <c r="H172" s="256"/>
      <c r="I172" s="256"/>
      <c r="J172" s="256"/>
      <c r="K172" s="256"/>
      <c r="L172" s="256"/>
      <c r="M172" s="256"/>
      <c r="N172" s="256"/>
      <c r="O172" s="256"/>
      <c r="P172" s="256"/>
      <c r="Q172" s="256"/>
      <c r="R172" s="256"/>
      <c r="S172" s="256"/>
      <c r="T172" s="256"/>
      <c r="U172" s="256"/>
      <c r="V172" s="256"/>
      <c r="W172" s="256"/>
      <c r="X172" s="256"/>
      <c r="Y172" s="256"/>
      <c r="Z172" s="256"/>
      <c r="AA172" s="256"/>
      <c r="AB172" s="256"/>
      <c r="AC172" s="256"/>
      <c r="AD172" s="256"/>
      <c r="AE172" s="256"/>
      <c r="AF172" s="256"/>
      <c r="AG172" s="256"/>
      <c r="AH172" s="256"/>
      <c r="AI172" s="256"/>
      <c r="AJ172" s="256"/>
      <c r="AK172" s="256"/>
      <c r="AL172" s="256"/>
      <c r="AM172" s="256"/>
      <c r="AN172" s="256"/>
      <c r="AO172" s="256"/>
      <c r="AP172" s="256"/>
      <c r="AQ172" s="256"/>
      <c r="AR172" s="256"/>
      <c r="AS172" s="256"/>
      <c r="AT172" s="256"/>
      <c r="AU172" s="256"/>
      <c r="AV172" s="256"/>
      <c r="AW172" s="256"/>
      <c r="AX172" s="256"/>
      <c r="AY172" s="256"/>
      <c r="AZ172" s="256"/>
      <c r="BA172" s="256"/>
      <c r="BB172" s="256"/>
      <c r="BC172" s="256"/>
      <c r="BD172" s="256"/>
      <c r="BE172" s="256"/>
      <c r="BF172" s="256"/>
      <c r="BG172" s="256"/>
      <c r="BH172" s="256"/>
      <c r="BI172" s="256"/>
      <c r="BJ172" s="256"/>
      <c r="BK172" s="256"/>
      <c r="BL172" s="256"/>
      <c r="BM172" s="256"/>
      <c r="BN172" s="256"/>
      <c r="BO172" s="256"/>
      <c r="BP172" s="256"/>
      <c r="BQ172" s="256"/>
      <c r="BR172" s="256"/>
      <c r="BS172" s="256"/>
      <c r="BT172" s="256"/>
      <c r="BU172" s="256"/>
      <c r="BV172" s="256"/>
      <c r="BW172" s="256"/>
      <c r="BX172" s="256"/>
      <c r="BY172" s="256"/>
      <c r="BZ172" s="256"/>
      <c r="CA172" s="256"/>
      <c r="CB172" s="256"/>
      <c r="CC172" s="256"/>
      <c r="CD172" s="256"/>
      <c r="CE172" s="256"/>
      <c r="CF172" s="256"/>
      <c r="CG172" s="256"/>
      <c r="CH172" s="256"/>
      <c r="CI172" s="256"/>
      <c r="CJ172" s="256"/>
      <c r="CK172" s="256"/>
      <c r="CL172" s="256"/>
      <c r="CM172" s="256"/>
      <c r="CN172" s="256"/>
      <c r="CO172" s="256"/>
      <c r="CP172" s="256"/>
      <c r="CQ172" s="256"/>
      <c r="CR172" s="256"/>
      <c r="CS172" s="256"/>
      <c r="CT172" s="256"/>
      <c r="CU172" s="256"/>
      <c r="CV172" s="256"/>
      <c r="CW172" s="256"/>
      <c r="CX172" s="256"/>
      <c r="CY172" s="256"/>
      <c r="CZ172" s="256"/>
      <c r="DA172" s="256"/>
      <c r="DB172" s="256"/>
      <c r="DC172" s="256"/>
      <c r="DD172" s="256"/>
      <c r="DE172" s="256"/>
      <c r="DF172" s="256"/>
      <c r="DG172" s="256"/>
      <c r="DH172" s="256"/>
      <c r="DI172" s="256"/>
      <c r="DJ172" s="256"/>
      <c r="DK172" s="256"/>
      <c r="DL172" s="256"/>
      <c r="DM172" s="256"/>
      <c r="DN172" s="256"/>
      <c r="DO172" s="256"/>
      <c r="DP172" s="256"/>
      <c r="DQ172" s="256"/>
      <c r="DR172" s="256"/>
    </row>
    <row r="173" ht="14.25" customHeight="1" outlineLevel="1">
      <c r="B173" s="252" t="s">
        <v>28</v>
      </c>
      <c r="C173" s="255"/>
      <c r="D173" s="255"/>
      <c r="E173" s="255"/>
      <c r="F173" s="255"/>
      <c r="G173" s="255"/>
      <c r="H173" s="255"/>
      <c r="I173" s="255"/>
      <c r="J173" s="255"/>
      <c r="K173" s="255"/>
      <c r="L173" s="255"/>
      <c r="M173" s="255"/>
      <c r="N173" s="255"/>
      <c r="O173" s="255"/>
      <c r="P173" s="255"/>
      <c r="Q173" s="255"/>
      <c r="R173" s="255"/>
      <c r="S173" s="255"/>
      <c r="T173" s="255"/>
      <c r="U173" s="255"/>
      <c r="V173" s="255"/>
      <c r="W173" s="255"/>
      <c r="X173" s="255"/>
      <c r="Y173" s="255"/>
      <c r="Z173" s="255"/>
      <c r="AA173" s="255"/>
      <c r="AB173" s="255"/>
      <c r="AC173" s="255"/>
      <c r="AD173" s="255"/>
      <c r="AE173" s="255"/>
      <c r="AF173" s="255"/>
      <c r="AG173" s="255"/>
      <c r="AH173" s="255"/>
      <c r="AI173" s="255"/>
      <c r="AJ173" s="255"/>
      <c r="AK173" s="255"/>
      <c r="AL173" s="255"/>
      <c r="AM173" s="255"/>
      <c r="AN173" s="255"/>
      <c r="AO173" s="255"/>
      <c r="AP173" s="255"/>
      <c r="AQ173" s="255"/>
      <c r="AR173" s="255"/>
      <c r="AS173" s="255"/>
      <c r="AT173" s="255"/>
      <c r="AU173" s="255"/>
      <c r="AV173" s="255"/>
      <c r="AW173" s="255"/>
      <c r="AX173" s="255"/>
      <c r="AY173" s="255"/>
      <c r="AZ173" s="255"/>
      <c r="BA173" s="255"/>
      <c r="BB173" s="255"/>
      <c r="BC173" s="255"/>
      <c r="BD173" s="255"/>
      <c r="BE173" s="255"/>
      <c r="BF173" s="255"/>
      <c r="BG173" s="255"/>
      <c r="BH173" s="255"/>
      <c r="BI173" s="255"/>
      <c r="BJ173" s="255"/>
      <c r="BK173" s="255"/>
      <c r="BL173" s="255"/>
      <c r="BM173" s="255"/>
      <c r="BN173" s="255"/>
      <c r="BO173" s="255"/>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255"/>
      <c r="CT173" s="255"/>
      <c r="CU173" s="255"/>
      <c r="CV173" s="255"/>
      <c r="CW173" s="255"/>
      <c r="CX173" s="255"/>
      <c r="CY173" s="255"/>
      <c r="CZ173" s="255"/>
      <c r="DA173" s="255"/>
      <c r="DB173" s="255"/>
      <c r="DC173" s="255"/>
      <c r="DD173" s="255"/>
      <c r="DE173" s="255"/>
      <c r="DF173" s="255"/>
      <c r="DG173" s="255"/>
      <c r="DH173" s="255"/>
      <c r="DI173" s="255"/>
      <c r="DJ173" s="255"/>
      <c r="DK173" s="255"/>
      <c r="DL173" s="255"/>
      <c r="DM173" s="255"/>
      <c r="DN173" s="255"/>
      <c r="DO173" s="255"/>
      <c r="DP173" s="255"/>
      <c r="DQ173" s="255"/>
      <c r="DR173" s="255"/>
    </row>
    <row r="174" ht="14.25" customHeight="1" outlineLevel="1">
      <c r="B174" s="242" t="str">
        <f>'Fund Raising'!B36</f>
        <v>Reserve </v>
      </c>
      <c r="C174" s="27">
        <f>C37-SUMIF('Background Data'!$A$47:$A$52,'Data Tables'!$B174,'Data Tables'!C$159:C$164)+IF($B174=Inputs!$C$72,('Data Tables'!C$147-'Data Tables'!C$150-C$160),0)+SUMIF('Background Data'!$A$67:$A$72,'Data Tables'!$B174,'Data Tables'!C$159:C$164)-IF($B174=Inputs!$C$78,C$138,0)-IF($B174='Utility Modules'!$C$55,C$51,0)</f>
        <v>6187608126</v>
      </c>
      <c r="D174" s="27">
        <f>C174+D20-SUMIF('Background Data'!$A$47:$A$52,'Data Tables'!$B174,'Data Tables'!D$159:D$164)+IF($B174=Inputs!$C$72,('Data Tables'!D$147-'Data Tables'!D$150-D$160),0)+SUMIF('Background Data'!$A$67:$A$72,'Data Tables'!$B174,'Data Tables'!D$159:D$164)-IF($B174=Inputs!$C$78,C$138,0)-IF($B174='Utility Modules'!$C$55,D$51,0)</f>
        <v>7955540878</v>
      </c>
      <c r="E174" s="27">
        <f>D174+E20-SUMIF('Background Data'!$A$47:$A$52,'Data Tables'!$B174,'Data Tables'!E$159:E$164)+IF($B174=Inputs!$C$72,('Data Tables'!E$147-'Data Tables'!E$150-E$160),0)+SUMIF('Background Data'!$A$67:$A$72,'Data Tables'!$B174,'Data Tables'!E$159:E$164)-IF($B174=Inputs!$C$78,D$138,0)-IF($B174='Utility Modules'!$C$55,E$51,0)</f>
        <v>9716361052</v>
      </c>
      <c r="F174" s="27">
        <f>E174+F20-SUMIF('Background Data'!$A$47:$A$52,'Data Tables'!$B174,'Data Tables'!F$159:F$164)+IF($B174=Inputs!$C$72,('Data Tables'!F$147-'Data Tables'!F$150-F$160),0)+SUMIF('Background Data'!$A$67:$A$72,'Data Tables'!$B174,'Data Tables'!F$159:F$164)-IF($B174=Inputs!$C$78,E$138,0)-IF($B174='Utility Modules'!$C$55,F$51,0)</f>
        <v>11469552081</v>
      </c>
      <c r="G174" s="27">
        <f>F174+G20-SUMIF('Background Data'!$A$47:$A$52,'Data Tables'!$B174,'Data Tables'!G$159:G$164)+IF($B174=Inputs!$C$72,('Data Tables'!G$147-'Data Tables'!G$150-G$160),0)+SUMIF('Background Data'!$A$67:$A$72,'Data Tables'!$B174,'Data Tables'!G$159:G$164)-IF($B174=Inputs!$C$78,F$138,0)-IF($B174='Utility Modules'!$C$55,G$51,0)</f>
        <v>13214685388</v>
      </c>
      <c r="H174" s="27">
        <f>G174+H20-SUMIF('Background Data'!$A$47:$A$52,'Data Tables'!$B174,'Data Tables'!H$159:H$164)+IF($B174=Inputs!$C$72,('Data Tables'!H$147-'Data Tables'!H$150-H$160),0)+SUMIF('Background Data'!$A$67:$A$72,'Data Tables'!$B174,'Data Tables'!H$159:H$164)-IF($B174=Inputs!$C$78,G$138,0)-IF($B174='Utility Modules'!$C$55,H$51,0)</f>
        <v>14876503459</v>
      </c>
      <c r="I174" s="27">
        <f>H174+I20-SUMIF('Background Data'!$A$47:$A$52,'Data Tables'!$B174,'Data Tables'!I$159:I$164)+IF($B174=Inputs!$C$72,('Data Tables'!I$147-'Data Tables'!I$150-I$160),0)+SUMIF('Background Data'!$A$67:$A$72,'Data Tables'!$B174,'Data Tables'!I$159:I$164)-IF($B174=Inputs!$C$78,H$138,0)-IF($B174='Utility Modules'!$C$55,I$51,0)</f>
        <v>16515050880</v>
      </c>
      <c r="J174" s="27">
        <f>I174+J20-SUMIF('Background Data'!$A$47:$A$52,'Data Tables'!$B174,'Data Tables'!J$159:J$164)+IF($B174=Inputs!$C$72,('Data Tables'!J$147-'Data Tables'!J$150-J$160),0)+SUMIF('Background Data'!$A$67:$A$72,'Data Tables'!$B174,'Data Tables'!J$159:J$164)-IF($B174=Inputs!$C$78,I$138,0)-IF($B174='Utility Modules'!$C$55,J$51,0)</f>
        <v>18141933266</v>
      </c>
      <c r="K174" s="27">
        <f>J174+K20-SUMIF('Background Data'!$A$47:$A$52,'Data Tables'!$B174,'Data Tables'!K$159:K$164)+IF($B174=Inputs!$C$72,('Data Tables'!K$147-'Data Tables'!K$150-K$160),0)+SUMIF('Background Data'!$A$67:$A$72,'Data Tables'!$B174,'Data Tables'!K$159:K$164)-IF($B174=Inputs!$C$78,J$138,0)-IF($B174='Utility Modules'!$C$55,K$51,0)</f>
        <v>19759905396</v>
      </c>
      <c r="L174" s="27">
        <f>K174+L20-SUMIF('Background Data'!$A$47:$A$52,'Data Tables'!$B174,'Data Tables'!L$159:L$164)+IF($B174=Inputs!$C$72,('Data Tables'!L$147-'Data Tables'!L$150-L$160),0)+SUMIF('Background Data'!$A$67:$A$72,'Data Tables'!$B174,'Data Tables'!L$159:L$164)-IF($B174=Inputs!$C$78,K$138,0)-IF($B174='Utility Modules'!$C$55,L$51,0)</f>
        <v>21369637340</v>
      </c>
      <c r="M174" s="27">
        <f>L174+M20-SUMIF('Background Data'!$A$47:$A$52,'Data Tables'!$B174,'Data Tables'!M$159:M$164)+IF($B174=Inputs!$C$72,('Data Tables'!M$147-'Data Tables'!M$150-M$160),0)+SUMIF('Background Data'!$A$67:$A$72,'Data Tables'!$B174,'Data Tables'!M$159:M$164)-IF($B174=Inputs!$C$78,L$138,0)-IF($B174='Utility Modules'!$C$55,M$51,0)</f>
        <v>22971258237</v>
      </c>
      <c r="N174" s="27">
        <f>M174+N20-SUMIF('Background Data'!$A$47:$A$52,'Data Tables'!$B174,'Data Tables'!N$159:N$164)+IF($B174=Inputs!$C$72,('Data Tables'!N$147-'Data Tables'!N$150-N$160),0)+SUMIF('Background Data'!$A$67:$A$72,'Data Tables'!$B174,'Data Tables'!N$159:N$164)-IF($B174=Inputs!$C$78,M$138,0)-IF($B174='Utility Modules'!$C$55,N$51,0)</f>
        <v>24438257667</v>
      </c>
      <c r="O174" s="27">
        <f>N174+O20-SUMIF('Background Data'!$A$47:$A$52,'Data Tables'!$B174,'Data Tables'!O$159:O$164)+IF($B174=Inputs!$C$72,('Data Tables'!O$147-'Data Tables'!O$150-O$160),0)+SUMIF('Background Data'!$A$67:$A$72,'Data Tables'!$B174,'Data Tables'!O$159:O$164)-IF($B174=Inputs!$C$78,N$138,0)-IF($B174='Utility Modules'!$C$55,O$51,0)</f>
        <v>25865772141</v>
      </c>
      <c r="P174" s="27">
        <f>O174+P20-SUMIF('Background Data'!$A$47:$A$52,'Data Tables'!$B174,'Data Tables'!P$159:P$164)+IF($B174=Inputs!$C$72,('Data Tables'!P$147-'Data Tables'!P$150-P$160),0)+SUMIF('Background Data'!$A$67:$A$72,'Data Tables'!$B174,'Data Tables'!P$159:P$164)-IF($B174=Inputs!$C$78,O$138,0)-IF($B174='Utility Modules'!$C$55,P$51,0)</f>
        <v>27277589611</v>
      </c>
      <c r="Q174" s="27">
        <f>P174+Q20-SUMIF('Background Data'!$A$47:$A$52,'Data Tables'!$B174,'Data Tables'!Q$159:Q$164)+IF($B174=Inputs!$C$72,('Data Tables'!Q$147-'Data Tables'!Q$150-Q$160),0)+SUMIF('Background Data'!$A$67:$A$72,'Data Tables'!$B174,'Data Tables'!Q$159:Q$164)-IF($B174=Inputs!$C$78,P$138,0)-IF($B174='Utility Modules'!$C$55,Q$51,0)</f>
        <v>28679698539</v>
      </c>
      <c r="R174" s="27">
        <f>Q174+R20-SUMIF('Background Data'!$A$47:$A$52,'Data Tables'!$B174,'Data Tables'!R$159:R$164)+IF($B174=Inputs!$C$72,('Data Tables'!R$147-'Data Tables'!R$150-R$160),0)+SUMIF('Background Data'!$A$67:$A$72,'Data Tables'!$B174,'Data Tables'!R$159:R$164)-IF($B174=Inputs!$C$78,Q$138,0)-IF($B174='Utility Modules'!$C$55,R$51,0)</f>
        <v>30073536518</v>
      </c>
      <c r="S174" s="27">
        <f>R174+S20-SUMIF('Background Data'!$A$47:$A$52,'Data Tables'!$B174,'Data Tables'!S$159:S$164)+IF($B174=Inputs!$C$72,('Data Tables'!S$147-'Data Tables'!S$150-S$160),0)+SUMIF('Background Data'!$A$67:$A$72,'Data Tables'!$B174,'Data Tables'!S$159:S$164)-IF($B174=Inputs!$C$78,R$138,0)-IF($B174='Utility Modules'!$C$55,S$51,0)</f>
        <v>31459376810</v>
      </c>
      <c r="T174" s="27">
        <f>S174+T20-SUMIF('Background Data'!$A$47:$A$52,'Data Tables'!$B174,'Data Tables'!T$159:T$164)+IF($B174=Inputs!$C$72,('Data Tables'!T$147-'Data Tables'!T$150-T$160),0)+SUMIF('Background Data'!$A$67:$A$72,'Data Tables'!$B174,'Data Tables'!T$159:T$164)-IF($B174=Inputs!$C$78,S$138,0)-IF($B174='Utility Modules'!$C$55,T$51,0)</f>
        <v>32837200668</v>
      </c>
      <c r="U174" s="27">
        <f>T174+U20-SUMIF('Background Data'!$A$47:$A$52,'Data Tables'!$B174,'Data Tables'!U$159:U$164)+IF($B174=Inputs!$C$72,('Data Tables'!U$147-'Data Tables'!U$150-U$160),0)+SUMIF('Background Data'!$A$67:$A$72,'Data Tables'!$B174,'Data Tables'!U$159:U$164)-IF($B174=Inputs!$C$78,T$138,0)-IF($B174='Utility Modules'!$C$55,U$51,0)</f>
        <v>34206922150</v>
      </c>
      <c r="V174" s="27">
        <f>U174+V20-SUMIF('Background Data'!$A$47:$A$52,'Data Tables'!$B174,'Data Tables'!V$159:V$164)+IF($B174=Inputs!$C$72,('Data Tables'!V$147-'Data Tables'!V$150-V$160),0)+SUMIF('Background Data'!$A$67:$A$72,'Data Tables'!$B174,'Data Tables'!V$159:V$164)-IF($B174=Inputs!$C$78,U$138,0)-IF($B174='Utility Modules'!$C$55,V$51,0)</f>
        <v>35568445275</v>
      </c>
      <c r="W174" s="27">
        <f>V174+W20-SUMIF('Background Data'!$A$47:$A$52,'Data Tables'!$B174,'Data Tables'!W$159:W$164)+IF($B174=Inputs!$C$72,('Data Tables'!W$147-'Data Tables'!W$150-W$160),0)+SUMIF('Background Data'!$A$67:$A$72,'Data Tables'!$B174,'Data Tables'!W$159:W$164)-IF($B174=Inputs!$C$78,V$138,0)-IF($B174='Utility Modules'!$C$55,W$51,0)</f>
        <v>36921677947</v>
      </c>
      <c r="X174" s="27">
        <f>W174+X20-SUMIF('Background Data'!$A$47:$A$52,'Data Tables'!$B174,'Data Tables'!X$159:X$164)+IF($B174=Inputs!$C$72,('Data Tables'!X$147-'Data Tables'!X$150-X$160),0)+SUMIF('Background Data'!$A$67:$A$72,'Data Tables'!$B174,'Data Tables'!X$159:X$164)-IF($B174=Inputs!$C$78,W$138,0)-IF($B174='Utility Modules'!$C$55,X$51,0)</f>
        <v>38266534663</v>
      </c>
      <c r="Y174" s="27">
        <f>X174+Y20-SUMIF('Background Data'!$A$47:$A$52,'Data Tables'!$B174,'Data Tables'!Y$159:Y$164)+IF($B174=Inputs!$C$72,('Data Tables'!Y$147-'Data Tables'!Y$150-Y$160),0)+SUMIF('Background Data'!$A$67:$A$72,'Data Tables'!$B174,'Data Tables'!Y$159:Y$164)-IF($B174=Inputs!$C$78,X$138,0)-IF($B174='Utility Modules'!$C$55,Y$51,0)</f>
        <v>39602936407</v>
      </c>
      <c r="Z174" s="27">
        <f>Y174+Z20-SUMIF('Background Data'!$A$47:$A$52,'Data Tables'!$B174,'Data Tables'!Z$159:Z$164)+IF($B174=Inputs!$C$72,('Data Tables'!Z$147-'Data Tables'!Z$150-Z$160),0)+SUMIF('Background Data'!$A$67:$A$72,'Data Tables'!$B174,'Data Tables'!Z$159:Z$164)-IF($B174=Inputs!$C$78,Y$138,0)-IF($B174='Utility Modules'!$C$55,Z$51,0)</f>
        <v>40930810192</v>
      </c>
      <c r="AA174" s="27">
        <f>Z174+AA20-SUMIF('Background Data'!$A$47:$A$52,'Data Tables'!$B174,'Data Tables'!AA$159:AA$164)+IF($B174=Inputs!$C$72,('Data Tables'!AA$147-'Data Tables'!AA$150-AA$160),0)+SUMIF('Background Data'!$A$67:$A$72,'Data Tables'!$B174,'Data Tables'!AA$159:AA$164)-IF($B174=Inputs!$C$78,Z$138,0)-IF($B174='Utility Modules'!$C$55,AA$51,0)</f>
        <v>42250088233</v>
      </c>
      <c r="AB174" s="27">
        <f>AA174+AB20-SUMIF('Background Data'!$A$47:$A$52,'Data Tables'!$B174,'Data Tables'!AB$159:AB$164)+IF($B174=Inputs!$C$72,('Data Tables'!AB$147-'Data Tables'!AB$150-AB$160),0)+SUMIF('Background Data'!$A$67:$A$72,'Data Tables'!$B174,'Data Tables'!AB$159:AB$164)-IF($B174=Inputs!$C$78,AA$138,0)-IF($B174='Utility Modules'!$C$55,AB$51,0)</f>
        <v>43560707355</v>
      </c>
      <c r="AC174" s="27">
        <f>AB174+AC20-SUMIF('Background Data'!$A$47:$A$52,'Data Tables'!$B174,'Data Tables'!AC$159:AC$164)+IF($B174=Inputs!$C$72,('Data Tables'!AC$147-'Data Tables'!AC$150-AC$160),0)+SUMIF('Background Data'!$A$67:$A$72,'Data Tables'!$B174,'Data Tables'!AC$159:AC$164)-IF($B174=Inputs!$C$78,AB$138,0)-IF($B174='Utility Modules'!$C$55,AC$51,0)</f>
        <v>44862608395</v>
      </c>
      <c r="AD174" s="27">
        <f>AC174+AD20-SUMIF('Background Data'!$A$47:$A$52,'Data Tables'!$B174,'Data Tables'!AD$159:AD$164)+IF($B174=Inputs!$C$72,('Data Tables'!AD$147-'Data Tables'!AD$150-AD$160),0)+SUMIF('Background Data'!$A$67:$A$72,'Data Tables'!$B174,'Data Tables'!AD$159:AD$164)-IF($B174=Inputs!$C$78,AC$138,0)-IF($B174='Utility Modules'!$C$55,AD$51,0)</f>
        <v>46155735786</v>
      </c>
      <c r="AE174" s="27">
        <f>AD174+AE20-SUMIF('Background Data'!$A$47:$A$52,'Data Tables'!$B174,'Data Tables'!AE$159:AE$164)+IF($B174=Inputs!$C$72,('Data Tables'!AE$147-'Data Tables'!AE$150-AE$160),0)+SUMIF('Background Data'!$A$67:$A$72,'Data Tables'!$B174,'Data Tables'!AE$159:AE$164)-IF($B174=Inputs!$C$78,AD$138,0)-IF($B174='Utility Modules'!$C$55,AE$51,0)</f>
        <v>47440037117</v>
      </c>
      <c r="AF174" s="27">
        <f>AE174+AF20-SUMIF('Background Data'!$A$47:$A$52,'Data Tables'!$B174,'Data Tables'!AF$159:AF$164)+IF($B174=Inputs!$C$72,('Data Tables'!AF$147-'Data Tables'!AF$150-AF$160),0)+SUMIF('Background Data'!$A$67:$A$72,'Data Tables'!$B174,'Data Tables'!AF$159:AF$164)-IF($B174=Inputs!$C$78,AE$138,0)-IF($B174='Utility Modules'!$C$55,AF$51,0)</f>
        <v>48715462765</v>
      </c>
      <c r="AG174" s="27">
        <f>AF174+AG20-SUMIF('Background Data'!$A$47:$A$52,'Data Tables'!$B174,'Data Tables'!AG$159:AG$164)+IF($B174=Inputs!$C$72,('Data Tables'!AG$147-'Data Tables'!AG$150-AG$160),0)+SUMIF('Background Data'!$A$67:$A$72,'Data Tables'!$B174,'Data Tables'!AG$159:AG$164)-IF($B174=Inputs!$C$78,AF$138,0)-IF($B174='Utility Modules'!$C$55,AG$51,0)</f>
        <v>49981965639</v>
      </c>
      <c r="AH174" s="27">
        <f>AG174+AH20-SUMIF('Background Data'!$A$47:$A$52,'Data Tables'!$B174,'Data Tables'!AH$159:AH$164)+IF($B174=Inputs!$C$72,('Data Tables'!AH$147-'Data Tables'!AH$150-AH$160),0)+SUMIF('Background Data'!$A$67:$A$72,'Data Tables'!$B174,'Data Tables'!AH$159:AH$164)-IF($B174=Inputs!$C$78,AG$138,0)-IF($B174='Utility Modules'!$C$55,AH$51,0)</f>
        <v>51239500877</v>
      </c>
      <c r="AI174" s="27">
        <f>AH174+AI20-SUMIF('Background Data'!$A$47:$A$52,'Data Tables'!$B174,'Data Tables'!AI$159:AI$164)+IF($B174=Inputs!$C$72,('Data Tables'!AI$147-'Data Tables'!AI$150-AI$160),0)+SUMIF('Background Data'!$A$67:$A$72,'Data Tables'!$B174,'Data Tables'!AI$159:AI$164)-IF($B174=Inputs!$C$78,AH$138,0)-IF($B174='Utility Modules'!$C$55,AI$51,0)</f>
        <v>52488025652</v>
      </c>
      <c r="AJ174" s="27">
        <f>AI174+AJ20-SUMIF('Background Data'!$A$47:$A$52,'Data Tables'!$B174,'Data Tables'!AJ$159:AJ$164)+IF($B174=Inputs!$C$72,('Data Tables'!AJ$147-'Data Tables'!AJ$150-AJ$160),0)+SUMIF('Background Data'!$A$67:$A$72,'Data Tables'!$B174,'Data Tables'!AJ$159:AJ$164)-IF($B174=Inputs!$C$78,AI$138,0)-IF($B174='Utility Modules'!$C$55,AJ$51,0)</f>
        <v>53727498954</v>
      </c>
      <c r="AK174" s="27">
        <f>AJ174+AK20-SUMIF('Background Data'!$A$47:$A$52,'Data Tables'!$B174,'Data Tables'!AK$159:AK$164)+IF($B174=Inputs!$C$72,('Data Tables'!AK$147-'Data Tables'!AK$150-AK$160),0)+SUMIF('Background Data'!$A$67:$A$72,'Data Tables'!$B174,'Data Tables'!AK$159:AK$164)-IF($B174=Inputs!$C$78,AJ$138,0)-IF($B174='Utility Modules'!$C$55,AK$51,0)</f>
        <v>54957881356</v>
      </c>
      <c r="AL174" s="27">
        <f>AK174+AL20-SUMIF('Background Data'!$A$47:$A$52,'Data Tables'!$B174,'Data Tables'!AL$159:AL$164)+IF($B174=Inputs!$C$72,('Data Tables'!AL$147-'Data Tables'!AL$150-AL$160),0)+SUMIF('Background Data'!$A$67:$A$72,'Data Tables'!$B174,'Data Tables'!AL$159:AL$164)-IF($B174=Inputs!$C$78,AK$138,0)-IF($B174='Utility Modules'!$C$55,AL$51,0)</f>
        <v>56179134987</v>
      </c>
      <c r="AM174" s="27">
        <f>AL174+AM20-SUMIF('Background Data'!$A$47:$A$52,'Data Tables'!$B174,'Data Tables'!AM$159:AM$164)+IF($B174=Inputs!$C$72,('Data Tables'!AM$147-'Data Tables'!AM$150-AM$160),0)+SUMIF('Background Data'!$A$67:$A$72,'Data Tables'!$B174,'Data Tables'!AM$159:AM$164)-IF($B174=Inputs!$C$78,AL$138,0)-IF($B174='Utility Modules'!$C$55,AM$51,0)</f>
        <v>57391223312</v>
      </c>
      <c r="AN174" s="27">
        <f>AM174+AN20-SUMIF('Background Data'!$A$47:$A$52,'Data Tables'!$B174,'Data Tables'!AN$159:AN$164)+IF($B174=Inputs!$C$72,('Data Tables'!AN$147-'Data Tables'!AN$150-AN$160),0)+SUMIF('Background Data'!$A$67:$A$72,'Data Tables'!$B174,'Data Tables'!AN$159:AN$164)-IF($B174=Inputs!$C$78,AM$138,0)-IF($B174='Utility Modules'!$C$55,AN$51,0)</f>
        <v>58594111035</v>
      </c>
      <c r="AO174" s="27">
        <f>AN174+AO20-SUMIF('Background Data'!$A$47:$A$52,'Data Tables'!$B174,'Data Tables'!AO$159:AO$164)+IF($B174=Inputs!$C$72,('Data Tables'!AO$147-'Data Tables'!AO$150-AO$160),0)+SUMIF('Background Data'!$A$67:$A$72,'Data Tables'!$B174,'Data Tables'!AO$159:AO$164)-IF($B174=Inputs!$C$78,AN$138,0)-IF($B174='Utility Modules'!$C$55,AO$51,0)</f>
        <v>59787763962</v>
      </c>
      <c r="AP174" s="27">
        <f>AO174+AP20-SUMIF('Background Data'!$A$47:$A$52,'Data Tables'!$B174,'Data Tables'!AP$159:AP$164)+IF($B174=Inputs!$C$72,('Data Tables'!AP$147-'Data Tables'!AP$150-AP$160),0)+SUMIF('Background Data'!$A$67:$A$72,'Data Tables'!$B174,'Data Tables'!AP$159:AP$164)-IF($B174=Inputs!$C$78,AO$138,0)-IF($B174='Utility Modules'!$C$55,AP$51,0)</f>
        <v>60972148943</v>
      </c>
      <c r="AQ174" s="27">
        <f>AP174+AQ20-SUMIF('Background Data'!$A$47:$A$52,'Data Tables'!$B174,'Data Tables'!AQ$159:AQ$164)+IF($B174=Inputs!$C$72,('Data Tables'!AQ$147-'Data Tables'!AQ$150-AQ$160),0)+SUMIF('Background Data'!$A$67:$A$72,'Data Tables'!$B174,'Data Tables'!AQ$159:AQ$164)-IF($B174=Inputs!$C$78,AP$138,0)-IF($B174='Utility Modules'!$C$55,AQ$51,0)</f>
        <v>62147233770</v>
      </c>
      <c r="AR174" s="27">
        <f>AQ174+AR20-SUMIF('Background Data'!$A$47:$A$52,'Data Tables'!$B174,'Data Tables'!AR$159:AR$164)+IF($B174=Inputs!$C$72,('Data Tables'!AR$147-'Data Tables'!AR$150-AR$160),0)+SUMIF('Background Data'!$A$67:$A$72,'Data Tables'!$B174,'Data Tables'!AR$159:AR$164)-IF($B174=Inputs!$C$78,AQ$138,0)-IF($B174='Utility Modules'!$C$55,AR$51,0)</f>
        <v>63312987080</v>
      </c>
      <c r="AS174" s="27">
        <f>AR174+AS20-SUMIF('Background Data'!$A$47:$A$52,'Data Tables'!$B174,'Data Tables'!AS$159:AS$164)+IF($B174=Inputs!$C$72,('Data Tables'!AS$147-'Data Tables'!AS$150-AS$160),0)+SUMIF('Background Data'!$A$67:$A$72,'Data Tables'!$B174,'Data Tables'!AS$159:AS$164)-IF($B174=Inputs!$C$78,AR$138,0)-IF($B174='Utility Modules'!$C$55,AS$51,0)</f>
        <v>64469378321</v>
      </c>
      <c r="AT174" s="27">
        <f>AS174+AT20-SUMIF('Background Data'!$A$47:$A$52,'Data Tables'!$B174,'Data Tables'!AT$159:AT$164)+IF($B174=Inputs!$C$72,('Data Tables'!AT$147-'Data Tables'!AT$150-AT$160),0)+SUMIF('Background Data'!$A$67:$A$72,'Data Tables'!$B174,'Data Tables'!AT$159:AT$164)-IF($B174=Inputs!$C$78,AS$138,0)-IF($B174='Utility Modules'!$C$55,AT$51,0)</f>
        <v>65616377664</v>
      </c>
      <c r="AU174" s="27">
        <f>AT174+AU20-SUMIF('Background Data'!$A$47:$A$52,'Data Tables'!$B174,'Data Tables'!AU$159:AU$164)+IF($B174=Inputs!$C$72,('Data Tables'!AU$147-'Data Tables'!AU$150-AU$160),0)+SUMIF('Background Data'!$A$67:$A$72,'Data Tables'!$B174,'Data Tables'!AU$159:AU$164)-IF($B174=Inputs!$C$78,AT$138,0)-IF($B174='Utility Modules'!$C$55,AU$51,0)</f>
        <v>66753955966</v>
      </c>
      <c r="AV174" s="27">
        <f>AU174+AV20-SUMIF('Background Data'!$A$47:$A$52,'Data Tables'!$B174,'Data Tables'!AV$159:AV$164)+IF($B174=Inputs!$C$72,('Data Tables'!AV$147-'Data Tables'!AV$150-AV$160),0)+SUMIF('Background Data'!$A$67:$A$72,'Data Tables'!$B174,'Data Tables'!AV$159:AV$164)-IF($B174=Inputs!$C$78,AU$138,0)-IF($B174='Utility Modules'!$C$55,AV$51,0)</f>
        <v>67882084717</v>
      </c>
      <c r="AW174" s="27">
        <f>AV174+AW20-SUMIF('Background Data'!$A$47:$A$52,'Data Tables'!$B174,'Data Tables'!AW$159:AW$164)+IF($B174=Inputs!$C$72,('Data Tables'!AW$147-'Data Tables'!AW$150-AW$160),0)+SUMIF('Background Data'!$A$67:$A$72,'Data Tables'!$B174,'Data Tables'!AW$159:AW$164)-IF($B174=Inputs!$C$78,AV$138,0)-IF($B174='Utility Modules'!$C$55,AW$51,0)</f>
        <v>69000735958</v>
      </c>
      <c r="AX174" s="27">
        <f>AW174+AX20-SUMIF('Background Data'!$A$47:$A$52,'Data Tables'!$B174,'Data Tables'!AX$159:AX$164)+IF($B174=Inputs!$C$72,('Data Tables'!AX$147-'Data Tables'!AX$150-AX$160),0)+SUMIF('Background Data'!$A$67:$A$72,'Data Tables'!$B174,'Data Tables'!AX$159:AX$164)-IF($B174=Inputs!$C$78,AW$138,0)-IF($B174='Utility Modules'!$C$55,AX$51,0)</f>
        <v>70109882286</v>
      </c>
      <c r="AY174" s="27">
        <f>AX174+AY20-SUMIF('Background Data'!$A$47:$A$52,'Data Tables'!$B174,'Data Tables'!AY$159:AY$164)+IF($B174=Inputs!$C$72,('Data Tables'!AY$147-'Data Tables'!AY$150-AY$160),0)+SUMIF('Background Data'!$A$67:$A$72,'Data Tables'!$B174,'Data Tables'!AY$159:AY$164)-IF($B174=Inputs!$C$78,AX$138,0)-IF($B174='Utility Modules'!$C$55,AY$51,0)</f>
        <v>71209496803</v>
      </c>
      <c r="AZ174" s="27">
        <f>AY174+AZ20-SUMIF('Background Data'!$A$47:$A$52,'Data Tables'!$B174,'Data Tables'!AZ$159:AZ$164)+IF($B174=Inputs!$C$72,('Data Tables'!AZ$147-'Data Tables'!AZ$150-AZ$160),0)+SUMIF('Background Data'!$A$67:$A$72,'Data Tables'!$B174,'Data Tables'!AZ$159:AZ$164)-IF($B174=Inputs!$C$78,AY$138,0)-IF($B174='Utility Modules'!$C$55,AZ$51,0)</f>
        <v>72299553073</v>
      </c>
      <c r="BA174" s="27">
        <f>AZ174+BA20-SUMIF('Background Data'!$A$47:$A$52,'Data Tables'!$B174,'Data Tables'!BA$159:BA$164)+IF($B174=Inputs!$C$72,('Data Tables'!BA$147-'Data Tables'!BA$150-BA$160),0)+SUMIF('Background Data'!$A$67:$A$72,'Data Tables'!$B174,'Data Tables'!BA$159:BA$164)-IF($B174=Inputs!$C$78,AZ$138,0)-IF($B174='Utility Modules'!$C$55,BA$51,0)</f>
        <v>73380025092</v>
      </c>
      <c r="BB174" s="27">
        <f>BA174+BB20-SUMIF('Background Data'!$A$47:$A$52,'Data Tables'!$B174,'Data Tables'!BB$159:BB$164)+IF($B174=Inputs!$C$72,('Data Tables'!BB$147-'Data Tables'!BB$150-BB$160),0)+SUMIF('Background Data'!$A$67:$A$72,'Data Tables'!$B174,'Data Tables'!BB$159:BB$164)-IF($B174=Inputs!$C$78,BA$138,0)-IF($B174='Utility Modules'!$C$55,BB$51,0)</f>
        <v>74450891000</v>
      </c>
      <c r="BC174" s="27">
        <f>BB174+BC20-SUMIF('Background Data'!$A$47:$A$52,'Data Tables'!$B174,'Data Tables'!BC$159:BC$164)+IF($B174=Inputs!$C$72,('Data Tables'!BC$147-'Data Tables'!BC$150-BC$160),0)+SUMIF('Background Data'!$A$67:$A$72,'Data Tables'!$B174,'Data Tables'!BC$159:BC$164)-IF($B174=Inputs!$C$78,BB$138,0)-IF($B174='Utility Modules'!$C$55,BC$51,0)</f>
        <v>75512121836</v>
      </c>
      <c r="BD174" s="27">
        <f>BC174+BD20-SUMIF('Background Data'!$A$47:$A$52,'Data Tables'!$B174,'Data Tables'!BD$159:BD$164)+IF($B174=Inputs!$C$72,('Data Tables'!BD$147-'Data Tables'!BD$150-BD$160),0)+SUMIF('Background Data'!$A$67:$A$72,'Data Tables'!$B174,'Data Tables'!BD$159:BD$164)-IF($B174=Inputs!$C$78,BC$138,0)-IF($B174='Utility Modules'!$C$55,BD$51,0)</f>
        <v>76563692724</v>
      </c>
      <c r="BE174" s="27">
        <f>BD174+BE20-SUMIF('Background Data'!$A$47:$A$52,'Data Tables'!$B174,'Data Tables'!BE$159:BE$164)+IF($B174=Inputs!$C$72,('Data Tables'!BE$147-'Data Tables'!BE$150-BE$160),0)+SUMIF('Background Data'!$A$67:$A$72,'Data Tables'!$B174,'Data Tables'!BE$159:BE$164)-IF($B174=Inputs!$C$78,BD$138,0)-IF($B174='Utility Modules'!$C$55,BE$51,0)</f>
        <v>77605579119</v>
      </c>
      <c r="BF174" s="27">
        <f>BE174+BF20-SUMIF('Background Data'!$A$47:$A$52,'Data Tables'!$B174,'Data Tables'!BF$159:BF$164)+IF($B174=Inputs!$C$72,('Data Tables'!BF$147-'Data Tables'!BF$150-BF$160),0)+SUMIF('Background Data'!$A$67:$A$72,'Data Tables'!$B174,'Data Tables'!BF$159:BF$164)-IF($B174=Inputs!$C$78,BE$138,0)-IF($B174='Utility Modules'!$C$55,BF$51,0)</f>
        <v>78637756788</v>
      </c>
      <c r="BG174" s="27">
        <f>BF174+BG20-SUMIF('Background Data'!$A$47:$A$52,'Data Tables'!$B174,'Data Tables'!BG$159:BG$164)+IF($B174=Inputs!$C$72,('Data Tables'!BG$147-'Data Tables'!BG$150-BG$160),0)+SUMIF('Background Data'!$A$67:$A$72,'Data Tables'!$B174,'Data Tables'!BG$159:BG$164)-IF($B174=Inputs!$C$78,BF$138,0)-IF($B174='Utility Modules'!$C$55,BG$51,0)</f>
        <v>79660201780</v>
      </c>
      <c r="BH174" s="27">
        <f>BG174+BH20-SUMIF('Background Data'!$A$47:$A$52,'Data Tables'!$B174,'Data Tables'!BH$159:BH$164)+IF($B174=Inputs!$C$72,('Data Tables'!BH$147-'Data Tables'!BH$150-BH$160),0)+SUMIF('Background Data'!$A$67:$A$72,'Data Tables'!$B174,'Data Tables'!BH$159:BH$164)-IF($B174=Inputs!$C$78,BG$138,0)-IF($B174='Utility Modules'!$C$55,BH$51,0)</f>
        <v>80672890429</v>
      </c>
      <c r="BI174" s="27">
        <f>BH174+BI20-SUMIF('Background Data'!$A$47:$A$52,'Data Tables'!$B174,'Data Tables'!BI$159:BI$164)+IF($B174=Inputs!$C$72,('Data Tables'!BI$147-'Data Tables'!BI$150-BI$160),0)+SUMIF('Background Data'!$A$67:$A$72,'Data Tables'!$B174,'Data Tables'!BI$159:BI$164)-IF($B174=Inputs!$C$78,BH$138,0)-IF($B174='Utility Modules'!$C$55,BI$51,0)</f>
        <v>81675799304</v>
      </c>
      <c r="BJ174" s="27">
        <f>BI174+BJ20-SUMIF('Background Data'!$A$47:$A$52,'Data Tables'!$B174,'Data Tables'!BJ$159:BJ$164)+IF($B174=Inputs!$C$72,('Data Tables'!BJ$147-'Data Tables'!BJ$150-BJ$160),0)+SUMIF('Background Data'!$A$67:$A$72,'Data Tables'!$B174,'Data Tables'!BJ$159:BJ$164)-IF($B174=Inputs!$C$78,BI$138,0)-IF($B174='Utility Modules'!$C$55,BJ$51,0)</f>
        <v>82668905197</v>
      </c>
      <c r="BK174" s="27">
        <f>BJ174+BK20-SUMIF('Background Data'!$A$47:$A$52,'Data Tables'!$B174,'Data Tables'!BK$159:BK$164)+IF($B174=Inputs!$C$72,('Data Tables'!BK$147-'Data Tables'!BK$150-BK$160),0)+SUMIF('Background Data'!$A$67:$A$72,'Data Tables'!$B174,'Data Tables'!BK$159:BK$164)-IF($B174=Inputs!$C$78,BJ$138,0)-IF($B174='Utility Modules'!$C$55,BK$51,0)</f>
        <v>83652185165</v>
      </c>
      <c r="BL174" s="27">
        <f>BK174+BL20-SUMIF('Background Data'!$A$47:$A$52,'Data Tables'!$B174,'Data Tables'!BL$159:BL$164)+IF($B174=Inputs!$C$72,('Data Tables'!BL$147-'Data Tables'!BL$150-BL$160),0)+SUMIF('Background Data'!$A$67:$A$72,'Data Tables'!$B174,'Data Tables'!BL$159:BL$164)-IF($B174=Inputs!$C$78,BK$138,0)-IF($B174='Utility Modules'!$C$55,BL$51,0)</f>
        <v>84625616453</v>
      </c>
      <c r="BM174" s="27">
        <f>BL174+BM20-SUMIF('Background Data'!$A$47:$A$52,'Data Tables'!$B174,'Data Tables'!BM$159:BM$164)+IF($B174=Inputs!$C$72,('Data Tables'!BM$147-'Data Tables'!BM$150-BM$160),0)+SUMIF('Background Data'!$A$67:$A$72,'Data Tables'!$B174,'Data Tables'!BM$159:BM$164)-IF($B174=Inputs!$C$78,BL$138,0)-IF($B174='Utility Modules'!$C$55,BM$51,0)</f>
        <v>85589176516</v>
      </c>
      <c r="BN174" s="27">
        <f>BM174+BN20-SUMIF('Background Data'!$A$47:$A$52,'Data Tables'!$B174,'Data Tables'!BN$159:BN$164)+IF($B174=Inputs!$C$72,('Data Tables'!BN$147-'Data Tables'!BN$150-BN$160),0)+SUMIF('Background Data'!$A$67:$A$72,'Data Tables'!$B174,'Data Tables'!BN$159:BN$164)-IF($B174=Inputs!$C$78,BM$138,0)-IF($B174='Utility Modules'!$C$55,BN$51,0)</f>
        <v>86542842982</v>
      </c>
      <c r="BO174" s="27">
        <f>BN174+BO20-SUMIF('Background Data'!$A$47:$A$52,'Data Tables'!$B174,'Data Tables'!BO$159:BO$164)+IF($B174=Inputs!$C$72,('Data Tables'!BO$147-'Data Tables'!BO$150-BO$160),0)+SUMIF('Background Data'!$A$67:$A$72,'Data Tables'!$B174,'Data Tables'!BO$159:BO$164)-IF($B174=Inputs!$C$78,BN$138,0)-IF($B174='Utility Modules'!$C$55,BO$51,0)</f>
        <v>87486593667</v>
      </c>
      <c r="BP174" s="27">
        <f>BO174+BP20-SUMIF('Background Data'!$A$47:$A$52,'Data Tables'!$B174,'Data Tables'!BP$159:BP$164)+IF($B174=Inputs!$C$72,('Data Tables'!BP$147-'Data Tables'!BP$150-BP$160),0)+SUMIF('Background Data'!$A$67:$A$72,'Data Tables'!$B174,'Data Tables'!BP$159:BP$164)-IF($B174=Inputs!$C$78,BO$138,0)-IF($B174='Utility Modules'!$C$55,BP$51,0)</f>
        <v>88420406550</v>
      </c>
      <c r="BQ174" s="27">
        <f>BP174+BQ20-SUMIF('Background Data'!$A$47:$A$52,'Data Tables'!$B174,'Data Tables'!BQ$159:BQ$164)+IF($B174=Inputs!$C$72,('Data Tables'!BQ$147-'Data Tables'!BQ$150-BQ$160),0)+SUMIF('Background Data'!$A$67:$A$72,'Data Tables'!$B174,'Data Tables'!BQ$159:BQ$164)-IF($B174=Inputs!$C$78,BP$138,0)-IF($B174='Utility Modules'!$C$55,BQ$51,0)</f>
        <v>89344259753</v>
      </c>
      <c r="BR174" s="27">
        <f>BQ174+BR20-SUMIF('Background Data'!$A$47:$A$52,'Data Tables'!$B174,'Data Tables'!BR$159:BR$164)+IF($B174=Inputs!$C$72,('Data Tables'!BR$147-'Data Tables'!BR$150-BR$160),0)+SUMIF('Background Data'!$A$67:$A$72,'Data Tables'!$B174,'Data Tables'!BR$159:BR$164)-IF($B174=Inputs!$C$78,BQ$138,0)-IF($B174='Utility Modules'!$C$55,BR$51,0)</f>
        <v>90258131561</v>
      </c>
      <c r="BS174" s="27">
        <f>BR174+BS20-SUMIF('Background Data'!$A$47:$A$52,'Data Tables'!$B174,'Data Tables'!BS$159:BS$164)+IF($B174=Inputs!$C$72,('Data Tables'!BS$147-'Data Tables'!BS$150-BS$160),0)+SUMIF('Background Data'!$A$67:$A$72,'Data Tables'!$B174,'Data Tables'!BS$159:BS$164)-IF($B174=Inputs!$C$78,BR$138,0)-IF($B174='Utility Modules'!$C$55,BS$51,0)</f>
        <v>91162000380</v>
      </c>
      <c r="BT174" s="27">
        <f>BS174+BT20-SUMIF('Background Data'!$A$47:$A$52,'Data Tables'!$B174,'Data Tables'!BT$159:BT$164)+IF($B174=Inputs!$C$72,('Data Tables'!BT$147-'Data Tables'!BT$150-BT$160),0)+SUMIF('Background Data'!$A$67:$A$72,'Data Tables'!$B174,'Data Tables'!BT$159:BT$164)-IF($B174=Inputs!$C$78,BS$138,0)-IF($B174='Utility Modules'!$C$55,BT$51,0)</f>
        <v>92055844763</v>
      </c>
      <c r="BU174" s="27">
        <f>BT174+BU20-SUMIF('Background Data'!$A$47:$A$52,'Data Tables'!$B174,'Data Tables'!BU$159:BU$164)+IF($B174=Inputs!$C$72,('Data Tables'!BU$147-'Data Tables'!BU$150-BU$160),0)+SUMIF('Background Data'!$A$67:$A$72,'Data Tables'!$B174,'Data Tables'!BU$159:BU$164)-IF($B174=Inputs!$C$78,BT$138,0)-IF($B174='Utility Modules'!$C$55,BU$51,0)</f>
        <v>92939643396</v>
      </c>
      <c r="BV174" s="27">
        <f>BU174+BV20-SUMIF('Background Data'!$A$47:$A$52,'Data Tables'!$B174,'Data Tables'!BV$159:BV$164)+IF($B174=Inputs!$C$72,('Data Tables'!BV$147-'Data Tables'!BV$150-BV$160),0)+SUMIF('Background Data'!$A$67:$A$72,'Data Tables'!$B174,'Data Tables'!BV$159:BV$164)-IF($B174=Inputs!$C$78,BU$138,0)-IF($B174='Utility Modules'!$C$55,BV$51,0)</f>
        <v>93813375015</v>
      </c>
      <c r="BW174" s="27">
        <f>BV174+BW20-SUMIF('Background Data'!$A$47:$A$52,'Data Tables'!$B174,'Data Tables'!BW$159:BW$164)+IF($B174=Inputs!$C$72,('Data Tables'!BW$147-'Data Tables'!BW$150-BW$160),0)+SUMIF('Background Data'!$A$67:$A$72,'Data Tables'!$B174,'Data Tables'!BW$159:BW$164)-IF($B174=Inputs!$C$78,BV$138,0)-IF($B174='Utility Modules'!$C$55,BW$51,0)</f>
        <v>94677018540</v>
      </c>
      <c r="BX174" s="27">
        <f>BW174+BX20-SUMIF('Background Data'!$A$47:$A$52,'Data Tables'!$B174,'Data Tables'!BX$159:BX$164)+IF($B174=Inputs!$C$72,('Data Tables'!BX$147-'Data Tables'!BX$150-BX$160),0)+SUMIF('Background Data'!$A$67:$A$72,'Data Tables'!$B174,'Data Tables'!BX$159:BX$164)-IF($B174=Inputs!$C$78,BW$138,0)-IF($B174='Utility Modules'!$C$55,BX$51,0)</f>
        <v>95530552957</v>
      </c>
      <c r="BY174" s="27">
        <f>BX174+BY20-SUMIF('Background Data'!$A$47:$A$52,'Data Tables'!$B174,'Data Tables'!BY$159:BY$164)+IF($B174=Inputs!$C$72,('Data Tables'!BY$147-'Data Tables'!BY$150-BY$160),0)+SUMIF('Background Data'!$A$67:$A$72,'Data Tables'!$B174,'Data Tables'!BY$159:BY$164)-IF($B174=Inputs!$C$78,BX$138,0)-IF($B174='Utility Modules'!$C$55,BY$51,0)</f>
        <v>96373957376</v>
      </c>
      <c r="BZ174" s="27">
        <f>BY174+BZ20-SUMIF('Background Data'!$A$47:$A$52,'Data Tables'!$B174,'Data Tables'!BZ$159:BZ$164)+IF($B174=Inputs!$C$72,('Data Tables'!BZ$147-'Data Tables'!BZ$150-BZ$160),0)+SUMIF('Background Data'!$A$67:$A$72,'Data Tables'!$B174,'Data Tables'!BZ$159:BZ$164)-IF($B174=Inputs!$C$78,BY$138,0)-IF($B174='Utility Modules'!$C$55,BZ$51,0)</f>
        <v>97207210970</v>
      </c>
      <c r="CA174" s="27">
        <f>BZ174+CA20-SUMIF('Background Data'!$A$47:$A$52,'Data Tables'!$B174,'Data Tables'!CA$159:CA$164)+IF($B174=Inputs!$C$72,('Data Tables'!CA$147-'Data Tables'!CA$150-CA$160),0)+SUMIF('Background Data'!$A$67:$A$72,'Data Tables'!$B174,'Data Tables'!CA$159:CA$164)-IF($B174=Inputs!$C$78,BZ$138,0)-IF($B174='Utility Modules'!$C$55,CA$51,0)</f>
        <v>98030293020</v>
      </c>
      <c r="CB174" s="27">
        <f>CA174+CB20-SUMIF('Background Data'!$A$47:$A$52,'Data Tables'!$B174,'Data Tables'!CB$159:CB$164)+IF($B174=Inputs!$C$72,('Data Tables'!CB$147-'Data Tables'!CB$150-CB$160),0)+SUMIF('Background Data'!$A$67:$A$72,'Data Tables'!$B174,'Data Tables'!CB$159:CB$164)-IF($B174=Inputs!$C$78,CA$138,0)-IF($B174='Utility Modules'!$C$55,CB$51,0)</f>
        <v>98843182895</v>
      </c>
      <c r="CC174" s="27">
        <f>CB174+CC20-SUMIF('Background Data'!$A$47:$A$52,'Data Tables'!$B174,'Data Tables'!CC$159:CC$164)+IF($B174=Inputs!$C$72,('Data Tables'!CC$147-'Data Tables'!CC$150-CC$160),0)+SUMIF('Background Data'!$A$67:$A$72,'Data Tables'!$B174,'Data Tables'!CC$159:CC$164)-IF($B174=Inputs!$C$78,CB$138,0)-IF($B174='Utility Modules'!$C$55,CC$51,0)</f>
        <v>99645860009</v>
      </c>
      <c r="CD174" s="27">
        <f>CC174+CD20-SUMIF('Background Data'!$A$47:$A$52,'Data Tables'!$B174,'Data Tables'!CD$159:CD$164)+IF($B174=Inputs!$C$72,('Data Tables'!CD$147-'Data Tables'!CD$150-CD$160),0)+SUMIF('Background Data'!$A$67:$A$72,'Data Tables'!$B174,'Data Tables'!CD$159:CD$164)-IF($B174=Inputs!$C$78,CC$138,0)-IF($B174='Utility Modules'!$C$55,CD$51,0)</f>
        <v>100438303886</v>
      </c>
      <c r="CE174" s="27">
        <f>CD174+CE20-SUMIF('Background Data'!$A$47:$A$52,'Data Tables'!$B174,'Data Tables'!CE$159:CE$164)+IF($B174=Inputs!$C$72,('Data Tables'!CE$147-'Data Tables'!CE$150-CE$160),0)+SUMIF('Background Data'!$A$67:$A$72,'Data Tables'!$B174,'Data Tables'!CE$159:CE$164)-IF($B174=Inputs!$C$78,CD$138,0)-IF($B174='Utility Modules'!$C$55,CE$51,0)</f>
        <v>101220494082</v>
      </c>
      <c r="CF174" s="27">
        <f>CE174+CF20-SUMIF('Background Data'!$A$47:$A$52,'Data Tables'!$B174,'Data Tables'!CF$159:CF$164)+IF($B174=Inputs!$C$72,('Data Tables'!CF$147-'Data Tables'!CF$150-CF$160),0)+SUMIF('Background Data'!$A$67:$A$72,'Data Tables'!$B174,'Data Tables'!CF$159:CF$164)-IF($B174=Inputs!$C$78,CE$138,0)-IF($B174='Utility Modules'!$C$55,CF$51,0)</f>
        <v>101992410243</v>
      </c>
      <c r="CG174" s="27">
        <f>CF174+CG20-SUMIF('Background Data'!$A$47:$A$52,'Data Tables'!$B174,'Data Tables'!CG$159:CG$164)+IF($B174=Inputs!$C$72,('Data Tables'!CG$147-'Data Tables'!CG$150-CG$160),0)+SUMIF('Background Data'!$A$67:$A$72,'Data Tables'!$B174,'Data Tables'!CG$159:CG$164)-IF($B174=Inputs!$C$78,CF$138,0)-IF($B174='Utility Modules'!$C$55,CG$51,0)</f>
        <v>102754032107</v>
      </c>
      <c r="CH174" s="27">
        <f>CG174+CH20-SUMIF('Background Data'!$A$47:$A$52,'Data Tables'!$B174,'Data Tables'!CH$159:CH$164)+IF($B174=Inputs!$C$72,('Data Tables'!CH$147-'Data Tables'!CH$150-CH$160),0)+SUMIF('Background Data'!$A$67:$A$72,'Data Tables'!$B174,'Data Tables'!CH$159:CH$164)-IF($B174=Inputs!$C$78,CG$138,0)-IF($B174='Utility Modules'!$C$55,CH$51,0)</f>
        <v>103505339360</v>
      </c>
      <c r="CI174" s="27">
        <f>CH174+CI20-SUMIF('Background Data'!$A$47:$A$52,'Data Tables'!$B174,'Data Tables'!CI$159:CI$164)+IF($B174=Inputs!$C$72,('Data Tables'!CI$147-'Data Tables'!CI$150-CI$160),0)+SUMIF('Background Data'!$A$67:$A$72,'Data Tables'!$B174,'Data Tables'!CI$159:CI$164)-IF($B174=Inputs!$C$78,CH$138,0)-IF($B174='Utility Modules'!$C$55,CI$51,0)</f>
        <v>104246311844</v>
      </c>
      <c r="CJ174" s="27">
        <f>CI174+CJ20-SUMIF('Background Data'!$A$47:$A$52,'Data Tables'!$B174,'Data Tables'!CJ$159:CJ$164)+IF($B174=Inputs!$C$72,('Data Tables'!CJ$147-'Data Tables'!CJ$150-CJ$160),0)+SUMIF('Background Data'!$A$67:$A$72,'Data Tables'!$B174,'Data Tables'!CJ$159:CJ$164)-IF($B174=Inputs!$C$78,CI$138,0)-IF($B174='Utility Modules'!$C$55,CJ$51,0)</f>
        <v>104976929401</v>
      </c>
      <c r="CK174" s="27">
        <f>CJ174+CK20-SUMIF('Background Data'!$A$47:$A$52,'Data Tables'!$B174,'Data Tables'!CK$159:CK$164)+IF($B174=Inputs!$C$72,('Data Tables'!CK$147-'Data Tables'!CK$150-CK$160),0)+SUMIF('Background Data'!$A$67:$A$72,'Data Tables'!$B174,'Data Tables'!CK$159:CK$164)-IF($B174=Inputs!$C$78,CJ$138,0)-IF($B174='Utility Modules'!$C$55,CK$51,0)</f>
        <v>105697171962</v>
      </c>
      <c r="CL174" s="27">
        <f>CK174+CL20-SUMIF('Background Data'!$A$47:$A$52,'Data Tables'!$B174,'Data Tables'!CL$159:CL$164)+IF($B174=Inputs!$C$72,('Data Tables'!CL$147-'Data Tables'!CL$150-CL$160),0)+SUMIF('Background Data'!$A$67:$A$72,'Data Tables'!$B174,'Data Tables'!CL$159:CL$164)-IF($B174=Inputs!$C$78,CK$138,0)-IF($B174='Utility Modules'!$C$55,CL$51,0)</f>
        <v>106407019456</v>
      </c>
      <c r="CM174" s="27">
        <f>CL174+CM20-SUMIF('Background Data'!$A$47:$A$52,'Data Tables'!$B174,'Data Tables'!CM$159:CM$164)+IF($B174=Inputs!$C$72,('Data Tables'!CM$147-'Data Tables'!CM$150-CM$160),0)+SUMIF('Background Data'!$A$67:$A$72,'Data Tables'!$B174,'Data Tables'!CM$159:CM$164)-IF($B174=Inputs!$C$78,CL$138,0)-IF($B174='Utility Modules'!$C$55,CM$51,0)</f>
        <v>107106451887</v>
      </c>
      <c r="CN174" s="27">
        <f>CM174+CN20-SUMIF('Background Data'!$A$47:$A$52,'Data Tables'!$B174,'Data Tables'!CN$159:CN$164)+IF($B174=Inputs!$C$72,('Data Tables'!CN$147-'Data Tables'!CN$150-CN$160),0)+SUMIF('Background Data'!$A$67:$A$72,'Data Tables'!$B174,'Data Tables'!CN$159:CN$164)-IF($B174=Inputs!$C$78,CM$138,0)-IF($B174='Utility Modules'!$C$55,CN$51,0)</f>
        <v>107795449306</v>
      </c>
      <c r="CO174" s="27">
        <f>CN174+CO20-SUMIF('Background Data'!$A$47:$A$52,'Data Tables'!$B174,'Data Tables'!CO$159:CO$164)+IF($B174=Inputs!$C$72,('Data Tables'!CO$147-'Data Tables'!CO$150-CO$160),0)+SUMIF('Background Data'!$A$67:$A$72,'Data Tables'!$B174,'Data Tables'!CO$159:CO$164)-IF($B174=Inputs!$C$78,CN$138,0)-IF($B174='Utility Modules'!$C$55,CO$51,0)</f>
        <v>108473991757</v>
      </c>
      <c r="CP174" s="27">
        <f>CO174+CP20-SUMIF('Background Data'!$A$47:$A$52,'Data Tables'!$B174,'Data Tables'!CP$159:CP$164)+IF($B174=Inputs!$C$72,('Data Tables'!CP$147-'Data Tables'!CP$150-CP$160),0)+SUMIF('Background Data'!$A$67:$A$72,'Data Tables'!$B174,'Data Tables'!CP$159:CP$164)-IF($B174=Inputs!$C$78,CO$138,0)-IF($B174='Utility Modules'!$C$55,CP$51,0)</f>
        <v>109142059369</v>
      </c>
      <c r="CQ174" s="27">
        <f>CP174+CQ20-SUMIF('Background Data'!$A$47:$A$52,'Data Tables'!$B174,'Data Tables'!CQ$159:CQ$164)+IF($B174=Inputs!$C$72,('Data Tables'!CQ$147-'Data Tables'!CQ$150-CQ$160),0)+SUMIF('Background Data'!$A$67:$A$72,'Data Tables'!$B174,'Data Tables'!CQ$159:CQ$164)-IF($B174=Inputs!$C$78,CP$138,0)-IF($B174='Utility Modules'!$C$55,CQ$51,0)</f>
        <v>109799632251</v>
      </c>
      <c r="CR174" s="27">
        <f>CQ174+CR20-SUMIF('Background Data'!$A$47:$A$52,'Data Tables'!$B174,'Data Tables'!CR$159:CR$164)+IF($B174=Inputs!$C$72,('Data Tables'!CR$147-'Data Tables'!CR$150-CR$160),0)+SUMIF('Background Data'!$A$67:$A$72,'Data Tables'!$B174,'Data Tables'!CR$159:CR$164)-IF($B174=Inputs!$C$78,CQ$138,0)-IF($B174='Utility Modules'!$C$55,CR$51,0)</f>
        <v>110446690575</v>
      </c>
      <c r="CS174" s="27">
        <f>CR174+CS20-SUMIF('Background Data'!$A$47:$A$52,'Data Tables'!$B174,'Data Tables'!CS$159:CS$164)+IF($B174=Inputs!$C$72,('Data Tables'!CS$147-'Data Tables'!CS$150-CS$160),0)+SUMIF('Background Data'!$A$67:$A$72,'Data Tables'!$B174,'Data Tables'!CS$159:CS$164)-IF($B174=Inputs!$C$78,CR$138,0)-IF($B174='Utility Modules'!$C$55,CS$51,0)</f>
        <v>111083214573</v>
      </c>
      <c r="CT174" s="27">
        <f>CS174+CT20-SUMIF('Background Data'!$A$47:$A$52,'Data Tables'!$B174,'Data Tables'!CT$159:CT$164)+IF($B174=Inputs!$C$72,('Data Tables'!CT$147-'Data Tables'!CT$150-CT$160),0)+SUMIF('Background Data'!$A$67:$A$72,'Data Tables'!$B174,'Data Tables'!CT$159:CT$164)-IF($B174=Inputs!$C$78,CS$138,0)-IF($B174='Utility Modules'!$C$55,CT$51,0)</f>
        <v>111709184400</v>
      </c>
      <c r="CU174" s="27">
        <f>CT174+CU20-SUMIF('Background Data'!$A$47:$A$52,'Data Tables'!$B174,'Data Tables'!CU$159:CU$164)+IF($B174=Inputs!$C$72,('Data Tables'!CU$147-'Data Tables'!CU$150-CU$160),0)+SUMIF('Background Data'!$A$67:$A$72,'Data Tables'!$B174,'Data Tables'!CU$159:CU$164)-IF($B174=Inputs!$C$78,CT$138,0)-IF($B174='Utility Modules'!$C$55,CU$51,0)</f>
        <v>112324580331</v>
      </c>
      <c r="CV174" s="27">
        <f>CU174+CV20-SUMIF('Background Data'!$A$47:$A$52,'Data Tables'!$B174,'Data Tables'!CV$159:CV$164)+IF($B174=Inputs!$C$72,('Data Tables'!CV$147-'Data Tables'!CV$150-CV$160),0)+SUMIF('Background Data'!$A$67:$A$72,'Data Tables'!$B174,'Data Tables'!CV$159:CV$164)-IF($B174=Inputs!$C$78,CU$138,0)-IF($B174='Utility Modules'!$C$55,CV$51,0)</f>
        <v>112929382597</v>
      </c>
      <c r="CW174" s="27">
        <f>CV174+CW20-SUMIF('Background Data'!$A$47:$A$52,'Data Tables'!$B174,'Data Tables'!CW$159:CW$164)+IF($B174=Inputs!$C$72,('Data Tables'!CW$147-'Data Tables'!CW$150-CW$160),0)+SUMIF('Background Data'!$A$67:$A$72,'Data Tables'!$B174,'Data Tables'!CW$159:CW$164)-IF($B174=Inputs!$C$78,CV$138,0)-IF($B174='Utility Modules'!$C$55,CW$51,0)</f>
        <v>113523571509</v>
      </c>
      <c r="CX174" s="27">
        <f>CW174+CX20-SUMIF('Background Data'!$A$47:$A$52,'Data Tables'!$B174,'Data Tables'!CX$159:CX$164)+IF($B174=Inputs!$C$72,('Data Tables'!CX$147-'Data Tables'!CX$150-CX$160),0)+SUMIF('Background Data'!$A$67:$A$72,'Data Tables'!$B174,'Data Tables'!CX$159:CX$164)-IF($B174=Inputs!$C$78,CW$138,0)-IF($B174='Utility Modules'!$C$55,CX$51,0)</f>
        <v>114107127333</v>
      </c>
      <c r="CY174" s="27">
        <f>CX174+CY20-SUMIF('Background Data'!$A$47:$A$52,'Data Tables'!$B174,'Data Tables'!CY$159:CY$164)+IF($B174=Inputs!$C$72,('Data Tables'!CY$147-'Data Tables'!CY$150-CY$160),0)+SUMIF('Background Data'!$A$67:$A$72,'Data Tables'!$B174,'Data Tables'!CY$159:CY$164)-IF($B174=Inputs!$C$78,CX$138,0)-IF($B174='Utility Modules'!$C$55,CY$51,0)</f>
        <v>114680030393</v>
      </c>
      <c r="CZ174" s="27">
        <f>CY174+CZ20-SUMIF('Background Data'!$A$47:$A$52,'Data Tables'!$B174,'Data Tables'!CZ$159:CZ$164)+IF($B174=Inputs!$C$72,('Data Tables'!CZ$147-'Data Tables'!CZ$150-CZ$160),0)+SUMIF('Background Data'!$A$67:$A$72,'Data Tables'!$B174,'Data Tables'!CZ$159:CZ$164)-IF($B174=Inputs!$C$78,CY$138,0)-IF($B174='Utility Modules'!$C$55,CZ$51,0)</f>
        <v>115242261044</v>
      </c>
      <c r="DA174" s="27">
        <f>CZ174+DA20-SUMIF('Background Data'!$A$47:$A$52,'Data Tables'!$B174,'Data Tables'!DA$159:DA$164)+IF($B174=Inputs!$C$72,('Data Tables'!DA$147-'Data Tables'!DA$150-DA$160),0)+SUMIF('Background Data'!$A$67:$A$72,'Data Tables'!$B174,'Data Tables'!DA$159:DA$164)-IF($B174=Inputs!$C$78,CZ$138,0)-IF($B174='Utility Modules'!$C$55,DA$51,0)</f>
        <v>115793799593</v>
      </c>
      <c r="DB174" s="27">
        <f>DA174+DB20-SUMIF('Background Data'!$A$47:$A$52,'Data Tables'!$B174,'Data Tables'!DB$159:DB$164)+IF($B174=Inputs!$C$72,('Data Tables'!DB$147-'Data Tables'!DB$150-DB$160),0)+SUMIF('Background Data'!$A$67:$A$72,'Data Tables'!$B174,'Data Tables'!DB$159:DB$164)-IF($B174=Inputs!$C$78,DA$138,0)-IF($B174='Utility Modules'!$C$55,DB$51,0)</f>
        <v>116334626426</v>
      </c>
      <c r="DC174" s="27">
        <f>DB174+DC20-SUMIF('Background Data'!$A$47:$A$52,'Data Tables'!$B174,'Data Tables'!DC$159:DC$164)+IF($B174=Inputs!$C$72,('Data Tables'!DC$147-'Data Tables'!DC$150-DC$160),0)+SUMIF('Background Data'!$A$67:$A$72,'Data Tables'!$B174,'Data Tables'!DC$159:DC$164)-IF($B174=Inputs!$C$78,DB$138,0)-IF($B174='Utility Modules'!$C$55,DC$51,0)</f>
        <v>116864721872</v>
      </c>
      <c r="DD174" s="27">
        <f>DC174+DD20-SUMIF('Background Data'!$A$47:$A$52,'Data Tables'!$B174,'Data Tables'!DD$159:DD$164)+IF($B174=Inputs!$C$72,('Data Tables'!DD$147-'Data Tables'!DD$150-DD$160),0)+SUMIF('Background Data'!$A$67:$A$72,'Data Tables'!$B174,'Data Tables'!DD$159:DD$164)-IF($B174=Inputs!$C$78,DC$138,0)-IF($B174='Utility Modules'!$C$55,DD$51,0)</f>
        <v>117384066310</v>
      </c>
      <c r="DE174" s="27">
        <f>DD174+DE20-SUMIF('Background Data'!$A$47:$A$52,'Data Tables'!$B174,'Data Tables'!DE$159:DE$164)+IF($B174=Inputs!$C$72,('Data Tables'!DE$147-'Data Tables'!DE$150-DE$160),0)+SUMIF('Background Data'!$A$67:$A$72,'Data Tables'!$B174,'Data Tables'!DE$159:DE$164)-IF($B174=Inputs!$C$78,DD$138,0)-IF($B174='Utility Modules'!$C$55,DE$51,0)</f>
        <v>117892640202</v>
      </c>
      <c r="DF174" s="27">
        <f>DE174+DF20-SUMIF('Background Data'!$A$47:$A$52,'Data Tables'!$B174,'Data Tables'!DF$159:DF$164)+IF($B174=Inputs!$C$72,('Data Tables'!DF$147-'Data Tables'!DF$150-DF$160),0)+SUMIF('Background Data'!$A$67:$A$72,'Data Tables'!$B174,'Data Tables'!DF$159:DF$164)-IF($B174=Inputs!$C$78,DE$138,0)-IF($B174='Utility Modules'!$C$55,DF$51,0)</f>
        <v>118390423812</v>
      </c>
      <c r="DG174" s="27">
        <f>DF174+DG20-SUMIF('Background Data'!$A$47:$A$52,'Data Tables'!$B174,'Data Tables'!DG$159:DG$164)+IF($B174=Inputs!$C$72,('Data Tables'!DG$147-'Data Tables'!DG$150-DG$160),0)+SUMIF('Background Data'!$A$67:$A$72,'Data Tables'!$B174,'Data Tables'!DG$159:DG$164)-IF($B174=Inputs!$C$78,DF$138,0)-IF($B174='Utility Modules'!$C$55,DG$51,0)</f>
        <v>118877397582</v>
      </c>
      <c r="DH174" s="27">
        <f>DG174+DH20-SUMIF('Background Data'!$A$47:$A$52,'Data Tables'!$B174,'Data Tables'!DH$159:DH$164)+IF($B174=Inputs!$C$72,('Data Tables'!DH$147-'Data Tables'!DH$150-DH$160),0)+SUMIF('Background Data'!$A$67:$A$72,'Data Tables'!$B174,'Data Tables'!DH$159:DH$164)-IF($B174=Inputs!$C$78,DG$138,0)-IF($B174='Utility Modules'!$C$55,DH$51,0)</f>
        <v>119353541866</v>
      </c>
      <c r="DI174" s="27">
        <f>DH174+DI20-SUMIF('Background Data'!$A$47:$A$52,'Data Tables'!$B174,'Data Tables'!DI$159:DI$164)+IF($B174=Inputs!$C$72,('Data Tables'!DI$147-'Data Tables'!DI$150-DI$160),0)+SUMIF('Background Data'!$A$67:$A$72,'Data Tables'!$B174,'Data Tables'!DI$159:DI$164)-IF($B174=Inputs!$C$78,DH$138,0)-IF($B174='Utility Modules'!$C$55,DI$51,0)</f>
        <v>119818837101</v>
      </c>
      <c r="DJ174" s="27">
        <f>DI174+DJ20-SUMIF('Background Data'!$A$47:$A$52,'Data Tables'!$B174,'Data Tables'!DJ$159:DJ$164)+IF($B174=Inputs!$C$72,('Data Tables'!DJ$147-'Data Tables'!DJ$150-DJ$160),0)+SUMIF('Background Data'!$A$67:$A$72,'Data Tables'!$B174,'Data Tables'!DJ$159:DJ$164)-IF($B174=Inputs!$C$78,DI$138,0)-IF($B174='Utility Modules'!$C$55,DJ$51,0)</f>
        <v>120273263644</v>
      </c>
      <c r="DK174" s="27">
        <f>DJ174+DK20-SUMIF('Background Data'!$A$47:$A$52,'Data Tables'!$B174,'Data Tables'!DK$159:DK$164)+IF($B174=Inputs!$C$72,('Data Tables'!DK$147-'Data Tables'!DK$150-DK$160),0)+SUMIF('Background Data'!$A$67:$A$72,'Data Tables'!$B174,'Data Tables'!DK$159:DK$164)-IF($B174=Inputs!$C$78,DJ$138,0)-IF($B174='Utility Modules'!$C$55,DK$51,0)</f>
        <v>120716801903</v>
      </c>
      <c r="DL174" s="27">
        <f>DK174+DL20-SUMIF('Background Data'!$A$47:$A$52,'Data Tables'!$B174,'Data Tables'!DL$159:DL$164)+IF($B174=Inputs!$C$72,('Data Tables'!DL$147-'Data Tables'!DL$150-DL$160),0)+SUMIF('Background Data'!$A$67:$A$72,'Data Tables'!$B174,'Data Tables'!DL$159:DL$164)-IF($B174=Inputs!$C$78,DK$138,0)-IF($B174='Utility Modules'!$C$55,DL$51,0)</f>
        <v>121149432309</v>
      </c>
      <c r="DM174" s="27">
        <f>DL174+DM20-SUMIF('Background Data'!$A$47:$A$52,'Data Tables'!$B174,'Data Tables'!DM$159:DM$164)+IF($B174=Inputs!$C$72,('Data Tables'!DM$147-'Data Tables'!DM$150-DM$160),0)+SUMIF('Background Data'!$A$67:$A$72,'Data Tables'!$B174,'Data Tables'!DM$159:DM$164)-IF($B174=Inputs!$C$78,DL$138,0)-IF($B174='Utility Modules'!$C$55,DM$51,0)</f>
        <v>121571135215</v>
      </c>
      <c r="DN174" s="27">
        <f>DM174+DN20-SUMIF('Background Data'!$A$47:$A$52,'Data Tables'!$B174,'Data Tables'!DN$159:DN$164)+IF($B174=Inputs!$C$72,('Data Tables'!DN$147-'Data Tables'!DN$150-DN$160),0)+SUMIF('Background Data'!$A$67:$A$72,'Data Tables'!$B174,'Data Tables'!DN$159:DN$164)-IF($B174=Inputs!$C$78,DM$138,0)-IF($B174='Utility Modules'!$C$55,DN$51,0)</f>
        <v>121981891056</v>
      </c>
      <c r="DO174" s="27">
        <f>DN174+DO20-SUMIF('Background Data'!$A$47:$A$52,'Data Tables'!$B174,'Data Tables'!DO$159:DO$164)+IF($B174=Inputs!$C$72,('Data Tables'!DO$147-'Data Tables'!DO$150-DO$160),0)+SUMIF('Background Data'!$A$67:$A$72,'Data Tables'!$B174,'Data Tables'!DO$159:DO$164)-IF($B174=Inputs!$C$78,DN$138,0)-IF($B174='Utility Modules'!$C$55,DO$51,0)</f>
        <v>122381680179</v>
      </c>
      <c r="DP174" s="27">
        <f>DO174+DP20-SUMIF('Background Data'!$A$47:$A$52,'Data Tables'!$B174,'Data Tables'!DP$159:DP$164)+IF($B174=Inputs!$C$72,('Data Tables'!DP$147-'Data Tables'!DP$150-DP$160),0)+SUMIF('Background Data'!$A$67:$A$72,'Data Tables'!$B174,'Data Tables'!DP$159:DP$164)-IF($B174=Inputs!$C$78,DO$138,0)-IF($B174='Utility Modules'!$C$55,DP$51,0)</f>
        <v>122800154523</v>
      </c>
      <c r="DQ174" s="27">
        <f>DP174+DQ20-SUMIF('Background Data'!$A$47:$A$52,'Data Tables'!$B174,'Data Tables'!DQ$159:DQ$164)+IF($B174=Inputs!$C$72,('Data Tables'!DQ$147-'Data Tables'!DQ$150-DQ$160),0)+SUMIF('Background Data'!$A$67:$A$72,'Data Tables'!$B174,'Data Tables'!DQ$159:DQ$164)-IF($B174=Inputs!$C$78,DP$138,0)-IF($B174='Utility Modules'!$C$55,DQ$51,0)</f>
        <v>123223321771</v>
      </c>
      <c r="DR174" s="27">
        <f>DQ174+DR20-SUMIF('Background Data'!$A$47:$A$52,'Data Tables'!$B174,'Data Tables'!DR$159:DR$164)+IF($B174=Inputs!$C$72,('Data Tables'!DR$147-'Data Tables'!DR$150-DR$160),0)+SUMIF('Background Data'!$A$67:$A$72,'Data Tables'!$B174,'Data Tables'!DR$159:DR$164)-IF($B174=Inputs!$C$78,DQ$138,0)-IF($B174='Utility Modules'!$C$55,DR$51,0)</f>
        <v>123651103549</v>
      </c>
    </row>
    <row r="175" ht="14.25" customHeight="1">
      <c r="B175" s="242" t="str">
        <f>'Fund Raising'!B37</f>
        <v>Placeholder 2</v>
      </c>
      <c r="C175" s="27">
        <f>C38-SUMIF('Background Data'!$A$47:$A$52,'Data Tables'!$B175,'Data Tables'!C$159:C$164)+IF($B175=Inputs!$C$72,('Data Tables'!C$147-'Data Tables'!C$150-C$160),0)+SUMIF('Background Data'!$A$67:$A$72,'Data Tables'!$B175,'Data Tables'!C$159:C$164)-IF($B175=Inputs!$C$78,C$138,0)-IF($B175='Utility Modules'!$C$55,C$51,0)</f>
        <v>0</v>
      </c>
      <c r="D175" s="27">
        <f>C175+D21-SUMIF('Background Data'!$A$47:$A$52,'Data Tables'!$B175,'Data Tables'!D$159:D$164)+IF($B175=Inputs!$C$72,('Data Tables'!D$147-'Data Tables'!D$150-D$160),0)+SUMIF('Background Data'!$A$67:$A$72,'Data Tables'!$B175,'Data Tables'!D$159:D$164)-IF($B175=Inputs!$C$78,C$138,0)-IF($B175='Utility Modules'!$C$55,D$51,0)</f>
        <v>0</v>
      </c>
      <c r="E175" s="27">
        <f>D175+E21-SUMIF('Background Data'!$A$47:$A$52,'Data Tables'!$B175,'Data Tables'!E$159:E$164)+IF($B175=Inputs!$C$72,('Data Tables'!E$147-'Data Tables'!E$150-E$160),0)+SUMIF('Background Data'!$A$67:$A$72,'Data Tables'!$B175,'Data Tables'!E$159:E$164)-IF($B175=Inputs!$C$78,D$138,0)-IF($B175='Utility Modules'!$C$55,E$51,0)</f>
        <v>0</v>
      </c>
      <c r="F175" s="27">
        <f>E175+F21-SUMIF('Background Data'!$A$47:$A$52,'Data Tables'!$B175,'Data Tables'!F$159:F$164)+IF($B175=Inputs!$C$72,('Data Tables'!F$147-'Data Tables'!F$150-F$160),0)+SUMIF('Background Data'!$A$67:$A$72,'Data Tables'!$B175,'Data Tables'!F$159:F$164)-IF($B175=Inputs!$C$78,E$138,0)-IF($B175='Utility Modules'!$C$55,F$51,0)</f>
        <v>0</v>
      </c>
      <c r="G175" s="27">
        <f>F175+G21-SUMIF('Background Data'!$A$47:$A$52,'Data Tables'!$B175,'Data Tables'!G$159:G$164)+IF($B175=Inputs!$C$72,('Data Tables'!G$147-'Data Tables'!G$150-G$160),0)+SUMIF('Background Data'!$A$67:$A$72,'Data Tables'!$B175,'Data Tables'!G$159:G$164)-IF($B175=Inputs!$C$78,F$138,0)-IF($B175='Utility Modules'!$C$55,G$51,0)</f>
        <v>0</v>
      </c>
      <c r="H175" s="27">
        <f>G175+H21-SUMIF('Background Data'!$A$47:$A$52,'Data Tables'!$B175,'Data Tables'!H$159:H$164)+IF($B175=Inputs!$C$72,('Data Tables'!H$147-'Data Tables'!H$150-H$160),0)+SUMIF('Background Data'!$A$67:$A$72,'Data Tables'!$B175,'Data Tables'!H$159:H$164)-IF($B175=Inputs!$C$78,G$138,0)-IF($B175='Utility Modules'!$C$55,H$51,0)</f>
        <v>0</v>
      </c>
      <c r="I175" s="27">
        <f>H175+I21-SUMIF('Background Data'!$A$47:$A$52,'Data Tables'!$B175,'Data Tables'!I$159:I$164)+IF($B175=Inputs!$C$72,('Data Tables'!I$147-'Data Tables'!I$150-I$160),0)+SUMIF('Background Data'!$A$67:$A$72,'Data Tables'!$B175,'Data Tables'!I$159:I$164)-IF($B175=Inputs!$C$78,H$138,0)-IF($B175='Utility Modules'!$C$55,I$51,0)</f>
        <v>0</v>
      </c>
      <c r="J175" s="27">
        <f>I175+J21-SUMIF('Background Data'!$A$47:$A$52,'Data Tables'!$B175,'Data Tables'!J$159:J$164)+IF($B175=Inputs!$C$72,('Data Tables'!J$147-'Data Tables'!J$150-J$160),0)+SUMIF('Background Data'!$A$67:$A$72,'Data Tables'!$B175,'Data Tables'!J$159:J$164)-IF($B175=Inputs!$C$78,I$138,0)-IF($B175='Utility Modules'!$C$55,J$51,0)</f>
        <v>0</v>
      </c>
      <c r="K175" s="27">
        <f>J175+K21-SUMIF('Background Data'!$A$47:$A$52,'Data Tables'!$B175,'Data Tables'!K$159:K$164)+IF($B175=Inputs!$C$72,('Data Tables'!K$147-'Data Tables'!K$150-K$160),0)+SUMIF('Background Data'!$A$67:$A$72,'Data Tables'!$B175,'Data Tables'!K$159:K$164)-IF($B175=Inputs!$C$78,J$138,0)-IF($B175='Utility Modules'!$C$55,K$51,0)</f>
        <v>0</v>
      </c>
      <c r="L175" s="27">
        <f>K175+L21-SUMIF('Background Data'!$A$47:$A$52,'Data Tables'!$B175,'Data Tables'!L$159:L$164)+IF($B175=Inputs!$C$72,('Data Tables'!L$147-'Data Tables'!L$150-L$160),0)+SUMIF('Background Data'!$A$67:$A$72,'Data Tables'!$B175,'Data Tables'!L$159:L$164)-IF($B175=Inputs!$C$78,K$138,0)-IF($B175='Utility Modules'!$C$55,L$51,0)</f>
        <v>0</v>
      </c>
      <c r="M175" s="27">
        <f>L175+M21-SUMIF('Background Data'!$A$47:$A$52,'Data Tables'!$B175,'Data Tables'!M$159:M$164)+IF($B175=Inputs!$C$72,('Data Tables'!M$147-'Data Tables'!M$150-M$160),0)+SUMIF('Background Data'!$A$67:$A$72,'Data Tables'!$B175,'Data Tables'!M$159:M$164)-IF($B175=Inputs!$C$78,L$138,0)-IF($B175='Utility Modules'!$C$55,M$51,0)</f>
        <v>0</v>
      </c>
      <c r="N175" s="27">
        <f>M175+N21-SUMIF('Background Data'!$A$47:$A$52,'Data Tables'!$B175,'Data Tables'!N$159:N$164)+IF($B175=Inputs!$C$72,('Data Tables'!N$147-'Data Tables'!N$150-N$160),0)+SUMIF('Background Data'!$A$67:$A$72,'Data Tables'!$B175,'Data Tables'!N$159:N$164)-IF($B175=Inputs!$C$78,M$138,0)-IF($B175='Utility Modules'!$C$55,N$51,0)</f>
        <v>0</v>
      </c>
      <c r="O175" s="27">
        <f>N175+O21-SUMIF('Background Data'!$A$47:$A$52,'Data Tables'!$B175,'Data Tables'!O$159:O$164)+IF($B175=Inputs!$C$72,('Data Tables'!O$147-'Data Tables'!O$150-O$160),0)+SUMIF('Background Data'!$A$67:$A$72,'Data Tables'!$B175,'Data Tables'!O$159:O$164)-IF($B175=Inputs!$C$78,N$138,0)-IF($B175='Utility Modules'!$C$55,O$51,0)</f>
        <v>0</v>
      </c>
      <c r="P175" s="27">
        <f>O175+P21-SUMIF('Background Data'!$A$47:$A$52,'Data Tables'!$B175,'Data Tables'!P$159:P$164)+IF($B175=Inputs!$C$72,('Data Tables'!P$147-'Data Tables'!P$150-P$160),0)+SUMIF('Background Data'!$A$67:$A$72,'Data Tables'!$B175,'Data Tables'!P$159:P$164)-IF($B175=Inputs!$C$78,O$138,0)-IF($B175='Utility Modules'!$C$55,P$51,0)</f>
        <v>0</v>
      </c>
      <c r="Q175" s="27">
        <f>P175+Q21-SUMIF('Background Data'!$A$47:$A$52,'Data Tables'!$B175,'Data Tables'!Q$159:Q$164)+IF($B175=Inputs!$C$72,('Data Tables'!Q$147-'Data Tables'!Q$150-Q$160),0)+SUMIF('Background Data'!$A$67:$A$72,'Data Tables'!$B175,'Data Tables'!Q$159:Q$164)-IF($B175=Inputs!$C$78,P$138,0)-IF($B175='Utility Modules'!$C$55,Q$51,0)</f>
        <v>0</v>
      </c>
      <c r="R175" s="27">
        <f>Q175+R21-SUMIF('Background Data'!$A$47:$A$52,'Data Tables'!$B175,'Data Tables'!R$159:R$164)+IF($B175=Inputs!$C$72,('Data Tables'!R$147-'Data Tables'!R$150-R$160),0)+SUMIF('Background Data'!$A$67:$A$72,'Data Tables'!$B175,'Data Tables'!R$159:R$164)-IF($B175=Inputs!$C$78,Q$138,0)-IF($B175='Utility Modules'!$C$55,R$51,0)</f>
        <v>0</v>
      </c>
      <c r="S175" s="27">
        <f>R175+S21-SUMIF('Background Data'!$A$47:$A$52,'Data Tables'!$B175,'Data Tables'!S$159:S$164)+IF($B175=Inputs!$C$72,('Data Tables'!S$147-'Data Tables'!S$150-S$160),0)+SUMIF('Background Data'!$A$67:$A$72,'Data Tables'!$B175,'Data Tables'!S$159:S$164)-IF($B175=Inputs!$C$78,R$138,0)-IF($B175='Utility Modules'!$C$55,S$51,0)</f>
        <v>0</v>
      </c>
      <c r="T175" s="27">
        <f>S175+T21-SUMIF('Background Data'!$A$47:$A$52,'Data Tables'!$B175,'Data Tables'!T$159:T$164)+IF($B175=Inputs!$C$72,('Data Tables'!T$147-'Data Tables'!T$150-T$160),0)+SUMIF('Background Data'!$A$67:$A$72,'Data Tables'!$B175,'Data Tables'!T$159:T$164)-IF($B175=Inputs!$C$78,S$138,0)-IF($B175='Utility Modules'!$C$55,T$51,0)</f>
        <v>0</v>
      </c>
      <c r="U175" s="27">
        <f>T175+U21-SUMIF('Background Data'!$A$47:$A$52,'Data Tables'!$B175,'Data Tables'!U$159:U$164)+IF($B175=Inputs!$C$72,('Data Tables'!U$147-'Data Tables'!U$150-U$160),0)+SUMIF('Background Data'!$A$67:$A$72,'Data Tables'!$B175,'Data Tables'!U$159:U$164)-IF($B175=Inputs!$C$78,T$138,0)-IF($B175='Utility Modules'!$C$55,U$51,0)</f>
        <v>0</v>
      </c>
      <c r="V175" s="27">
        <f>U175+V21-SUMIF('Background Data'!$A$47:$A$52,'Data Tables'!$B175,'Data Tables'!V$159:V$164)+IF($B175=Inputs!$C$72,('Data Tables'!V$147-'Data Tables'!V$150-V$160),0)+SUMIF('Background Data'!$A$67:$A$72,'Data Tables'!$B175,'Data Tables'!V$159:V$164)-IF($B175=Inputs!$C$78,U$138,0)-IF($B175='Utility Modules'!$C$55,V$51,0)</f>
        <v>0</v>
      </c>
      <c r="W175" s="27">
        <f>V175+W21-SUMIF('Background Data'!$A$47:$A$52,'Data Tables'!$B175,'Data Tables'!W$159:W$164)+IF($B175=Inputs!$C$72,('Data Tables'!W$147-'Data Tables'!W$150-W$160),0)+SUMIF('Background Data'!$A$67:$A$72,'Data Tables'!$B175,'Data Tables'!W$159:W$164)-IF($B175=Inputs!$C$78,V$138,0)-IF($B175='Utility Modules'!$C$55,W$51,0)</f>
        <v>0</v>
      </c>
      <c r="X175" s="27">
        <f>W175+X21-SUMIF('Background Data'!$A$47:$A$52,'Data Tables'!$B175,'Data Tables'!X$159:X$164)+IF($B175=Inputs!$C$72,('Data Tables'!X$147-'Data Tables'!X$150-X$160),0)+SUMIF('Background Data'!$A$67:$A$72,'Data Tables'!$B175,'Data Tables'!X$159:X$164)-IF($B175=Inputs!$C$78,W$138,0)-IF($B175='Utility Modules'!$C$55,X$51,0)</f>
        <v>0</v>
      </c>
      <c r="Y175" s="27">
        <f>X175+Y21-SUMIF('Background Data'!$A$47:$A$52,'Data Tables'!$B175,'Data Tables'!Y$159:Y$164)+IF($B175=Inputs!$C$72,('Data Tables'!Y$147-'Data Tables'!Y$150-Y$160),0)+SUMIF('Background Data'!$A$67:$A$72,'Data Tables'!$B175,'Data Tables'!Y$159:Y$164)-IF($B175=Inputs!$C$78,X$138,0)-IF($B175='Utility Modules'!$C$55,Y$51,0)</f>
        <v>0</v>
      </c>
      <c r="Z175" s="27">
        <f>Y175+Z21-SUMIF('Background Data'!$A$47:$A$52,'Data Tables'!$B175,'Data Tables'!Z$159:Z$164)+IF($B175=Inputs!$C$72,('Data Tables'!Z$147-'Data Tables'!Z$150-Z$160),0)+SUMIF('Background Data'!$A$67:$A$72,'Data Tables'!$B175,'Data Tables'!Z$159:Z$164)-IF($B175=Inputs!$C$78,Y$138,0)-IF($B175='Utility Modules'!$C$55,Z$51,0)</f>
        <v>0</v>
      </c>
      <c r="AA175" s="27">
        <f>Z175+AA21-SUMIF('Background Data'!$A$47:$A$52,'Data Tables'!$B175,'Data Tables'!AA$159:AA$164)+IF($B175=Inputs!$C$72,('Data Tables'!AA$147-'Data Tables'!AA$150-AA$160),0)+SUMIF('Background Data'!$A$67:$A$72,'Data Tables'!$B175,'Data Tables'!AA$159:AA$164)-IF($B175=Inputs!$C$78,Z$138,0)-IF($B175='Utility Modules'!$C$55,AA$51,0)</f>
        <v>0</v>
      </c>
      <c r="AB175" s="27">
        <f>AA175+AB21-SUMIF('Background Data'!$A$47:$A$52,'Data Tables'!$B175,'Data Tables'!AB$159:AB$164)+IF($B175=Inputs!$C$72,('Data Tables'!AB$147-'Data Tables'!AB$150-AB$160),0)+SUMIF('Background Data'!$A$67:$A$72,'Data Tables'!$B175,'Data Tables'!AB$159:AB$164)-IF($B175=Inputs!$C$78,AA$138,0)-IF($B175='Utility Modules'!$C$55,AB$51,0)</f>
        <v>0</v>
      </c>
      <c r="AC175" s="27">
        <f>AB175+AC21-SUMIF('Background Data'!$A$47:$A$52,'Data Tables'!$B175,'Data Tables'!AC$159:AC$164)+IF($B175=Inputs!$C$72,('Data Tables'!AC$147-'Data Tables'!AC$150-AC$160),0)+SUMIF('Background Data'!$A$67:$A$72,'Data Tables'!$B175,'Data Tables'!AC$159:AC$164)-IF($B175=Inputs!$C$78,AB$138,0)-IF($B175='Utility Modules'!$C$55,AC$51,0)</f>
        <v>0</v>
      </c>
      <c r="AD175" s="27">
        <f>AC175+AD21-SUMIF('Background Data'!$A$47:$A$52,'Data Tables'!$B175,'Data Tables'!AD$159:AD$164)+IF($B175=Inputs!$C$72,('Data Tables'!AD$147-'Data Tables'!AD$150-AD$160),0)+SUMIF('Background Data'!$A$67:$A$72,'Data Tables'!$B175,'Data Tables'!AD$159:AD$164)-IF($B175=Inputs!$C$78,AC$138,0)-IF($B175='Utility Modules'!$C$55,AD$51,0)</f>
        <v>0</v>
      </c>
      <c r="AE175" s="27">
        <f>AD175+AE21-SUMIF('Background Data'!$A$47:$A$52,'Data Tables'!$B175,'Data Tables'!AE$159:AE$164)+IF($B175=Inputs!$C$72,('Data Tables'!AE$147-'Data Tables'!AE$150-AE$160),0)+SUMIF('Background Data'!$A$67:$A$72,'Data Tables'!$B175,'Data Tables'!AE$159:AE$164)-IF($B175=Inputs!$C$78,AD$138,0)-IF($B175='Utility Modules'!$C$55,AE$51,0)</f>
        <v>0</v>
      </c>
      <c r="AF175" s="27">
        <f>AE175+AF21-SUMIF('Background Data'!$A$47:$A$52,'Data Tables'!$B175,'Data Tables'!AF$159:AF$164)+IF($B175=Inputs!$C$72,('Data Tables'!AF$147-'Data Tables'!AF$150-AF$160),0)+SUMIF('Background Data'!$A$67:$A$72,'Data Tables'!$B175,'Data Tables'!AF$159:AF$164)-IF($B175=Inputs!$C$78,AE$138,0)-IF($B175='Utility Modules'!$C$55,AF$51,0)</f>
        <v>0</v>
      </c>
      <c r="AG175" s="27">
        <f>AF175+AG21-SUMIF('Background Data'!$A$47:$A$52,'Data Tables'!$B175,'Data Tables'!AG$159:AG$164)+IF($B175=Inputs!$C$72,('Data Tables'!AG$147-'Data Tables'!AG$150-AG$160),0)+SUMIF('Background Data'!$A$67:$A$72,'Data Tables'!$B175,'Data Tables'!AG$159:AG$164)-IF($B175=Inputs!$C$78,AF$138,0)-IF($B175='Utility Modules'!$C$55,AG$51,0)</f>
        <v>0</v>
      </c>
      <c r="AH175" s="27">
        <f>AG175+AH21-SUMIF('Background Data'!$A$47:$A$52,'Data Tables'!$B175,'Data Tables'!AH$159:AH$164)+IF($B175=Inputs!$C$72,('Data Tables'!AH$147-'Data Tables'!AH$150-AH$160),0)+SUMIF('Background Data'!$A$67:$A$72,'Data Tables'!$B175,'Data Tables'!AH$159:AH$164)-IF($B175=Inputs!$C$78,AG$138,0)-IF($B175='Utility Modules'!$C$55,AH$51,0)</f>
        <v>0</v>
      </c>
      <c r="AI175" s="27">
        <f>AH175+AI21-SUMIF('Background Data'!$A$47:$A$52,'Data Tables'!$B175,'Data Tables'!AI$159:AI$164)+IF($B175=Inputs!$C$72,('Data Tables'!AI$147-'Data Tables'!AI$150-AI$160),0)+SUMIF('Background Data'!$A$67:$A$72,'Data Tables'!$B175,'Data Tables'!AI$159:AI$164)-IF($B175=Inputs!$C$78,AH$138,0)-IF($B175='Utility Modules'!$C$55,AI$51,0)</f>
        <v>0</v>
      </c>
      <c r="AJ175" s="27">
        <f>AI175+AJ21-SUMIF('Background Data'!$A$47:$A$52,'Data Tables'!$B175,'Data Tables'!AJ$159:AJ$164)+IF($B175=Inputs!$C$72,('Data Tables'!AJ$147-'Data Tables'!AJ$150-AJ$160),0)+SUMIF('Background Data'!$A$67:$A$72,'Data Tables'!$B175,'Data Tables'!AJ$159:AJ$164)-IF($B175=Inputs!$C$78,AI$138,0)-IF($B175='Utility Modules'!$C$55,AJ$51,0)</f>
        <v>0</v>
      </c>
      <c r="AK175" s="27">
        <f>AJ175+AK21-SUMIF('Background Data'!$A$47:$A$52,'Data Tables'!$B175,'Data Tables'!AK$159:AK$164)+IF($B175=Inputs!$C$72,('Data Tables'!AK$147-'Data Tables'!AK$150-AK$160),0)+SUMIF('Background Data'!$A$67:$A$72,'Data Tables'!$B175,'Data Tables'!AK$159:AK$164)-IF($B175=Inputs!$C$78,AJ$138,0)-IF($B175='Utility Modules'!$C$55,AK$51,0)</f>
        <v>0</v>
      </c>
      <c r="AL175" s="27">
        <f>AK175+AL21-SUMIF('Background Data'!$A$47:$A$52,'Data Tables'!$B175,'Data Tables'!AL$159:AL$164)+IF($B175=Inputs!$C$72,('Data Tables'!AL$147-'Data Tables'!AL$150-AL$160),0)+SUMIF('Background Data'!$A$67:$A$72,'Data Tables'!$B175,'Data Tables'!AL$159:AL$164)-IF($B175=Inputs!$C$78,AK$138,0)-IF($B175='Utility Modules'!$C$55,AL$51,0)</f>
        <v>0</v>
      </c>
      <c r="AM175" s="27">
        <f>AL175+AM21-SUMIF('Background Data'!$A$47:$A$52,'Data Tables'!$B175,'Data Tables'!AM$159:AM$164)+IF($B175=Inputs!$C$72,('Data Tables'!AM$147-'Data Tables'!AM$150-AM$160),0)+SUMIF('Background Data'!$A$67:$A$72,'Data Tables'!$B175,'Data Tables'!AM$159:AM$164)-IF($B175=Inputs!$C$78,AL$138,0)-IF($B175='Utility Modules'!$C$55,AM$51,0)</f>
        <v>0</v>
      </c>
      <c r="AN175" s="27">
        <f>AM175+AN21-SUMIF('Background Data'!$A$47:$A$52,'Data Tables'!$B175,'Data Tables'!AN$159:AN$164)+IF($B175=Inputs!$C$72,('Data Tables'!AN$147-'Data Tables'!AN$150-AN$160),0)+SUMIF('Background Data'!$A$67:$A$72,'Data Tables'!$B175,'Data Tables'!AN$159:AN$164)-IF($B175=Inputs!$C$78,AM$138,0)-IF($B175='Utility Modules'!$C$55,AN$51,0)</f>
        <v>0</v>
      </c>
      <c r="AO175" s="27">
        <f>AN175+AO21-SUMIF('Background Data'!$A$47:$A$52,'Data Tables'!$B175,'Data Tables'!AO$159:AO$164)+IF($B175=Inputs!$C$72,('Data Tables'!AO$147-'Data Tables'!AO$150-AO$160),0)+SUMIF('Background Data'!$A$67:$A$72,'Data Tables'!$B175,'Data Tables'!AO$159:AO$164)-IF($B175=Inputs!$C$78,AN$138,0)-IF($B175='Utility Modules'!$C$55,AO$51,0)</f>
        <v>0</v>
      </c>
      <c r="AP175" s="27">
        <f>AO175+AP21-SUMIF('Background Data'!$A$47:$A$52,'Data Tables'!$B175,'Data Tables'!AP$159:AP$164)+IF($B175=Inputs!$C$72,('Data Tables'!AP$147-'Data Tables'!AP$150-AP$160),0)+SUMIF('Background Data'!$A$67:$A$72,'Data Tables'!$B175,'Data Tables'!AP$159:AP$164)-IF($B175=Inputs!$C$78,AO$138,0)-IF($B175='Utility Modules'!$C$55,AP$51,0)</f>
        <v>0</v>
      </c>
      <c r="AQ175" s="27">
        <f>AP175+AQ21-SUMIF('Background Data'!$A$47:$A$52,'Data Tables'!$B175,'Data Tables'!AQ$159:AQ$164)+IF($B175=Inputs!$C$72,('Data Tables'!AQ$147-'Data Tables'!AQ$150-AQ$160),0)+SUMIF('Background Data'!$A$67:$A$72,'Data Tables'!$B175,'Data Tables'!AQ$159:AQ$164)-IF($B175=Inputs!$C$78,AP$138,0)-IF($B175='Utility Modules'!$C$55,AQ$51,0)</f>
        <v>0</v>
      </c>
      <c r="AR175" s="27">
        <f>AQ175+AR21-SUMIF('Background Data'!$A$47:$A$52,'Data Tables'!$B175,'Data Tables'!AR$159:AR$164)+IF($B175=Inputs!$C$72,('Data Tables'!AR$147-'Data Tables'!AR$150-AR$160),0)+SUMIF('Background Data'!$A$67:$A$72,'Data Tables'!$B175,'Data Tables'!AR$159:AR$164)-IF($B175=Inputs!$C$78,AQ$138,0)-IF($B175='Utility Modules'!$C$55,AR$51,0)</f>
        <v>0</v>
      </c>
      <c r="AS175" s="27">
        <f>AR175+AS21-SUMIF('Background Data'!$A$47:$A$52,'Data Tables'!$B175,'Data Tables'!AS$159:AS$164)+IF($B175=Inputs!$C$72,('Data Tables'!AS$147-'Data Tables'!AS$150-AS$160),0)+SUMIF('Background Data'!$A$67:$A$72,'Data Tables'!$B175,'Data Tables'!AS$159:AS$164)-IF($B175=Inputs!$C$78,AR$138,0)-IF($B175='Utility Modules'!$C$55,AS$51,0)</f>
        <v>0</v>
      </c>
      <c r="AT175" s="27">
        <f>AS175+AT21-SUMIF('Background Data'!$A$47:$A$52,'Data Tables'!$B175,'Data Tables'!AT$159:AT$164)+IF($B175=Inputs!$C$72,('Data Tables'!AT$147-'Data Tables'!AT$150-AT$160),0)+SUMIF('Background Data'!$A$67:$A$72,'Data Tables'!$B175,'Data Tables'!AT$159:AT$164)-IF($B175=Inputs!$C$78,AS$138,0)-IF($B175='Utility Modules'!$C$55,AT$51,0)</f>
        <v>0</v>
      </c>
      <c r="AU175" s="27">
        <f>AT175+AU21-SUMIF('Background Data'!$A$47:$A$52,'Data Tables'!$B175,'Data Tables'!AU$159:AU$164)+IF($B175=Inputs!$C$72,('Data Tables'!AU$147-'Data Tables'!AU$150-AU$160),0)+SUMIF('Background Data'!$A$67:$A$72,'Data Tables'!$B175,'Data Tables'!AU$159:AU$164)-IF($B175=Inputs!$C$78,AT$138,0)-IF($B175='Utility Modules'!$C$55,AU$51,0)</f>
        <v>0</v>
      </c>
      <c r="AV175" s="27">
        <f>AU175+AV21-SUMIF('Background Data'!$A$47:$A$52,'Data Tables'!$B175,'Data Tables'!AV$159:AV$164)+IF($B175=Inputs!$C$72,('Data Tables'!AV$147-'Data Tables'!AV$150-AV$160),0)+SUMIF('Background Data'!$A$67:$A$72,'Data Tables'!$B175,'Data Tables'!AV$159:AV$164)-IF($B175=Inputs!$C$78,AU$138,0)-IF($B175='Utility Modules'!$C$55,AV$51,0)</f>
        <v>0</v>
      </c>
      <c r="AW175" s="27">
        <f>AV175+AW21-SUMIF('Background Data'!$A$47:$A$52,'Data Tables'!$B175,'Data Tables'!AW$159:AW$164)+IF($B175=Inputs!$C$72,('Data Tables'!AW$147-'Data Tables'!AW$150-AW$160),0)+SUMIF('Background Data'!$A$67:$A$72,'Data Tables'!$B175,'Data Tables'!AW$159:AW$164)-IF($B175=Inputs!$C$78,AV$138,0)-IF($B175='Utility Modules'!$C$55,AW$51,0)</f>
        <v>0</v>
      </c>
      <c r="AX175" s="27">
        <f>AW175+AX21-SUMIF('Background Data'!$A$47:$A$52,'Data Tables'!$B175,'Data Tables'!AX$159:AX$164)+IF($B175=Inputs!$C$72,('Data Tables'!AX$147-'Data Tables'!AX$150-AX$160),0)+SUMIF('Background Data'!$A$67:$A$72,'Data Tables'!$B175,'Data Tables'!AX$159:AX$164)-IF($B175=Inputs!$C$78,AW$138,0)-IF($B175='Utility Modules'!$C$55,AX$51,0)</f>
        <v>0</v>
      </c>
      <c r="AY175" s="27">
        <f>AX175+AY21-SUMIF('Background Data'!$A$47:$A$52,'Data Tables'!$B175,'Data Tables'!AY$159:AY$164)+IF($B175=Inputs!$C$72,('Data Tables'!AY$147-'Data Tables'!AY$150-AY$160),0)+SUMIF('Background Data'!$A$67:$A$72,'Data Tables'!$B175,'Data Tables'!AY$159:AY$164)-IF($B175=Inputs!$C$78,AX$138,0)-IF($B175='Utility Modules'!$C$55,AY$51,0)</f>
        <v>0</v>
      </c>
      <c r="AZ175" s="27">
        <f>AY175+AZ21-SUMIF('Background Data'!$A$47:$A$52,'Data Tables'!$B175,'Data Tables'!AZ$159:AZ$164)+IF($B175=Inputs!$C$72,('Data Tables'!AZ$147-'Data Tables'!AZ$150-AZ$160),0)+SUMIF('Background Data'!$A$67:$A$72,'Data Tables'!$B175,'Data Tables'!AZ$159:AZ$164)-IF($B175=Inputs!$C$78,AY$138,0)-IF($B175='Utility Modules'!$C$55,AZ$51,0)</f>
        <v>0</v>
      </c>
      <c r="BA175" s="27">
        <f>AZ175+BA21-SUMIF('Background Data'!$A$47:$A$52,'Data Tables'!$B175,'Data Tables'!BA$159:BA$164)+IF($B175=Inputs!$C$72,('Data Tables'!BA$147-'Data Tables'!BA$150-BA$160),0)+SUMIF('Background Data'!$A$67:$A$72,'Data Tables'!$B175,'Data Tables'!BA$159:BA$164)-IF($B175=Inputs!$C$78,AZ$138,0)-IF($B175='Utility Modules'!$C$55,BA$51,0)</f>
        <v>0</v>
      </c>
      <c r="BB175" s="27">
        <f>BA175+BB21-SUMIF('Background Data'!$A$47:$A$52,'Data Tables'!$B175,'Data Tables'!BB$159:BB$164)+IF($B175=Inputs!$C$72,('Data Tables'!BB$147-'Data Tables'!BB$150-BB$160),0)+SUMIF('Background Data'!$A$67:$A$72,'Data Tables'!$B175,'Data Tables'!BB$159:BB$164)-IF($B175=Inputs!$C$78,BA$138,0)-IF($B175='Utility Modules'!$C$55,BB$51,0)</f>
        <v>0</v>
      </c>
      <c r="BC175" s="27">
        <f>BB175+BC21-SUMIF('Background Data'!$A$47:$A$52,'Data Tables'!$B175,'Data Tables'!BC$159:BC$164)+IF($B175=Inputs!$C$72,('Data Tables'!BC$147-'Data Tables'!BC$150-BC$160),0)+SUMIF('Background Data'!$A$67:$A$72,'Data Tables'!$B175,'Data Tables'!BC$159:BC$164)-IF($B175=Inputs!$C$78,BB$138,0)-IF($B175='Utility Modules'!$C$55,BC$51,0)</f>
        <v>0</v>
      </c>
      <c r="BD175" s="27">
        <f>BC175+BD21-SUMIF('Background Data'!$A$47:$A$52,'Data Tables'!$B175,'Data Tables'!BD$159:BD$164)+IF($B175=Inputs!$C$72,('Data Tables'!BD$147-'Data Tables'!BD$150-BD$160),0)+SUMIF('Background Data'!$A$67:$A$72,'Data Tables'!$B175,'Data Tables'!BD$159:BD$164)-IF($B175=Inputs!$C$78,BC$138,0)-IF($B175='Utility Modules'!$C$55,BD$51,0)</f>
        <v>0</v>
      </c>
      <c r="BE175" s="27">
        <f>BD175+BE21-SUMIF('Background Data'!$A$47:$A$52,'Data Tables'!$B175,'Data Tables'!BE$159:BE$164)+IF($B175=Inputs!$C$72,('Data Tables'!BE$147-'Data Tables'!BE$150-BE$160),0)+SUMIF('Background Data'!$A$67:$A$72,'Data Tables'!$B175,'Data Tables'!BE$159:BE$164)-IF($B175=Inputs!$C$78,BD$138,0)-IF($B175='Utility Modules'!$C$55,BE$51,0)</f>
        <v>0</v>
      </c>
      <c r="BF175" s="27">
        <f>BE175+BF21-SUMIF('Background Data'!$A$47:$A$52,'Data Tables'!$B175,'Data Tables'!BF$159:BF$164)+IF($B175=Inputs!$C$72,('Data Tables'!BF$147-'Data Tables'!BF$150-BF$160),0)+SUMIF('Background Data'!$A$67:$A$72,'Data Tables'!$B175,'Data Tables'!BF$159:BF$164)-IF($B175=Inputs!$C$78,BE$138,0)-IF($B175='Utility Modules'!$C$55,BF$51,0)</f>
        <v>0</v>
      </c>
      <c r="BG175" s="27">
        <f>BF175+BG21-SUMIF('Background Data'!$A$47:$A$52,'Data Tables'!$B175,'Data Tables'!BG$159:BG$164)+IF($B175=Inputs!$C$72,('Data Tables'!BG$147-'Data Tables'!BG$150-BG$160),0)+SUMIF('Background Data'!$A$67:$A$72,'Data Tables'!$B175,'Data Tables'!BG$159:BG$164)-IF($B175=Inputs!$C$78,BF$138,0)-IF($B175='Utility Modules'!$C$55,BG$51,0)</f>
        <v>0</v>
      </c>
      <c r="BH175" s="27">
        <f>BG175+BH21-SUMIF('Background Data'!$A$47:$A$52,'Data Tables'!$B175,'Data Tables'!BH$159:BH$164)+IF($B175=Inputs!$C$72,('Data Tables'!BH$147-'Data Tables'!BH$150-BH$160),0)+SUMIF('Background Data'!$A$67:$A$72,'Data Tables'!$B175,'Data Tables'!BH$159:BH$164)-IF($B175=Inputs!$C$78,BG$138,0)-IF($B175='Utility Modules'!$C$55,BH$51,0)</f>
        <v>0</v>
      </c>
      <c r="BI175" s="27">
        <f>BH175+BI21-SUMIF('Background Data'!$A$47:$A$52,'Data Tables'!$B175,'Data Tables'!BI$159:BI$164)+IF($B175=Inputs!$C$72,('Data Tables'!BI$147-'Data Tables'!BI$150-BI$160),0)+SUMIF('Background Data'!$A$67:$A$72,'Data Tables'!$B175,'Data Tables'!BI$159:BI$164)-IF($B175=Inputs!$C$78,BH$138,0)-IF($B175='Utility Modules'!$C$55,BI$51,0)</f>
        <v>0</v>
      </c>
      <c r="BJ175" s="27">
        <f>BI175+BJ21-SUMIF('Background Data'!$A$47:$A$52,'Data Tables'!$B175,'Data Tables'!BJ$159:BJ$164)+IF($B175=Inputs!$C$72,('Data Tables'!BJ$147-'Data Tables'!BJ$150-BJ$160),0)+SUMIF('Background Data'!$A$67:$A$72,'Data Tables'!$B175,'Data Tables'!BJ$159:BJ$164)-IF($B175=Inputs!$C$78,BI$138,0)-IF($B175='Utility Modules'!$C$55,BJ$51,0)</f>
        <v>0</v>
      </c>
      <c r="BK175" s="27">
        <f>BJ175+BK21-SUMIF('Background Data'!$A$47:$A$52,'Data Tables'!$B175,'Data Tables'!BK$159:BK$164)+IF($B175=Inputs!$C$72,('Data Tables'!BK$147-'Data Tables'!BK$150-BK$160),0)+SUMIF('Background Data'!$A$67:$A$72,'Data Tables'!$B175,'Data Tables'!BK$159:BK$164)-IF($B175=Inputs!$C$78,BJ$138,0)-IF($B175='Utility Modules'!$C$55,BK$51,0)</f>
        <v>0</v>
      </c>
      <c r="BL175" s="27">
        <f>BK175+BL21-SUMIF('Background Data'!$A$47:$A$52,'Data Tables'!$B175,'Data Tables'!BL$159:BL$164)+IF($B175=Inputs!$C$72,('Data Tables'!BL$147-'Data Tables'!BL$150-BL$160),0)+SUMIF('Background Data'!$A$67:$A$72,'Data Tables'!$B175,'Data Tables'!BL$159:BL$164)-IF($B175=Inputs!$C$78,BK$138,0)-IF($B175='Utility Modules'!$C$55,BL$51,0)</f>
        <v>0</v>
      </c>
      <c r="BM175" s="27">
        <f>BL175+BM21-SUMIF('Background Data'!$A$47:$A$52,'Data Tables'!$B175,'Data Tables'!BM$159:BM$164)+IF($B175=Inputs!$C$72,('Data Tables'!BM$147-'Data Tables'!BM$150-BM$160),0)+SUMIF('Background Data'!$A$67:$A$72,'Data Tables'!$B175,'Data Tables'!BM$159:BM$164)-IF($B175=Inputs!$C$78,BL$138,0)-IF($B175='Utility Modules'!$C$55,BM$51,0)</f>
        <v>0</v>
      </c>
      <c r="BN175" s="27">
        <f>BM175+BN21-SUMIF('Background Data'!$A$47:$A$52,'Data Tables'!$B175,'Data Tables'!BN$159:BN$164)+IF($B175=Inputs!$C$72,('Data Tables'!BN$147-'Data Tables'!BN$150-BN$160),0)+SUMIF('Background Data'!$A$67:$A$72,'Data Tables'!$B175,'Data Tables'!BN$159:BN$164)-IF($B175=Inputs!$C$78,BM$138,0)-IF($B175='Utility Modules'!$C$55,BN$51,0)</f>
        <v>0</v>
      </c>
      <c r="BO175" s="27">
        <f>BN175+BO21-SUMIF('Background Data'!$A$47:$A$52,'Data Tables'!$B175,'Data Tables'!BO$159:BO$164)+IF($B175=Inputs!$C$72,('Data Tables'!BO$147-'Data Tables'!BO$150-BO$160),0)+SUMIF('Background Data'!$A$67:$A$72,'Data Tables'!$B175,'Data Tables'!BO$159:BO$164)-IF($B175=Inputs!$C$78,BN$138,0)-IF($B175='Utility Modules'!$C$55,BO$51,0)</f>
        <v>0</v>
      </c>
      <c r="BP175" s="27">
        <f>BO175+BP21-SUMIF('Background Data'!$A$47:$A$52,'Data Tables'!$B175,'Data Tables'!BP$159:BP$164)+IF($B175=Inputs!$C$72,('Data Tables'!BP$147-'Data Tables'!BP$150-BP$160),0)+SUMIF('Background Data'!$A$67:$A$72,'Data Tables'!$B175,'Data Tables'!BP$159:BP$164)-IF($B175=Inputs!$C$78,BO$138,0)-IF($B175='Utility Modules'!$C$55,BP$51,0)</f>
        <v>0</v>
      </c>
      <c r="BQ175" s="27">
        <f>BP175+BQ21-SUMIF('Background Data'!$A$47:$A$52,'Data Tables'!$B175,'Data Tables'!BQ$159:BQ$164)+IF($B175=Inputs!$C$72,('Data Tables'!BQ$147-'Data Tables'!BQ$150-BQ$160),0)+SUMIF('Background Data'!$A$67:$A$72,'Data Tables'!$B175,'Data Tables'!BQ$159:BQ$164)-IF($B175=Inputs!$C$78,BP$138,0)-IF($B175='Utility Modules'!$C$55,BQ$51,0)</f>
        <v>0</v>
      </c>
      <c r="BR175" s="27">
        <f>BQ175+BR21-SUMIF('Background Data'!$A$47:$A$52,'Data Tables'!$B175,'Data Tables'!BR$159:BR$164)+IF($B175=Inputs!$C$72,('Data Tables'!BR$147-'Data Tables'!BR$150-BR$160),0)+SUMIF('Background Data'!$A$67:$A$72,'Data Tables'!$B175,'Data Tables'!BR$159:BR$164)-IF($B175=Inputs!$C$78,BQ$138,0)-IF($B175='Utility Modules'!$C$55,BR$51,0)</f>
        <v>0</v>
      </c>
      <c r="BS175" s="27">
        <f>BR175+BS21-SUMIF('Background Data'!$A$47:$A$52,'Data Tables'!$B175,'Data Tables'!BS$159:BS$164)+IF($B175=Inputs!$C$72,('Data Tables'!BS$147-'Data Tables'!BS$150-BS$160),0)+SUMIF('Background Data'!$A$67:$A$72,'Data Tables'!$B175,'Data Tables'!BS$159:BS$164)-IF($B175=Inputs!$C$78,BR$138,0)-IF($B175='Utility Modules'!$C$55,BS$51,0)</f>
        <v>0</v>
      </c>
      <c r="BT175" s="27">
        <f>BS175+BT21-SUMIF('Background Data'!$A$47:$A$52,'Data Tables'!$B175,'Data Tables'!BT$159:BT$164)+IF($B175=Inputs!$C$72,('Data Tables'!BT$147-'Data Tables'!BT$150-BT$160),0)+SUMIF('Background Data'!$A$67:$A$72,'Data Tables'!$B175,'Data Tables'!BT$159:BT$164)-IF($B175=Inputs!$C$78,BS$138,0)-IF($B175='Utility Modules'!$C$55,BT$51,0)</f>
        <v>0</v>
      </c>
      <c r="BU175" s="27">
        <f>BT175+BU21-SUMIF('Background Data'!$A$47:$A$52,'Data Tables'!$B175,'Data Tables'!BU$159:BU$164)+IF($B175=Inputs!$C$72,('Data Tables'!BU$147-'Data Tables'!BU$150-BU$160),0)+SUMIF('Background Data'!$A$67:$A$72,'Data Tables'!$B175,'Data Tables'!BU$159:BU$164)-IF($B175=Inputs!$C$78,BT$138,0)-IF($B175='Utility Modules'!$C$55,BU$51,0)</f>
        <v>0</v>
      </c>
      <c r="BV175" s="27">
        <f>BU175+BV21-SUMIF('Background Data'!$A$47:$A$52,'Data Tables'!$B175,'Data Tables'!BV$159:BV$164)+IF($B175=Inputs!$C$72,('Data Tables'!BV$147-'Data Tables'!BV$150-BV$160),0)+SUMIF('Background Data'!$A$67:$A$72,'Data Tables'!$B175,'Data Tables'!BV$159:BV$164)-IF($B175=Inputs!$C$78,BU$138,0)-IF($B175='Utility Modules'!$C$55,BV$51,0)</f>
        <v>0</v>
      </c>
      <c r="BW175" s="27">
        <f>BV175+BW21-SUMIF('Background Data'!$A$47:$A$52,'Data Tables'!$B175,'Data Tables'!BW$159:BW$164)+IF($B175=Inputs!$C$72,('Data Tables'!BW$147-'Data Tables'!BW$150-BW$160),0)+SUMIF('Background Data'!$A$67:$A$72,'Data Tables'!$B175,'Data Tables'!BW$159:BW$164)-IF($B175=Inputs!$C$78,BV$138,0)-IF($B175='Utility Modules'!$C$55,BW$51,0)</f>
        <v>0</v>
      </c>
      <c r="BX175" s="27">
        <f>BW175+BX21-SUMIF('Background Data'!$A$47:$A$52,'Data Tables'!$B175,'Data Tables'!BX$159:BX$164)+IF($B175=Inputs!$C$72,('Data Tables'!BX$147-'Data Tables'!BX$150-BX$160),0)+SUMIF('Background Data'!$A$67:$A$72,'Data Tables'!$B175,'Data Tables'!BX$159:BX$164)-IF($B175=Inputs!$C$78,BW$138,0)-IF($B175='Utility Modules'!$C$55,BX$51,0)</f>
        <v>0</v>
      </c>
      <c r="BY175" s="27">
        <f>BX175+BY21-SUMIF('Background Data'!$A$47:$A$52,'Data Tables'!$B175,'Data Tables'!BY$159:BY$164)+IF($B175=Inputs!$C$72,('Data Tables'!BY$147-'Data Tables'!BY$150-BY$160),0)+SUMIF('Background Data'!$A$67:$A$72,'Data Tables'!$B175,'Data Tables'!BY$159:BY$164)-IF($B175=Inputs!$C$78,BX$138,0)-IF($B175='Utility Modules'!$C$55,BY$51,0)</f>
        <v>0</v>
      </c>
      <c r="BZ175" s="27">
        <f>BY175+BZ21-SUMIF('Background Data'!$A$47:$A$52,'Data Tables'!$B175,'Data Tables'!BZ$159:BZ$164)+IF($B175=Inputs!$C$72,('Data Tables'!BZ$147-'Data Tables'!BZ$150-BZ$160),0)+SUMIF('Background Data'!$A$67:$A$72,'Data Tables'!$B175,'Data Tables'!BZ$159:BZ$164)-IF($B175=Inputs!$C$78,BY$138,0)-IF($B175='Utility Modules'!$C$55,BZ$51,0)</f>
        <v>0</v>
      </c>
      <c r="CA175" s="27">
        <f>BZ175+CA21-SUMIF('Background Data'!$A$47:$A$52,'Data Tables'!$B175,'Data Tables'!CA$159:CA$164)+IF($B175=Inputs!$C$72,('Data Tables'!CA$147-'Data Tables'!CA$150-CA$160),0)+SUMIF('Background Data'!$A$67:$A$72,'Data Tables'!$B175,'Data Tables'!CA$159:CA$164)-IF($B175=Inputs!$C$78,BZ$138,0)-IF($B175='Utility Modules'!$C$55,CA$51,0)</f>
        <v>0</v>
      </c>
      <c r="CB175" s="27">
        <f>CA175+CB21-SUMIF('Background Data'!$A$47:$A$52,'Data Tables'!$B175,'Data Tables'!CB$159:CB$164)+IF($B175=Inputs!$C$72,('Data Tables'!CB$147-'Data Tables'!CB$150-CB$160),0)+SUMIF('Background Data'!$A$67:$A$72,'Data Tables'!$B175,'Data Tables'!CB$159:CB$164)-IF($B175=Inputs!$C$78,CA$138,0)-IF($B175='Utility Modules'!$C$55,CB$51,0)</f>
        <v>0</v>
      </c>
      <c r="CC175" s="27">
        <f>CB175+CC21-SUMIF('Background Data'!$A$47:$A$52,'Data Tables'!$B175,'Data Tables'!CC$159:CC$164)+IF($B175=Inputs!$C$72,('Data Tables'!CC$147-'Data Tables'!CC$150-CC$160),0)+SUMIF('Background Data'!$A$67:$A$72,'Data Tables'!$B175,'Data Tables'!CC$159:CC$164)-IF($B175=Inputs!$C$78,CB$138,0)-IF($B175='Utility Modules'!$C$55,CC$51,0)</f>
        <v>0</v>
      </c>
      <c r="CD175" s="27">
        <f>CC175+CD21-SUMIF('Background Data'!$A$47:$A$52,'Data Tables'!$B175,'Data Tables'!CD$159:CD$164)+IF($B175=Inputs!$C$72,('Data Tables'!CD$147-'Data Tables'!CD$150-CD$160),0)+SUMIF('Background Data'!$A$67:$A$72,'Data Tables'!$B175,'Data Tables'!CD$159:CD$164)-IF($B175=Inputs!$C$78,CC$138,0)-IF($B175='Utility Modules'!$C$55,CD$51,0)</f>
        <v>0</v>
      </c>
      <c r="CE175" s="27">
        <f>CD175+CE21-SUMIF('Background Data'!$A$47:$A$52,'Data Tables'!$B175,'Data Tables'!CE$159:CE$164)+IF($B175=Inputs!$C$72,('Data Tables'!CE$147-'Data Tables'!CE$150-CE$160),0)+SUMIF('Background Data'!$A$67:$A$72,'Data Tables'!$B175,'Data Tables'!CE$159:CE$164)-IF($B175=Inputs!$C$78,CD$138,0)-IF($B175='Utility Modules'!$C$55,CE$51,0)</f>
        <v>0</v>
      </c>
      <c r="CF175" s="27">
        <f>CE175+CF21-SUMIF('Background Data'!$A$47:$A$52,'Data Tables'!$B175,'Data Tables'!CF$159:CF$164)+IF($B175=Inputs!$C$72,('Data Tables'!CF$147-'Data Tables'!CF$150-CF$160),0)+SUMIF('Background Data'!$A$67:$A$72,'Data Tables'!$B175,'Data Tables'!CF$159:CF$164)-IF($B175=Inputs!$C$78,CE$138,0)-IF($B175='Utility Modules'!$C$55,CF$51,0)</f>
        <v>0</v>
      </c>
      <c r="CG175" s="27">
        <f>CF175+CG21-SUMIF('Background Data'!$A$47:$A$52,'Data Tables'!$B175,'Data Tables'!CG$159:CG$164)+IF($B175=Inputs!$C$72,('Data Tables'!CG$147-'Data Tables'!CG$150-CG$160),0)+SUMIF('Background Data'!$A$67:$A$72,'Data Tables'!$B175,'Data Tables'!CG$159:CG$164)-IF($B175=Inputs!$C$78,CF$138,0)-IF($B175='Utility Modules'!$C$55,CG$51,0)</f>
        <v>0</v>
      </c>
      <c r="CH175" s="27">
        <f>CG175+CH21-SUMIF('Background Data'!$A$47:$A$52,'Data Tables'!$B175,'Data Tables'!CH$159:CH$164)+IF($B175=Inputs!$C$72,('Data Tables'!CH$147-'Data Tables'!CH$150-CH$160),0)+SUMIF('Background Data'!$A$67:$A$72,'Data Tables'!$B175,'Data Tables'!CH$159:CH$164)-IF($B175=Inputs!$C$78,CG$138,0)-IF($B175='Utility Modules'!$C$55,CH$51,0)</f>
        <v>0</v>
      </c>
      <c r="CI175" s="27">
        <f>CH175+CI21-SUMIF('Background Data'!$A$47:$A$52,'Data Tables'!$B175,'Data Tables'!CI$159:CI$164)+IF($B175=Inputs!$C$72,('Data Tables'!CI$147-'Data Tables'!CI$150-CI$160),0)+SUMIF('Background Data'!$A$67:$A$72,'Data Tables'!$B175,'Data Tables'!CI$159:CI$164)-IF($B175=Inputs!$C$78,CH$138,0)-IF($B175='Utility Modules'!$C$55,CI$51,0)</f>
        <v>0</v>
      </c>
      <c r="CJ175" s="27">
        <f>CI175+CJ21-SUMIF('Background Data'!$A$47:$A$52,'Data Tables'!$B175,'Data Tables'!CJ$159:CJ$164)+IF($B175=Inputs!$C$72,('Data Tables'!CJ$147-'Data Tables'!CJ$150-CJ$160),0)+SUMIF('Background Data'!$A$67:$A$72,'Data Tables'!$B175,'Data Tables'!CJ$159:CJ$164)-IF($B175=Inputs!$C$78,CI$138,0)-IF($B175='Utility Modules'!$C$55,CJ$51,0)</f>
        <v>0</v>
      </c>
      <c r="CK175" s="27">
        <f>CJ175+CK21-SUMIF('Background Data'!$A$47:$A$52,'Data Tables'!$B175,'Data Tables'!CK$159:CK$164)+IF($B175=Inputs!$C$72,('Data Tables'!CK$147-'Data Tables'!CK$150-CK$160),0)+SUMIF('Background Data'!$A$67:$A$72,'Data Tables'!$B175,'Data Tables'!CK$159:CK$164)-IF($B175=Inputs!$C$78,CJ$138,0)-IF($B175='Utility Modules'!$C$55,CK$51,0)</f>
        <v>0</v>
      </c>
      <c r="CL175" s="27">
        <f>CK175+CL21-SUMIF('Background Data'!$A$47:$A$52,'Data Tables'!$B175,'Data Tables'!CL$159:CL$164)+IF($B175=Inputs!$C$72,('Data Tables'!CL$147-'Data Tables'!CL$150-CL$160),0)+SUMIF('Background Data'!$A$67:$A$72,'Data Tables'!$B175,'Data Tables'!CL$159:CL$164)-IF($B175=Inputs!$C$78,CK$138,0)-IF($B175='Utility Modules'!$C$55,CL$51,0)</f>
        <v>0</v>
      </c>
      <c r="CM175" s="27">
        <f>CL175+CM21-SUMIF('Background Data'!$A$47:$A$52,'Data Tables'!$B175,'Data Tables'!CM$159:CM$164)+IF($B175=Inputs!$C$72,('Data Tables'!CM$147-'Data Tables'!CM$150-CM$160),0)+SUMIF('Background Data'!$A$67:$A$72,'Data Tables'!$B175,'Data Tables'!CM$159:CM$164)-IF($B175=Inputs!$C$78,CL$138,0)-IF($B175='Utility Modules'!$C$55,CM$51,0)</f>
        <v>0</v>
      </c>
      <c r="CN175" s="27">
        <f>CM175+CN21-SUMIF('Background Data'!$A$47:$A$52,'Data Tables'!$B175,'Data Tables'!CN$159:CN$164)+IF($B175=Inputs!$C$72,('Data Tables'!CN$147-'Data Tables'!CN$150-CN$160),0)+SUMIF('Background Data'!$A$67:$A$72,'Data Tables'!$B175,'Data Tables'!CN$159:CN$164)-IF($B175=Inputs!$C$78,CM$138,0)-IF($B175='Utility Modules'!$C$55,CN$51,0)</f>
        <v>0</v>
      </c>
      <c r="CO175" s="27">
        <f>CN175+CO21-SUMIF('Background Data'!$A$47:$A$52,'Data Tables'!$B175,'Data Tables'!CO$159:CO$164)+IF($B175=Inputs!$C$72,('Data Tables'!CO$147-'Data Tables'!CO$150-CO$160),0)+SUMIF('Background Data'!$A$67:$A$72,'Data Tables'!$B175,'Data Tables'!CO$159:CO$164)-IF($B175=Inputs!$C$78,CN$138,0)-IF($B175='Utility Modules'!$C$55,CO$51,0)</f>
        <v>0</v>
      </c>
      <c r="CP175" s="27">
        <f>CO175+CP21-SUMIF('Background Data'!$A$47:$A$52,'Data Tables'!$B175,'Data Tables'!CP$159:CP$164)+IF($B175=Inputs!$C$72,('Data Tables'!CP$147-'Data Tables'!CP$150-CP$160),0)+SUMIF('Background Data'!$A$67:$A$72,'Data Tables'!$B175,'Data Tables'!CP$159:CP$164)-IF($B175=Inputs!$C$78,CO$138,0)-IF($B175='Utility Modules'!$C$55,CP$51,0)</f>
        <v>0</v>
      </c>
      <c r="CQ175" s="27">
        <f>CP175+CQ21-SUMIF('Background Data'!$A$47:$A$52,'Data Tables'!$B175,'Data Tables'!CQ$159:CQ$164)+IF($B175=Inputs!$C$72,('Data Tables'!CQ$147-'Data Tables'!CQ$150-CQ$160),0)+SUMIF('Background Data'!$A$67:$A$72,'Data Tables'!$B175,'Data Tables'!CQ$159:CQ$164)-IF($B175=Inputs!$C$78,CP$138,0)-IF($B175='Utility Modules'!$C$55,CQ$51,0)</f>
        <v>0</v>
      </c>
      <c r="CR175" s="27">
        <f>CQ175+CR21-SUMIF('Background Data'!$A$47:$A$52,'Data Tables'!$B175,'Data Tables'!CR$159:CR$164)+IF($B175=Inputs!$C$72,('Data Tables'!CR$147-'Data Tables'!CR$150-CR$160),0)+SUMIF('Background Data'!$A$67:$A$72,'Data Tables'!$B175,'Data Tables'!CR$159:CR$164)-IF($B175=Inputs!$C$78,CQ$138,0)-IF($B175='Utility Modules'!$C$55,CR$51,0)</f>
        <v>0</v>
      </c>
      <c r="CS175" s="27">
        <f>CR175+CS21-SUMIF('Background Data'!$A$47:$A$52,'Data Tables'!$B175,'Data Tables'!CS$159:CS$164)+IF($B175=Inputs!$C$72,('Data Tables'!CS$147-'Data Tables'!CS$150-CS$160),0)+SUMIF('Background Data'!$A$67:$A$72,'Data Tables'!$B175,'Data Tables'!CS$159:CS$164)-IF($B175=Inputs!$C$78,CR$138,0)-IF($B175='Utility Modules'!$C$55,CS$51,0)</f>
        <v>0</v>
      </c>
      <c r="CT175" s="27">
        <f>CS175+CT21-SUMIF('Background Data'!$A$47:$A$52,'Data Tables'!$B175,'Data Tables'!CT$159:CT$164)+IF($B175=Inputs!$C$72,('Data Tables'!CT$147-'Data Tables'!CT$150-CT$160),0)+SUMIF('Background Data'!$A$67:$A$72,'Data Tables'!$B175,'Data Tables'!CT$159:CT$164)-IF($B175=Inputs!$C$78,CS$138,0)-IF($B175='Utility Modules'!$C$55,CT$51,0)</f>
        <v>0</v>
      </c>
      <c r="CU175" s="27">
        <f>CT175+CU21-SUMIF('Background Data'!$A$47:$A$52,'Data Tables'!$B175,'Data Tables'!CU$159:CU$164)+IF($B175=Inputs!$C$72,('Data Tables'!CU$147-'Data Tables'!CU$150-CU$160),0)+SUMIF('Background Data'!$A$67:$A$72,'Data Tables'!$B175,'Data Tables'!CU$159:CU$164)-IF($B175=Inputs!$C$78,CT$138,0)-IF($B175='Utility Modules'!$C$55,CU$51,0)</f>
        <v>0</v>
      </c>
      <c r="CV175" s="27">
        <f>CU175+CV21-SUMIF('Background Data'!$A$47:$A$52,'Data Tables'!$B175,'Data Tables'!CV$159:CV$164)+IF($B175=Inputs!$C$72,('Data Tables'!CV$147-'Data Tables'!CV$150-CV$160),0)+SUMIF('Background Data'!$A$67:$A$72,'Data Tables'!$B175,'Data Tables'!CV$159:CV$164)-IF($B175=Inputs!$C$78,CU$138,0)-IF($B175='Utility Modules'!$C$55,CV$51,0)</f>
        <v>0</v>
      </c>
      <c r="CW175" s="27">
        <f>CV175+CW21-SUMIF('Background Data'!$A$47:$A$52,'Data Tables'!$B175,'Data Tables'!CW$159:CW$164)+IF($B175=Inputs!$C$72,('Data Tables'!CW$147-'Data Tables'!CW$150-CW$160),0)+SUMIF('Background Data'!$A$67:$A$72,'Data Tables'!$B175,'Data Tables'!CW$159:CW$164)-IF($B175=Inputs!$C$78,CV$138,0)-IF($B175='Utility Modules'!$C$55,CW$51,0)</f>
        <v>0</v>
      </c>
      <c r="CX175" s="27">
        <f>CW175+CX21-SUMIF('Background Data'!$A$47:$A$52,'Data Tables'!$B175,'Data Tables'!CX$159:CX$164)+IF($B175=Inputs!$C$72,('Data Tables'!CX$147-'Data Tables'!CX$150-CX$160),0)+SUMIF('Background Data'!$A$67:$A$72,'Data Tables'!$B175,'Data Tables'!CX$159:CX$164)-IF($B175=Inputs!$C$78,CW$138,0)-IF($B175='Utility Modules'!$C$55,CX$51,0)</f>
        <v>0</v>
      </c>
      <c r="CY175" s="27">
        <f>CX175+CY21-SUMIF('Background Data'!$A$47:$A$52,'Data Tables'!$B175,'Data Tables'!CY$159:CY$164)+IF($B175=Inputs!$C$72,('Data Tables'!CY$147-'Data Tables'!CY$150-CY$160),0)+SUMIF('Background Data'!$A$67:$A$72,'Data Tables'!$B175,'Data Tables'!CY$159:CY$164)-IF($B175=Inputs!$C$78,CX$138,0)-IF($B175='Utility Modules'!$C$55,CY$51,0)</f>
        <v>0</v>
      </c>
      <c r="CZ175" s="27">
        <f>CY175+CZ21-SUMIF('Background Data'!$A$47:$A$52,'Data Tables'!$B175,'Data Tables'!CZ$159:CZ$164)+IF($B175=Inputs!$C$72,('Data Tables'!CZ$147-'Data Tables'!CZ$150-CZ$160),0)+SUMIF('Background Data'!$A$67:$A$72,'Data Tables'!$B175,'Data Tables'!CZ$159:CZ$164)-IF($B175=Inputs!$C$78,CY$138,0)-IF($B175='Utility Modules'!$C$55,CZ$51,0)</f>
        <v>0</v>
      </c>
      <c r="DA175" s="27">
        <f>CZ175+DA21-SUMIF('Background Data'!$A$47:$A$52,'Data Tables'!$B175,'Data Tables'!DA$159:DA$164)+IF($B175=Inputs!$C$72,('Data Tables'!DA$147-'Data Tables'!DA$150-DA$160),0)+SUMIF('Background Data'!$A$67:$A$72,'Data Tables'!$B175,'Data Tables'!DA$159:DA$164)-IF($B175=Inputs!$C$78,CZ$138,0)-IF($B175='Utility Modules'!$C$55,DA$51,0)</f>
        <v>0</v>
      </c>
      <c r="DB175" s="27">
        <f>DA175+DB21-SUMIF('Background Data'!$A$47:$A$52,'Data Tables'!$B175,'Data Tables'!DB$159:DB$164)+IF($B175=Inputs!$C$72,('Data Tables'!DB$147-'Data Tables'!DB$150-DB$160),0)+SUMIF('Background Data'!$A$67:$A$72,'Data Tables'!$B175,'Data Tables'!DB$159:DB$164)-IF($B175=Inputs!$C$78,DA$138,0)-IF($B175='Utility Modules'!$C$55,DB$51,0)</f>
        <v>0</v>
      </c>
      <c r="DC175" s="27">
        <f>DB175+DC21-SUMIF('Background Data'!$A$47:$A$52,'Data Tables'!$B175,'Data Tables'!DC$159:DC$164)+IF($B175=Inputs!$C$72,('Data Tables'!DC$147-'Data Tables'!DC$150-DC$160),0)+SUMIF('Background Data'!$A$67:$A$72,'Data Tables'!$B175,'Data Tables'!DC$159:DC$164)-IF($B175=Inputs!$C$78,DB$138,0)-IF($B175='Utility Modules'!$C$55,DC$51,0)</f>
        <v>0</v>
      </c>
      <c r="DD175" s="27">
        <f>DC175+DD21-SUMIF('Background Data'!$A$47:$A$52,'Data Tables'!$B175,'Data Tables'!DD$159:DD$164)+IF($B175=Inputs!$C$72,('Data Tables'!DD$147-'Data Tables'!DD$150-DD$160),0)+SUMIF('Background Data'!$A$67:$A$72,'Data Tables'!$B175,'Data Tables'!DD$159:DD$164)-IF($B175=Inputs!$C$78,DC$138,0)-IF($B175='Utility Modules'!$C$55,DD$51,0)</f>
        <v>0</v>
      </c>
      <c r="DE175" s="27">
        <f>DD175+DE21-SUMIF('Background Data'!$A$47:$A$52,'Data Tables'!$B175,'Data Tables'!DE$159:DE$164)+IF($B175=Inputs!$C$72,('Data Tables'!DE$147-'Data Tables'!DE$150-DE$160),0)+SUMIF('Background Data'!$A$67:$A$72,'Data Tables'!$B175,'Data Tables'!DE$159:DE$164)-IF($B175=Inputs!$C$78,DD$138,0)-IF($B175='Utility Modules'!$C$55,DE$51,0)</f>
        <v>0</v>
      </c>
      <c r="DF175" s="27">
        <f>DE175+DF21-SUMIF('Background Data'!$A$47:$A$52,'Data Tables'!$B175,'Data Tables'!DF$159:DF$164)+IF($B175=Inputs!$C$72,('Data Tables'!DF$147-'Data Tables'!DF$150-DF$160),0)+SUMIF('Background Data'!$A$67:$A$72,'Data Tables'!$B175,'Data Tables'!DF$159:DF$164)-IF($B175=Inputs!$C$78,DE$138,0)-IF($B175='Utility Modules'!$C$55,DF$51,0)</f>
        <v>0</v>
      </c>
      <c r="DG175" s="27">
        <f>DF175+DG21-SUMIF('Background Data'!$A$47:$A$52,'Data Tables'!$B175,'Data Tables'!DG$159:DG$164)+IF($B175=Inputs!$C$72,('Data Tables'!DG$147-'Data Tables'!DG$150-DG$160),0)+SUMIF('Background Data'!$A$67:$A$72,'Data Tables'!$B175,'Data Tables'!DG$159:DG$164)-IF($B175=Inputs!$C$78,DF$138,0)-IF($B175='Utility Modules'!$C$55,DG$51,0)</f>
        <v>0</v>
      </c>
      <c r="DH175" s="27">
        <f>DG175+DH21-SUMIF('Background Data'!$A$47:$A$52,'Data Tables'!$B175,'Data Tables'!DH$159:DH$164)+IF($B175=Inputs!$C$72,('Data Tables'!DH$147-'Data Tables'!DH$150-DH$160),0)+SUMIF('Background Data'!$A$67:$A$72,'Data Tables'!$B175,'Data Tables'!DH$159:DH$164)-IF($B175=Inputs!$C$78,DG$138,0)-IF($B175='Utility Modules'!$C$55,DH$51,0)</f>
        <v>0</v>
      </c>
      <c r="DI175" s="27">
        <f>DH175+DI21-SUMIF('Background Data'!$A$47:$A$52,'Data Tables'!$B175,'Data Tables'!DI$159:DI$164)+IF($B175=Inputs!$C$72,('Data Tables'!DI$147-'Data Tables'!DI$150-DI$160),0)+SUMIF('Background Data'!$A$67:$A$72,'Data Tables'!$B175,'Data Tables'!DI$159:DI$164)-IF($B175=Inputs!$C$78,DH$138,0)-IF($B175='Utility Modules'!$C$55,DI$51,0)</f>
        <v>0</v>
      </c>
      <c r="DJ175" s="27">
        <f>DI175+DJ21-SUMIF('Background Data'!$A$47:$A$52,'Data Tables'!$B175,'Data Tables'!DJ$159:DJ$164)+IF($B175=Inputs!$C$72,('Data Tables'!DJ$147-'Data Tables'!DJ$150-DJ$160),0)+SUMIF('Background Data'!$A$67:$A$72,'Data Tables'!$B175,'Data Tables'!DJ$159:DJ$164)-IF($B175=Inputs!$C$78,DI$138,0)-IF($B175='Utility Modules'!$C$55,DJ$51,0)</f>
        <v>0</v>
      </c>
      <c r="DK175" s="27">
        <f>DJ175+DK21-SUMIF('Background Data'!$A$47:$A$52,'Data Tables'!$B175,'Data Tables'!DK$159:DK$164)+IF($B175=Inputs!$C$72,('Data Tables'!DK$147-'Data Tables'!DK$150-DK$160),0)+SUMIF('Background Data'!$A$67:$A$72,'Data Tables'!$B175,'Data Tables'!DK$159:DK$164)-IF($B175=Inputs!$C$78,DJ$138,0)-IF($B175='Utility Modules'!$C$55,DK$51,0)</f>
        <v>0</v>
      </c>
      <c r="DL175" s="27">
        <f>DK175+DL21-SUMIF('Background Data'!$A$47:$A$52,'Data Tables'!$B175,'Data Tables'!DL$159:DL$164)+IF($B175=Inputs!$C$72,('Data Tables'!DL$147-'Data Tables'!DL$150-DL$160),0)+SUMIF('Background Data'!$A$67:$A$72,'Data Tables'!$B175,'Data Tables'!DL$159:DL$164)-IF($B175=Inputs!$C$78,DK$138,0)-IF($B175='Utility Modules'!$C$55,DL$51,0)</f>
        <v>0</v>
      </c>
      <c r="DM175" s="27">
        <f>DL175+DM21-SUMIF('Background Data'!$A$47:$A$52,'Data Tables'!$B175,'Data Tables'!DM$159:DM$164)+IF($B175=Inputs!$C$72,('Data Tables'!DM$147-'Data Tables'!DM$150-DM$160),0)+SUMIF('Background Data'!$A$67:$A$72,'Data Tables'!$B175,'Data Tables'!DM$159:DM$164)-IF($B175=Inputs!$C$78,DL$138,0)-IF($B175='Utility Modules'!$C$55,DM$51,0)</f>
        <v>0</v>
      </c>
      <c r="DN175" s="27">
        <f>DM175+DN21-SUMIF('Background Data'!$A$47:$A$52,'Data Tables'!$B175,'Data Tables'!DN$159:DN$164)+IF($B175=Inputs!$C$72,('Data Tables'!DN$147-'Data Tables'!DN$150-DN$160),0)+SUMIF('Background Data'!$A$67:$A$72,'Data Tables'!$B175,'Data Tables'!DN$159:DN$164)-IF($B175=Inputs!$C$78,DM$138,0)-IF($B175='Utility Modules'!$C$55,DN$51,0)</f>
        <v>0</v>
      </c>
      <c r="DO175" s="27">
        <f>DN175+DO21-SUMIF('Background Data'!$A$47:$A$52,'Data Tables'!$B175,'Data Tables'!DO$159:DO$164)+IF($B175=Inputs!$C$72,('Data Tables'!DO$147-'Data Tables'!DO$150-DO$160),0)+SUMIF('Background Data'!$A$67:$A$72,'Data Tables'!$B175,'Data Tables'!DO$159:DO$164)-IF($B175=Inputs!$C$78,DN$138,0)-IF($B175='Utility Modules'!$C$55,DO$51,0)</f>
        <v>0</v>
      </c>
      <c r="DP175" s="27">
        <f>DO175+DP21-SUMIF('Background Data'!$A$47:$A$52,'Data Tables'!$B175,'Data Tables'!DP$159:DP$164)+IF($B175=Inputs!$C$72,('Data Tables'!DP$147-'Data Tables'!DP$150-DP$160),0)+SUMIF('Background Data'!$A$67:$A$72,'Data Tables'!$B175,'Data Tables'!DP$159:DP$164)-IF($B175=Inputs!$C$78,DO$138,0)-IF($B175='Utility Modules'!$C$55,DP$51,0)</f>
        <v>0</v>
      </c>
      <c r="DQ175" s="27">
        <f>DP175+DQ21-SUMIF('Background Data'!$A$47:$A$52,'Data Tables'!$B175,'Data Tables'!DQ$159:DQ$164)+IF($B175=Inputs!$C$72,('Data Tables'!DQ$147-'Data Tables'!DQ$150-DQ$160),0)+SUMIF('Background Data'!$A$67:$A$72,'Data Tables'!$B175,'Data Tables'!DQ$159:DQ$164)-IF($B175=Inputs!$C$78,DP$138,0)-IF($B175='Utility Modules'!$C$55,DQ$51,0)</f>
        <v>0</v>
      </c>
      <c r="DR175" s="27">
        <f>DQ175+DR21-SUMIF('Background Data'!$A$47:$A$52,'Data Tables'!$B175,'Data Tables'!DR$159:DR$164)+IF($B175=Inputs!$C$72,('Data Tables'!DR$147-'Data Tables'!DR$150-DR$160),0)+SUMIF('Background Data'!$A$67:$A$72,'Data Tables'!$B175,'Data Tables'!DR$159:DR$164)-IF($B175=Inputs!$C$78,DQ$138,0)-IF($B175='Utility Modules'!$C$55,DR$51,0)</f>
        <v>0</v>
      </c>
    </row>
    <row r="176" ht="14.25" customHeight="1">
      <c r="B176" s="242" t="str">
        <f>'Fund Raising'!B38</f>
        <v>Placeholder 3</v>
      </c>
      <c r="C176" s="27">
        <f>C39-SUMIF('Background Data'!$A$47:$A$52,'Data Tables'!$B176,'Data Tables'!C$159:C$164)+IF($B176=Inputs!$C$72,('Data Tables'!C$147-'Data Tables'!C$150-C$160),0)+SUMIF('Background Data'!$A$67:$A$72,'Data Tables'!$B176,'Data Tables'!C$159:C$164)-IF($B176=Inputs!$C$78,C$138,0)-IF($B176='Utility Modules'!$C$55,C$51,0)</f>
        <v>0</v>
      </c>
      <c r="D176" s="27">
        <f>C176+D22-SUMIF('Background Data'!$A$47:$A$52,'Data Tables'!$B176,'Data Tables'!D$159:D$164)+IF($B176=Inputs!$C$72,('Data Tables'!D$147-'Data Tables'!D$150-D$160),0)+SUMIF('Background Data'!$A$67:$A$72,'Data Tables'!$B176,'Data Tables'!D$159:D$164)-IF($B176=Inputs!$C$78,C$138,0)-IF($B176='Utility Modules'!$C$55,D$51,0)</f>
        <v>0</v>
      </c>
      <c r="E176" s="27">
        <f>D176+E22-SUMIF('Background Data'!$A$47:$A$52,'Data Tables'!$B176,'Data Tables'!E$159:E$164)+IF($B176=Inputs!$C$72,('Data Tables'!E$147-'Data Tables'!E$150-E$160),0)+SUMIF('Background Data'!$A$67:$A$72,'Data Tables'!$B176,'Data Tables'!E$159:E$164)-IF($B176=Inputs!$C$78,D$138,0)-IF($B176='Utility Modules'!$C$55,E$51,0)</f>
        <v>0</v>
      </c>
      <c r="F176" s="27">
        <f>E176+F22-SUMIF('Background Data'!$A$47:$A$52,'Data Tables'!$B176,'Data Tables'!F$159:F$164)+IF($B176=Inputs!$C$72,('Data Tables'!F$147-'Data Tables'!F$150-F$160),0)+SUMIF('Background Data'!$A$67:$A$72,'Data Tables'!$B176,'Data Tables'!F$159:F$164)-IF($B176=Inputs!$C$78,E$138,0)-IF($B176='Utility Modules'!$C$55,F$51,0)</f>
        <v>0</v>
      </c>
      <c r="G176" s="27">
        <f>F176+G22-SUMIF('Background Data'!$A$47:$A$52,'Data Tables'!$B176,'Data Tables'!G$159:G$164)+IF($B176=Inputs!$C$72,('Data Tables'!G$147-'Data Tables'!G$150-G$160),0)+SUMIF('Background Data'!$A$67:$A$72,'Data Tables'!$B176,'Data Tables'!G$159:G$164)-IF($B176=Inputs!$C$78,F$138,0)-IF($B176='Utility Modules'!$C$55,G$51,0)</f>
        <v>0</v>
      </c>
      <c r="H176" s="27">
        <f>G176+H22-SUMIF('Background Data'!$A$47:$A$52,'Data Tables'!$B176,'Data Tables'!H$159:H$164)+IF($B176=Inputs!$C$72,('Data Tables'!H$147-'Data Tables'!H$150-H$160),0)+SUMIF('Background Data'!$A$67:$A$72,'Data Tables'!$B176,'Data Tables'!H$159:H$164)-IF($B176=Inputs!$C$78,G$138,0)-IF($B176='Utility Modules'!$C$55,H$51,0)</f>
        <v>0</v>
      </c>
      <c r="I176" s="27">
        <f>H176+I22-SUMIF('Background Data'!$A$47:$A$52,'Data Tables'!$B176,'Data Tables'!I$159:I$164)+IF($B176=Inputs!$C$72,('Data Tables'!I$147-'Data Tables'!I$150-I$160),0)+SUMIF('Background Data'!$A$67:$A$72,'Data Tables'!$B176,'Data Tables'!I$159:I$164)-IF($B176=Inputs!$C$78,H$138,0)-IF($B176='Utility Modules'!$C$55,I$51,0)</f>
        <v>0</v>
      </c>
      <c r="J176" s="27">
        <f>I176+J22-SUMIF('Background Data'!$A$47:$A$52,'Data Tables'!$B176,'Data Tables'!J$159:J$164)+IF($B176=Inputs!$C$72,('Data Tables'!J$147-'Data Tables'!J$150-J$160),0)+SUMIF('Background Data'!$A$67:$A$72,'Data Tables'!$B176,'Data Tables'!J$159:J$164)-IF($B176=Inputs!$C$78,I$138,0)-IF($B176='Utility Modules'!$C$55,J$51,0)</f>
        <v>0</v>
      </c>
      <c r="K176" s="27">
        <f>J176+K22-SUMIF('Background Data'!$A$47:$A$52,'Data Tables'!$B176,'Data Tables'!K$159:K$164)+IF($B176=Inputs!$C$72,('Data Tables'!K$147-'Data Tables'!K$150-K$160),0)+SUMIF('Background Data'!$A$67:$A$72,'Data Tables'!$B176,'Data Tables'!K$159:K$164)-IF($B176=Inputs!$C$78,J$138,0)-IF($B176='Utility Modules'!$C$55,K$51,0)</f>
        <v>0</v>
      </c>
      <c r="L176" s="27">
        <f>K176+L22-SUMIF('Background Data'!$A$47:$A$52,'Data Tables'!$B176,'Data Tables'!L$159:L$164)+IF($B176=Inputs!$C$72,('Data Tables'!L$147-'Data Tables'!L$150-L$160),0)+SUMIF('Background Data'!$A$67:$A$72,'Data Tables'!$B176,'Data Tables'!L$159:L$164)-IF($B176=Inputs!$C$78,K$138,0)-IF($B176='Utility Modules'!$C$55,L$51,0)</f>
        <v>0</v>
      </c>
      <c r="M176" s="27">
        <f>L176+M22-SUMIF('Background Data'!$A$47:$A$52,'Data Tables'!$B176,'Data Tables'!M$159:M$164)+IF($B176=Inputs!$C$72,('Data Tables'!M$147-'Data Tables'!M$150-M$160),0)+SUMIF('Background Data'!$A$67:$A$72,'Data Tables'!$B176,'Data Tables'!M$159:M$164)-IF($B176=Inputs!$C$78,L$138,0)-IF($B176='Utility Modules'!$C$55,M$51,0)</f>
        <v>0</v>
      </c>
      <c r="N176" s="27">
        <f>M176+N22-SUMIF('Background Data'!$A$47:$A$52,'Data Tables'!$B176,'Data Tables'!N$159:N$164)+IF($B176=Inputs!$C$72,('Data Tables'!N$147-'Data Tables'!N$150-N$160),0)+SUMIF('Background Data'!$A$67:$A$72,'Data Tables'!$B176,'Data Tables'!N$159:N$164)-IF($B176=Inputs!$C$78,M$138,0)-IF($B176='Utility Modules'!$C$55,N$51,0)</f>
        <v>0</v>
      </c>
      <c r="O176" s="27">
        <f>N176+O22-SUMIF('Background Data'!$A$47:$A$52,'Data Tables'!$B176,'Data Tables'!O$159:O$164)+IF($B176=Inputs!$C$72,('Data Tables'!O$147-'Data Tables'!O$150-O$160),0)+SUMIF('Background Data'!$A$67:$A$72,'Data Tables'!$B176,'Data Tables'!O$159:O$164)-IF($B176=Inputs!$C$78,N$138,0)-IF($B176='Utility Modules'!$C$55,O$51,0)</f>
        <v>0</v>
      </c>
      <c r="P176" s="27">
        <f>O176+P22-SUMIF('Background Data'!$A$47:$A$52,'Data Tables'!$B176,'Data Tables'!P$159:P$164)+IF($B176=Inputs!$C$72,('Data Tables'!P$147-'Data Tables'!P$150-P$160),0)+SUMIF('Background Data'!$A$67:$A$72,'Data Tables'!$B176,'Data Tables'!P$159:P$164)-IF($B176=Inputs!$C$78,O$138,0)-IF($B176='Utility Modules'!$C$55,P$51,0)</f>
        <v>0</v>
      </c>
      <c r="Q176" s="27">
        <f>P176+Q22-SUMIF('Background Data'!$A$47:$A$52,'Data Tables'!$B176,'Data Tables'!Q$159:Q$164)+IF($B176=Inputs!$C$72,('Data Tables'!Q$147-'Data Tables'!Q$150-Q$160),0)+SUMIF('Background Data'!$A$67:$A$72,'Data Tables'!$B176,'Data Tables'!Q$159:Q$164)-IF($B176=Inputs!$C$78,P$138,0)-IF($B176='Utility Modules'!$C$55,Q$51,0)</f>
        <v>0</v>
      </c>
      <c r="R176" s="27">
        <f>Q176+R22-SUMIF('Background Data'!$A$47:$A$52,'Data Tables'!$B176,'Data Tables'!R$159:R$164)+IF($B176=Inputs!$C$72,('Data Tables'!R$147-'Data Tables'!R$150-R$160),0)+SUMIF('Background Data'!$A$67:$A$72,'Data Tables'!$B176,'Data Tables'!R$159:R$164)-IF($B176=Inputs!$C$78,Q$138,0)-IF($B176='Utility Modules'!$C$55,R$51,0)</f>
        <v>0</v>
      </c>
      <c r="S176" s="27">
        <f>R176+S22-SUMIF('Background Data'!$A$47:$A$52,'Data Tables'!$B176,'Data Tables'!S$159:S$164)+IF($B176=Inputs!$C$72,('Data Tables'!S$147-'Data Tables'!S$150-S$160),0)+SUMIF('Background Data'!$A$67:$A$72,'Data Tables'!$B176,'Data Tables'!S$159:S$164)-IF($B176=Inputs!$C$78,R$138,0)-IF($B176='Utility Modules'!$C$55,S$51,0)</f>
        <v>0</v>
      </c>
      <c r="T176" s="27">
        <f>S176+T22-SUMIF('Background Data'!$A$47:$A$52,'Data Tables'!$B176,'Data Tables'!T$159:T$164)+IF($B176=Inputs!$C$72,('Data Tables'!T$147-'Data Tables'!T$150-T$160),0)+SUMIF('Background Data'!$A$67:$A$72,'Data Tables'!$B176,'Data Tables'!T$159:T$164)-IF($B176=Inputs!$C$78,S$138,0)-IF($B176='Utility Modules'!$C$55,T$51,0)</f>
        <v>0</v>
      </c>
      <c r="U176" s="27">
        <f>T176+U22-SUMIF('Background Data'!$A$47:$A$52,'Data Tables'!$B176,'Data Tables'!U$159:U$164)+IF($B176=Inputs!$C$72,('Data Tables'!U$147-'Data Tables'!U$150-U$160),0)+SUMIF('Background Data'!$A$67:$A$72,'Data Tables'!$B176,'Data Tables'!U$159:U$164)-IF($B176=Inputs!$C$78,T$138,0)-IF($B176='Utility Modules'!$C$55,U$51,0)</f>
        <v>0</v>
      </c>
      <c r="V176" s="27">
        <f>U176+V22-SUMIF('Background Data'!$A$47:$A$52,'Data Tables'!$B176,'Data Tables'!V$159:V$164)+IF($B176=Inputs!$C$72,('Data Tables'!V$147-'Data Tables'!V$150-V$160),0)+SUMIF('Background Data'!$A$67:$A$72,'Data Tables'!$B176,'Data Tables'!V$159:V$164)-IF($B176=Inputs!$C$78,U$138,0)-IF($B176='Utility Modules'!$C$55,V$51,0)</f>
        <v>0</v>
      </c>
      <c r="W176" s="27">
        <f>V176+W22-SUMIF('Background Data'!$A$47:$A$52,'Data Tables'!$B176,'Data Tables'!W$159:W$164)+IF($B176=Inputs!$C$72,('Data Tables'!W$147-'Data Tables'!W$150-W$160),0)+SUMIF('Background Data'!$A$67:$A$72,'Data Tables'!$B176,'Data Tables'!W$159:W$164)-IF($B176=Inputs!$C$78,V$138,0)-IF($B176='Utility Modules'!$C$55,W$51,0)</f>
        <v>0</v>
      </c>
      <c r="X176" s="27">
        <f>W176+X22-SUMIF('Background Data'!$A$47:$A$52,'Data Tables'!$B176,'Data Tables'!X$159:X$164)+IF($B176=Inputs!$C$72,('Data Tables'!X$147-'Data Tables'!X$150-X$160),0)+SUMIF('Background Data'!$A$67:$A$72,'Data Tables'!$B176,'Data Tables'!X$159:X$164)-IF($B176=Inputs!$C$78,W$138,0)-IF($B176='Utility Modules'!$C$55,X$51,0)</f>
        <v>0</v>
      </c>
      <c r="Y176" s="27">
        <f>X176+Y22-SUMIF('Background Data'!$A$47:$A$52,'Data Tables'!$B176,'Data Tables'!Y$159:Y$164)+IF($B176=Inputs!$C$72,('Data Tables'!Y$147-'Data Tables'!Y$150-Y$160),0)+SUMIF('Background Data'!$A$67:$A$72,'Data Tables'!$B176,'Data Tables'!Y$159:Y$164)-IF($B176=Inputs!$C$78,X$138,0)-IF($B176='Utility Modules'!$C$55,Y$51,0)</f>
        <v>0</v>
      </c>
      <c r="Z176" s="27">
        <f>Y176+Z22-SUMIF('Background Data'!$A$47:$A$52,'Data Tables'!$B176,'Data Tables'!Z$159:Z$164)+IF($B176=Inputs!$C$72,('Data Tables'!Z$147-'Data Tables'!Z$150-Z$160),0)+SUMIF('Background Data'!$A$67:$A$72,'Data Tables'!$B176,'Data Tables'!Z$159:Z$164)-IF($B176=Inputs!$C$78,Y$138,0)-IF($B176='Utility Modules'!$C$55,Z$51,0)</f>
        <v>0</v>
      </c>
      <c r="AA176" s="27">
        <f>Z176+AA22-SUMIF('Background Data'!$A$47:$A$52,'Data Tables'!$B176,'Data Tables'!AA$159:AA$164)+IF($B176=Inputs!$C$72,('Data Tables'!AA$147-'Data Tables'!AA$150-AA$160),0)+SUMIF('Background Data'!$A$67:$A$72,'Data Tables'!$B176,'Data Tables'!AA$159:AA$164)-IF($B176=Inputs!$C$78,Z$138,0)-IF($B176='Utility Modules'!$C$55,AA$51,0)</f>
        <v>0</v>
      </c>
      <c r="AB176" s="27">
        <f>AA176+AB22-SUMIF('Background Data'!$A$47:$A$52,'Data Tables'!$B176,'Data Tables'!AB$159:AB$164)+IF($B176=Inputs!$C$72,('Data Tables'!AB$147-'Data Tables'!AB$150-AB$160),0)+SUMIF('Background Data'!$A$67:$A$72,'Data Tables'!$B176,'Data Tables'!AB$159:AB$164)-IF($B176=Inputs!$C$78,AA$138,0)-IF($B176='Utility Modules'!$C$55,AB$51,0)</f>
        <v>0</v>
      </c>
      <c r="AC176" s="27">
        <f>AB176+AC22-SUMIF('Background Data'!$A$47:$A$52,'Data Tables'!$B176,'Data Tables'!AC$159:AC$164)+IF($B176=Inputs!$C$72,('Data Tables'!AC$147-'Data Tables'!AC$150-AC$160),0)+SUMIF('Background Data'!$A$67:$A$72,'Data Tables'!$B176,'Data Tables'!AC$159:AC$164)-IF($B176=Inputs!$C$78,AB$138,0)-IF($B176='Utility Modules'!$C$55,AC$51,0)</f>
        <v>0</v>
      </c>
      <c r="AD176" s="27">
        <f>AC176+AD22-SUMIF('Background Data'!$A$47:$A$52,'Data Tables'!$B176,'Data Tables'!AD$159:AD$164)+IF($B176=Inputs!$C$72,('Data Tables'!AD$147-'Data Tables'!AD$150-AD$160),0)+SUMIF('Background Data'!$A$67:$A$72,'Data Tables'!$B176,'Data Tables'!AD$159:AD$164)-IF($B176=Inputs!$C$78,AC$138,0)-IF($B176='Utility Modules'!$C$55,AD$51,0)</f>
        <v>0</v>
      </c>
      <c r="AE176" s="27">
        <f>AD176+AE22-SUMIF('Background Data'!$A$47:$A$52,'Data Tables'!$B176,'Data Tables'!AE$159:AE$164)+IF($B176=Inputs!$C$72,('Data Tables'!AE$147-'Data Tables'!AE$150-AE$160),0)+SUMIF('Background Data'!$A$67:$A$72,'Data Tables'!$B176,'Data Tables'!AE$159:AE$164)-IF($B176=Inputs!$C$78,AD$138,0)-IF($B176='Utility Modules'!$C$55,AE$51,0)</f>
        <v>0</v>
      </c>
      <c r="AF176" s="27">
        <f>AE176+AF22-SUMIF('Background Data'!$A$47:$A$52,'Data Tables'!$B176,'Data Tables'!AF$159:AF$164)+IF($B176=Inputs!$C$72,('Data Tables'!AF$147-'Data Tables'!AF$150-AF$160),0)+SUMIF('Background Data'!$A$67:$A$72,'Data Tables'!$B176,'Data Tables'!AF$159:AF$164)-IF($B176=Inputs!$C$78,AE$138,0)-IF($B176='Utility Modules'!$C$55,AF$51,0)</f>
        <v>0</v>
      </c>
      <c r="AG176" s="27">
        <f>AF176+AG22-SUMIF('Background Data'!$A$47:$A$52,'Data Tables'!$B176,'Data Tables'!AG$159:AG$164)+IF($B176=Inputs!$C$72,('Data Tables'!AG$147-'Data Tables'!AG$150-AG$160),0)+SUMIF('Background Data'!$A$67:$A$72,'Data Tables'!$B176,'Data Tables'!AG$159:AG$164)-IF($B176=Inputs!$C$78,AF$138,0)-IF($B176='Utility Modules'!$C$55,AG$51,0)</f>
        <v>0</v>
      </c>
      <c r="AH176" s="27">
        <f>AG176+AH22-SUMIF('Background Data'!$A$47:$A$52,'Data Tables'!$B176,'Data Tables'!AH$159:AH$164)+IF($B176=Inputs!$C$72,('Data Tables'!AH$147-'Data Tables'!AH$150-AH$160),0)+SUMIF('Background Data'!$A$67:$A$72,'Data Tables'!$B176,'Data Tables'!AH$159:AH$164)-IF($B176=Inputs!$C$78,AG$138,0)-IF($B176='Utility Modules'!$C$55,AH$51,0)</f>
        <v>0</v>
      </c>
      <c r="AI176" s="27">
        <f>AH176+AI22-SUMIF('Background Data'!$A$47:$A$52,'Data Tables'!$B176,'Data Tables'!AI$159:AI$164)+IF($B176=Inputs!$C$72,('Data Tables'!AI$147-'Data Tables'!AI$150-AI$160),0)+SUMIF('Background Data'!$A$67:$A$72,'Data Tables'!$B176,'Data Tables'!AI$159:AI$164)-IF($B176=Inputs!$C$78,AH$138,0)-IF($B176='Utility Modules'!$C$55,AI$51,0)</f>
        <v>0</v>
      </c>
      <c r="AJ176" s="27">
        <f>AI176+AJ22-SUMIF('Background Data'!$A$47:$A$52,'Data Tables'!$B176,'Data Tables'!AJ$159:AJ$164)+IF($B176=Inputs!$C$72,('Data Tables'!AJ$147-'Data Tables'!AJ$150-AJ$160),0)+SUMIF('Background Data'!$A$67:$A$72,'Data Tables'!$B176,'Data Tables'!AJ$159:AJ$164)-IF($B176=Inputs!$C$78,AI$138,0)-IF($B176='Utility Modules'!$C$55,AJ$51,0)</f>
        <v>0</v>
      </c>
      <c r="AK176" s="27">
        <f>AJ176+AK22-SUMIF('Background Data'!$A$47:$A$52,'Data Tables'!$B176,'Data Tables'!AK$159:AK$164)+IF($B176=Inputs!$C$72,('Data Tables'!AK$147-'Data Tables'!AK$150-AK$160),0)+SUMIF('Background Data'!$A$67:$A$72,'Data Tables'!$B176,'Data Tables'!AK$159:AK$164)-IF($B176=Inputs!$C$78,AJ$138,0)-IF($B176='Utility Modules'!$C$55,AK$51,0)</f>
        <v>0</v>
      </c>
      <c r="AL176" s="27">
        <f>AK176+AL22-SUMIF('Background Data'!$A$47:$A$52,'Data Tables'!$B176,'Data Tables'!AL$159:AL$164)+IF($B176=Inputs!$C$72,('Data Tables'!AL$147-'Data Tables'!AL$150-AL$160),0)+SUMIF('Background Data'!$A$67:$A$72,'Data Tables'!$B176,'Data Tables'!AL$159:AL$164)-IF($B176=Inputs!$C$78,AK$138,0)-IF($B176='Utility Modules'!$C$55,AL$51,0)</f>
        <v>0</v>
      </c>
      <c r="AM176" s="27">
        <f>AL176+AM22-SUMIF('Background Data'!$A$47:$A$52,'Data Tables'!$B176,'Data Tables'!AM$159:AM$164)+IF($B176=Inputs!$C$72,('Data Tables'!AM$147-'Data Tables'!AM$150-AM$160),0)+SUMIF('Background Data'!$A$67:$A$72,'Data Tables'!$B176,'Data Tables'!AM$159:AM$164)-IF($B176=Inputs!$C$78,AL$138,0)-IF($B176='Utility Modules'!$C$55,AM$51,0)</f>
        <v>0</v>
      </c>
      <c r="AN176" s="27">
        <f>AM176+AN22-SUMIF('Background Data'!$A$47:$A$52,'Data Tables'!$B176,'Data Tables'!AN$159:AN$164)+IF($B176=Inputs!$C$72,('Data Tables'!AN$147-'Data Tables'!AN$150-AN$160),0)+SUMIF('Background Data'!$A$67:$A$72,'Data Tables'!$B176,'Data Tables'!AN$159:AN$164)-IF($B176=Inputs!$C$78,AM$138,0)-IF($B176='Utility Modules'!$C$55,AN$51,0)</f>
        <v>0</v>
      </c>
      <c r="AO176" s="27">
        <f>AN176+AO22-SUMIF('Background Data'!$A$47:$A$52,'Data Tables'!$B176,'Data Tables'!AO$159:AO$164)+IF($B176=Inputs!$C$72,('Data Tables'!AO$147-'Data Tables'!AO$150-AO$160),0)+SUMIF('Background Data'!$A$67:$A$72,'Data Tables'!$B176,'Data Tables'!AO$159:AO$164)-IF($B176=Inputs!$C$78,AN$138,0)-IF($B176='Utility Modules'!$C$55,AO$51,0)</f>
        <v>0</v>
      </c>
      <c r="AP176" s="27">
        <f>AO176+AP22-SUMIF('Background Data'!$A$47:$A$52,'Data Tables'!$B176,'Data Tables'!AP$159:AP$164)+IF($B176=Inputs!$C$72,('Data Tables'!AP$147-'Data Tables'!AP$150-AP$160),0)+SUMIF('Background Data'!$A$67:$A$72,'Data Tables'!$B176,'Data Tables'!AP$159:AP$164)-IF($B176=Inputs!$C$78,AO$138,0)-IF($B176='Utility Modules'!$C$55,AP$51,0)</f>
        <v>0</v>
      </c>
      <c r="AQ176" s="27">
        <f>AP176+AQ22-SUMIF('Background Data'!$A$47:$A$52,'Data Tables'!$B176,'Data Tables'!AQ$159:AQ$164)+IF($B176=Inputs!$C$72,('Data Tables'!AQ$147-'Data Tables'!AQ$150-AQ$160),0)+SUMIF('Background Data'!$A$67:$A$72,'Data Tables'!$B176,'Data Tables'!AQ$159:AQ$164)-IF($B176=Inputs!$C$78,AP$138,0)-IF($B176='Utility Modules'!$C$55,AQ$51,0)</f>
        <v>0</v>
      </c>
      <c r="AR176" s="27">
        <f>AQ176+AR22-SUMIF('Background Data'!$A$47:$A$52,'Data Tables'!$B176,'Data Tables'!AR$159:AR$164)+IF($B176=Inputs!$C$72,('Data Tables'!AR$147-'Data Tables'!AR$150-AR$160),0)+SUMIF('Background Data'!$A$67:$A$72,'Data Tables'!$B176,'Data Tables'!AR$159:AR$164)-IF($B176=Inputs!$C$78,AQ$138,0)-IF($B176='Utility Modules'!$C$55,AR$51,0)</f>
        <v>0</v>
      </c>
      <c r="AS176" s="27">
        <f>AR176+AS22-SUMIF('Background Data'!$A$47:$A$52,'Data Tables'!$B176,'Data Tables'!AS$159:AS$164)+IF($B176=Inputs!$C$72,('Data Tables'!AS$147-'Data Tables'!AS$150-AS$160),0)+SUMIF('Background Data'!$A$67:$A$72,'Data Tables'!$B176,'Data Tables'!AS$159:AS$164)-IF($B176=Inputs!$C$78,AR$138,0)-IF($B176='Utility Modules'!$C$55,AS$51,0)</f>
        <v>0</v>
      </c>
      <c r="AT176" s="27">
        <f>AS176+AT22-SUMIF('Background Data'!$A$47:$A$52,'Data Tables'!$B176,'Data Tables'!AT$159:AT$164)+IF($B176=Inputs!$C$72,('Data Tables'!AT$147-'Data Tables'!AT$150-AT$160),0)+SUMIF('Background Data'!$A$67:$A$72,'Data Tables'!$B176,'Data Tables'!AT$159:AT$164)-IF($B176=Inputs!$C$78,AS$138,0)-IF($B176='Utility Modules'!$C$55,AT$51,0)</f>
        <v>0</v>
      </c>
      <c r="AU176" s="27">
        <f>AT176+AU22-SUMIF('Background Data'!$A$47:$A$52,'Data Tables'!$B176,'Data Tables'!AU$159:AU$164)+IF($B176=Inputs!$C$72,('Data Tables'!AU$147-'Data Tables'!AU$150-AU$160),0)+SUMIF('Background Data'!$A$67:$A$72,'Data Tables'!$B176,'Data Tables'!AU$159:AU$164)-IF($B176=Inputs!$C$78,AT$138,0)-IF($B176='Utility Modules'!$C$55,AU$51,0)</f>
        <v>0</v>
      </c>
      <c r="AV176" s="27">
        <f>AU176+AV22-SUMIF('Background Data'!$A$47:$A$52,'Data Tables'!$B176,'Data Tables'!AV$159:AV$164)+IF($B176=Inputs!$C$72,('Data Tables'!AV$147-'Data Tables'!AV$150-AV$160),0)+SUMIF('Background Data'!$A$67:$A$72,'Data Tables'!$B176,'Data Tables'!AV$159:AV$164)-IF($B176=Inputs!$C$78,AU$138,0)-IF($B176='Utility Modules'!$C$55,AV$51,0)</f>
        <v>0</v>
      </c>
      <c r="AW176" s="27">
        <f>AV176+AW22-SUMIF('Background Data'!$A$47:$A$52,'Data Tables'!$B176,'Data Tables'!AW$159:AW$164)+IF($B176=Inputs!$C$72,('Data Tables'!AW$147-'Data Tables'!AW$150-AW$160),0)+SUMIF('Background Data'!$A$67:$A$72,'Data Tables'!$B176,'Data Tables'!AW$159:AW$164)-IF($B176=Inputs!$C$78,AV$138,0)-IF($B176='Utility Modules'!$C$55,AW$51,0)</f>
        <v>0</v>
      </c>
      <c r="AX176" s="27">
        <f>AW176+AX22-SUMIF('Background Data'!$A$47:$A$52,'Data Tables'!$B176,'Data Tables'!AX$159:AX$164)+IF($B176=Inputs!$C$72,('Data Tables'!AX$147-'Data Tables'!AX$150-AX$160),0)+SUMIF('Background Data'!$A$67:$A$72,'Data Tables'!$B176,'Data Tables'!AX$159:AX$164)-IF($B176=Inputs!$C$78,AW$138,0)-IF($B176='Utility Modules'!$C$55,AX$51,0)</f>
        <v>0</v>
      </c>
      <c r="AY176" s="27">
        <f>AX176+AY22-SUMIF('Background Data'!$A$47:$A$52,'Data Tables'!$B176,'Data Tables'!AY$159:AY$164)+IF($B176=Inputs!$C$72,('Data Tables'!AY$147-'Data Tables'!AY$150-AY$160),0)+SUMIF('Background Data'!$A$67:$A$72,'Data Tables'!$B176,'Data Tables'!AY$159:AY$164)-IF($B176=Inputs!$C$78,AX$138,0)-IF($B176='Utility Modules'!$C$55,AY$51,0)</f>
        <v>0</v>
      </c>
      <c r="AZ176" s="27">
        <f>AY176+AZ22-SUMIF('Background Data'!$A$47:$A$52,'Data Tables'!$B176,'Data Tables'!AZ$159:AZ$164)+IF($B176=Inputs!$C$72,('Data Tables'!AZ$147-'Data Tables'!AZ$150-AZ$160),0)+SUMIF('Background Data'!$A$67:$A$72,'Data Tables'!$B176,'Data Tables'!AZ$159:AZ$164)-IF($B176=Inputs!$C$78,AY$138,0)-IF($B176='Utility Modules'!$C$55,AZ$51,0)</f>
        <v>0</v>
      </c>
      <c r="BA176" s="27">
        <f>AZ176+BA22-SUMIF('Background Data'!$A$47:$A$52,'Data Tables'!$B176,'Data Tables'!BA$159:BA$164)+IF($B176=Inputs!$C$72,('Data Tables'!BA$147-'Data Tables'!BA$150-BA$160),0)+SUMIF('Background Data'!$A$67:$A$72,'Data Tables'!$B176,'Data Tables'!BA$159:BA$164)-IF($B176=Inputs!$C$78,AZ$138,0)-IF($B176='Utility Modules'!$C$55,BA$51,0)</f>
        <v>0</v>
      </c>
      <c r="BB176" s="27">
        <f>BA176+BB22-SUMIF('Background Data'!$A$47:$A$52,'Data Tables'!$B176,'Data Tables'!BB$159:BB$164)+IF($B176=Inputs!$C$72,('Data Tables'!BB$147-'Data Tables'!BB$150-BB$160),0)+SUMIF('Background Data'!$A$67:$A$72,'Data Tables'!$B176,'Data Tables'!BB$159:BB$164)-IF($B176=Inputs!$C$78,BA$138,0)-IF($B176='Utility Modules'!$C$55,BB$51,0)</f>
        <v>0</v>
      </c>
      <c r="BC176" s="27">
        <f>BB176+BC22-SUMIF('Background Data'!$A$47:$A$52,'Data Tables'!$B176,'Data Tables'!BC$159:BC$164)+IF($B176=Inputs!$C$72,('Data Tables'!BC$147-'Data Tables'!BC$150-BC$160),0)+SUMIF('Background Data'!$A$67:$A$72,'Data Tables'!$B176,'Data Tables'!BC$159:BC$164)-IF($B176=Inputs!$C$78,BB$138,0)-IF($B176='Utility Modules'!$C$55,BC$51,0)</f>
        <v>0</v>
      </c>
      <c r="BD176" s="27">
        <f>BC176+BD22-SUMIF('Background Data'!$A$47:$A$52,'Data Tables'!$B176,'Data Tables'!BD$159:BD$164)+IF($B176=Inputs!$C$72,('Data Tables'!BD$147-'Data Tables'!BD$150-BD$160),0)+SUMIF('Background Data'!$A$67:$A$72,'Data Tables'!$B176,'Data Tables'!BD$159:BD$164)-IF($B176=Inputs!$C$78,BC$138,0)-IF($B176='Utility Modules'!$C$55,BD$51,0)</f>
        <v>0</v>
      </c>
      <c r="BE176" s="27">
        <f>BD176+BE22-SUMIF('Background Data'!$A$47:$A$52,'Data Tables'!$B176,'Data Tables'!BE$159:BE$164)+IF($B176=Inputs!$C$72,('Data Tables'!BE$147-'Data Tables'!BE$150-BE$160),0)+SUMIF('Background Data'!$A$67:$A$72,'Data Tables'!$B176,'Data Tables'!BE$159:BE$164)-IF($B176=Inputs!$C$78,BD$138,0)-IF($B176='Utility Modules'!$C$55,BE$51,0)</f>
        <v>0</v>
      </c>
      <c r="BF176" s="27">
        <f>BE176+BF22-SUMIF('Background Data'!$A$47:$A$52,'Data Tables'!$B176,'Data Tables'!BF$159:BF$164)+IF($B176=Inputs!$C$72,('Data Tables'!BF$147-'Data Tables'!BF$150-BF$160),0)+SUMIF('Background Data'!$A$67:$A$72,'Data Tables'!$B176,'Data Tables'!BF$159:BF$164)-IF($B176=Inputs!$C$78,BE$138,0)-IF($B176='Utility Modules'!$C$55,BF$51,0)</f>
        <v>0</v>
      </c>
      <c r="BG176" s="27">
        <f>BF176+BG22-SUMIF('Background Data'!$A$47:$A$52,'Data Tables'!$B176,'Data Tables'!BG$159:BG$164)+IF($B176=Inputs!$C$72,('Data Tables'!BG$147-'Data Tables'!BG$150-BG$160),0)+SUMIF('Background Data'!$A$67:$A$72,'Data Tables'!$B176,'Data Tables'!BG$159:BG$164)-IF($B176=Inputs!$C$78,BF$138,0)-IF($B176='Utility Modules'!$C$55,BG$51,0)</f>
        <v>0</v>
      </c>
      <c r="BH176" s="27">
        <f>BG176+BH22-SUMIF('Background Data'!$A$47:$A$52,'Data Tables'!$B176,'Data Tables'!BH$159:BH$164)+IF($B176=Inputs!$C$72,('Data Tables'!BH$147-'Data Tables'!BH$150-BH$160),0)+SUMIF('Background Data'!$A$67:$A$72,'Data Tables'!$B176,'Data Tables'!BH$159:BH$164)-IF($B176=Inputs!$C$78,BG$138,0)-IF($B176='Utility Modules'!$C$55,BH$51,0)</f>
        <v>0</v>
      </c>
      <c r="BI176" s="27">
        <f>BH176+BI22-SUMIF('Background Data'!$A$47:$A$52,'Data Tables'!$B176,'Data Tables'!BI$159:BI$164)+IF($B176=Inputs!$C$72,('Data Tables'!BI$147-'Data Tables'!BI$150-BI$160),0)+SUMIF('Background Data'!$A$67:$A$72,'Data Tables'!$B176,'Data Tables'!BI$159:BI$164)-IF($B176=Inputs!$C$78,BH$138,0)-IF($B176='Utility Modules'!$C$55,BI$51,0)</f>
        <v>0</v>
      </c>
      <c r="BJ176" s="27">
        <f>BI176+BJ22-SUMIF('Background Data'!$A$47:$A$52,'Data Tables'!$B176,'Data Tables'!BJ$159:BJ$164)+IF($B176=Inputs!$C$72,('Data Tables'!BJ$147-'Data Tables'!BJ$150-BJ$160),0)+SUMIF('Background Data'!$A$67:$A$72,'Data Tables'!$B176,'Data Tables'!BJ$159:BJ$164)-IF($B176=Inputs!$C$78,BI$138,0)-IF($B176='Utility Modules'!$C$55,BJ$51,0)</f>
        <v>0</v>
      </c>
      <c r="BK176" s="27">
        <f>BJ176+BK22-SUMIF('Background Data'!$A$47:$A$52,'Data Tables'!$B176,'Data Tables'!BK$159:BK$164)+IF($B176=Inputs!$C$72,('Data Tables'!BK$147-'Data Tables'!BK$150-BK$160),0)+SUMIF('Background Data'!$A$67:$A$72,'Data Tables'!$B176,'Data Tables'!BK$159:BK$164)-IF($B176=Inputs!$C$78,BJ$138,0)-IF($B176='Utility Modules'!$C$55,BK$51,0)</f>
        <v>0</v>
      </c>
      <c r="BL176" s="27">
        <f>BK176+BL22-SUMIF('Background Data'!$A$47:$A$52,'Data Tables'!$B176,'Data Tables'!BL$159:BL$164)+IF($B176=Inputs!$C$72,('Data Tables'!BL$147-'Data Tables'!BL$150-BL$160),0)+SUMIF('Background Data'!$A$67:$A$72,'Data Tables'!$B176,'Data Tables'!BL$159:BL$164)-IF($B176=Inputs!$C$78,BK$138,0)-IF($B176='Utility Modules'!$C$55,BL$51,0)</f>
        <v>0</v>
      </c>
      <c r="BM176" s="27">
        <f>BL176+BM22-SUMIF('Background Data'!$A$47:$A$52,'Data Tables'!$B176,'Data Tables'!BM$159:BM$164)+IF($B176=Inputs!$C$72,('Data Tables'!BM$147-'Data Tables'!BM$150-BM$160),0)+SUMIF('Background Data'!$A$67:$A$72,'Data Tables'!$B176,'Data Tables'!BM$159:BM$164)-IF($B176=Inputs!$C$78,BL$138,0)-IF($B176='Utility Modules'!$C$55,BM$51,0)</f>
        <v>0</v>
      </c>
      <c r="BN176" s="27">
        <f>BM176+BN22-SUMIF('Background Data'!$A$47:$A$52,'Data Tables'!$B176,'Data Tables'!BN$159:BN$164)+IF($B176=Inputs!$C$72,('Data Tables'!BN$147-'Data Tables'!BN$150-BN$160),0)+SUMIF('Background Data'!$A$67:$A$72,'Data Tables'!$B176,'Data Tables'!BN$159:BN$164)-IF($B176=Inputs!$C$78,BM$138,0)-IF($B176='Utility Modules'!$C$55,BN$51,0)</f>
        <v>0</v>
      </c>
      <c r="BO176" s="27">
        <f>BN176+BO22-SUMIF('Background Data'!$A$47:$A$52,'Data Tables'!$B176,'Data Tables'!BO$159:BO$164)+IF($B176=Inputs!$C$72,('Data Tables'!BO$147-'Data Tables'!BO$150-BO$160),0)+SUMIF('Background Data'!$A$67:$A$72,'Data Tables'!$B176,'Data Tables'!BO$159:BO$164)-IF($B176=Inputs!$C$78,BN$138,0)-IF($B176='Utility Modules'!$C$55,BO$51,0)</f>
        <v>0</v>
      </c>
      <c r="BP176" s="27">
        <f>BO176+BP22-SUMIF('Background Data'!$A$47:$A$52,'Data Tables'!$B176,'Data Tables'!BP$159:BP$164)+IF($B176=Inputs!$C$72,('Data Tables'!BP$147-'Data Tables'!BP$150-BP$160),0)+SUMIF('Background Data'!$A$67:$A$72,'Data Tables'!$B176,'Data Tables'!BP$159:BP$164)-IF($B176=Inputs!$C$78,BO$138,0)-IF($B176='Utility Modules'!$C$55,BP$51,0)</f>
        <v>0</v>
      </c>
      <c r="BQ176" s="27">
        <f>BP176+BQ22-SUMIF('Background Data'!$A$47:$A$52,'Data Tables'!$B176,'Data Tables'!BQ$159:BQ$164)+IF($B176=Inputs!$C$72,('Data Tables'!BQ$147-'Data Tables'!BQ$150-BQ$160),0)+SUMIF('Background Data'!$A$67:$A$72,'Data Tables'!$B176,'Data Tables'!BQ$159:BQ$164)-IF($B176=Inputs!$C$78,BP$138,0)-IF($B176='Utility Modules'!$C$55,BQ$51,0)</f>
        <v>0</v>
      </c>
      <c r="BR176" s="27">
        <f>BQ176+BR22-SUMIF('Background Data'!$A$47:$A$52,'Data Tables'!$B176,'Data Tables'!BR$159:BR$164)+IF($B176=Inputs!$C$72,('Data Tables'!BR$147-'Data Tables'!BR$150-BR$160),0)+SUMIF('Background Data'!$A$67:$A$72,'Data Tables'!$B176,'Data Tables'!BR$159:BR$164)-IF($B176=Inputs!$C$78,BQ$138,0)-IF($B176='Utility Modules'!$C$55,BR$51,0)</f>
        <v>0</v>
      </c>
      <c r="BS176" s="27">
        <f>BR176+BS22-SUMIF('Background Data'!$A$47:$A$52,'Data Tables'!$B176,'Data Tables'!BS$159:BS$164)+IF($B176=Inputs!$C$72,('Data Tables'!BS$147-'Data Tables'!BS$150-BS$160),0)+SUMIF('Background Data'!$A$67:$A$72,'Data Tables'!$B176,'Data Tables'!BS$159:BS$164)-IF($B176=Inputs!$C$78,BR$138,0)-IF($B176='Utility Modules'!$C$55,BS$51,0)</f>
        <v>0</v>
      </c>
      <c r="BT176" s="27">
        <f>BS176+BT22-SUMIF('Background Data'!$A$47:$A$52,'Data Tables'!$B176,'Data Tables'!BT$159:BT$164)+IF($B176=Inputs!$C$72,('Data Tables'!BT$147-'Data Tables'!BT$150-BT$160),0)+SUMIF('Background Data'!$A$67:$A$72,'Data Tables'!$B176,'Data Tables'!BT$159:BT$164)-IF($B176=Inputs!$C$78,BS$138,0)-IF($B176='Utility Modules'!$C$55,BT$51,0)</f>
        <v>0</v>
      </c>
      <c r="BU176" s="27">
        <f>BT176+BU22-SUMIF('Background Data'!$A$47:$A$52,'Data Tables'!$B176,'Data Tables'!BU$159:BU$164)+IF($B176=Inputs!$C$72,('Data Tables'!BU$147-'Data Tables'!BU$150-BU$160),0)+SUMIF('Background Data'!$A$67:$A$72,'Data Tables'!$B176,'Data Tables'!BU$159:BU$164)-IF($B176=Inputs!$C$78,BT$138,0)-IF($B176='Utility Modules'!$C$55,BU$51,0)</f>
        <v>0</v>
      </c>
      <c r="BV176" s="27">
        <f>BU176+BV22-SUMIF('Background Data'!$A$47:$A$52,'Data Tables'!$B176,'Data Tables'!BV$159:BV$164)+IF($B176=Inputs!$C$72,('Data Tables'!BV$147-'Data Tables'!BV$150-BV$160),0)+SUMIF('Background Data'!$A$67:$A$72,'Data Tables'!$B176,'Data Tables'!BV$159:BV$164)-IF($B176=Inputs!$C$78,BU$138,0)-IF($B176='Utility Modules'!$C$55,BV$51,0)</f>
        <v>0</v>
      </c>
      <c r="BW176" s="27">
        <f>BV176+BW22-SUMIF('Background Data'!$A$47:$A$52,'Data Tables'!$B176,'Data Tables'!BW$159:BW$164)+IF($B176=Inputs!$C$72,('Data Tables'!BW$147-'Data Tables'!BW$150-BW$160),0)+SUMIF('Background Data'!$A$67:$A$72,'Data Tables'!$B176,'Data Tables'!BW$159:BW$164)-IF($B176=Inputs!$C$78,BV$138,0)-IF($B176='Utility Modules'!$C$55,BW$51,0)</f>
        <v>0</v>
      </c>
      <c r="BX176" s="27">
        <f>BW176+BX22-SUMIF('Background Data'!$A$47:$A$52,'Data Tables'!$B176,'Data Tables'!BX$159:BX$164)+IF($B176=Inputs!$C$72,('Data Tables'!BX$147-'Data Tables'!BX$150-BX$160),0)+SUMIF('Background Data'!$A$67:$A$72,'Data Tables'!$B176,'Data Tables'!BX$159:BX$164)-IF($B176=Inputs!$C$78,BW$138,0)-IF($B176='Utility Modules'!$C$55,BX$51,0)</f>
        <v>0</v>
      </c>
      <c r="BY176" s="27">
        <f>BX176+BY22-SUMIF('Background Data'!$A$47:$A$52,'Data Tables'!$B176,'Data Tables'!BY$159:BY$164)+IF($B176=Inputs!$C$72,('Data Tables'!BY$147-'Data Tables'!BY$150-BY$160),0)+SUMIF('Background Data'!$A$67:$A$72,'Data Tables'!$B176,'Data Tables'!BY$159:BY$164)-IF($B176=Inputs!$C$78,BX$138,0)-IF($B176='Utility Modules'!$C$55,BY$51,0)</f>
        <v>0</v>
      </c>
      <c r="BZ176" s="27">
        <f>BY176+BZ22-SUMIF('Background Data'!$A$47:$A$52,'Data Tables'!$B176,'Data Tables'!BZ$159:BZ$164)+IF($B176=Inputs!$C$72,('Data Tables'!BZ$147-'Data Tables'!BZ$150-BZ$160),0)+SUMIF('Background Data'!$A$67:$A$72,'Data Tables'!$B176,'Data Tables'!BZ$159:BZ$164)-IF($B176=Inputs!$C$78,BY$138,0)-IF($B176='Utility Modules'!$C$55,BZ$51,0)</f>
        <v>0</v>
      </c>
      <c r="CA176" s="27">
        <f>BZ176+CA22-SUMIF('Background Data'!$A$47:$A$52,'Data Tables'!$B176,'Data Tables'!CA$159:CA$164)+IF($B176=Inputs!$C$72,('Data Tables'!CA$147-'Data Tables'!CA$150-CA$160),0)+SUMIF('Background Data'!$A$67:$A$72,'Data Tables'!$B176,'Data Tables'!CA$159:CA$164)-IF($B176=Inputs!$C$78,BZ$138,0)-IF($B176='Utility Modules'!$C$55,CA$51,0)</f>
        <v>0</v>
      </c>
      <c r="CB176" s="27">
        <f>CA176+CB22-SUMIF('Background Data'!$A$47:$A$52,'Data Tables'!$B176,'Data Tables'!CB$159:CB$164)+IF($B176=Inputs!$C$72,('Data Tables'!CB$147-'Data Tables'!CB$150-CB$160),0)+SUMIF('Background Data'!$A$67:$A$72,'Data Tables'!$B176,'Data Tables'!CB$159:CB$164)-IF($B176=Inputs!$C$78,CA$138,0)-IF($B176='Utility Modules'!$C$55,CB$51,0)</f>
        <v>0</v>
      </c>
      <c r="CC176" s="27">
        <f>CB176+CC22-SUMIF('Background Data'!$A$47:$A$52,'Data Tables'!$B176,'Data Tables'!CC$159:CC$164)+IF($B176=Inputs!$C$72,('Data Tables'!CC$147-'Data Tables'!CC$150-CC$160),0)+SUMIF('Background Data'!$A$67:$A$72,'Data Tables'!$B176,'Data Tables'!CC$159:CC$164)-IF($B176=Inputs!$C$78,CB$138,0)-IF($B176='Utility Modules'!$C$55,CC$51,0)</f>
        <v>0</v>
      </c>
      <c r="CD176" s="27">
        <f>CC176+CD22-SUMIF('Background Data'!$A$47:$A$52,'Data Tables'!$B176,'Data Tables'!CD$159:CD$164)+IF($B176=Inputs!$C$72,('Data Tables'!CD$147-'Data Tables'!CD$150-CD$160),0)+SUMIF('Background Data'!$A$67:$A$72,'Data Tables'!$B176,'Data Tables'!CD$159:CD$164)-IF($B176=Inputs!$C$78,CC$138,0)-IF($B176='Utility Modules'!$C$55,CD$51,0)</f>
        <v>0</v>
      </c>
      <c r="CE176" s="27">
        <f>CD176+CE22-SUMIF('Background Data'!$A$47:$A$52,'Data Tables'!$B176,'Data Tables'!CE$159:CE$164)+IF($B176=Inputs!$C$72,('Data Tables'!CE$147-'Data Tables'!CE$150-CE$160),0)+SUMIF('Background Data'!$A$67:$A$72,'Data Tables'!$B176,'Data Tables'!CE$159:CE$164)-IF($B176=Inputs!$C$78,CD$138,0)-IF($B176='Utility Modules'!$C$55,CE$51,0)</f>
        <v>0</v>
      </c>
      <c r="CF176" s="27">
        <f>CE176+CF22-SUMIF('Background Data'!$A$47:$A$52,'Data Tables'!$B176,'Data Tables'!CF$159:CF$164)+IF($B176=Inputs!$C$72,('Data Tables'!CF$147-'Data Tables'!CF$150-CF$160),0)+SUMIF('Background Data'!$A$67:$A$72,'Data Tables'!$B176,'Data Tables'!CF$159:CF$164)-IF($B176=Inputs!$C$78,CE$138,0)-IF($B176='Utility Modules'!$C$55,CF$51,0)</f>
        <v>0</v>
      </c>
      <c r="CG176" s="27">
        <f>CF176+CG22-SUMIF('Background Data'!$A$47:$A$52,'Data Tables'!$B176,'Data Tables'!CG$159:CG$164)+IF($B176=Inputs!$C$72,('Data Tables'!CG$147-'Data Tables'!CG$150-CG$160),0)+SUMIF('Background Data'!$A$67:$A$72,'Data Tables'!$B176,'Data Tables'!CG$159:CG$164)-IF($B176=Inputs!$C$78,CF$138,0)-IF($B176='Utility Modules'!$C$55,CG$51,0)</f>
        <v>0</v>
      </c>
      <c r="CH176" s="27">
        <f>CG176+CH22-SUMIF('Background Data'!$A$47:$A$52,'Data Tables'!$B176,'Data Tables'!CH$159:CH$164)+IF($B176=Inputs!$C$72,('Data Tables'!CH$147-'Data Tables'!CH$150-CH$160),0)+SUMIF('Background Data'!$A$67:$A$72,'Data Tables'!$B176,'Data Tables'!CH$159:CH$164)-IF($B176=Inputs!$C$78,CG$138,0)-IF($B176='Utility Modules'!$C$55,CH$51,0)</f>
        <v>0</v>
      </c>
      <c r="CI176" s="27">
        <f>CH176+CI22-SUMIF('Background Data'!$A$47:$A$52,'Data Tables'!$B176,'Data Tables'!CI$159:CI$164)+IF($B176=Inputs!$C$72,('Data Tables'!CI$147-'Data Tables'!CI$150-CI$160),0)+SUMIF('Background Data'!$A$67:$A$72,'Data Tables'!$B176,'Data Tables'!CI$159:CI$164)-IF($B176=Inputs!$C$78,CH$138,0)-IF($B176='Utility Modules'!$C$55,CI$51,0)</f>
        <v>0</v>
      </c>
      <c r="CJ176" s="27">
        <f>CI176+CJ22-SUMIF('Background Data'!$A$47:$A$52,'Data Tables'!$B176,'Data Tables'!CJ$159:CJ$164)+IF($B176=Inputs!$C$72,('Data Tables'!CJ$147-'Data Tables'!CJ$150-CJ$160),0)+SUMIF('Background Data'!$A$67:$A$72,'Data Tables'!$B176,'Data Tables'!CJ$159:CJ$164)-IF($B176=Inputs!$C$78,CI$138,0)-IF($B176='Utility Modules'!$C$55,CJ$51,0)</f>
        <v>0</v>
      </c>
      <c r="CK176" s="27">
        <f>CJ176+CK22-SUMIF('Background Data'!$A$47:$A$52,'Data Tables'!$B176,'Data Tables'!CK$159:CK$164)+IF($B176=Inputs!$C$72,('Data Tables'!CK$147-'Data Tables'!CK$150-CK$160),0)+SUMIF('Background Data'!$A$67:$A$72,'Data Tables'!$B176,'Data Tables'!CK$159:CK$164)-IF($B176=Inputs!$C$78,CJ$138,0)-IF($B176='Utility Modules'!$C$55,CK$51,0)</f>
        <v>0</v>
      </c>
      <c r="CL176" s="27">
        <f>CK176+CL22-SUMIF('Background Data'!$A$47:$A$52,'Data Tables'!$B176,'Data Tables'!CL$159:CL$164)+IF($B176=Inputs!$C$72,('Data Tables'!CL$147-'Data Tables'!CL$150-CL$160),0)+SUMIF('Background Data'!$A$67:$A$72,'Data Tables'!$B176,'Data Tables'!CL$159:CL$164)-IF($B176=Inputs!$C$78,CK$138,0)-IF($B176='Utility Modules'!$C$55,CL$51,0)</f>
        <v>0</v>
      </c>
      <c r="CM176" s="27">
        <f>CL176+CM22-SUMIF('Background Data'!$A$47:$A$52,'Data Tables'!$B176,'Data Tables'!CM$159:CM$164)+IF($B176=Inputs!$C$72,('Data Tables'!CM$147-'Data Tables'!CM$150-CM$160),0)+SUMIF('Background Data'!$A$67:$A$72,'Data Tables'!$B176,'Data Tables'!CM$159:CM$164)-IF($B176=Inputs!$C$78,CL$138,0)-IF($B176='Utility Modules'!$C$55,CM$51,0)</f>
        <v>0</v>
      </c>
      <c r="CN176" s="27">
        <f>CM176+CN22-SUMIF('Background Data'!$A$47:$A$52,'Data Tables'!$B176,'Data Tables'!CN$159:CN$164)+IF($B176=Inputs!$C$72,('Data Tables'!CN$147-'Data Tables'!CN$150-CN$160),0)+SUMIF('Background Data'!$A$67:$A$72,'Data Tables'!$B176,'Data Tables'!CN$159:CN$164)-IF($B176=Inputs!$C$78,CM$138,0)-IF($B176='Utility Modules'!$C$55,CN$51,0)</f>
        <v>0</v>
      </c>
      <c r="CO176" s="27">
        <f>CN176+CO22-SUMIF('Background Data'!$A$47:$A$52,'Data Tables'!$B176,'Data Tables'!CO$159:CO$164)+IF($B176=Inputs!$C$72,('Data Tables'!CO$147-'Data Tables'!CO$150-CO$160),0)+SUMIF('Background Data'!$A$67:$A$72,'Data Tables'!$B176,'Data Tables'!CO$159:CO$164)-IF($B176=Inputs!$C$78,CN$138,0)-IF($B176='Utility Modules'!$C$55,CO$51,0)</f>
        <v>0</v>
      </c>
      <c r="CP176" s="27">
        <f>CO176+CP22-SUMIF('Background Data'!$A$47:$A$52,'Data Tables'!$B176,'Data Tables'!CP$159:CP$164)+IF($B176=Inputs!$C$72,('Data Tables'!CP$147-'Data Tables'!CP$150-CP$160),0)+SUMIF('Background Data'!$A$67:$A$72,'Data Tables'!$B176,'Data Tables'!CP$159:CP$164)-IF($B176=Inputs!$C$78,CO$138,0)-IF($B176='Utility Modules'!$C$55,CP$51,0)</f>
        <v>0</v>
      </c>
      <c r="CQ176" s="27">
        <f>CP176+CQ22-SUMIF('Background Data'!$A$47:$A$52,'Data Tables'!$B176,'Data Tables'!CQ$159:CQ$164)+IF($B176=Inputs!$C$72,('Data Tables'!CQ$147-'Data Tables'!CQ$150-CQ$160),0)+SUMIF('Background Data'!$A$67:$A$72,'Data Tables'!$B176,'Data Tables'!CQ$159:CQ$164)-IF($B176=Inputs!$C$78,CP$138,0)-IF($B176='Utility Modules'!$C$55,CQ$51,0)</f>
        <v>0</v>
      </c>
      <c r="CR176" s="27">
        <f>CQ176+CR22-SUMIF('Background Data'!$A$47:$A$52,'Data Tables'!$B176,'Data Tables'!CR$159:CR$164)+IF($B176=Inputs!$C$72,('Data Tables'!CR$147-'Data Tables'!CR$150-CR$160),0)+SUMIF('Background Data'!$A$67:$A$72,'Data Tables'!$B176,'Data Tables'!CR$159:CR$164)-IF($B176=Inputs!$C$78,CQ$138,0)-IF($B176='Utility Modules'!$C$55,CR$51,0)</f>
        <v>0</v>
      </c>
      <c r="CS176" s="27">
        <f>CR176+CS22-SUMIF('Background Data'!$A$47:$A$52,'Data Tables'!$B176,'Data Tables'!CS$159:CS$164)+IF($B176=Inputs!$C$72,('Data Tables'!CS$147-'Data Tables'!CS$150-CS$160),0)+SUMIF('Background Data'!$A$67:$A$72,'Data Tables'!$B176,'Data Tables'!CS$159:CS$164)-IF($B176=Inputs!$C$78,CR$138,0)-IF($B176='Utility Modules'!$C$55,CS$51,0)</f>
        <v>0</v>
      </c>
      <c r="CT176" s="27">
        <f>CS176+CT22-SUMIF('Background Data'!$A$47:$A$52,'Data Tables'!$B176,'Data Tables'!CT$159:CT$164)+IF($B176=Inputs!$C$72,('Data Tables'!CT$147-'Data Tables'!CT$150-CT$160),0)+SUMIF('Background Data'!$A$67:$A$72,'Data Tables'!$B176,'Data Tables'!CT$159:CT$164)-IF($B176=Inputs!$C$78,CS$138,0)-IF($B176='Utility Modules'!$C$55,CT$51,0)</f>
        <v>0</v>
      </c>
      <c r="CU176" s="27">
        <f>CT176+CU22-SUMIF('Background Data'!$A$47:$A$52,'Data Tables'!$B176,'Data Tables'!CU$159:CU$164)+IF($B176=Inputs!$C$72,('Data Tables'!CU$147-'Data Tables'!CU$150-CU$160),0)+SUMIF('Background Data'!$A$67:$A$72,'Data Tables'!$B176,'Data Tables'!CU$159:CU$164)-IF($B176=Inputs!$C$78,CT$138,0)-IF($B176='Utility Modules'!$C$55,CU$51,0)</f>
        <v>0</v>
      </c>
      <c r="CV176" s="27">
        <f>CU176+CV22-SUMIF('Background Data'!$A$47:$A$52,'Data Tables'!$B176,'Data Tables'!CV$159:CV$164)+IF($B176=Inputs!$C$72,('Data Tables'!CV$147-'Data Tables'!CV$150-CV$160),0)+SUMIF('Background Data'!$A$67:$A$72,'Data Tables'!$B176,'Data Tables'!CV$159:CV$164)-IF($B176=Inputs!$C$78,CU$138,0)-IF($B176='Utility Modules'!$C$55,CV$51,0)</f>
        <v>0</v>
      </c>
      <c r="CW176" s="27">
        <f>CV176+CW22-SUMIF('Background Data'!$A$47:$A$52,'Data Tables'!$B176,'Data Tables'!CW$159:CW$164)+IF($B176=Inputs!$C$72,('Data Tables'!CW$147-'Data Tables'!CW$150-CW$160),0)+SUMIF('Background Data'!$A$67:$A$72,'Data Tables'!$B176,'Data Tables'!CW$159:CW$164)-IF($B176=Inputs!$C$78,CV$138,0)-IF($B176='Utility Modules'!$C$55,CW$51,0)</f>
        <v>0</v>
      </c>
      <c r="CX176" s="27">
        <f>CW176+CX22-SUMIF('Background Data'!$A$47:$A$52,'Data Tables'!$B176,'Data Tables'!CX$159:CX$164)+IF($B176=Inputs!$C$72,('Data Tables'!CX$147-'Data Tables'!CX$150-CX$160),0)+SUMIF('Background Data'!$A$67:$A$72,'Data Tables'!$B176,'Data Tables'!CX$159:CX$164)-IF($B176=Inputs!$C$78,CW$138,0)-IF($B176='Utility Modules'!$C$55,CX$51,0)</f>
        <v>0</v>
      </c>
      <c r="CY176" s="27">
        <f>CX176+CY22-SUMIF('Background Data'!$A$47:$A$52,'Data Tables'!$B176,'Data Tables'!CY$159:CY$164)+IF($B176=Inputs!$C$72,('Data Tables'!CY$147-'Data Tables'!CY$150-CY$160),0)+SUMIF('Background Data'!$A$67:$A$72,'Data Tables'!$B176,'Data Tables'!CY$159:CY$164)-IF($B176=Inputs!$C$78,CX$138,0)-IF($B176='Utility Modules'!$C$55,CY$51,0)</f>
        <v>0</v>
      </c>
      <c r="CZ176" s="27">
        <f>CY176+CZ22-SUMIF('Background Data'!$A$47:$A$52,'Data Tables'!$B176,'Data Tables'!CZ$159:CZ$164)+IF($B176=Inputs!$C$72,('Data Tables'!CZ$147-'Data Tables'!CZ$150-CZ$160),0)+SUMIF('Background Data'!$A$67:$A$72,'Data Tables'!$B176,'Data Tables'!CZ$159:CZ$164)-IF($B176=Inputs!$C$78,CY$138,0)-IF($B176='Utility Modules'!$C$55,CZ$51,0)</f>
        <v>0</v>
      </c>
      <c r="DA176" s="27">
        <f>CZ176+DA22-SUMIF('Background Data'!$A$47:$A$52,'Data Tables'!$B176,'Data Tables'!DA$159:DA$164)+IF($B176=Inputs!$C$72,('Data Tables'!DA$147-'Data Tables'!DA$150-DA$160),0)+SUMIF('Background Data'!$A$67:$A$72,'Data Tables'!$B176,'Data Tables'!DA$159:DA$164)-IF($B176=Inputs!$C$78,CZ$138,0)-IF($B176='Utility Modules'!$C$55,DA$51,0)</f>
        <v>0</v>
      </c>
      <c r="DB176" s="27">
        <f>DA176+DB22-SUMIF('Background Data'!$A$47:$A$52,'Data Tables'!$B176,'Data Tables'!DB$159:DB$164)+IF($B176=Inputs!$C$72,('Data Tables'!DB$147-'Data Tables'!DB$150-DB$160),0)+SUMIF('Background Data'!$A$67:$A$72,'Data Tables'!$B176,'Data Tables'!DB$159:DB$164)-IF($B176=Inputs!$C$78,DA$138,0)-IF($B176='Utility Modules'!$C$55,DB$51,0)</f>
        <v>0</v>
      </c>
      <c r="DC176" s="27">
        <f>DB176+DC22-SUMIF('Background Data'!$A$47:$A$52,'Data Tables'!$B176,'Data Tables'!DC$159:DC$164)+IF($B176=Inputs!$C$72,('Data Tables'!DC$147-'Data Tables'!DC$150-DC$160),0)+SUMIF('Background Data'!$A$67:$A$72,'Data Tables'!$B176,'Data Tables'!DC$159:DC$164)-IF($B176=Inputs!$C$78,DB$138,0)-IF($B176='Utility Modules'!$C$55,DC$51,0)</f>
        <v>0</v>
      </c>
      <c r="DD176" s="27">
        <f>DC176+DD22-SUMIF('Background Data'!$A$47:$A$52,'Data Tables'!$B176,'Data Tables'!DD$159:DD$164)+IF($B176=Inputs!$C$72,('Data Tables'!DD$147-'Data Tables'!DD$150-DD$160),0)+SUMIF('Background Data'!$A$67:$A$72,'Data Tables'!$B176,'Data Tables'!DD$159:DD$164)-IF($B176=Inputs!$C$78,DC$138,0)-IF($B176='Utility Modules'!$C$55,DD$51,0)</f>
        <v>0</v>
      </c>
      <c r="DE176" s="27">
        <f>DD176+DE22-SUMIF('Background Data'!$A$47:$A$52,'Data Tables'!$B176,'Data Tables'!DE$159:DE$164)+IF($B176=Inputs!$C$72,('Data Tables'!DE$147-'Data Tables'!DE$150-DE$160),0)+SUMIF('Background Data'!$A$67:$A$72,'Data Tables'!$B176,'Data Tables'!DE$159:DE$164)-IF($B176=Inputs!$C$78,DD$138,0)-IF($B176='Utility Modules'!$C$55,DE$51,0)</f>
        <v>0</v>
      </c>
      <c r="DF176" s="27">
        <f>DE176+DF22-SUMIF('Background Data'!$A$47:$A$52,'Data Tables'!$B176,'Data Tables'!DF$159:DF$164)+IF($B176=Inputs!$C$72,('Data Tables'!DF$147-'Data Tables'!DF$150-DF$160),0)+SUMIF('Background Data'!$A$67:$A$72,'Data Tables'!$B176,'Data Tables'!DF$159:DF$164)-IF($B176=Inputs!$C$78,DE$138,0)-IF($B176='Utility Modules'!$C$55,DF$51,0)</f>
        <v>0</v>
      </c>
      <c r="DG176" s="27">
        <f>DF176+DG22-SUMIF('Background Data'!$A$47:$A$52,'Data Tables'!$B176,'Data Tables'!DG$159:DG$164)+IF($B176=Inputs!$C$72,('Data Tables'!DG$147-'Data Tables'!DG$150-DG$160),0)+SUMIF('Background Data'!$A$67:$A$72,'Data Tables'!$B176,'Data Tables'!DG$159:DG$164)-IF($B176=Inputs!$C$78,DF$138,0)-IF($B176='Utility Modules'!$C$55,DG$51,0)</f>
        <v>0</v>
      </c>
      <c r="DH176" s="27">
        <f>DG176+DH22-SUMIF('Background Data'!$A$47:$A$52,'Data Tables'!$B176,'Data Tables'!DH$159:DH$164)+IF($B176=Inputs!$C$72,('Data Tables'!DH$147-'Data Tables'!DH$150-DH$160),0)+SUMIF('Background Data'!$A$67:$A$72,'Data Tables'!$B176,'Data Tables'!DH$159:DH$164)-IF($B176=Inputs!$C$78,DG$138,0)-IF($B176='Utility Modules'!$C$55,DH$51,0)</f>
        <v>0</v>
      </c>
      <c r="DI176" s="27">
        <f>DH176+DI22-SUMIF('Background Data'!$A$47:$A$52,'Data Tables'!$B176,'Data Tables'!DI$159:DI$164)+IF($B176=Inputs!$C$72,('Data Tables'!DI$147-'Data Tables'!DI$150-DI$160),0)+SUMIF('Background Data'!$A$67:$A$72,'Data Tables'!$B176,'Data Tables'!DI$159:DI$164)-IF($B176=Inputs!$C$78,DH$138,0)-IF($B176='Utility Modules'!$C$55,DI$51,0)</f>
        <v>0</v>
      </c>
      <c r="DJ176" s="27">
        <f>DI176+DJ22-SUMIF('Background Data'!$A$47:$A$52,'Data Tables'!$B176,'Data Tables'!DJ$159:DJ$164)+IF($B176=Inputs!$C$72,('Data Tables'!DJ$147-'Data Tables'!DJ$150-DJ$160),0)+SUMIF('Background Data'!$A$67:$A$72,'Data Tables'!$B176,'Data Tables'!DJ$159:DJ$164)-IF($B176=Inputs!$C$78,DI$138,0)-IF($B176='Utility Modules'!$C$55,DJ$51,0)</f>
        <v>0</v>
      </c>
      <c r="DK176" s="27">
        <f>DJ176+DK22-SUMIF('Background Data'!$A$47:$A$52,'Data Tables'!$B176,'Data Tables'!DK$159:DK$164)+IF($B176=Inputs!$C$72,('Data Tables'!DK$147-'Data Tables'!DK$150-DK$160),0)+SUMIF('Background Data'!$A$67:$A$72,'Data Tables'!$B176,'Data Tables'!DK$159:DK$164)-IF($B176=Inputs!$C$78,DJ$138,0)-IF($B176='Utility Modules'!$C$55,DK$51,0)</f>
        <v>0</v>
      </c>
      <c r="DL176" s="27">
        <f>DK176+DL22-SUMIF('Background Data'!$A$47:$A$52,'Data Tables'!$B176,'Data Tables'!DL$159:DL$164)+IF($B176=Inputs!$C$72,('Data Tables'!DL$147-'Data Tables'!DL$150-DL$160),0)+SUMIF('Background Data'!$A$67:$A$72,'Data Tables'!$B176,'Data Tables'!DL$159:DL$164)-IF($B176=Inputs!$C$78,DK$138,0)-IF($B176='Utility Modules'!$C$55,DL$51,0)</f>
        <v>0</v>
      </c>
      <c r="DM176" s="27">
        <f>DL176+DM22-SUMIF('Background Data'!$A$47:$A$52,'Data Tables'!$B176,'Data Tables'!DM$159:DM$164)+IF($B176=Inputs!$C$72,('Data Tables'!DM$147-'Data Tables'!DM$150-DM$160),0)+SUMIF('Background Data'!$A$67:$A$72,'Data Tables'!$B176,'Data Tables'!DM$159:DM$164)-IF($B176=Inputs!$C$78,DL$138,0)-IF($B176='Utility Modules'!$C$55,DM$51,0)</f>
        <v>0</v>
      </c>
      <c r="DN176" s="27">
        <f>DM176+DN22-SUMIF('Background Data'!$A$47:$A$52,'Data Tables'!$B176,'Data Tables'!DN$159:DN$164)+IF($B176=Inputs!$C$72,('Data Tables'!DN$147-'Data Tables'!DN$150-DN$160),0)+SUMIF('Background Data'!$A$67:$A$72,'Data Tables'!$B176,'Data Tables'!DN$159:DN$164)-IF($B176=Inputs!$C$78,DM$138,0)-IF($B176='Utility Modules'!$C$55,DN$51,0)</f>
        <v>0</v>
      </c>
      <c r="DO176" s="27">
        <f>DN176+DO22-SUMIF('Background Data'!$A$47:$A$52,'Data Tables'!$B176,'Data Tables'!DO$159:DO$164)+IF($B176=Inputs!$C$72,('Data Tables'!DO$147-'Data Tables'!DO$150-DO$160),0)+SUMIF('Background Data'!$A$67:$A$72,'Data Tables'!$B176,'Data Tables'!DO$159:DO$164)-IF($B176=Inputs!$C$78,DN$138,0)-IF($B176='Utility Modules'!$C$55,DO$51,0)</f>
        <v>0</v>
      </c>
      <c r="DP176" s="27">
        <f>DO176+DP22-SUMIF('Background Data'!$A$47:$A$52,'Data Tables'!$B176,'Data Tables'!DP$159:DP$164)+IF($B176=Inputs!$C$72,('Data Tables'!DP$147-'Data Tables'!DP$150-DP$160),0)+SUMIF('Background Data'!$A$67:$A$72,'Data Tables'!$B176,'Data Tables'!DP$159:DP$164)-IF($B176=Inputs!$C$78,DO$138,0)-IF($B176='Utility Modules'!$C$55,DP$51,0)</f>
        <v>0</v>
      </c>
      <c r="DQ176" s="27">
        <f>DP176+DQ22-SUMIF('Background Data'!$A$47:$A$52,'Data Tables'!$B176,'Data Tables'!DQ$159:DQ$164)+IF($B176=Inputs!$C$72,('Data Tables'!DQ$147-'Data Tables'!DQ$150-DQ$160),0)+SUMIF('Background Data'!$A$67:$A$72,'Data Tables'!$B176,'Data Tables'!DQ$159:DQ$164)-IF($B176=Inputs!$C$78,DP$138,0)-IF($B176='Utility Modules'!$C$55,DQ$51,0)</f>
        <v>0</v>
      </c>
      <c r="DR176" s="27">
        <f>DQ176+DR22-SUMIF('Background Data'!$A$47:$A$52,'Data Tables'!$B176,'Data Tables'!DR$159:DR$164)+IF($B176=Inputs!$C$72,('Data Tables'!DR$147-'Data Tables'!DR$150-DR$160),0)+SUMIF('Background Data'!$A$67:$A$72,'Data Tables'!$B176,'Data Tables'!DR$159:DR$164)-IF($B176=Inputs!$C$78,DQ$138,0)-IF($B176='Utility Modules'!$C$55,DR$51,0)</f>
        <v>0</v>
      </c>
    </row>
    <row r="177" ht="14.25" customHeight="1">
      <c r="A177" s="27"/>
      <c r="B177" s="242" t="str">
        <f>'Fund Raising'!B39</f>
        <v>Placeholder 4</v>
      </c>
      <c r="C177" s="27">
        <f>C40-SUMIF('Background Data'!$A$47:$A$52,'Data Tables'!$B177,'Data Tables'!C$159:C$164)+IF($B177=Inputs!$C$72,('Data Tables'!C$147-'Data Tables'!C$150-C$160),0)+SUMIF('Background Data'!$A$67:$A$72,'Data Tables'!$B177,'Data Tables'!C$159:C$164)-IF($B177=Inputs!$C$78,C$138,0)-IF($B177='Utility Modules'!$C$55,C$51,0)</f>
        <v>0</v>
      </c>
      <c r="D177" s="27">
        <f>C177+D23-SUMIF('Background Data'!$A$47:$A$52,'Data Tables'!$B177,'Data Tables'!D$159:D$164)+IF($B177=Inputs!$C$72,('Data Tables'!D$147-'Data Tables'!D$150-D$160),0)+SUMIF('Background Data'!$A$67:$A$72,'Data Tables'!$B177,'Data Tables'!D$159:D$164)-IF($B177=Inputs!$C$78,C$138,0)-IF($B177='Utility Modules'!$C$55,D$51,0)</f>
        <v>0</v>
      </c>
      <c r="E177" s="27">
        <f>D177+E23-SUMIF('Background Data'!$A$47:$A$52,'Data Tables'!$B177,'Data Tables'!E$159:E$164)+IF($B177=Inputs!$C$72,('Data Tables'!E$147-'Data Tables'!E$150-E$160),0)+SUMIF('Background Data'!$A$67:$A$72,'Data Tables'!$B177,'Data Tables'!E$159:E$164)-IF($B177=Inputs!$C$78,D$138,0)-IF($B177='Utility Modules'!$C$55,E$51,0)</f>
        <v>0</v>
      </c>
      <c r="F177" s="27">
        <f>E177+F23-SUMIF('Background Data'!$A$47:$A$52,'Data Tables'!$B177,'Data Tables'!F$159:F$164)+IF($B177=Inputs!$C$72,('Data Tables'!F$147-'Data Tables'!F$150-F$160),0)+SUMIF('Background Data'!$A$67:$A$72,'Data Tables'!$B177,'Data Tables'!F$159:F$164)-IF($B177=Inputs!$C$78,E$138,0)-IF($B177='Utility Modules'!$C$55,F$51,0)</f>
        <v>0</v>
      </c>
      <c r="G177" s="27">
        <f>F177+G23-SUMIF('Background Data'!$A$47:$A$52,'Data Tables'!$B177,'Data Tables'!G$159:G$164)+IF($B177=Inputs!$C$72,('Data Tables'!G$147-'Data Tables'!G$150-G$160),0)+SUMIF('Background Data'!$A$67:$A$72,'Data Tables'!$B177,'Data Tables'!G$159:G$164)-IF($B177=Inputs!$C$78,F$138,0)-IF($B177='Utility Modules'!$C$55,G$51,0)</f>
        <v>0</v>
      </c>
      <c r="H177" s="27">
        <f>G177+H23-SUMIF('Background Data'!$A$47:$A$52,'Data Tables'!$B177,'Data Tables'!H$159:H$164)+IF($B177=Inputs!$C$72,('Data Tables'!H$147-'Data Tables'!H$150-H$160),0)+SUMIF('Background Data'!$A$67:$A$72,'Data Tables'!$B177,'Data Tables'!H$159:H$164)-IF($B177=Inputs!$C$78,G$138,0)-IF($B177='Utility Modules'!$C$55,H$51,0)</f>
        <v>0</v>
      </c>
      <c r="I177" s="27">
        <f>H177+I23-SUMIF('Background Data'!$A$47:$A$52,'Data Tables'!$B177,'Data Tables'!I$159:I$164)+IF($B177=Inputs!$C$72,('Data Tables'!I$147-'Data Tables'!I$150-I$160),0)+SUMIF('Background Data'!$A$67:$A$72,'Data Tables'!$B177,'Data Tables'!I$159:I$164)-IF($B177=Inputs!$C$78,H$138,0)-IF($B177='Utility Modules'!$C$55,I$51,0)</f>
        <v>0</v>
      </c>
      <c r="J177" s="27">
        <f>I177+J23-SUMIF('Background Data'!$A$47:$A$52,'Data Tables'!$B177,'Data Tables'!J$159:J$164)+IF($B177=Inputs!$C$72,('Data Tables'!J$147-'Data Tables'!J$150-J$160),0)+SUMIF('Background Data'!$A$67:$A$72,'Data Tables'!$B177,'Data Tables'!J$159:J$164)-IF($B177=Inputs!$C$78,I$138,0)-IF($B177='Utility Modules'!$C$55,J$51,0)</f>
        <v>0</v>
      </c>
      <c r="K177" s="27">
        <f>J177+K23-SUMIF('Background Data'!$A$47:$A$52,'Data Tables'!$B177,'Data Tables'!K$159:K$164)+IF($B177=Inputs!$C$72,('Data Tables'!K$147-'Data Tables'!K$150-K$160),0)+SUMIF('Background Data'!$A$67:$A$72,'Data Tables'!$B177,'Data Tables'!K$159:K$164)-IF($B177=Inputs!$C$78,J$138,0)-IF($B177='Utility Modules'!$C$55,K$51,0)</f>
        <v>0</v>
      </c>
      <c r="L177" s="27">
        <f>K177+L23-SUMIF('Background Data'!$A$47:$A$52,'Data Tables'!$B177,'Data Tables'!L$159:L$164)+IF($B177=Inputs!$C$72,('Data Tables'!L$147-'Data Tables'!L$150-L$160),0)+SUMIF('Background Data'!$A$67:$A$72,'Data Tables'!$B177,'Data Tables'!L$159:L$164)-IF($B177=Inputs!$C$78,K$138,0)-IF($B177='Utility Modules'!$C$55,L$51,0)</f>
        <v>0</v>
      </c>
      <c r="M177" s="27">
        <f>L177+M23-SUMIF('Background Data'!$A$47:$A$52,'Data Tables'!$B177,'Data Tables'!M$159:M$164)+IF($B177=Inputs!$C$72,('Data Tables'!M$147-'Data Tables'!M$150-M$160),0)+SUMIF('Background Data'!$A$67:$A$72,'Data Tables'!$B177,'Data Tables'!M$159:M$164)-IF($B177=Inputs!$C$78,L$138,0)-IF($B177='Utility Modules'!$C$55,M$51,0)</f>
        <v>0</v>
      </c>
      <c r="N177" s="27">
        <f>M177+N23-SUMIF('Background Data'!$A$47:$A$52,'Data Tables'!$B177,'Data Tables'!N$159:N$164)+IF($B177=Inputs!$C$72,('Data Tables'!N$147-'Data Tables'!N$150-N$160),0)+SUMIF('Background Data'!$A$67:$A$72,'Data Tables'!$B177,'Data Tables'!N$159:N$164)-IF($B177=Inputs!$C$78,M$138,0)-IF($B177='Utility Modules'!$C$55,N$51,0)</f>
        <v>0</v>
      </c>
      <c r="O177" s="27">
        <f>N177+O23-SUMIF('Background Data'!$A$47:$A$52,'Data Tables'!$B177,'Data Tables'!O$159:O$164)+IF($B177=Inputs!$C$72,('Data Tables'!O$147-'Data Tables'!O$150-O$160),0)+SUMIF('Background Data'!$A$67:$A$72,'Data Tables'!$B177,'Data Tables'!O$159:O$164)-IF($B177=Inputs!$C$78,N$138,0)-IF($B177='Utility Modules'!$C$55,O$51,0)</f>
        <v>0</v>
      </c>
      <c r="P177" s="27">
        <f>O177+P23-SUMIF('Background Data'!$A$47:$A$52,'Data Tables'!$B177,'Data Tables'!P$159:P$164)+IF($B177=Inputs!$C$72,('Data Tables'!P$147-'Data Tables'!P$150-P$160),0)+SUMIF('Background Data'!$A$67:$A$72,'Data Tables'!$B177,'Data Tables'!P$159:P$164)-IF($B177=Inputs!$C$78,O$138,0)-IF($B177='Utility Modules'!$C$55,P$51,0)</f>
        <v>0</v>
      </c>
      <c r="Q177" s="27">
        <f>P177+Q23-SUMIF('Background Data'!$A$47:$A$52,'Data Tables'!$B177,'Data Tables'!Q$159:Q$164)+IF($B177=Inputs!$C$72,('Data Tables'!Q$147-'Data Tables'!Q$150-Q$160),0)+SUMIF('Background Data'!$A$67:$A$72,'Data Tables'!$B177,'Data Tables'!Q$159:Q$164)-IF($B177=Inputs!$C$78,P$138,0)-IF($B177='Utility Modules'!$C$55,Q$51,0)</f>
        <v>0</v>
      </c>
      <c r="R177" s="27">
        <f>Q177+R23-SUMIF('Background Data'!$A$47:$A$52,'Data Tables'!$B177,'Data Tables'!R$159:R$164)+IF($B177=Inputs!$C$72,('Data Tables'!R$147-'Data Tables'!R$150-R$160),0)+SUMIF('Background Data'!$A$67:$A$72,'Data Tables'!$B177,'Data Tables'!R$159:R$164)-IF($B177=Inputs!$C$78,Q$138,0)-IF($B177='Utility Modules'!$C$55,R$51,0)</f>
        <v>0</v>
      </c>
      <c r="S177" s="27">
        <f>R177+S23-SUMIF('Background Data'!$A$47:$A$52,'Data Tables'!$B177,'Data Tables'!S$159:S$164)+IF($B177=Inputs!$C$72,('Data Tables'!S$147-'Data Tables'!S$150-S$160),0)+SUMIF('Background Data'!$A$67:$A$72,'Data Tables'!$B177,'Data Tables'!S$159:S$164)-IF($B177=Inputs!$C$78,R$138,0)-IF($B177='Utility Modules'!$C$55,S$51,0)</f>
        <v>0</v>
      </c>
      <c r="T177" s="27">
        <f>S177+T23-SUMIF('Background Data'!$A$47:$A$52,'Data Tables'!$B177,'Data Tables'!T$159:T$164)+IF($B177=Inputs!$C$72,('Data Tables'!T$147-'Data Tables'!T$150-T$160),0)+SUMIF('Background Data'!$A$67:$A$72,'Data Tables'!$B177,'Data Tables'!T$159:T$164)-IF($B177=Inputs!$C$78,S$138,0)-IF($B177='Utility Modules'!$C$55,T$51,0)</f>
        <v>0</v>
      </c>
      <c r="U177" s="27">
        <f>T177+U23-SUMIF('Background Data'!$A$47:$A$52,'Data Tables'!$B177,'Data Tables'!U$159:U$164)+IF($B177=Inputs!$C$72,('Data Tables'!U$147-'Data Tables'!U$150-U$160),0)+SUMIF('Background Data'!$A$67:$A$72,'Data Tables'!$B177,'Data Tables'!U$159:U$164)-IF($B177=Inputs!$C$78,T$138,0)-IF($B177='Utility Modules'!$C$55,U$51,0)</f>
        <v>0</v>
      </c>
      <c r="V177" s="27">
        <f>U177+V23-SUMIF('Background Data'!$A$47:$A$52,'Data Tables'!$B177,'Data Tables'!V$159:V$164)+IF($B177=Inputs!$C$72,('Data Tables'!V$147-'Data Tables'!V$150-V$160),0)+SUMIF('Background Data'!$A$67:$A$72,'Data Tables'!$B177,'Data Tables'!V$159:V$164)-IF($B177=Inputs!$C$78,U$138,0)-IF($B177='Utility Modules'!$C$55,V$51,0)</f>
        <v>0</v>
      </c>
      <c r="W177" s="27">
        <f>V177+W23-SUMIF('Background Data'!$A$47:$A$52,'Data Tables'!$B177,'Data Tables'!W$159:W$164)+IF($B177=Inputs!$C$72,('Data Tables'!W$147-'Data Tables'!W$150-W$160),0)+SUMIF('Background Data'!$A$67:$A$72,'Data Tables'!$B177,'Data Tables'!W$159:W$164)-IF($B177=Inputs!$C$78,V$138,0)-IF($B177='Utility Modules'!$C$55,W$51,0)</f>
        <v>0</v>
      </c>
      <c r="X177" s="27">
        <f>W177+X23-SUMIF('Background Data'!$A$47:$A$52,'Data Tables'!$B177,'Data Tables'!X$159:X$164)+IF($B177=Inputs!$C$72,('Data Tables'!X$147-'Data Tables'!X$150-X$160),0)+SUMIF('Background Data'!$A$67:$A$72,'Data Tables'!$B177,'Data Tables'!X$159:X$164)-IF($B177=Inputs!$C$78,W$138,0)-IF($B177='Utility Modules'!$C$55,X$51,0)</f>
        <v>0</v>
      </c>
      <c r="Y177" s="27">
        <f>X177+Y23-SUMIF('Background Data'!$A$47:$A$52,'Data Tables'!$B177,'Data Tables'!Y$159:Y$164)+IF($B177=Inputs!$C$72,('Data Tables'!Y$147-'Data Tables'!Y$150-Y$160),0)+SUMIF('Background Data'!$A$67:$A$72,'Data Tables'!$B177,'Data Tables'!Y$159:Y$164)-IF($B177=Inputs!$C$78,X$138,0)-IF($B177='Utility Modules'!$C$55,Y$51,0)</f>
        <v>0</v>
      </c>
      <c r="Z177" s="27">
        <f>Y177+Z23-SUMIF('Background Data'!$A$47:$A$52,'Data Tables'!$B177,'Data Tables'!Z$159:Z$164)+IF($B177=Inputs!$C$72,('Data Tables'!Z$147-'Data Tables'!Z$150-Z$160),0)+SUMIF('Background Data'!$A$67:$A$72,'Data Tables'!$B177,'Data Tables'!Z$159:Z$164)-IF($B177=Inputs!$C$78,Y$138,0)-IF($B177='Utility Modules'!$C$55,Z$51,0)</f>
        <v>0</v>
      </c>
      <c r="AA177" s="27">
        <f>Z177+AA23-SUMIF('Background Data'!$A$47:$A$52,'Data Tables'!$B177,'Data Tables'!AA$159:AA$164)+IF($B177=Inputs!$C$72,('Data Tables'!AA$147-'Data Tables'!AA$150-AA$160),0)+SUMIF('Background Data'!$A$67:$A$72,'Data Tables'!$B177,'Data Tables'!AA$159:AA$164)-IF($B177=Inputs!$C$78,Z$138,0)-IF($B177='Utility Modules'!$C$55,AA$51,0)</f>
        <v>0</v>
      </c>
      <c r="AB177" s="27">
        <f>AA177+AB23-SUMIF('Background Data'!$A$47:$A$52,'Data Tables'!$B177,'Data Tables'!AB$159:AB$164)+IF($B177=Inputs!$C$72,('Data Tables'!AB$147-'Data Tables'!AB$150-AB$160),0)+SUMIF('Background Data'!$A$67:$A$72,'Data Tables'!$B177,'Data Tables'!AB$159:AB$164)-IF($B177=Inputs!$C$78,AA$138,0)-IF($B177='Utility Modules'!$C$55,AB$51,0)</f>
        <v>0</v>
      </c>
      <c r="AC177" s="27">
        <f>AB177+AC23-SUMIF('Background Data'!$A$47:$A$52,'Data Tables'!$B177,'Data Tables'!AC$159:AC$164)+IF($B177=Inputs!$C$72,('Data Tables'!AC$147-'Data Tables'!AC$150-AC$160),0)+SUMIF('Background Data'!$A$67:$A$72,'Data Tables'!$B177,'Data Tables'!AC$159:AC$164)-IF($B177=Inputs!$C$78,AB$138,0)-IF($B177='Utility Modules'!$C$55,AC$51,0)</f>
        <v>0</v>
      </c>
      <c r="AD177" s="27">
        <f>AC177+AD23-SUMIF('Background Data'!$A$47:$A$52,'Data Tables'!$B177,'Data Tables'!AD$159:AD$164)+IF($B177=Inputs!$C$72,('Data Tables'!AD$147-'Data Tables'!AD$150-AD$160),0)+SUMIF('Background Data'!$A$67:$A$72,'Data Tables'!$B177,'Data Tables'!AD$159:AD$164)-IF($B177=Inputs!$C$78,AC$138,0)-IF($B177='Utility Modules'!$C$55,AD$51,0)</f>
        <v>0</v>
      </c>
      <c r="AE177" s="27">
        <f>AD177+AE23-SUMIF('Background Data'!$A$47:$A$52,'Data Tables'!$B177,'Data Tables'!AE$159:AE$164)+IF($B177=Inputs!$C$72,('Data Tables'!AE$147-'Data Tables'!AE$150-AE$160),0)+SUMIF('Background Data'!$A$67:$A$72,'Data Tables'!$B177,'Data Tables'!AE$159:AE$164)-IF($B177=Inputs!$C$78,AD$138,0)-IF($B177='Utility Modules'!$C$55,AE$51,0)</f>
        <v>0</v>
      </c>
      <c r="AF177" s="27">
        <f>AE177+AF23-SUMIF('Background Data'!$A$47:$A$52,'Data Tables'!$B177,'Data Tables'!AF$159:AF$164)+IF($B177=Inputs!$C$72,('Data Tables'!AF$147-'Data Tables'!AF$150-AF$160),0)+SUMIF('Background Data'!$A$67:$A$72,'Data Tables'!$B177,'Data Tables'!AF$159:AF$164)-IF($B177=Inputs!$C$78,AE$138,0)-IF($B177='Utility Modules'!$C$55,AF$51,0)</f>
        <v>0</v>
      </c>
      <c r="AG177" s="27">
        <f>AF177+AG23-SUMIF('Background Data'!$A$47:$A$52,'Data Tables'!$B177,'Data Tables'!AG$159:AG$164)+IF($B177=Inputs!$C$72,('Data Tables'!AG$147-'Data Tables'!AG$150-AG$160),0)+SUMIF('Background Data'!$A$67:$A$72,'Data Tables'!$B177,'Data Tables'!AG$159:AG$164)-IF($B177=Inputs!$C$78,AF$138,0)-IF($B177='Utility Modules'!$C$55,AG$51,0)</f>
        <v>0</v>
      </c>
      <c r="AH177" s="27">
        <f>AG177+AH23-SUMIF('Background Data'!$A$47:$A$52,'Data Tables'!$B177,'Data Tables'!AH$159:AH$164)+IF($B177=Inputs!$C$72,('Data Tables'!AH$147-'Data Tables'!AH$150-AH$160),0)+SUMIF('Background Data'!$A$67:$A$72,'Data Tables'!$B177,'Data Tables'!AH$159:AH$164)-IF($B177=Inputs!$C$78,AG$138,0)-IF($B177='Utility Modules'!$C$55,AH$51,0)</f>
        <v>0</v>
      </c>
      <c r="AI177" s="27">
        <f>AH177+AI23-SUMIF('Background Data'!$A$47:$A$52,'Data Tables'!$B177,'Data Tables'!AI$159:AI$164)+IF($B177=Inputs!$C$72,('Data Tables'!AI$147-'Data Tables'!AI$150-AI$160),0)+SUMIF('Background Data'!$A$67:$A$72,'Data Tables'!$B177,'Data Tables'!AI$159:AI$164)-IF($B177=Inputs!$C$78,AH$138,0)-IF($B177='Utility Modules'!$C$55,AI$51,0)</f>
        <v>0</v>
      </c>
      <c r="AJ177" s="27">
        <f>AI177+AJ23-SUMIF('Background Data'!$A$47:$A$52,'Data Tables'!$B177,'Data Tables'!AJ$159:AJ$164)+IF($B177=Inputs!$C$72,('Data Tables'!AJ$147-'Data Tables'!AJ$150-AJ$160),0)+SUMIF('Background Data'!$A$67:$A$72,'Data Tables'!$B177,'Data Tables'!AJ$159:AJ$164)-IF($B177=Inputs!$C$78,AI$138,0)-IF($B177='Utility Modules'!$C$55,AJ$51,0)</f>
        <v>0</v>
      </c>
      <c r="AK177" s="27">
        <f>AJ177+AK23-SUMIF('Background Data'!$A$47:$A$52,'Data Tables'!$B177,'Data Tables'!AK$159:AK$164)+IF($B177=Inputs!$C$72,('Data Tables'!AK$147-'Data Tables'!AK$150-AK$160),0)+SUMIF('Background Data'!$A$67:$A$72,'Data Tables'!$B177,'Data Tables'!AK$159:AK$164)-IF($B177=Inputs!$C$78,AJ$138,0)-IF($B177='Utility Modules'!$C$55,AK$51,0)</f>
        <v>0</v>
      </c>
      <c r="AL177" s="27">
        <f>AK177+AL23-SUMIF('Background Data'!$A$47:$A$52,'Data Tables'!$B177,'Data Tables'!AL$159:AL$164)+IF($B177=Inputs!$C$72,('Data Tables'!AL$147-'Data Tables'!AL$150-AL$160),0)+SUMIF('Background Data'!$A$67:$A$72,'Data Tables'!$B177,'Data Tables'!AL$159:AL$164)-IF($B177=Inputs!$C$78,AK$138,0)-IF($B177='Utility Modules'!$C$55,AL$51,0)</f>
        <v>0</v>
      </c>
      <c r="AM177" s="27">
        <f>AL177+AM23-SUMIF('Background Data'!$A$47:$A$52,'Data Tables'!$B177,'Data Tables'!AM$159:AM$164)+IF($B177=Inputs!$C$72,('Data Tables'!AM$147-'Data Tables'!AM$150-AM$160),0)+SUMIF('Background Data'!$A$67:$A$72,'Data Tables'!$B177,'Data Tables'!AM$159:AM$164)-IF($B177=Inputs!$C$78,AL$138,0)-IF($B177='Utility Modules'!$C$55,AM$51,0)</f>
        <v>0</v>
      </c>
      <c r="AN177" s="27">
        <f>AM177+AN23-SUMIF('Background Data'!$A$47:$A$52,'Data Tables'!$B177,'Data Tables'!AN$159:AN$164)+IF($B177=Inputs!$C$72,('Data Tables'!AN$147-'Data Tables'!AN$150-AN$160),0)+SUMIF('Background Data'!$A$67:$A$72,'Data Tables'!$B177,'Data Tables'!AN$159:AN$164)-IF($B177=Inputs!$C$78,AM$138,0)-IF($B177='Utility Modules'!$C$55,AN$51,0)</f>
        <v>0</v>
      </c>
      <c r="AO177" s="27">
        <f>AN177+AO23-SUMIF('Background Data'!$A$47:$A$52,'Data Tables'!$B177,'Data Tables'!AO$159:AO$164)+IF($B177=Inputs!$C$72,('Data Tables'!AO$147-'Data Tables'!AO$150-AO$160),0)+SUMIF('Background Data'!$A$67:$A$72,'Data Tables'!$B177,'Data Tables'!AO$159:AO$164)-IF($B177=Inputs!$C$78,AN$138,0)-IF($B177='Utility Modules'!$C$55,AO$51,0)</f>
        <v>0</v>
      </c>
      <c r="AP177" s="27">
        <f>AO177+AP23-SUMIF('Background Data'!$A$47:$A$52,'Data Tables'!$B177,'Data Tables'!AP$159:AP$164)+IF($B177=Inputs!$C$72,('Data Tables'!AP$147-'Data Tables'!AP$150-AP$160),0)+SUMIF('Background Data'!$A$67:$A$72,'Data Tables'!$B177,'Data Tables'!AP$159:AP$164)-IF($B177=Inputs!$C$78,AO$138,0)-IF($B177='Utility Modules'!$C$55,AP$51,0)</f>
        <v>0</v>
      </c>
      <c r="AQ177" s="27">
        <f>AP177+AQ23-SUMIF('Background Data'!$A$47:$A$52,'Data Tables'!$B177,'Data Tables'!AQ$159:AQ$164)+IF($B177=Inputs!$C$72,('Data Tables'!AQ$147-'Data Tables'!AQ$150-AQ$160),0)+SUMIF('Background Data'!$A$67:$A$72,'Data Tables'!$B177,'Data Tables'!AQ$159:AQ$164)-IF($B177=Inputs!$C$78,AP$138,0)-IF($B177='Utility Modules'!$C$55,AQ$51,0)</f>
        <v>0</v>
      </c>
      <c r="AR177" s="27">
        <f>AQ177+AR23-SUMIF('Background Data'!$A$47:$A$52,'Data Tables'!$B177,'Data Tables'!AR$159:AR$164)+IF($B177=Inputs!$C$72,('Data Tables'!AR$147-'Data Tables'!AR$150-AR$160),0)+SUMIF('Background Data'!$A$67:$A$72,'Data Tables'!$B177,'Data Tables'!AR$159:AR$164)-IF($B177=Inputs!$C$78,AQ$138,0)-IF($B177='Utility Modules'!$C$55,AR$51,0)</f>
        <v>0</v>
      </c>
      <c r="AS177" s="27">
        <f>AR177+AS23-SUMIF('Background Data'!$A$47:$A$52,'Data Tables'!$B177,'Data Tables'!AS$159:AS$164)+IF($B177=Inputs!$C$72,('Data Tables'!AS$147-'Data Tables'!AS$150-AS$160),0)+SUMIF('Background Data'!$A$67:$A$72,'Data Tables'!$B177,'Data Tables'!AS$159:AS$164)-IF($B177=Inputs!$C$78,AR$138,0)-IF($B177='Utility Modules'!$C$55,AS$51,0)</f>
        <v>0</v>
      </c>
      <c r="AT177" s="27">
        <f>AS177+AT23-SUMIF('Background Data'!$A$47:$A$52,'Data Tables'!$B177,'Data Tables'!AT$159:AT$164)+IF($B177=Inputs!$C$72,('Data Tables'!AT$147-'Data Tables'!AT$150-AT$160),0)+SUMIF('Background Data'!$A$67:$A$72,'Data Tables'!$B177,'Data Tables'!AT$159:AT$164)-IF($B177=Inputs!$C$78,AS$138,0)-IF($B177='Utility Modules'!$C$55,AT$51,0)</f>
        <v>0</v>
      </c>
      <c r="AU177" s="27">
        <f>AT177+AU23-SUMIF('Background Data'!$A$47:$A$52,'Data Tables'!$B177,'Data Tables'!AU$159:AU$164)+IF($B177=Inputs!$C$72,('Data Tables'!AU$147-'Data Tables'!AU$150-AU$160),0)+SUMIF('Background Data'!$A$67:$A$72,'Data Tables'!$B177,'Data Tables'!AU$159:AU$164)-IF($B177=Inputs!$C$78,AT$138,0)-IF($B177='Utility Modules'!$C$55,AU$51,0)</f>
        <v>0</v>
      </c>
      <c r="AV177" s="27">
        <f>AU177+AV23-SUMIF('Background Data'!$A$47:$A$52,'Data Tables'!$B177,'Data Tables'!AV$159:AV$164)+IF($B177=Inputs!$C$72,('Data Tables'!AV$147-'Data Tables'!AV$150-AV$160),0)+SUMIF('Background Data'!$A$67:$A$72,'Data Tables'!$B177,'Data Tables'!AV$159:AV$164)-IF($B177=Inputs!$C$78,AU$138,0)-IF($B177='Utility Modules'!$C$55,AV$51,0)</f>
        <v>0</v>
      </c>
      <c r="AW177" s="27">
        <f>AV177+AW23-SUMIF('Background Data'!$A$47:$A$52,'Data Tables'!$B177,'Data Tables'!AW$159:AW$164)+IF($B177=Inputs!$C$72,('Data Tables'!AW$147-'Data Tables'!AW$150-AW$160),0)+SUMIF('Background Data'!$A$67:$A$72,'Data Tables'!$B177,'Data Tables'!AW$159:AW$164)-IF($B177=Inputs!$C$78,AV$138,0)-IF($B177='Utility Modules'!$C$55,AW$51,0)</f>
        <v>0</v>
      </c>
      <c r="AX177" s="27">
        <f>AW177+AX23-SUMIF('Background Data'!$A$47:$A$52,'Data Tables'!$B177,'Data Tables'!AX$159:AX$164)+IF($B177=Inputs!$C$72,('Data Tables'!AX$147-'Data Tables'!AX$150-AX$160),0)+SUMIF('Background Data'!$A$67:$A$72,'Data Tables'!$B177,'Data Tables'!AX$159:AX$164)-IF($B177=Inputs!$C$78,AW$138,0)-IF($B177='Utility Modules'!$C$55,AX$51,0)</f>
        <v>0</v>
      </c>
      <c r="AY177" s="27">
        <f>AX177+AY23-SUMIF('Background Data'!$A$47:$A$52,'Data Tables'!$B177,'Data Tables'!AY$159:AY$164)+IF($B177=Inputs!$C$72,('Data Tables'!AY$147-'Data Tables'!AY$150-AY$160),0)+SUMIF('Background Data'!$A$67:$A$72,'Data Tables'!$B177,'Data Tables'!AY$159:AY$164)-IF($B177=Inputs!$C$78,AX$138,0)-IF($B177='Utility Modules'!$C$55,AY$51,0)</f>
        <v>0</v>
      </c>
      <c r="AZ177" s="27">
        <f>AY177+AZ23-SUMIF('Background Data'!$A$47:$A$52,'Data Tables'!$B177,'Data Tables'!AZ$159:AZ$164)+IF($B177=Inputs!$C$72,('Data Tables'!AZ$147-'Data Tables'!AZ$150-AZ$160),0)+SUMIF('Background Data'!$A$67:$A$72,'Data Tables'!$B177,'Data Tables'!AZ$159:AZ$164)-IF($B177=Inputs!$C$78,AY$138,0)-IF($B177='Utility Modules'!$C$55,AZ$51,0)</f>
        <v>0</v>
      </c>
      <c r="BA177" s="27">
        <f>AZ177+BA23-SUMIF('Background Data'!$A$47:$A$52,'Data Tables'!$B177,'Data Tables'!BA$159:BA$164)+IF($B177=Inputs!$C$72,('Data Tables'!BA$147-'Data Tables'!BA$150-BA$160),0)+SUMIF('Background Data'!$A$67:$A$72,'Data Tables'!$B177,'Data Tables'!BA$159:BA$164)-IF($B177=Inputs!$C$78,AZ$138,0)-IF($B177='Utility Modules'!$C$55,BA$51,0)</f>
        <v>0</v>
      </c>
      <c r="BB177" s="27">
        <f>BA177+BB23-SUMIF('Background Data'!$A$47:$A$52,'Data Tables'!$B177,'Data Tables'!BB$159:BB$164)+IF($B177=Inputs!$C$72,('Data Tables'!BB$147-'Data Tables'!BB$150-BB$160),0)+SUMIF('Background Data'!$A$67:$A$72,'Data Tables'!$B177,'Data Tables'!BB$159:BB$164)-IF($B177=Inputs!$C$78,BA$138,0)-IF($B177='Utility Modules'!$C$55,BB$51,0)</f>
        <v>0</v>
      </c>
      <c r="BC177" s="27">
        <f>BB177+BC23-SUMIF('Background Data'!$A$47:$A$52,'Data Tables'!$B177,'Data Tables'!BC$159:BC$164)+IF($B177=Inputs!$C$72,('Data Tables'!BC$147-'Data Tables'!BC$150-BC$160),0)+SUMIF('Background Data'!$A$67:$A$72,'Data Tables'!$B177,'Data Tables'!BC$159:BC$164)-IF($B177=Inputs!$C$78,BB$138,0)-IF($B177='Utility Modules'!$C$55,BC$51,0)</f>
        <v>0</v>
      </c>
      <c r="BD177" s="27">
        <f>BC177+BD23-SUMIF('Background Data'!$A$47:$A$52,'Data Tables'!$B177,'Data Tables'!BD$159:BD$164)+IF($B177=Inputs!$C$72,('Data Tables'!BD$147-'Data Tables'!BD$150-BD$160),0)+SUMIF('Background Data'!$A$67:$A$72,'Data Tables'!$B177,'Data Tables'!BD$159:BD$164)-IF($B177=Inputs!$C$78,BC$138,0)-IF($B177='Utility Modules'!$C$55,BD$51,0)</f>
        <v>0</v>
      </c>
      <c r="BE177" s="27">
        <f>BD177+BE23-SUMIF('Background Data'!$A$47:$A$52,'Data Tables'!$B177,'Data Tables'!BE$159:BE$164)+IF($B177=Inputs!$C$72,('Data Tables'!BE$147-'Data Tables'!BE$150-BE$160),0)+SUMIF('Background Data'!$A$67:$A$72,'Data Tables'!$B177,'Data Tables'!BE$159:BE$164)-IF($B177=Inputs!$C$78,BD$138,0)-IF($B177='Utility Modules'!$C$55,BE$51,0)</f>
        <v>0</v>
      </c>
      <c r="BF177" s="27">
        <f>BE177+BF23-SUMIF('Background Data'!$A$47:$A$52,'Data Tables'!$B177,'Data Tables'!BF$159:BF$164)+IF($B177=Inputs!$C$72,('Data Tables'!BF$147-'Data Tables'!BF$150-BF$160),0)+SUMIF('Background Data'!$A$67:$A$72,'Data Tables'!$B177,'Data Tables'!BF$159:BF$164)-IF($B177=Inputs!$C$78,BE$138,0)-IF($B177='Utility Modules'!$C$55,BF$51,0)</f>
        <v>0</v>
      </c>
      <c r="BG177" s="27">
        <f>BF177+BG23-SUMIF('Background Data'!$A$47:$A$52,'Data Tables'!$B177,'Data Tables'!BG$159:BG$164)+IF($B177=Inputs!$C$72,('Data Tables'!BG$147-'Data Tables'!BG$150-BG$160),0)+SUMIF('Background Data'!$A$67:$A$72,'Data Tables'!$B177,'Data Tables'!BG$159:BG$164)-IF($B177=Inputs!$C$78,BF$138,0)-IF($B177='Utility Modules'!$C$55,BG$51,0)</f>
        <v>0</v>
      </c>
      <c r="BH177" s="27">
        <f>BG177+BH23-SUMIF('Background Data'!$A$47:$A$52,'Data Tables'!$B177,'Data Tables'!BH$159:BH$164)+IF($B177=Inputs!$C$72,('Data Tables'!BH$147-'Data Tables'!BH$150-BH$160),0)+SUMIF('Background Data'!$A$67:$A$72,'Data Tables'!$B177,'Data Tables'!BH$159:BH$164)-IF($B177=Inputs!$C$78,BG$138,0)-IF($B177='Utility Modules'!$C$55,BH$51,0)</f>
        <v>0</v>
      </c>
      <c r="BI177" s="27">
        <f>BH177+BI23-SUMIF('Background Data'!$A$47:$A$52,'Data Tables'!$B177,'Data Tables'!BI$159:BI$164)+IF($B177=Inputs!$C$72,('Data Tables'!BI$147-'Data Tables'!BI$150-BI$160),0)+SUMIF('Background Data'!$A$67:$A$72,'Data Tables'!$B177,'Data Tables'!BI$159:BI$164)-IF($B177=Inputs!$C$78,BH$138,0)-IF($B177='Utility Modules'!$C$55,BI$51,0)</f>
        <v>0</v>
      </c>
      <c r="BJ177" s="27">
        <f>BI177+BJ23-SUMIF('Background Data'!$A$47:$A$52,'Data Tables'!$B177,'Data Tables'!BJ$159:BJ$164)+IF($B177=Inputs!$C$72,('Data Tables'!BJ$147-'Data Tables'!BJ$150-BJ$160),0)+SUMIF('Background Data'!$A$67:$A$72,'Data Tables'!$B177,'Data Tables'!BJ$159:BJ$164)-IF($B177=Inputs!$C$78,BI$138,0)-IF($B177='Utility Modules'!$C$55,BJ$51,0)</f>
        <v>0</v>
      </c>
      <c r="BK177" s="27">
        <f>BJ177+BK23-SUMIF('Background Data'!$A$47:$A$52,'Data Tables'!$B177,'Data Tables'!BK$159:BK$164)+IF($B177=Inputs!$C$72,('Data Tables'!BK$147-'Data Tables'!BK$150-BK$160),0)+SUMIF('Background Data'!$A$67:$A$72,'Data Tables'!$B177,'Data Tables'!BK$159:BK$164)-IF($B177=Inputs!$C$78,BJ$138,0)-IF($B177='Utility Modules'!$C$55,BK$51,0)</f>
        <v>0</v>
      </c>
      <c r="BL177" s="27">
        <f>BK177+BL23-SUMIF('Background Data'!$A$47:$A$52,'Data Tables'!$B177,'Data Tables'!BL$159:BL$164)+IF($B177=Inputs!$C$72,('Data Tables'!BL$147-'Data Tables'!BL$150-BL$160),0)+SUMIF('Background Data'!$A$67:$A$72,'Data Tables'!$B177,'Data Tables'!BL$159:BL$164)-IF($B177=Inputs!$C$78,BK$138,0)-IF($B177='Utility Modules'!$C$55,BL$51,0)</f>
        <v>0</v>
      </c>
      <c r="BM177" s="27">
        <f>BL177+BM23-SUMIF('Background Data'!$A$47:$A$52,'Data Tables'!$B177,'Data Tables'!BM$159:BM$164)+IF($B177=Inputs!$C$72,('Data Tables'!BM$147-'Data Tables'!BM$150-BM$160),0)+SUMIF('Background Data'!$A$67:$A$72,'Data Tables'!$B177,'Data Tables'!BM$159:BM$164)-IF($B177=Inputs!$C$78,BL$138,0)-IF($B177='Utility Modules'!$C$55,BM$51,0)</f>
        <v>0</v>
      </c>
      <c r="BN177" s="27">
        <f>BM177+BN23-SUMIF('Background Data'!$A$47:$A$52,'Data Tables'!$B177,'Data Tables'!BN$159:BN$164)+IF($B177=Inputs!$C$72,('Data Tables'!BN$147-'Data Tables'!BN$150-BN$160),0)+SUMIF('Background Data'!$A$67:$A$72,'Data Tables'!$B177,'Data Tables'!BN$159:BN$164)-IF($B177=Inputs!$C$78,BM$138,0)-IF($B177='Utility Modules'!$C$55,BN$51,0)</f>
        <v>0</v>
      </c>
      <c r="BO177" s="27">
        <f>BN177+BO23-SUMIF('Background Data'!$A$47:$A$52,'Data Tables'!$B177,'Data Tables'!BO$159:BO$164)+IF($B177=Inputs!$C$72,('Data Tables'!BO$147-'Data Tables'!BO$150-BO$160),0)+SUMIF('Background Data'!$A$67:$A$72,'Data Tables'!$B177,'Data Tables'!BO$159:BO$164)-IF($B177=Inputs!$C$78,BN$138,0)-IF($B177='Utility Modules'!$C$55,BO$51,0)</f>
        <v>0</v>
      </c>
      <c r="BP177" s="27">
        <f>BO177+BP23-SUMIF('Background Data'!$A$47:$A$52,'Data Tables'!$B177,'Data Tables'!BP$159:BP$164)+IF($B177=Inputs!$C$72,('Data Tables'!BP$147-'Data Tables'!BP$150-BP$160),0)+SUMIF('Background Data'!$A$67:$A$72,'Data Tables'!$B177,'Data Tables'!BP$159:BP$164)-IF($B177=Inputs!$C$78,BO$138,0)-IF($B177='Utility Modules'!$C$55,BP$51,0)</f>
        <v>0</v>
      </c>
      <c r="BQ177" s="27">
        <f>BP177+BQ23-SUMIF('Background Data'!$A$47:$A$52,'Data Tables'!$B177,'Data Tables'!BQ$159:BQ$164)+IF($B177=Inputs!$C$72,('Data Tables'!BQ$147-'Data Tables'!BQ$150-BQ$160),0)+SUMIF('Background Data'!$A$67:$A$72,'Data Tables'!$B177,'Data Tables'!BQ$159:BQ$164)-IF($B177=Inputs!$C$78,BP$138,0)-IF($B177='Utility Modules'!$C$55,BQ$51,0)</f>
        <v>0</v>
      </c>
      <c r="BR177" s="27">
        <f>BQ177+BR23-SUMIF('Background Data'!$A$47:$A$52,'Data Tables'!$B177,'Data Tables'!BR$159:BR$164)+IF($B177=Inputs!$C$72,('Data Tables'!BR$147-'Data Tables'!BR$150-BR$160),0)+SUMIF('Background Data'!$A$67:$A$72,'Data Tables'!$B177,'Data Tables'!BR$159:BR$164)-IF($B177=Inputs!$C$78,BQ$138,0)-IF($B177='Utility Modules'!$C$55,BR$51,0)</f>
        <v>0</v>
      </c>
      <c r="BS177" s="27">
        <f>BR177+BS23-SUMIF('Background Data'!$A$47:$A$52,'Data Tables'!$B177,'Data Tables'!BS$159:BS$164)+IF($B177=Inputs!$C$72,('Data Tables'!BS$147-'Data Tables'!BS$150-BS$160),0)+SUMIF('Background Data'!$A$67:$A$72,'Data Tables'!$B177,'Data Tables'!BS$159:BS$164)-IF($B177=Inputs!$C$78,BR$138,0)-IF($B177='Utility Modules'!$C$55,BS$51,0)</f>
        <v>0</v>
      </c>
      <c r="BT177" s="27">
        <f>BS177+BT23-SUMIF('Background Data'!$A$47:$A$52,'Data Tables'!$B177,'Data Tables'!BT$159:BT$164)+IF($B177=Inputs!$C$72,('Data Tables'!BT$147-'Data Tables'!BT$150-BT$160),0)+SUMIF('Background Data'!$A$67:$A$72,'Data Tables'!$B177,'Data Tables'!BT$159:BT$164)-IF($B177=Inputs!$C$78,BS$138,0)-IF($B177='Utility Modules'!$C$55,BT$51,0)</f>
        <v>0</v>
      </c>
      <c r="BU177" s="27">
        <f>BT177+BU23-SUMIF('Background Data'!$A$47:$A$52,'Data Tables'!$B177,'Data Tables'!BU$159:BU$164)+IF($B177=Inputs!$C$72,('Data Tables'!BU$147-'Data Tables'!BU$150-BU$160),0)+SUMIF('Background Data'!$A$67:$A$72,'Data Tables'!$B177,'Data Tables'!BU$159:BU$164)-IF($B177=Inputs!$C$78,BT$138,0)-IF($B177='Utility Modules'!$C$55,BU$51,0)</f>
        <v>0</v>
      </c>
      <c r="BV177" s="27">
        <f>BU177+BV23-SUMIF('Background Data'!$A$47:$A$52,'Data Tables'!$B177,'Data Tables'!BV$159:BV$164)+IF($B177=Inputs!$C$72,('Data Tables'!BV$147-'Data Tables'!BV$150-BV$160),0)+SUMIF('Background Data'!$A$67:$A$72,'Data Tables'!$B177,'Data Tables'!BV$159:BV$164)-IF($B177=Inputs!$C$78,BU$138,0)-IF($B177='Utility Modules'!$C$55,BV$51,0)</f>
        <v>0</v>
      </c>
      <c r="BW177" s="27">
        <f>BV177+BW23-SUMIF('Background Data'!$A$47:$A$52,'Data Tables'!$B177,'Data Tables'!BW$159:BW$164)+IF($B177=Inputs!$C$72,('Data Tables'!BW$147-'Data Tables'!BW$150-BW$160),0)+SUMIF('Background Data'!$A$67:$A$72,'Data Tables'!$B177,'Data Tables'!BW$159:BW$164)-IF($B177=Inputs!$C$78,BV$138,0)-IF($B177='Utility Modules'!$C$55,BW$51,0)</f>
        <v>0</v>
      </c>
      <c r="BX177" s="27">
        <f>BW177+BX23-SUMIF('Background Data'!$A$47:$A$52,'Data Tables'!$B177,'Data Tables'!BX$159:BX$164)+IF($B177=Inputs!$C$72,('Data Tables'!BX$147-'Data Tables'!BX$150-BX$160),0)+SUMIF('Background Data'!$A$67:$A$72,'Data Tables'!$B177,'Data Tables'!BX$159:BX$164)-IF($B177=Inputs!$C$78,BW$138,0)-IF($B177='Utility Modules'!$C$55,BX$51,0)</f>
        <v>0</v>
      </c>
      <c r="BY177" s="27">
        <f>BX177+BY23-SUMIF('Background Data'!$A$47:$A$52,'Data Tables'!$B177,'Data Tables'!BY$159:BY$164)+IF($B177=Inputs!$C$72,('Data Tables'!BY$147-'Data Tables'!BY$150-BY$160),0)+SUMIF('Background Data'!$A$67:$A$72,'Data Tables'!$B177,'Data Tables'!BY$159:BY$164)-IF($B177=Inputs!$C$78,BX$138,0)-IF($B177='Utility Modules'!$C$55,BY$51,0)</f>
        <v>0</v>
      </c>
      <c r="BZ177" s="27">
        <f>BY177+BZ23-SUMIF('Background Data'!$A$47:$A$52,'Data Tables'!$B177,'Data Tables'!BZ$159:BZ$164)+IF($B177=Inputs!$C$72,('Data Tables'!BZ$147-'Data Tables'!BZ$150-BZ$160),0)+SUMIF('Background Data'!$A$67:$A$72,'Data Tables'!$B177,'Data Tables'!BZ$159:BZ$164)-IF($B177=Inputs!$C$78,BY$138,0)-IF($B177='Utility Modules'!$C$55,BZ$51,0)</f>
        <v>0</v>
      </c>
      <c r="CA177" s="27">
        <f>BZ177+CA23-SUMIF('Background Data'!$A$47:$A$52,'Data Tables'!$B177,'Data Tables'!CA$159:CA$164)+IF($B177=Inputs!$C$72,('Data Tables'!CA$147-'Data Tables'!CA$150-CA$160),0)+SUMIF('Background Data'!$A$67:$A$72,'Data Tables'!$B177,'Data Tables'!CA$159:CA$164)-IF($B177=Inputs!$C$78,BZ$138,0)-IF($B177='Utility Modules'!$C$55,CA$51,0)</f>
        <v>0</v>
      </c>
      <c r="CB177" s="27">
        <f>CA177+CB23-SUMIF('Background Data'!$A$47:$A$52,'Data Tables'!$B177,'Data Tables'!CB$159:CB$164)+IF($B177=Inputs!$C$72,('Data Tables'!CB$147-'Data Tables'!CB$150-CB$160),0)+SUMIF('Background Data'!$A$67:$A$72,'Data Tables'!$B177,'Data Tables'!CB$159:CB$164)-IF($B177=Inputs!$C$78,CA$138,0)-IF($B177='Utility Modules'!$C$55,CB$51,0)</f>
        <v>0</v>
      </c>
      <c r="CC177" s="27">
        <f>CB177+CC23-SUMIF('Background Data'!$A$47:$A$52,'Data Tables'!$B177,'Data Tables'!CC$159:CC$164)+IF($B177=Inputs!$C$72,('Data Tables'!CC$147-'Data Tables'!CC$150-CC$160),0)+SUMIF('Background Data'!$A$67:$A$72,'Data Tables'!$B177,'Data Tables'!CC$159:CC$164)-IF($B177=Inputs!$C$78,CB$138,0)-IF($B177='Utility Modules'!$C$55,CC$51,0)</f>
        <v>0</v>
      </c>
      <c r="CD177" s="27">
        <f>CC177+CD23-SUMIF('Background Data'!$A$47:$A$52,'Data Tables'!$B177,'Data Tables'!CD$159:CD$164)+IF($B177=Inputs!$C$72,('Data Tables'!CD$147-'Data Tables'!CD$150-CD$160),0)+SUMIF('Background Data'!$A$67:$A$72,'Data Tables'!$B177,'Data Tables'!CD$159:CD$164)-IF($B177=Inputs!$C$78,CC$138,0)-IF($B177='Utility Modules'!$C$55,CD$51,0)</f>
        <v>0</v>
      </c>
      <c r="CE177" s="27">
        <f>CD177+CE23-SUMIF('Background Data'!$A$47:$A$52,'Data Tables'!$B177,'Data Tables'!CE$159:CE$164)+IF($B177=Inputs!$C$72,('Data Tables'!CE$147-'Data Tables'!CE$150-CE$160),0)+SUMIF('Background Data'!$A$67:$A$72,'Data Tables'!$B177,'Data Tables'!CE$159:CE$164)-IF($B177=Inputs!$C$78,CD$138,0)-IF($B177='Utility Modules'!$C$55,CE$51,0)</f>
        <v>0</v>
      </c>
      <c r="CF177" s="27">
        <f>CE177+CF23-SUMIF('Background Data'!$A$47:$A$52,'Data Tables'!$B177,'Data Tables'!CF$159:CF$164)+IF($B177=Inputs!$C$72,('Data Tables'!CF$147-'Data Tables'!CF$150-CF$160),0)+SUMIF('Background Data'!$A$67:$A$72,'Data Tables'!$B177,'Data Tables'!CF$159:CF$164)-IF($B177=Inputs!$C$78,CE$138,0)-IF($B177='Utility Modules'!$C$55,CF$51,0)</f>
        <v>0</v>
      </c>
      <c r="CG177" s="27">
        <f>CF177+CG23-SUMIF('Background Data'!$A$47:$A$52,'Data Tables'!$B177,'Data Tables'!CG$159:CG$164)+IF($B177=Inputs!$C$72,('Data Tables'!CG$147-'Data Tables'!CG$150-CG$160),0)+SUMIF('Background Data'!$A$67:$A$72,'Data Tables'!$B177,'Data Tables'!CG$159:CG$164)-IF($B177=Inputs!$C$78,CF$138,0)-IF($B177='Utility Modules'!$C$55,CG$51,0)</f>
        <v>0</v>
      </c>
      <c r="CH177" s="27">
        <f>CG177+CH23-SUMIF('Background Data'!$A$47:$A$52,'Data Tables'!$B177,'Data Tables'!CH$159:CH$164)+IF($B177=Inputs!$C$72,('Data Tables'!CH$147-'Data Tables'!CH$150-CH$160),0)+SUMIF('Background Data'!$A$67:$A$72,'Data Tables'!$B177,'Data Tables'!CH$159:CH$164)-IF($B177=Inputs!$C$78,CG$138,0)-IF($B177='Utility Modules'!$C$55,CH$51,0)</f>
        <v>0</v>
      </c>
      <c r="CI177" s="27">
        <f>CH177+CI23-SUMIF('Background Data'!$A$47:$A$52,'Data Tables'!$B177,'Data Tables'!CI$159:CI$164)+IF($B177=Inputs!$C$72,('Data Tables'!CI$147-'Data Tables'!CI$150-CI$160),0)+SUMIF('Background Data'!$A$67:$A$72,'Data Tables'!$B177,'Data Tables'!CI$159:CI$164)-IF($B177=Inputs!$C$78,CH$138,0)-IF($B177='Utility Modules'!$C$55,CI$51,0)</f>
        <v>0</v>
      </c>
      <c r="CJ177" s="27">
        <f>CI177+CJ23-SUMIF('Background Data'!$A$47:$A$52,'Data Tables'!$B177,'Data Tables'!CJ$159:CJ$164)+IF($B177=Inputs!$C$72,('Data Tables'!CJ$147-'Data Tables'!CJ$150-CJ$160),0)+SUMIF('Background Data'!$A$67:$A$72,'Data Tables'!$B177,'Data Tables'!CJ$159:CJ$164)-IF($B177=Inputs!$C$78,CI$138,0)-IF($B177='Utility Modules'!$C$55,CJ$51,0)</f>
        <v>0</v>
      </c>
      <c r="CK177" s="27">
        <f>CJ177+CK23-SUMIF('Background Data'!$A$47:$A$52,'Data Tables'!$B177,'Data Tables'!CK$159:CK$164)+IF($B177=Inputs!$C$72,('Data Tables'!CK$147-'Data Tables'!CK$150-CK$160),0)+SUMIF('Background Data'!$A$67:$A$72,'Data Tables'!$B177,'Data Tables'!CK$159:CK$164)-IF($B177=Inputs!$C$78,CJ$138,0)-IF($B177='Utility Modules'!$C$55,CK$51,0)</f>
        <v>0</v>
      </c>
      <c r="CL177" s="27">
        <f>CK177+CL23-SUMIF('Background Data'!$A$47:$A$52,'Data Tables'!$B177,'Data Tables'!CL$159:CL$164)+IF($B177=Inputs!$C$72,('Data Tables'!CL$147-'Data Tables'!CL$150-CL$160),0)+SUMIF('Background Data'!$A$67:$A$72,'Data Tables'!$B177,'Data Tables'!CL$159:CL$164)-IF($B177=Inputs!$C$78,CK$138,0)-IF($B177='Utility Modules'!$C$55,CL$51,0)</f>
        <v>0</v>
      </c>
      <c r="CM177" s="27">
        <f>CL177+CM23-SUMIF('Background Data'!$A$47:$A$52,'Data Tables'!$B177,'Data Tables'!CM$159:CM$164)+IF($B177=Inputs!$C$72,('Data Tables'!CM$147-'Data Tables'!CM$150-CM$160),0)+SUMIF('Background Data'!$A$67:$A$72,'Data Tables'!$B177,'Data Tables'!CM$159:CM$164)-IF($B177=Inputs!$C$78,CL$138,0)-IF($B177='Utility Modules'!$C$55,CM$51,0)</f>
        <v>0</v>
      </c>
      <c r="CN177" s="27">
        <f>CM177+CN23-SUMIF('Background Data'!$A$47:$A$52,'Data Tables'!$B177,'Data Tables'!CN$159:CN$164)+IF($B177=Inputs!$C$72,('Data Tables'!CN$147-'Data Tables'!CN$150-CN$160),0)+SUMIF('Background Data'!$A$67:$A$72,'Data Tables'!$B177,'Data Tables'!CN$159:CN$164)-IF($B177=Inputs!$C$78,CM$138,0)-IF($B177='Utility Modules'!$C$55,CN$51,0)</f>
        <v>0</v>
      </c>
      <c r="CO177" s="27">
        <f>CN177+CO23-SUMIF('Background Data'!$A$47:$A$52,'Data Tables'!$B177,'Data Tables'!CO$159:CO$164)+IF($B177=Inputs!$C$72,('Data Tables'!CO$147-'Data Tables'!CO$150-CO$160),0)+SUMIF('Background Data'!$A$67:$A$72,'Data Tables'!$B177,'Data Tables'!CO$159:CO$164)-IF($B177=Inputs!$C$78,CN$138,0)-IF($B177='Utility Modules'!$C$55,CO$51,0)</f>
        <v>0</v>
      </c>
      <c r="CP177" s="27">
        <f>CO177+CP23-SUMIF('Background Data'!$A$47:$A$52,'Data Tables'!$B177,'Data Tables'!CP$159:CP$164)+IF($B177=Inputs!$C$72,('Data Tables'!CP$147-'Data Tables'!CP$150-CP$160),0)+SUMIF('Background Data'!$A$67:$A$72,'Data Tables'!$B177,'Data Tables'!CP$159:CP$164)-IF($B177=Inputs!$C$78,CO$138,0)-IF($B177='Utility Modules'!$C$55,CP$51,0)</f>
        <v>0</v>
      </c>
      <c r="CQ177" s="27">
        <f>CP177+CQ23-SUMIF('Background Data'!$A$47:$A$52,'Data Tables'!$B177,'Data Tables'!CQ$159:CQ$164)+IF($B177=Inputs!$C$72,('Data Tables'!CQ$147-'Data Tables'!CQ$150-CQ$160),0)+SUMIF('Background Data'!$A$67:$A$72,'Data Tables'!$B177,'Data Tables'!CQ$159:CQ$164)-IF($B177=Inputs!$C$78,CP$138,0)-IF($B177='Utility Modules'!$C$55,CQ$51,0)</f>
        <v>0</v>
      </c>
      <c r="CR177" s="27">
        <f>CQ177+CR23-SUMIF('Background Data'!$A$47:$A$52,'Data Tables'!$B177,'Data Tables'!CR$159:CR$164)+IF($B177=Inputs!$C$72,('Data Tables'!CR$147-'Data Tables'!CR$150-CR$160),0)+SUMIF('Background Data'!$A$67:$A$72,'Data Tables'!$B177,'Data Tables'!CR$159:CR$164)-IF($B177=Inputs!$C$78,CQ$138,0)-IF($B177='Utility Modules'!$C$55,CR$51,0)</f>
        <v>0</v>
      </c>
      <c r="CS177" s="27">
        <f>CR177+CS23-SUMIF('Background Data'!$A$47:$A$52,'Data Tables'!$B177,'Data Tables'!CS$159:CS$164)+IF($B177=Inputs!$C$72,('Data Tables'!CS$147-'Data Tables'!CS$150-CS$160),0)+SUMIF('Background Data'!$A$67:$A$72,'Data Tables'!$B177,'Data Tables'!CS$159:CS$164)-IF($B177=Inputs!$C$78,CR$138,0)-IF($B177='Utility Modules'!$C$55,CS$51,0)</f>
        <v>0</v>
      </c>
      <c r="CT177" s="27">
        <f>CS177+CT23-SUMIF('Background Data'!$A$47:$A$52,'Data Tables'!$B177,'Data Tables'!CT$159:CT$164)+IF($B177=Inputs!$C$72,('Data Tables'!CT$147-'Data Tables'!CT$150-CT$160),0)+SUMIF('Background Data'!$A$67:$A$72,'Data Tables'!$B177,'Data Tables'!CT$159:CT$164)-IF($B177=Inputs!$C$78,CS$138,0)-IF($B177='Utility Modules'!$C$55,CT$51,0)</f>
        <v>0</v>
      </c>
      <c r="CU177" s="27">
        <f>CT177+CU23-SUMIF('Background Data'!$A$47:$A$52,'Data Tables'!$B177,'Data Tables'!CU$159:CU$164)+IF($B177=Inputs!$C$72,('Data Tables'!CU$147-'Data Tables'!CU$150-CU$160),0)+SUMIF('Background Data'!$A$67:$A$72,'Data Tables'!$B177,'Data Tables'!CU$159:CU$164)-IF($B177=Inputs!$C$78,CT$138,0)-IF($B177='Utility Modules'!$C$55,CU$51,0)</f>
        <v>0</v>
      </c>
      <c r="CV177" s="27">
        <f>CU177+CV23-SUMIF('Background Data'!$A$47:$A$52,'Data Tables'!$B177,'Data Tables'!CV$159:CV$164)+IF($B177=Inputs!$C$72,('Data Tables'!CV$147-'Data Tables'!CV$150-CV$160),0)+SUMIF('Background Data'!$A$67:$A$72,'Data Tables'!$B177,'Data Tables'!CV$159:CV$164)-IF($B177=Inputs!$C$78,CU$138,0)-IF($B177='Utility Modules'!$C$55,CV$51,0)</f>
        <v>0</v>
      </c>
      <c r="CW177" s="27">
        <f>CV177+CW23-SUMIF('Background Data'!$A$47:$A$52,'Data Tables'!$B177,'Data Tables'!CW$159:CW$164)+IF($B177=Inputs!$C$72,('Data Tables'!CW$147-'Data Tables'!CW$150-CW$160),0)+SUMIF('Background Data'!$A$67:$A$72,'Data Tables'!$B177,'Data Tables'!CW$159:CW$164)-IF($B177=Inputs!$C$78,CV$138,0)-IF($B177='Utility Modules'!$C$55,CW$51,0)</f>
        <v>0</v>
      </c>
      <c r="CX177" s="27">
        <f>CW177+CX23-SUMIF('Background Data'!$A$47:$A$52,'Data Tables'!$B177,'Data Tables'!CX$159:CX$164)+IF($B177=Inputs!$C$72,('Data Tables'!CX$147-'Data Tables'!CX$150-CX$160),0)+SUMIF('Background Data'!$A$67:$A$72,'Data Tables'!$B177,'Data Tables'!CX$159:CX$164)-IF($B177=Inputs!$C$78,CW$138,0)-IF($B177='Utility Modules'!$C$55,CX$51,0)</f>
        <v>0</v>
      </c>
      <c r="CY177" s="27">
        <f>CX177+CY23-SUMIF('Background Data'!$A$47:$A$52,'Data Tables'!$B177,'Data Tables'!CY$159:CY$164)+IF($B177=Inputs!$C$72,('Data Tables'!CY$147-'Data Tables'!CY$150-CY$160),0)+SUMIF('Background Data'!$A$67:$A$72,'Data Tables'!$B177,'Data Tables'!CY$159:CY$164)-IF($B177=Inputs!$C$78,CX$138,0)-IF($B177='Utility Modules'!$C$55,CY$51,0)</f>
        <v>0</v>
      </c>
      <c r="CZ177" s="27">
        <f>CY177+CZ23-SUMIF('Background Data'!$A$47:$A$52,'Data Tables'!$B177,'Data Tables'!CZ$159:CZ$164)+IF($B177=Inputs!$C$72,('Data Tables'!CZ$147-'Data Tables'!CZ$150-CZ$160),0)+SUMIF('Background Data'!$A$67:$A$72,'Data Tables'!$B177,'Data Tables'!CZ$159:CZ$164)-IF($B177=Inputs!$C$78,CY$138,0)-IF($B177='Utility Modules'!$C$55,CZ$51,0)</f>
        <v>0</v>
      </c>
      <c r="DA177" s="27">
        <f>CZ177+DA23-SUMIF('Background Data'!$A$47:$A$52,'Data Tables'!$B177,'Data Tables'!DA$159:DA$164)+IF($B177=Inputs!$C$72,('Data Tables'!DA$147-'Data Tables'!DA$150-DA$160),0)+SUMIF('Background Data'!$A$67:$A$72,'Data Tables'!$B177,'Data Tables'!DA$159:DA$164)-IF($B177=Inputs!$C$78,CZ$138,0)-IF($B177='Utility Modules'!$C$55,DA$51,0)</f>
        <v>0</v>
      </c>
      <c r="DB177" s="27">
        <f>DA177+DB23-SUMIF('Background Data'!$A$47:$A$52,'Data Tables'!$B177,'Data Tables'!DB$159:DB$164)+IF($B177=Inputs!$C$72,('Data Tables'!DB$147-'Data Tables'!DB$150-DB$160),0)+SUMIF('Background Data'!$A$67:$A$72,'Data Tables'!$B177,'Data Tables'!DB$159:DB$164)-IF($B177=Inputs!$C$78,DA$138,0)-IF($B177='Utility Modules'!$C$55,DB$51,0)</f>
        <v>0</v>
      </c>
      <c r="DC177" s="27">
        <f>DB177+DC23-SUMIF('Background Data'!$A$47:$A$52,'Data Tables'!$B177,'Data Tables'!DC$159:DC$164)+IF($B177=Inputs!$C$72,('Data Tables'!DC$147-'Data Tables'!DC$150-DC$160),0)+SUMIF('Background Data'!$A$67:$A$72,'Data Tables'!$B177,'Data Tables'!DC$159:DC$164)-IF($B177=Inputs!$C$78,DB$138,0)-IF($B177='Utility Modules'!$C$55,DC$51,0)</f>
        <v>0</v>
      </c>
      <c r="DD177" s="27">
        <f>DC177+DD23-SUMIF('Background Data'!$A$47:$A$52,'Data Tables'!$B177,'Data Tables'!DD$159:DD$164)+IF($B177=Inputs!$C$72,('Data Tables'!DD$147-'Data Tables'!DD$150-DD$160),0)+SUMIF('Background Data'!$A$67:$A$72,'Data Tables'!$B177,'Data Tables'!DD$159:DD$164)-IF($B177=Inputs!$C$78,DC$138,0)-IF($B177='Utility Modules'!$C$55,DD$51,0)</f>
        <v>0</v>
      </c>
      <c r="DE177" s="27">
        <f>DD177+DE23-SUMIF('Background Data'!$A$47:$A$52,'Data Tables'!$B177,'Data Tables'!DE$159:DE$164)+IF($B177=Inputs!$C$72,('Data Tables'!DE$147-'Data Tables'!DE$150-DE$160),0)+SUMIF('Background Data'!$A$67:$A$72,'Data Tables'!$B177,'Data Tables'!DE$159:DE$164)-IF($B177=Inputs!$C$78,DD$138,0)-IF($B177='Utility Modules'!$C$55,DE$51,0)</f>
        <v>0</v>
      </c>
      <c r="DF177" s="27">
        <f>DE177+DF23-SUMIF('Background Data'!$A$47:$A$52,'Data Tables'!$B177,'Data Tables'!DF$159:DF$164)+IF($B177=Inputs!$C$72,('Data Tables'!DF$147-'Data Tables'!DF$150-DF$160),0)+SUMIF('Background Data'!$A$67:$A$72,'Data Tables'!$B177,'Data Tables'!DF$159:DF$164)-IF($B177=Inputs!$C$78,DE$138,0)-IF($B177='Utility Modules'!$C$55,DF$51,0)</f>
        <v>0</v>
      </c>
      <c r="DG177" s="27">
        <f>DF177+DG23-SUMIF('Background Data'!$A$47:$A$52,'Data Tables'!$B177,'Data Tables'!DG$159:DG$164)+IF($B177=Inputs!$C$72,('Data Tables'!DG$147-'Data Tables'!DG$150-DG$160),0)+SUMIF('Background Data'!$A$67:$A$72,'Data Tables'!$B177,'Data Tables'!DG$159:DG$164)-IF($B177=Inputs!$C$78,DF$138,0)-IF($B177='Utility Modules'!$C$55,DG$51,0)</f>
        <v>0</v>
      </c>
      <c r="DH177" s="27">
        <f>DG177+DH23-SUMIF('Background Data'!$A$47:$A$52,'Data Tables'!$B177,'Data Tables'!DH$159:DH$164)+IF($B177=Inputs!$C$72,('Data Tables'!DH$147-'Data Tables'!DH$150-DH$160),0)+SUMIF('Background Data'!$A$67:$A$72,'Data Tables'!$B177,'Data Tables'!DH$159:DH$164)-IF($B177=Inputs!$C$78,DG$138,0)-IF($B177='Utility Modules'!$C$55,DH$51,0)</f>
        <v>0</v>
      </c>
      <c r="DI177" s="27">
        <f>DH177+DI23-SUMIF('Background Data'!$A$47:$A$52,'Data Tables'!$B177,'Data Tables'!DI$159:DI$164)+IF($B177=Inputs!$C$72,('Data Tables'!DI$147-'Data Tables'!DI$150-DI$160),0)+SUMIF('Background Data'!$A$67:$A$72,'Data Tables'!$B177,'Data Tables'!DI$159:DI$164)-IF($B177=Inputs!$C$78,DH$138,0)-IF($B177='Utility Modules'!$C$55,DI$51,0)</f>
        <v>0</v>
      </c>
      <c r="DJ177" s="27">
        <f>DI177+DJ23-SUMIF('Background Data'!$A$47:$A$52,'Data Tables'!$B177,'Data Tables'!DJ$159:DJ$164)+IF($B177=Inputs!$C$72,('Data Tables'!DJ$147-'Data Tables'!DJ$150-DJ$160),0)+SUMIF('Background Data'!$A$67:$A$72,'Data Tables'!$B177,'Data Tables'!DJ$159:DJ$164)-IF($B177=Inputs!$C$78,DI$138,0)-IF($B177='Utility Modules'!$C$55,DJ$51,0)</f>
        <v>0</v>
      </c>
      <c r="DK177" s="27">
        <f>DJ177+DK23-SUMIF('Background Data'!$A$47:$A$52,'Data Tables'!$B177,'Data Tables'!DK$159:DK$164)+IF($B177=Inputs!$C$72,('Data Tables'!DK$147-'Data Tables'!DK$150-DK$160),0)+SUMIF('Background Data'!$A$67:$A$72,'Data Tables'!$B177,'Data Tables'!DK$159:DK$164)-IF($B177=Inputs!$C$78,DJ$138,0)-IF($B177='Utility Modules'!$C$55,DK$51,0)</f>
        <v>0</v>
      </c>
      <c r="DL177" s="27">
        <f>DK177+DL23-SUMIF('Background Data'!$A$47:$A$52,'Data Tables'!$B177,'Data Tables'!DL$159:DL$164)+IF($B177=Inputs!$C$72,('Data Tables'!DL$147-'Data Tables'!DL$150-DL$160),0)+SUMIF('Background Data'!$A$67:$A$72,'Data Tables'!$B177,'Data Tables'!DL$159:DL$164)-IF($B177=Inputs!$C$78,DK$138,0)-IF($B177='Utility Modules'!$C$55,DL$51,0)</f>
        <v>0</v>
      </c>
      <c r="DM177" s="27">
        <f>DL177+DM23-SUMIF('Background Data'!$A$47:$A$52,'Data Tables'!$B177,'Data Tables'!DM$159:DM$164)+IF($B177=Inputs!$C$72,('Data Tables'!DM$147-'Data Tables'!DM$150-DM$160),0)+SUMIF('Background Data'!$A$67:$A$72,'Data Tables'!$B177,'Data Tables'!DM$159:DM$164)-IF($B177=Inputs!$C$78,DL$138,0)-IF($B177='Utility Modules'!$C$55,DM$51,0)</f>
        <v>0</v>
      </c>
      <c r="DN177" s="27">
        <f>DM177+DN23-SUMIF('Background Data'!$A$47:$A$52,'Data Tables'!$B177,'Data Tables'!DN$159:DN$164)+IF($B177=Inputs!$C$72,('Data Tables'!DN$147-'Data Tables'!DN$150-DN$160),0)+SUMIF('Background Data'!$A$67:$A$72,'Data Tables'!$B177,'Data Tables'!DN$159:DN$164)-IF($B177=Inputs!$C$78,DM$138,0)-IF($B177='Utility Modules'!$C$55,DN$51,0)</f>
        <v>0</v>
      </c>
      <c r="DO177" s="27">
        <f>DN177+DO23-SUMIF('Background Data'!$A$47:$A$52,'Data Tables'!$B177,'Data Tables'!DO$159:DO$164)+IF($B177=Inputs!$C$72,('Data Tables'!DO$147-'Data Tables'!DO$150-DO$160),0)+SUMIF('Background Data'!$A$67:$A$72,'Data Tables'!$B177,'Data Tables'!DO$159:DO$164)-IF($B177=Inputs!$C$78,DN$138,0)-IF($B177='Utility Modules'!$C$55,DO$51,0)</f>
        <v>0</v>
      </c>
      <c r="DP177" s="27">
        <f>DO177+DP23-SUMIF('Background Data'!$A$47:$A$52,'Data Tables'!$B177,'Data Tables'!DP$159:DP$164)+IF($B177=Inputs!$C$72,('Data Tables'!DP$147-'Data Tables'!DP$150-DP$160),0)+SUMIF('Background Data'!$A$67:$A$72,'Data Tables'!$B177,'Data Tables'!DP$159:DP$164)-IF($B177=Inputs!$C$78,DO$138,0)-IF($B177='Utility Modules'!$C$55,DP$51,0)</f>
        <v>0</v>
      </c>
      <c r="DQ177" s="27">
        <f>DP177+DQ23-SUMIF('Background Data'!$A$47:$A$52,'Data Tables'!$B177,'Data Tables'!DQ$159:DQ$164)+IF($B177=Inputs!$C$72,('Data Tables'!DQ$147-'Data Tables'!DQ$150-DQ$160),0)+SUMIF('Background Data'!$A$67:$A$72,'Data Tables'!$B177,'Data Tables'!DQ$159:DQ$164)-IF($B177=Inputs!$C$78,DP$138,0)-IF($B177='Utility Modules'!$C$55,DQ$51,0)</f>
        <v>0</v>
      </c>
      <c r="DR177" s="27">
        <f>DQ177+DR23-SUMIF('Background Data'!$A$47:$A$52,'Data Tables'!$B177,'Data Tables'!DR$159:DR$164)+IF($B177=Inputs!$C$72,('Data Tables'!DR$147-'Data Tables'!DR$150-DR$160),0)+SUMIF('Background Data'!$A$67:$A$72,'Data Tables'!$B177,'Data Tables'!DR$159:DR$164)-IF($B177=Inputs!$C$78,DQ$138,0)-IF($B177='Utility Modules'!$C$55,DR$51,0)</f>
        <v>0</v>
      </c>
    </row>
    <row r="178" ht="14.25" customHeight="1">
      <c r="B178" s="242" t="str">
        <f>'Fund Raising'!B40</f>
        <v>Placeholder 5</v>
      </c>
      <c r="C178" s="27">
        <f>C41-SUMIF('Background Data'!$A$47:$A$52,'Data Tables'!$B178,'Data Tables'!C$159:C$164)+IF($B178=Inputs!$C$72,('Data Tables'!C$147-'Data Tables'!C$150-C$160),0)+SUMIF('Background Data'!$A$67:$A$72,'Data Tables'!$B178,'Data Tables'!C$159:C$164)-IF($B178=Inputs!$C$78,C$138,0)-IF($B178='Utility Modules'!$C$55,C$51,0)</f>
        <v>0</v>
      </c>
      <c r="D178" s="27">
        <f>C178+D24-SUMIF('Background Data'!$A$47:$A$52,'Data Tables'!$B178,'Data Tables'!D$159:D$164)+IF($B178=Inputs!$C$72,('Data Tables'!D$147-'Data Tables'!D$150-D$160),0)+SUMIF('Background Data'!$A$67:$A$72,'Data Tables'!$B178,'Data Tables'!D$159:D$164)-IF($B178=Inputs!$C$78,C$138,0)-IF($B178='Utility Modules'!$C$55,D$51,0)</f>
        <v>0</v>
      </c>
      <c r="E178" s="27">
        <f>D178+E24-SUMIF('Background Data'!$A$47:$A$52,'Data Tables'!$B178,'Data Tables'!E$159:E$164)+IF($B178=Inputs!$C$72,('Data Tables'!E$147-'Data Tables'!E$150-E$160),0)+SUMIF('Background Data'!$A$67:$A$72,'Data Tables'!$B178,'Data Tables'!E$159:E$164)-IF($B178=Inputs!$C$78,D$138,0)-IF($B178='Utility Modules'!$C$55,E$51,0)</f>
        <v>0</v>
      </c>
      <c r="F178" s="27">
        <f>E178+F24-SUMIF('Background Data'!$A$47:$A$52,'Data Tables'!$B178,'Data Tables'!F$159:F$164)+IF($B178=Inputs!$C$72,('Data Tables'!F$147-'Data Tables'!F$150-F$160),0)+SUMIF('Background Data'!$A$67:$A$72,'Data Tables'!$B178,'Data Tables'!F$159:F$164)-IF($B178=Inputs!$C$78,E$138,0)-IF($B178='Utility Modules'!$C$55,F$51,0)</f>
        <v>0</v>
      </c>
      <c r="G178" s="27">
        <f>F178+G24-SUMIF('Background Data'!$A$47:$A$52,'Data Tables'!$B178,'Data Tables'!G$159:G$164)+IF($B178=Inputs!$C$72,('Data Tables'!G$147-'Data Tables'!G$150-G$160),0)+SUMIF('Background Data'!$A$67:$A$72,'Data Tables'!$B178,'Data Tables'!G$159:G$164)-IF($B178=Inputs!$C$78,F$138,0)-IF($B178='Utility Modules'!$C$55,G$51,0)</f>
        <v>0</v>
      </c>
      <c r="H178" s="27">
        <f>G178+H24-SUMIF('Background Data'!$A$47:$A$52,'Data Tables'!$B178,'Data Tables'!H$159:H$164)+IF($B178=Inputs!$C$72,('Data Tables'!H$147-'Data Tables'!H$150-H$160),0)+SUMIF('Background Data'!$A$67:$A$72,'Data Tables'!$B178,'Data Tables'!H$159:H$164)-IF($B178=Inputs!$C$78,G$138,0)-IF($B178='Utility Modules'!$C$55,H$51,0)</f>
        <v>0</v>
      </c>
      <c r="I178" s="27">
        <f>H178+I24-SUMIF('Background Data'!$A$47:$A$52,'Data Tables'!$B178,'Data Tables'!I$159:I$164)+IF($B178=Inputs!$C$72,('Data Tables'!I$147-'Data Tables'!I$150-I$160),0)+SUMIF('Background Data'!$A$67:$A$72,'Data Tables'!$B178,'Data Tables'!I$159:I$164)-IF($B178=Inputs!$C$78,H$138,0)-IF($B178='Utility Modules'!$C$55,I$51,0)</f>
        <v>0</v>
      </c>
      <c r="J178" s="27">
        <f>I178+J24-SUMIF('Background Data'!$A$47:$A$52,'Data Tables'!$B178,'Data Tables'!J$159:J$164)+IF($B178=Inputs!$C$72,('Data Tables'!J$147-'Data Tables'!J$150-J$160),0)+SUMIF('Background Data'!$A$67:$A$72,'Data Tables'!$B178,'Data Tables'!J$159:J$164)-IF($B178=Inputs!$C$78,I$138,0)-IF($B178='Utility Modules'!$C$55,J$51,0)</f>
        <v>0</v>
      </c>
      <c r="K178" s="27">
        <f>J178+K24-SUMIF('Background Data'!$A$47:$A$52,'Data Tables'!$B178,'Data Tables'!K$159:K$164)+IF($B178=Inputs!$C$72,('Data Tables'!K$147-'Data Tables'!K$150-K$160),0)+SUMIF('Background Data'!$A$67:$A$72,'Data Tables'!$B178,'Data Tables'!K$159:K$164)-IF($B178=Inputs!$C$78,J$138,0)-IF($B178='Utility Modules'!$C$55,K$51,0)</f>
        <v>0</v>
      </c>
      <c r="L178" s="27">
        <f>K178+L24-SUMIF('Background Data'!$A$47:$A$52,'Data Tables'!$B178,'Data Tables'!L$159:L$164)+IF($B178=Inputs!$C$72,('Data Tables'!L$147-'Data Tables'!L$150-L$160),0)+SUMIF('Background Data'!$A$67:$A$72,'Data Tables'!$B178,'Data Tables'!L$159:L$164)-IF($B178=Inputs!$C$78,K$138,0)-IF($B178='Utility Modules'!$C$55,L$51,0)</f>
        <v>0</v>
      </c>
      <c r="M178" s="27">
        <f>L178+M24-SUMIF('Background Data'!$A$47:$A$52,'Data Tables'!$B178,'Data Tables'!M$159:M$164)+IF($B178=Inputs!$C$72,('Data Tables'!M$147-'Data Tables'!M$150-M$160),0)+SUMIF('Background Data'!$A$67:$A$72,'Data Tables'!$B178,'Data Tables'!M$159:M$164)-IF($B178=Inputs!$C$78,L$138,0)-IF($B178='Utility Modules'!$C$55,M$51,0)</f>
        <v>0</v>
      </c>
      <c r="N178" s="27">
        <f>M178+N24-SUMIF('Background Data'!$A$47:$A$52,'Data Tables'!$B178,'Data Tables'!N$159:N$164)+IF($B178=Inputs!$C$72,('Data Tables'!N$147-'Data Tables'!N$150-N$160),0)+SUMIF('Background Data'!$A$67:$A$72,'Data Tables'!$B178,'Data Tables'!N$159:N$164)-IF($B178=Inputs!$C$78,M$138,0)-IF($B178='Utility Modules'!$C$55,N$51,0)</f>
        <v>0</v>
      </c>
      <c r="O178" s="27">
        <f>N178+O24-SUMIF('Background Data'!$A$47:$A$52,'Data Tables'!$B178,'Data Tables'!O$159:O$164)+IF($B178=Inputs!$C$72,('Data Tables'!O$147-'Data Tables'!O$150-O$160),0)+SUMIF('Background Data'!$A$67:$A$72,'Data Tables'!$B178,'Data Tables'!O$159:O$164)-IF($B178=Inputs!$C$78,N$138,0)-IF($B178='Utility Modules'!$C$55,O$51,0)</f>
        <v>0</v>
      </c>
      <c r="P178" s="27">
        <f>O178+P24-SUMIF('Background Data'!$A$47:$A$52,'Data Tables'!$B178,'Data Tables'!P$159:P$164)+IF($B178=Inputs!$C$72,('Data Tables'!P$147-'Data Tables'!P$150-P$160),0)+SUMIF('Background Data'!$A$67:$A$72,'Data Tables'!$B178,'Data Tables'!P$159:P$164)-IF($B178=Inputs!$C$78,O$138,0)-IF($B178='Utility Modules'!$C$55,P$51,0)</f>
        <v>0</v>
      </c>
      <c r="Q178" s="27">
        <f>P178+Q24-SUMIF('Background Data'!$A$47:$A$52,'Data Tables'!$B178,'Data Tables'!Q$159:Q$164)+IF($B178=Inputs!$C$72,('Data Tables'!Q$147-'Data Tables'!Q$150-Q$160),0)+SUMIF('Background Data'!$A$67:$A$72,'Data Tables'!$B178,'Data Tables'!Q$159:Q$164)-IF($B178=Inputs!$C$78,P$138,0)-IF($B178='Utility Modules'!$C$55,Q$51,0)</f>
        <v>0</v>
      </c>
      <c r="R178" s="27">
        <f>Q178+R24-SUMIF('Background Data'!$A$47:$A$52,'Data Tables'!$B178,'Data Tables'!R$159:R$164)+IF($B178=Inputs!$C$72,('Data Tables'!R$147-'Data Tables'!R$150-R$160),0)+SUMIF('Background Data'!$A$67:$A$72,'Data Tables'!$B178,'Data Tables'!R$159:R$164)-IF($B178=Inputs!$C$78,Q$138,0)-IF($B178='Utility Modules'!$C$55,R$51,0)</f>
        <v>0</v>
      </c>
      <c r="S178" s="27">
        <f>R178+S24-SUMIF('Background Data'!$A$47:$A$52,'Data Tables'!$B178,'Data Tables'!S$159:S$164)+IF($B178=Inputs!$C$72,('Data Tables'!S$147-'Data Tables'!S$150-S$160),0)+SUMIF('Background Data'!$A$67:$A$72,'Data Tables'!$B178,'Data Tables'!S$159:S$164)-IF($B178=Inputs!$C$78,R$138,0)-IF($B178='Utility Modules'!$C$55,S$51,0)</f>
        <v>0</v>
      </c>
      <c r="T178" s="27">
        <f>S178+T24-SUMIF('Background Data'!$A$47:$A$52,'Data Tables'!$B178,'Data Tables'!T$159:T$164)+IF($B178=Inputs!$C$72,('Data Tables'!T$147-'Data Tables'!T$150-T$160),0)+SUMIF('Background Data'!$A$67:$A$72,'Data Tables'!$B178,'Data Tables'!T$159:T$164)-IF($B178=Inputs!$C$78,S$138,0)-IF($B178='Utility Modules'!$C$55,T$51,0)</f>
        <v>0</v>
      </c>
      <c r="U178" s="27">
        <f>T178+U24-SUMIF('Background Data'!$A$47:$A$52,'Data Tables'!$B178,'Data Tables'!U$159:U$164)+IF($B178=Inputs!$C$72,('Data Tables'!U$147-'Data Tables'!U$150-U$160),0)+SUMIF('Background Data'!$A$67:$A$72,'Data Tables'!$B178,'Data Tables'!U$159:U$164)-IF($B178=Inputs!$C$78,T$138,0)-IF($B178='Utility Modules'!$C$55,U$51,0)</f>
        <v>0</v>
      </c>
      <c r="V178" s="27">
        <f>U178+V24-SUMIF('Background Data'!$A$47:$A$52,'Data Tables'!$B178,'Data Tables'!V$159:V$164)+IF($B178=Inputs!$C$72,('Data Tables'!V$147-'Data Tables'!V$150-V$160),0)+SUMIF('Background Data'!$A$67:$A$72,'Data Tables'!$B178,'Data Tables'!V$159:V$164)-IF($B178=Inputs!$C$78,U$138,0)-IF($B178='Utility Modules'!$C$55,V$51,0)</f>
        <v>0</v>
      </c>
      <c r="W178" s="27">
        <f>V178+W24-SUMIF('Background Data'!$A$47:$A$52,'Data Tables'!$B178,'Data Tables'!W$159:W$164)+IF($B178=Inputs!$C$72,('Data Tables'!W$147-'Data Tables'!W$150-W$160),0)+SUMIF('Background Data'!$A$67:$A$72,'Data Tables'!$B178,'Data Tables'!W$159:W$164)-IF($B178=Inputs!$C$78,V$138,0)-IF($B178='Utility Modules'!$C$55,W$51,0)</f>
        <v>0</v>
      </c>
      <c r="X178" s="27">
        <f>W178+X24-SUMIF('Background Data'!$A$47:$A$52,'Data Tables'!$B178,'Data Tables'!X$159:X$164)+IF($B178=Inputs!$C$72,('Data Tables'!X$147-'Data Tables'!X$150-X$160),0)+SUMIF('Background Data'!$A$67:$A$72,'Data Tables'!$B178,'Data Tables'!X$159:X$164)-IF($B178=Inputs!$C$78,W$138,0)-IF($B178='Utility Modules'!$C$55,X$51,0)</f>
        <v>0</v>
      </c>
      <c r="Y178" s="27">
        <f>X178+Y24-SUMIF('Background Data'!$A$47:$A$52,'Data Tables'!$B178,'Data Tables'!Y$159:Y$164)+IF($B178=Inputs!$C$72,('Data Tables'!Y$147-'Data Tables'!Y$150-Y$160),0)+SUMIF('Background Data'!$A$67:$A$72,'Data Tables'!$B178,'Data Tables'!Y$159:Y$164)-IF($B178=Inputs!$C$78,X$138,0)-IF($B178='Utility Modules'!$C$55,Y$51,0)</f>
        <v>0</v>
      </c>
      <c r="Z178" s="27">
        <f>Y178+Z24-SUMIF('Background Data'!$A$47:$A$52,'Data Tables'!$B178,'Data Tables'!Z$159:Z$164)+IF($B178=Inputs!$C$72,('Data Tables'!Z$147-'Data Tables'!Z$150-Z$160),0)+SUMIF('Background Data'!$A$67:$A$72,'Data Tables'!$B178,'Data Tables'!Z$159:Z$164)-IF($B178=Inputs!$C$78,Y$138,0)-IF($B178='Utility Modules'!$C$55,Z$51,0)</f>
        <v>0</v>
      </c>
      <c r="AA178" s="27">
        <f>Z178+AA24-SUMIF('Background Data'!$A$47:$A$52,'Data Tables'!$B178,'Data Tables'!AA$159:AA$164)+IF($B178=Inputs!$C$72,('Data Tables'!AA$147-'Data Tables'!AA$150-AA$160),0)+SUMIF('Background Data'!$A$67:$A$72,'Data Tables'!$B178,'Data Tables'!AA$159:AA$164)-IF($B178=Inputs!$C$78,Z$138,0)-IF($B178='Utility Modules'!$C$55,AA$51,0)</f>
        <v>0</v>
      </c>
      <c r="AB178" s="27">
        <f>AA178+AB24-SUMIF('Background Data'!$A$47:$A$52,'Data Tables'!$B178,'Data Tables'!AB$159:AB$164)+IF($B178=Inputs!$C$72,('Data Tables'!AB$147-'Data Tables'!AB$150-AB$160),0)+SUMIF('Background Data'!$A$67:$A$72,'Data Tables'!$B178,'Data Tables'!AB$159:AB$164)-IF($B178=Inputs!$C$78,AA$138,0)-IF($B178='Utility Modules'!$C$55,AB$51,0)</f>
        <v>0</v>
      </c>
      <c r="AC178" s="27">
        <f>AB178+AC24-SUMIF('Background Data'!$A$47:$A$52,'Data Tables'!$B178,'Data Tables'!AC$159:AC$164)+IF($B178=Inputs!$C$72,('Data Tables'!AC$147-'Data Tables'!AC$150-AC$160),0)+SUMIF('Background Data'!$A$67:$A$72,'Data Tables'!$B178,'Data Tables'!AC$159:AC$164)-IF($B178=Inputs!$C$78,AB$138,0)-IF($B178='Utility Modules'!$C$55,AC$51,0)</f>
        <v>0</v>
      </c>
      <c r="AD178" s="27">
        <f>AC178+AD24-SUMIF('Background Data'!$A$47:$A$52,'Data Tables'!$B178,'Data Tables'!AD$159:AD$164)+IF($B178=Inputs!$C$72,('Data Tables'!AD$147-'Data Tables'!AD$150-AD$160),0)+SUMIF('Background Data'!$A$67:$A$72,'Data Tables'!$B178,'Data Tables'!AD$159:AD$164)-IF($B178=Inputs!$C$78,AC$138,0)-IF($B178='Utility Modules'!$C$55,AD$51,0)</f>
        <v>0</v>
      </c>
      <c r="AE178" s="27">
        <f>AD178+AE24-SUMIF('Background Data'!$A$47:$A$52,'Data Tables'!$B178,'Data Tables'!AE$159:AE$164)+IF($B178=Inputs!$C$72,('Data Tables'!AE$147-'Data Tables'!AE$150-AE$160),0)+SUMIF('Background Data'!$A$67:$A$72,'Data Tables'!$B178,'Data Tables'!AE$159:AE$164)-IF($B178=Inputs!$C$78,AD$138,0)-IF($B178='Utility Modules'!$C$55,AE$51,0)</f>
        <v>0</v>
      </c>
      <c r="AF178" s="27">
        <f>AE178+AF24-SUMIF('Background Data'!$A$47:$A$52,'Data Tables'!$B178,'Data Tables'!AF$159:AF$164)+IF($B178=Inputs!$C$72,('Data Tables'!AF$147-'Data Tables'!AF$150-AF$160),0)+SUMIF('Background Data'!$A$67:$A$72,'Data Tables'!$B178,'Data Tables'!AF$159:AF$164)-IF($B178=Inputs!$C$78,AE$138,0)-IF($B178='Utility Modules'!$C$55,AF$51,0)</f>
        <v>0</v>
      </c>
      <c r="AG178" s="27">
        <f>AF178+AG24-SUMIF('Background Data'!$A$47:$A$52,'Data Tables'!$B178,'Data Tables'!AG$159:AG$164)+IF($B178=Inputs!$C$72,('Data Tables'!AG$147-'Data Tables'!AG$150-AG$160),0)+SUMIF('Background Data'!$A$67:$A$72,'Data Tables'!$B178,'Data Tables'!AG$159:AG$164)-IF($B178=Inputs!$C$78,AF$138,0)-IF($B178='Utility Modules'!$C$55,AG$51,0)</f>
        <v>0</v>
      </c>
      <c r="AH178" s="27">
        <f>AG178+AH24-SUMIF('Background Data'!$A$47:$A$52,'Data Tables'!$B178,'Data Tables'!AH$159:AH$164)+IF($B178=Inputs!$C$72,('Data Tables'!AH$147-'Data Tables'!AH$150-AH$160),0)+SUMIF('Background Data'!$A$67:$A$72,'Data Tables'!$B178,'Data Tables'!AH$159:AH$164)-IF($B178=Inputs!$C$78,AG$138,0)-IF($B178='Utility Modules'!$C$55,AH$51,0)</f>
        <v>0</v>
      </c>
      <c r="AI178" s="27">
        <f>AH178+AI24-SUMIF('Background Data'!$A$47:$A$52,'Data Tables'!$B178,'Data Tables'!AI$159:AI$164)+IF($B178=Inputs!$C$72,('Data Tables'!AI$147-'Data Tables'!AI$150-AI$160),0)+SUMIF('Background Data'!$A$67:$A$72,'Data Tables'!$B178,'Data Tables'!AI$159:AI$164)-IF($B178=Inputs!$C$78,AH$138,0)-IF($B178='Utility Modules'!$C$55,AI$51,0)</f>
        <v>0</v>
      </c>
      <c r="AJ178" s="27">
        <f>AI178+AJ24-SUMIF('Background Data'!$A$47:$A$52,'Data Tables'!$B178,'Data Tables'!AJ$159:AJ$164)+IF($B178=Inputs!$C$72,('Data Tables'!AJ$147-'Data Tables'!AJ$150-AJ$160),0)+SUMIF('Background Data'!$A$67:$A$72,'Data Tables'!$B178,'Data Tables'!AJ$159:AJ$164)-IF($B178=Inputs!$C$78,AI$138,0)-IF($B178='Utility Modules'!$C$55,AJ$51,0)</f>
        <v>0</v>
      </c>
      <c r="AK178" s="27">
        <f>AJ178+AK24-SUMIF('Background Data'!$A$47:$A$52,'Data Tables'!$B178,'Data Tables'!AK$159:AK$164)+IF($B178=Inputs!$C$72,('Data Tables'!AK$147-'Data Tables'!AK$150-AK$160),0)+SUMIF('Background Data'!$A$67:$A$72,'Data Tables'!$B178,'Data Tables'!AK$159:AK$164)-IF($B178=Inputs!$C$78,AJ$138,0)-IF($B178='Utility Modules'!$C$55,AK$51,0)</f>
        <v>0</v>
      </c>
      <c r="AL178" s="27">
        <f>AK178+AL24-SUMIF('Background Data'!$A$47:$A$52,'Data Tables'!$B178,'Data Tables'!AL$159:AL$164)+IF($B178=Inputs!$C$72,('Data Tables'!AL$147-'Data Tables'!AL$150-AL$160),0)+SUMIF('Background Data'!$A$67:$A$72,'Data Tables'!$B178,'Data Tables'!AL$159:AL$164)-IF($B178=Inputs!$C$78,AK$138,0)-IF($B178='Utility Modules'!$C$55,AL$51,0)</f>
        <v>0</v>
      </c>
      <c r="AM178" s="27">
        <f>AL178+AM24-SUMIF('Background Data'!$A$47:$A$52,'Data Tables'!$B178,'Data Tables'!AM$159:AM$164)+IF($B178=Inputs!$C$72,('Data Tables'!AM$147-'Data Tables'!AM$150-AM$160),0)+SUMIF('Background Data'!$A$67:$A$72,'Data Tables'!$B178,'Data Tables'!AM$159:AM$164)-IF($B178=Inputs!$C$78,AL$138,0)-IF($B178='Utility Modules'!$C$55,AM$51,0)</f>
        <v>0</v>
      </c>
      <c r="AN178" s="27">
        <f>AM178+AN24-SUMIF('Background Data'!$A$47:$A$52,'Data Tables'!$B178,'Data Tables'!AN$159:AN$164)+IF($B178=Inputs!$C$72,('Data Tables'!AN$147-'Data Tables'!AN$150-AN$160),0)+SUMIF('Background Data'!$A$67:$A$72,'Data Tables'!$B178,'Data Tables'!AN$159:AN$164)-IF($B178=Inputs!$C$78,AM$138,0)-IF($B178='Utility Modules'!$C$55,AN$51,0)</f>
        <v>0</v>
      </c>
      <c r="AO178" s="27">
        <f>AN178+AO24-SUMIF('Background Data'!$A$47:$A$52,'Data Tables'!$B178,'Data Tables'!AO$159:AO$164)+IF($B178=Inputs!$C$72,('Data Tables'!AO$147-'Data Tables'!AO$150-AO$160),0)+SUMIF('Background Data'!$A$67:$A$72,'Data Tables'!$B178,'Data Tables'!AO$159:AO$164)-IF($B178=Inputs!$C$78,AN$138,0)-IF($B178='Utility Modules'!$C$55,AO$51,0)</f>
        <v>0</v>
      </c>
      <c r="AP178" s="27">
        <f>AO178+AP24-SUMIF('Background Data'!$A$47:$A$52,'Data Tables'!$B178,'Data Tables'!AP$159:AP$164)+IF($B178=Inputs!$C$72,('Data Tables'!AP$147-'Data Tables'!AP$150-AP$160),0)+SUMIF('Background Data'!$A$67:$A$72,'Data Tables'!$B178,'Data Tables'!AP$159:AP$164)-IF($B178=Inputs!$C$78,AO$138,0)-IF($B178='Utility Modules'!$C$55,AP$51,0)</f>
        <v>0</v>
      </c>
      <c r="AQ178" s="27">
        <f>AP178+AQ24-SUMIF('Background Data'!$A$47:$A$52,'Data Tables'!$B178,'Data Tables'!AQ$159:AQ$164)+IF($B178=Inputs!$C$72,('Data Tables'!AQ$147-'Data Tables'!AQ$150-AQ$160),0)+SUMIF('Background Data'!$A$67:$A$72,'Data Tables'!$B178,'Data Tables'!AQ$159:AQ$164)-IF($B178=Inputs!$C$78,AP$138,0)-IF($B178='Utility Modules'!$C$55,AQ$51,0)</f>
        <v>0</v>
      </c>
      <c r="AR178" s="27">
        <f>AQ178+AR24-SUMIF('Background Data'!$A$47:$A$52,'Data Tables'!$B178,'Data Tables'!AR$159:AR$164)+IF($B178=Inputs!$C$72,('Data Tables'!AR$147-'Data Tables'!AR$150-AR$160),0)+SUMIF('Background Data'!$A$67:$A$72,'Data Tables'!$B178,'Data Tables'!AR$159:AR$164)-IF($B178=Inputs!$C$78,AQ$138,0)-IF($B178='Utility Modules'!$C$55,AR$51,0)</f>
        <v>0</v>
      </c>
      <c r="AS178" s="27">
        <f>AR178+AS24-SUMIF('Background Data'!$A$47:$A$52,'Data Tables'!$B178,'Data Tables'!AS$159:AS$164)+IF($B178=Inputs!$C$72,('Data Tables'!AS$147-'Data Tables'!AS$150-AS$160),0)+SUMIF('Background Data'!$A$67:$A$72,'Data Tables'!$B178,'Data Tables'!AS$159:AS$164)-IF($B178=Inputs!$C$78,AR$138,0)-IF($B178='Utility Modules'!$C$55,AS$51,0)</f>
        <v>0</v>
      </c>
      <c r="AT178" s="27">
        <f>AS178+AT24-SUMIF('Background Data'!$A$47:$A$52,'Data Tables'!$B178,'Data Tables'!AT$159:AT$164)+IF($B178=Inputs!$C$72,('Data Tables'!AT$147-'Data Tables'!AT$150-AT$160),0)+SUMIF('Background Data'!$A$67:$A$72,'Data Tables'!$B178,'Data Tables'!AT$159:AT$164)-IF($B178=Inputs!$C$78,AS$138,0)-IF($B178='Utility Modules'!$C$55,AT$51,0)</f>
        <v>0</v>
      </c>
      <c r="AU178" s="27">
        <f>AT178+AU24-SUMIF('Background Data'!$A$47:$A$52,'Data Tables'!$B178,'Data Tables'!AU$159:AU$164)+IF($B178=Inputs!$C$72,('Data Tables'!AU$147-'Data Tables'!AU$150-AU$160),0)+SUMIF('Background Data'!$A$67:$A$72,'Data Tables'!$B178,'Data Tables'!AU$159:AU$164)-IF($B178=Inputs!$C$78,AT$138,0)-IF($B178='Utility Modules'!$C$55,AU$51,0)</f>
        <v>0</v>
      </c>
      <c r="AV178" s="27">
        <f>AU178+AV24-SUMIF('Background Data'!$A$47:$A$52,'Data Tables'!$B178,'Data Tables'!AV$159:AV$164)+IF($B178=Inputs!$C$72,('Data Tables'!AV$147-'Data Tables'!AV$150-AV$160),0)+SUMIF('Background Data'!$A$67:$A$72,'Data Tables'!$B178,'Data Tables'!AV$159:AV$164)-IF($B178=Inputs!$C$78,AU$138,0)-IF($B178='Utility Modules'!$C$55,AV$51,0)</f>
        <v>0</v>
      </c>
      <c r="AW178" s="27">
        <f>AV178+AW24-SUMIF('Background Data'!$A$47:$A$52,'Data Tables'!$B178,'Data Tables'!AW$159:AW$164)+IF($B178=Inputs!$C$72,('Data Tables'!AW$147-'Data Tables'!AW$150-AW$160),0)+SUMIF('Background Data'!$A$67:$A$72,'Data Tables'!$B178,'Data Tables'!AW$159:AW$164)-IF($B178=Inputs!$C$78,AV$138,0)-IF($B178='Utility Modules'!$C$55,AW$51,0)</f>
        <v>0</v>
      </c>
      <c r="AX178" s="27">
        <f>AW178+AX24-SUMIF('Background Data'!$A$47:$A$52,'Data Tables'!$B178,'Data Tables'!AX$159:AX$164)+IF($B178=Inputs!$C$72,('Data Tables'!AX$147-'Data Tables'!AX$150-AX$160),0)+SUMIF('Background Data'!$A$67:$A$72,'Data Tables'!$B178,'Data Tables'!AX$159:AX$164)-IF($B178=Inputs!$C$78,AW$138,0)-IF($B178='Utility Modules'!$C$55,AX$51,0)</f>
        <v>0</v>
      </c>
      <c r="AY178" s="27">
        <f>AX178+AY24-SUMIF('Background Data'!$A$47:$A$52,'Data Tables'!$B178,'Data Tables'!AY$159:AY$164)+IF($B178=Inputs!$C$72,('Data Tables'!AY$147-'Data Tables'!AY$150-AY$160),0)+SUMIF('Background Data'!$A$67:$A$72,'Data Tables'!$B178,'Data Tables'!AY$159:AY$164)-IF($B178=Inputs!$C$78,AX$138,0)-IF($B178='Utility Modules'!$C$55,AY$51,0)</f>
        <v>0</v>
      </c>
      <c r="AZ178" s="27">
        <f>AY178+AZ24-SUMIF('Background Data'!$A$47:$A$52,'Data Tables'!$B178,'Data Tables'!AZ$159:AZ$164)+IF($B178=Inputs!$C$72,('Data Tables'!AZ$147-'Data Tables'!AZ$150-AZ$160),0)+SUMIF('Background Data'!$A$67:$A$72,'Data Tables'!$B178,'Data Tables'!AZ$159:AZ$164)-IF($B178=Inputs!$C$78,AY$138,0)-IF($B178='Utility Modules'!$C$55,AZ$51,0)</f>
        <v>0</v>
      </c>
      <c r="BA178" s="27">
        <f>AZ178+BA24-SUMIF('Background Data'!$A$47:$A$52,'Data Tables'!$B178,'Data Tables'!BA$159:BA$164)+IF($B178=Inputs!$C$72,('Data Tables'!BA$147-'Data Tables'!BA$150-BA$160),0)+SUMIF('Background Data'!$A$67:$A$72,'Data Tables'!$B178,'Data Tables'!BA$159:BA$164)-IF($B178=Inputs!$C$78,AZ$138,0)-IF($B178='Utility Modules'!$C$55,BA$51,0)</f>
        <v>0</v>
      </c>
      <c r="BB178" s="27">
        <f>BA178+BB24-SUMIF('Background Data'!$A$47:$A$52,'Data Tables'!$B178,'Data Tables'!BB$159:BB$164)+IF($B178=Inputs!$C$72,('Data Tables'!BB$147-'Data Tables'!BB$150-BB$160),0)+SUMIF('Background Data'!$A$67:$A$72,'Data Tables'!$B178,'Data Tables'!BB$159:BB$164)-IF($B178=Inputs!$C$78,BA$138,0)-IF($B178='Utility Modules'!$C$55,BB$51,0)</f>
        <v>0</v>
      </c>
      <c r="BC178" s="27">
        <f>BB178+BC24-SUMIF('Background Data'!$A$47:$A$52,'Data Tables'!$B178,'Data Tables'!BC$159:BC$164)+IF($B178=Inputs!$C$72,('Data Tables'!BC$147-'Data Tables'!BC$150-BC$160),0)+SUMIF('Background Data'!$A$67:$A$72,'Data Tables'!$B178,'Data Tables'!BC$159:BC$164)-IF($B178=Inputs!$C$78,BB$138,0)-IF($B178='Utility Modules'!$C$55,BC$51,0)</f>
        <v>0</v>
      </c>
      <c r="BD178" s="27">
        <f>BC178+BD24-SUMIF('Background Data'!$A$47:$A$52,'Data Tables'!$B178,'Data Tables'!BD$159:BD$164)+IF($B178=Inputs!$C$72,('Data Tables'!BD$147-'Data Tables'!BD$150-BD$160),0)+SUMIF('Background Data'!$A$67:$A$72,'Data Tables'!$B178,'Data Tables'!BD$159:BD$164)-IF($B178=Inputs!$C$78,BC$138,0)-IF($B178='Utility Modules'!$C$55,BD$51,0)</f>
        <v>0</v>
      </c>
      <c r="BE178" s="27">
        <f>BD178+BE24-SUMIF('Background Data'!$A$47:$A$52,'Data Tables'!$B178,'Data Tables'!BE$159:BE$164)+IF($B178=Inputs!$C$72,('Data Tables'!BE$147-'Data Tables'!BE$150-BE$160),0)+SUMIF('Background Data'!$A$67:$A$72,'Data Tables'!$B178,'Data Tables'!BE$159:BE$164)-IF($B178=Inputs!$C$78,BD$138,0)-IF($B178='Utility Modules'!$C$55,BE$51,0)</f>
        <v>0</v>
      </c>
      <c r="BF178" s="27">
        <f>BE178+BF24-SUMIF('Background Data'!$A$47:$A$52,'Data Tables'!$B178,'Data Tables'!BF$159:BF$164)+IF($B178=Inputs!$C$72,('Data Tables'!BF$147-'Data Tables'!BF$150-BF$160),0)+SUMIF('Background Data'!$A$67:$A$72,'Data Tables'!$B178,'Data Tables'!BF$159:BF$164)-IF($B178=Inputs!$C$78,BE$138,0)-IF($B178='Utility Modules'!$C$55,BF$51,0)</f>
        <v>0</v>
      </c>
      <c r="BG178" s="27">
        <f>BF178+BG24-SUMIF('Background Data'!$A$47:$A$52,'Data Tables'!$B178,'Data Tables'!BG$159:BG$164)+IF($B178=Inputs!$C$72,('Data Tables'!BG$147-'Data Tables'!BG$150-BG$160),0)+SUMIF('Background Data'!$A$67:$A$72,'Data Tables'!$B178,'Data Tables'!BG$159:BG$164)-IF($B178=Inputs!$C$78,BF$138,0)-IF($B178='Utility Modules'!$C$55,BG$51,0)</f>
        <v>0</v>
      </c>
      <c r="BH178" s="27">
        <f>BG178+BH24-SUMIF('Background Data'!$A$47:$A$52,'Data Tables'!$B178,'Data Tables'!BH$159:BH$164)+IF($B178=Inputs!$C$72,('Data Tables'!BH$147-'Data Tables'!BH$150-BH$160),0)+SUMIF('Background Data'!$A$67:$A$72,'Data Tables'!$B178,'Data Tables'!BH$159:BH$164)-IF($B178=Inputs!$C$78,BG$138,0)-IF($B178='Utility Modules'!$C$55,BH$51,0)</f>
        <v>0</v>
      </c>
      <c r="BI178" s="27">
        <f>BH178+BI24-SUMIF('Background Data'!$A$47:$A$52,'Data Tables'!$B178,'Data Tables'!BI$159:BI$164)+IF($B178=Inputs!$C$72,('Data Tables'!BI$147-'Data Tables'!BI$150-BI$160),0)+SUMIF('Background Data'!$A$67:$A$72,'Data Tables'!$B178,'Data Tables'!BI$159:BI$164)-IF($B178=Inputs!$C$78,BH$138,0)-IF($B178='Utility Modules'!$C$55,BI$51,0)</f>
        <v>0</v>
      </c>
      <c r="BJ178" s="27">
        <f>BI178+BJ24-SUMIF('Background Data'!$A$47:$A$52,'Data Tables'!$B178,'Data Tables'!BJ$159:BJ$164)+IF($B178=Inputs!$C$72,('Data Tables'!BJ$147-'Data Tables'!BJ$150-BJ$160),0)+SUMIF('Background Data'!$A$67:$A$72,'Data Tables'!$B178,'Data Tables'!BJ$159:BJ$164)-IF($B178=Inputs!$C$78,BI$138,0)-IF($B178='Utility Modules'!$C$55,BJ$51,0)</f>
        <v>0</v>
      </c>
      <c r="BK178" s="27">
        <f>BJ178+BK24-SUMIF('Background Data'!$A$47:$A$52,'Data Tables'!$B178,'Data Tables'!BK$159:BK$164)+IF($B178=Inputs!$C$72,('Data Tables'!BK$147-'Data Tables'!BK$150-BK$160),0)+SUMIF('Background Data'!$A$67:$A$72,'Data Tables'!$B178,'Data Tables'!BK$159:BK$164)-IF($B178=Inputs!$C$78,BJ$138,0)-IF($B178='Utility Modules'!$C$55,BK$51,0)</f>
        <v>0</v>
      </c>
      <c r="BL178" s="27">
        <f>BK178+BL24-SUMIF('Background Data'!$A$47:$A$52,'Data Tables'!$B178,'Data Tables'!BL$159:BL$164)+IF($B178=Inputs!$C$72,('Data Tables'!BL$147-'Data Tables'!BL$150-BL$160),0)+SUMIF('Background Data'!$A$67:$A$72,'Data Tables'!$B178,'Data Tables'!BL$159:BL$164)-IF($B178=Inputs!$C$78,BK$138,0)-IF($B178='Utility Modules'!$C$55,BL$51,0)</f>
        <v>0</v>
      </c>
      <c r="BM178" s="27">
        <f>BL178+BM24-SUMIF('Background Data'!$A$47:$A$52,'Data Tables'!$B178,'Data Tables'!BM$159:BM$164)+IF($B178=Inputs!$C$72,('Data Tables'!BM$147-'Data Tables'!BM$150-BM$160),0)+SUMIF('Background Data'!$A$67:$A$72,'Data Tables'!$B178,'Data Tables'!BM$159:BM$164)-IF($B178=Inputs!$C$78,BL$138,0)-IF($B178='Utility Modules'!$C$55,BM$51,0)</f>
        <v>0</v>
      </c>
      <c r="BN178" s="27">
        <f>BM178+BN24-SUMIF('Background Data'!$A$47:$A$52,'Data Tables'!$B178,'Data Tables'!BN$159:BN$164)+IF($B178=Inputs!$C$72,('Data Tables'!BN$147-'Data Tables'!BN$150-BN$160),0)+SUMIF('Background Data'!$A$67:$A$72,'Data Tables'!$B178,'Data Tables'!BN$159:BN$164)-IF($B178=Inputs!$C$78,BM$138,0)-IF($B178='Utility Modules'!$C$55,BN$51,0)</f>
        <v>0</v>
      </c>
      <c r="BO178" s="27">
        <f>BN178+BO24-SUMIF('Background Data'!$A$47:$A$52,'Data Tables'!$B178,'Data Tables'!BO$159:BO$164)+IF($B178=Inputs!$C$72,('Data Tables'!BO$147-'Data Tables'!BO$150-BO$160),0)+SUMIF('Background Data'!$A$67:$A$72,'Data Tables'!$B178,'Data Tables'!BO$159:BO$164)-IF($B178=Inputs!$C$78,BN$138,0)-IF($B178='Utility Modules'!$C$55,BO$51,0)</f>
        <v>0</v>
      </c>
      <c r="BP178" s="27">
        <f>BO178+BP24-SUMIF('Background Data'!$A$47:$A$52,'Data Tables'!$B178,'Data Tables'!BP$159:BP$164)+IF($B178=Inputs!$C$72,('Data Tables'!BP$147-'Data Tables'!BP$150-BP$160),0)+SUMIF('Background Data'!$A$67:$A$72,'Data Tables'!$B178,'Data Tables'!BP$159:BP$164)-IF($B178=Inputs!$C$78,BO$138,0)-IF($B178='Utility Modules'!$C$55,BP$51,0)</f>
        <v>0</v>
      </c>
      <c r="BQ178" s="27">
        <f>BP178+BQ24-SUMIF('Background Data'!$A$47:$A$52,'Data Tables'!$B178,'Data Tables'!BQ$159:BQ$164)+IF($B178=Inputs!$C$72,('Data Tables'!BQ$147-'Data Tables'!BQ$150-BQ$160),0)+SUMIF('Background Data'!$A$67:$A$72,'Data Tables'!$B178,'Data Tables'!BQ$159:BQ$164)-IF($B178=Inputs!$C$78,BP$138,0)-IF($B178='Utility Modules'!$C$55,BQ$51,0)</f>
        <v>0</v>
      </c>
      <c r="BR178" s="27">
        <f>BQ178+BR24-SUMIF('Background Data'!$A$47:$A$52,'Data Tables'!$B178,'Data Tables'!BR$159:BR$164)+IF($B178=Inputs!$C$72,('Data Tables'!BR$147-'Data Tables'!BR$150-BR$160),0)+SUMIF('Background Data'!$A$67:$A$72,'Data Tables'!$B178,'Data Tables'!BR$159:BR$164)-IF($B178=Inputs!$C$78,BQ$138,0)-IF($B178='Utility Modules'!$C$55,BR$51,0)</f>
        <v>0</v>
      </c>
      <c r="BS178" s="27">
        <f>BR178+BS24-SUMIF('Background Data'!$A$47:$A$52,'Data Tables'!$B178,'Data Tables'!BS$159:BS$164)+IF($B178=Inputs!$C$72,('Data Tables'!BS$147-'Data Tables'!BS$150-BS$160),0)+SUMIF('Background Data'!$A$67:$A$72,'Data Tables'!$B178,'Data Tables'!BS$159:BS$164)-IF($B178=Inputs!$C$78,BR$138,0)-IF($B178='Utility Modules'!$C$55,BS$51,0)</f>
        <v>0</v>
      </c>
      <c r="BT178" s="27">
        <f>BS178+BT24-SUMIF('Background Data'!$A$47:$A$52,'Data Tables'!$B178,'Data Tables'!BT$159:BT$164)+IF($B178=Inputs!$C$72,('Data Tables'!BT$147-'Data Tables'!BT$150-BT$160),0)+SUMIF('Background Data'!$A$67:$A$72,'Data Tables'!$B178,'Data Tables'!BT$159:BT$164)-IF($B178=Inputs!$C$78,BS$138,0)-IF($B178='Utility Modules'!$C$55,BT$51,0)</f>
        <v>0</v>
      </c>
      <c r="BU178" s="27">
        <f>BT178+BU24-SUMIF('Background Data'!$A$47:$A$52,'Data Tables'!$B178,'Data Tables'!BU$159:BU$164)+IF($B178=Inputs!$C$72,('Data Tables'!BU$147-'Data Tables'!BU$150-BU$160),0)+SUMIF('Background Data'!$A$67:$A$72,'Data Tables'!$B178,'Data Tables'!BU$159:BU$164)-IF($B178=Inputs!$C$78,BT$138,0)-IF($B178='Utility Modules'!$C$55,BU$51,0)</f>
        <v>0</v>
      </c>
      <c r="BV178" s="27">
        <f>BU178+BV24-SUMIF('Background Data'!$A$47:$A$52,'Data Tables'!$B178,'Data Tables'!BV$159:BV$164)+IF($B178=Inputs!$C$72,('Data Tables'!BV$147-'Data Tables'!BV$150-BV$160),0)+SUMIF('Background Data'!$A$67:$A$72,'Data Tables'!$B178,'Data Tables'!BV$159:BV$164)-IF($B178=Inputs!$C$78,BU$138,0)-IF($B178='Utility Modules'!$C$55,BV$51,0)</f>
        <v>0</v>
      </c>
      <c r="BW178" s="27">
        <f>BV178+BW24-SUMIF('Background Data'!$A$47:$A$52,'Data Tables'!$B178,'Data Tables'!BW$159:BW$164)+IF($B178=Inputs!$C$72,('Data Tables'!BW$147-'Data Tables'!BW$150-BW$160),0)+SUMIF('Background Data'!$A$67:$A$72,'Data Tables'!$B178,'Data Tables'!BW$159:BW$164)-IF($B178=Inputs!$C$78,BV$138,0)-IF($B178='Utility Modules'!$C$55,BW$51,0)</f>
        <v>0</v>
      </c>
      <c r="BX178" s="27">
        <f>BW178+BX24-SUMIF('Background Data'!$A$47:$A$52,'Data Tables'!$B178,'Data Tables'!BX$159:BX$164)+IF($B178=Inputs!$C$72,('Data Tables'!BX$147-'Data Tables'!BX$150-BX$160),0)+SUMIF('Background Data'!$A$67:$A$72,'Data Tables'!$B178,'Data Tables'!BX$159:BX$164)-IF($B178=Inputs!$C$78,BW$138,0)-IF($B178='Utility Modules'!$C$55,BX$51,0)</f>
        <v>0</v>
      </c>
      <c r="BY178" s="27">
        <f>BX178+BY24-SUMIF('Background Data'!$A$47:$A$52,'Data Tables'!$B178,'Data Tables'!BY$159:BY$164)+IF($B178=Inputs!$C$72,('Data Tables'!BY$147-'Data Tables'!BY$150-BY$160),0)+SUMIF('Background Data'!$A$67:$A$72,'Data Tables'!$B178,'Data Tables'!BY$159:BY$164)-IF($B178=Inputs!$C$78,BX$138,0)-IF($B178='Utility Modules'!$C$55,BY$51,0)</f>
        <v>0</v>
      </c>
      <c r="BZ178" s="27">
        <f>BY178+BZ24-SUMIF('Background Data'!$A$47:$A$52,'Data Tables'!$B178,'Data Tables'!BZ$159:BZ$164)+IF($B178=Inputs!$C$72,('Data Tables'!BZ$147-'Data Tables'!BZ$150-BZ$160),0)+SUMIF('Background Data'!$A$67:$A$72,'Data Tables'!$B178,'Data Tables'!BZ$159:BZ$164)-IF($B178=Inputs!$C$78,BY$138,0)-IF($B178='Utility Modules'!$C$55,BZ$51,0)</f>
        <v>0</v>
      </c>
      <c r="CA178" s="27">
        <f>BZ178+CA24-SUMIF('Background Data'!$A$47:$A$52,'Data Tables'!$B178,'Data Tables'!CA$159:CA$164)+IF($B178=Inputs!$C$72,('Data Tables'!CA$147-'Data Tables'!CA$150-CA$160),0)+SUMIF('Background Data'!$A$67:$A$72,'Data Tables'!$B178,'Data Tables'!CA$159:CA$164)-IF($B178=Inputs!$C$78,BZ$138,0)-IF($B178='Utility Modules'!$C$55,CA$51,0)</f>
        <v>0</v>
      </c>
      <c r="CB178" s="27">
        <f>CA178+CB24-SUMIF('Background Data'!$A$47:$A$52,'Data Tables'!$B178,'Data Tables'!CB$159:CB$164)+IF($B178=Inputs!$C$72,('Data Tables'!CB$147-'Data Tables'!CB$150-CB$160),0)+SUMIF('Background Data'!$A$67:$A$72,'Data Tables'!$B178,'Data Tables'!CB$159:CB$164)-IF($B178=Inputs!$C$78,CA$138,0)-IF($B178='Utility Modules'!$C$55,CB$51,0)</f>
        <v>0</v>
      </c>
      <c r="CC178" s="27">
        <f>CB178+CC24-SUMIF('Background Data'!$A$47:$A$52,'Data Tables'!$B178,'Data Tables'!CC$159:CC$164)+IF($B178=Inputs!$C$72,('Data Tables'!CC$147-'Data Tables'!CC$150-CC$160),0)+SUMIF('Background Data'!$A$67:$A$72,'Data Tables'!$B178,'Data Tables'!CC$159:CC$164)-IF($B178=Inputs!$C$78,CB$138,0)-IF($B178='Utility Modules'!$C$55,CC$51,0)</f>
        <v>0</v>
      </c>
      <c r="CD178" s="27">
        <f>CC178+CD24-SUMIF('Background Data'!$A$47:$A$52,'Data Tables'!$B178,'Data Tables'!CD$159:CD$164)+IF($B178=Inputs!$C$72,('Data Tables'!CD$147-'Data Tables'!CD$150-CD$160),0)+SUMIF('Background Data'!$A$67:$A$72,'Data Tables'!$B178,'Data Tables'!CD$159:CD$164)-IF($B178=Inputs!$C$78,CC$138,0)-IF($B178='Utility Modules'!$C$55,CD$51,0)</f>
        <v>0</v>
      </c>
      <c r="CE178" s="27">
        <f>CD178+CE24-SUMIF('Background Data'!$A$47:$A$52,'Data Tables'!$B178,'Data Tables'!CE$159:CE$164)+IF($B178=Inputs!$C$72,('Data Tables'!CE$147-'Data Tables'!CE$150-CE$160),0)+SUMIF('Background Data'!$A$67:$A$72,'Data Tables'!$B178,'Data Tables'!CE$159:CE$164)-IF($B178=Inputs!$C$78,CD$138,0)-IF($B178='Utility Modules'!$C$55,CE$51,0)</f>
        <v>0</v>
      </c>
      <c r="CF178" s="27">
        <f>CE178+CF24-SUMIF('Background Data'!$A$47:$A$52,'Data Tables'!$B178,'Data Tables'!CF$159:CF$164)+IF($B178=Inputs!$C$72,('Data Tables'!CF$147-'Data Tables'!CF$150-CF$160),0)+SUMIF('Background Data'!$A$67:$A$72,'Data Tables'!$B178,'Data Tables'!CF$159:CF$164)-IF($B178=Inputs!$C$78,CE$138,0)-IF($B178='Utility Modules'!$C$55,CF$51,0)</f>
        <v>0</v>
      </c>
      <c r="CG178" s="27">
        <f>CF178+CG24-SUMIF('Background Data'!$A$47:$A$52,'Data Tables'!$B178,'Data Tables'!CG$159:CG$164)+IF($B178=Inputs!$C$72,('Data Tables'!CG$147-'Data Tables'!CG$150-CG$160),0)+SUMIF('Background Data'!$A$67:$A$72,'Data Tables'!$B178,'Data Tables'!CG$159:CG$164)-IF($B178=Inputs!$C$78,CF$138,0)-IF($B178='Utility Modules'!$C$55,CG$51,0)</f>
        <v>0</v>
      </c>
      <c r="CH178" s="27">
        <f>CG178+CH24-SUMIF('Background Data'!$A$47:$A$52,'Data Tables'!$B178,'Data Tables'!CH$159:CH$164)+IF($B178=Inputs!$C$72,('Data Tables'!CH$147-'Data Tables'!CH$150-CH$160),0)+SUMIF('Background Data'!$A$67:$A$72,'Data Tables'!$B178,'Data Tables'!CH$159:CH$164)-IF($B178=Inputs!$C$78,CG$138,0)-IF($B178='Utility Modules'!$C$55,CH$51,0)</f>
        <v>0</v>
      </c>
      <c r="CI178" s="27">
        <f>CH178+CI24-SUMIF('Background Data'!$A$47:$A$52,'Data Tables'!$B178,'Data Tables'!CI$159:CI$164)+IF($B178=Inputs!$C$72,('Data Tables'!CI$147-'Data Tables'!CI$150-CI$160),0)+SUMIF('Background Data'!$A$67:$A$72,'Data Tables'!$B178,'Data Tables'!CI$159:CI$164)-IF($B178=Inputs!$C$78,CH$138,0)-IF($B178='Utility Modules'!$C$55,CI$51,0)</f>
        <v>0</v>
      </c>
      <c r="CJ178" s="27">
        <f>CI178+CJ24-SUMIF('Background Data'!$A$47:$A$52,'Data Tables'!$B178,'Data Tables'!CJ$159:CJ$164)+IF($B178=Inputs!$C$72,('Data Tables'!CJ$147-'Data Tables'!CJ$150-CJ$160),0)+SUMIF('Background Data'!$A$67:$A$72,'Data Tables'!$B178,'Data Tables'!CJ$159:CJ$164)-IF($B178=Inputs!$C$78,CI$138,0)-IF($B178='Utility Modules'!$C$55,CJ$51,0)</f>
        <v>0</v>
      </c>
      <c r="CK178" s="27">
        <f>CJ178+CK24-SUMIF('Background Data'!$A$47:$A$52,'Data Tables'!$B178,'Data Tables'!CK$159:CK$164)+IF($B178=Inputs!$C$72,('Data Tables'!CK$147-'Data Tables'!CK$150-CK$160),0)+SUMIF('Background Data'!$A$67:$A$72,'Data Tables'!$B178,'Data Tables'!CK$159:CK$164)-IF($B178=Inputs!$C$78,CJ$138,0)-IF($B178='Utility Modules'!$C$55,CK$51,0)</f>
        <v>0</v>
      </c>
      <c r="CL178" s="27">
        <f>CK178+CL24-SUMIF('Background Data'!$A$47:$A$52,'Data Tables'!$B178,'Data Tables'!CL$159:CL$164)+IF($B178=Inputs!$C$72,('Data Tables'!CL$147-'Data Tables'!CL$150-CL$160),0)+SUMIF('Background Data'!$A$67:$A$72,'Data Tables'!$B178,'Data Tables'!CL$159:CL$164)-IF($B178=Inputs!$C$78,CK$138,0)-IF($B178='Utility Modules'!$C$55,CL$51,0)</f>
        <v>0</v>
      </c>
      <c r="CM178" s="27">
        <f>CL178+CM24-SUMIF('Background Data'!$A$47:$A$52,'Data Tables'!$B178,'Data Tables'!CM$159:CM$164)+IF($B178=Inputs!$C$72,('Data Tables'!CM$147-'Data Tables'!CM$150-CM$160),0)+SUMIF('Background Data'!$A$67:$A$72,'Data Tables'!$B178,'Data Tables'!CM$159:CM$164)-IF($B178=Inputs!$C$78,CL$138,0)-IF($B178='Utility Modules'!$C$55,CM$51,0)</f>
        <v>0</v>
      </c>
      <c r="CN178" s="27">
        <f>CM178+CN24-SUMIF('Background Data'!$A$47:$A$52,'Data Tables'!$B178,'Data Tables'!CN$159:CN$164)+IF($B178=Inputs!$C$72,('Data Tables'!CN$147-'Data Tables'!CN$150-CN$160),0)+SUMIF('Background Data'!$A$67:$A$72,'Data Tables'!$B178,'Data Tables'!CN$159:CN$164)-IF($B178=Inputs!$C$78,CM$138,0)-IF($B178='Utility Modules'!$C$55,CN$51,0)</f>
        <v>0</v>
      </c>
      <c r="CO178" s="27">
        <f>CN178+CO24-SUMIF('Background Data'!$A$47:$A$52,'Data Tables'!$B178,'Data Tables'!CO$159:CO$164)+IF($B178=Inputs!$C$72,('Data Tables'!CO$147-'Data Tables'!CO$150-CO$160),0)+SUMIF('Background Data'!$A$67:$A$72,'Data Tables'!$B178,'Data Tables'!CO$159:CO$164)-IF($B178=Inputs!$C$78,CN$138,0)-IF($B178='Utility Modules'!$C$55,CO$51,0)</f>
        <v>0</v>
      </c>
      <c r="CP178" s="27">
        <f>CO178+CP24-SUMIF('Background Data'!$A$47:$A$52,'Data Tables'!$B178,'Data Tables'!CP$159:CP$164)+IF($B178=Inputs!$C$72,('Data Tables'!CP$147-'Data Tables'!CP$150-CP$160),0)+SUMIF('Background Data'!$A$67:$A$72,'Data Tables'!$B178,'Data Tables'!CP$159:CP$164)-IF($B178=Inputs!$C$78,CO$138,0)-IF($B178='Utility Modules'!$C$55,CP$51,0)</f>
        <v>0</v>
      </c>
      <c r="CQ178" s="27">
        <f>CP178+CQ24-SUMIF('Background Data'!$A$47:$A$52,'Data Tables'!$B178,'Data Tables'!CQ$159:CQ$164)+IF($B178=Inputs!$C$72,('Data Tables'!CQ$147-'Data Tables'!CQ$150-CQ$160),0)+SUMIF('Background Data'!$A$67:$A$72,'Data Tables'!$B178,'Data Tables'!CQ$159:CQ$164)-IF($B178=Inputs!$C$78,CP$138,0)-IF($B178='Utility Modules'!$C$55,CQ$51,0)</f>
        <v>0</v>
      </c>
      <c r="CR178" s="27">
        <f>CQ178+CR24-SUMIF('Background Data'!$A$47:$A$52,'Data Tables'!$B178,'Data Tables'!CR$159:CR$164)+IF($B178=Inputs!$C$72,('Data Tables'!CR$147-'Data Tables'!CR$150-CR$160),0)+SUMIF('Background Data'!$A$67:$A$72,'Data Tables'!$B178,'Data Tables'!CR$159:CR$164)-IF($B178=Inputs!$C$78,CQ$138,0)-IF($B178='Utility Modules'!$C$55,CR$51,0)</f>
        <v>0</v>
      </c>
      <c r="CS178" s="27">
        <f>CR178+CS24-SUMIF('Background Data'!$A$47:$A$52,'Data Tables'!$B178,'Data Tables'!CS$159:CS$164)+IF($B178=Inputs!$C$72,('Data Tables'!CS$147-'Data Tables'!CS$150-CS$160),0)+SUMIF('Background Data'!$A$67:$A$72,'Data Tables'!$B178,'Data Tables'!CS$159:CS$164)-IF($B178=Inputs!$C$78,CR$138,0)-IF($B178='Utility Modules'!$C$55,CS$51,0)</f>
        <v>0</v>
      </c>
      <c r="CT178" s="27">
        <f>CS178+CT24-SUMIF('Background Data'!$A$47:$A$52,'Data Tables'!$B178,'Data Tables'!CT$159:CT$164)+IF($B178=Inputs!$C$72,('Data Tables'!CT$147-'Data Tables'!CT$150-CT$160),0)+SUMIF('Background Data'!$A$67:$A$72,'Data Tables'!$B178,'Data Tables'!CT$159:CT$164)-IF($B178=Inputs!$C$78,CS$138,0)-IF($B178='Utility Modules'!$C$55,CT$51,0)</f>
        <v>0</v>
      </c>
      <c r="CU178" s="27">
        <f>CT178+CU24-SUMIF('Background Data'!$A$47:$A$52,'Data Tables'!$B178,'Data Tables'!CU$159:CU$164)+IF($B178=Inputs!$C$72,('Data Tables'!CU$147-'Data Tables'!CU$150-CU$160),0)+SUMIF('Background Data'!$A$67:$A$72,'Data Tables'!$B178,'Data Tables'!CU$159:CU$164)-IF($B178=Inputs!$C$78,CT$138,0)-IF($B178='Utility Modules'!$C$55,CU$51,0)</f>
        <v>0</v>
      </c>
      <c r="CV178" s="27">
        <f>CU178+CV24-SUMIF('Background Data'!$A$47:$A$52,'Data Tables'!$B178,'Data Tables'!CV$159:CV$164)+IF($B178=Inputs!$C$72,('Data Tables'!CV$147-'Data Tables'!CV$150-CV$160),0)+SUMIF('Background Data'!$A$67:$A$72,'Data Tables'!$B178,'Data Tables'!CV$159:CV$164)-IF($B178=Inputs!$C$78,CU$138,0)-IF($B178='Utility Modules'!$C$55,CV$51,0)</f>
        <v>0</v>
      </c>
      <c r="CW178" s="27">
        <f>CV178+CW24-SUMIF('Background Data'!$A$47:$A$52,'Data Tables'!$B178,'Data Tables'!CW$159:CW$164)+IF($B178=Inputs!$C$72,('Data Tables'!CW$147-'Data Tables'!CW$150-CW$160),0)+SUMIF('Background Data'!$A$67:$A$72,'Data Tables'!$B178,'Data Tables'!CW$159:CW$164)-IF($B178=Inputs!$C$78,CV$138,0)-IF($B178='Utility Modules'!$C$55,CW$51,0)</f>
        <v>0</v>
      </c>
      <c r="CX178" s="27">
        <f>CW178+CX24-SUMIF('Background Data'!$A$47:$A$52,'Data Tables'!$B178,'Data Tables'!CX$159:CX$164)+IF($B178=Inputs!$C$72,('Data Tables'!CX$147-'Data Tables'!CX$150-CX$160),0)+SUMIF('Background Data'!$A$67:$A$72,'Data Tables'!$B178,'Data Tables'!CX$159:CX$164)-IF($B178=Inputs!$C$78,CW$138,0)-IF($B178='Utility Modules'!$C$55,CX$51,0)</f>
        <v>0</v>
      </c>
      <c r="CY178" s="27">
        <f>CX178+CY24-SUMIF('Background Data'!$A$47:$A$52,'Data Tables'!$B178,'Data Tables'!CY$159:CY$164)+IF($B178=Inputs!$C$72,('Data Tables'!CY$147-'Data Tables'!CY$150-CY$160),0)+SUMIF('Background Data'!$A$67:$A$72,'Data Tables'!$B178,'Data Tables'!CY$159:CY$164)-IF($B178=Inputs!$C$78,CX$138,0)-IF($B178='Utility Modules'!$C$55,CY$51,0)</f>
        <v>0</v>
      </c>
      <c r="CZ178" s="27">
        <f>CY178+CZ24-SUMIF('Background Data'!$A$47:$A$52,'Data Tables'!$B178,'Data Tables'!CZ$159:CZ$164)+IF($B178=Inputs!$C$72,('Data Tables'!CZ$147-'Data Tables'!CZ$150-CZ$160),0)+SUMIF('Background Data'!$A$67:$A$72,'Data Tables'!$B178,'Data Tables'!CZ$159:CZ$164)-IF($B178=Inputs!$C$78,CY$138,0)-IF($B178='Utility Modules'!$C$55,CZ$51,0)</f>
        <v>0</v>
      </c>
      <c r="DA178" s="27">
        <f>CZ178+DA24-SUMIF('Background Data'!$A$47:$A$52,'Data Tables'!$B178,'Data Tables'!DA$159:DA$164)+IF($B178=Inputs!$C$72,('Data Tables'!DA$147-'Data Tables'!DA$150-DA$160),0)+SUMIF('Background Data'!$A$67:$A$72,'Data Tables'!$B178,'Data Tables'!DA$159:DA$164)-IF($B178=Inputs!$C$78,CZ$138,0)-IF($B178='Utility Modules'!$C$55,DA$51,0)</f>
        <v>0</v>
      </c>
      <c r="DB178" s="27">
        <f>DA178+DB24-SUMIF('Background Data'!$A$47:$A$52,'Data Tables'!$B178,'Data Tables'!DB$159:DB$164)+IF($B178=Inputs!$C$72,('Data Tables'!DB$147-'Data Tables'!DB$150-DB$160),0)+SUMIF('Background Data'!$A$67:$A$72,'Data Tables'!$B178,'Data Tables'!DB$159:DB$164)-IF($B178=Inputs!$C$78,DA$138,0)-IF($B178='Utility Modules'!$C$55,DB$51,0)</f>
        <v>0</v>
      </c>
      <c r="DC178" s="27">
        <f>DB178+DC24-SUMIF('Background Data'!$A$47:$A$52,'Data Tables'!$B178,'Data Tables'!DC$159:DC$164)+IF($B178=Inputs!$C$72,('Data Tables'!DC$147-'Data Tables'!DC$150-DC$160),0)+SUMIF('Background Data'!$A$67:$A$72,'Data Tables'!$B178,'Data Tables'!DC$159:DC$164)-IF($B178=Inputs!$C$78,DB$138,0)-IF($B178='Utility Modules'!$C$55,DC$51,0)</f>
        <v>0</v>
      </c>
      <c r="DD178" s="27">
        <f>DC178+DD24-SUMIF('Background Data'!$A$47:$A$52,'Data Tables'!$B178,'Data Tables'!DD$159:DD$164)+IF($B178=Inputs!$C$72,('Data Tables'!DD$147-'Data Tables'!DD$150-DD$160),0)+SUMIF('Background Data'!$A$67:$A$72,'Data Tables'!$B178,'Data Tables'!DD$159:DD$164)-IF($B178=Inputs!$C$78,DC$138,0)-IF($B178='Utility Modules'!$C$55,DD$51,0)</f>
        <v>0</v>
      </c>
      <c r="DE178" s="27">
        <f>DD178+DE24-SUMIF('Background Data'!$A$47:$A$52,'Data Tables'!$B178,'Data Tables'!DE$159:DE$164)+IF($B178=Inputs!$C$72,('Data Tables'!DE$147-'Data Tables'!DE$150-DE$160),0)+SUMIF('Background Data'!$A$67:$A$72,'Data Tables'!$B178,'Data Tables'!DE$159:DE$164)-IF($B178=Inputs!$C$78,DD$138,0)-IF($B178='Utility Modules'!$C$55,DE$51,0)</f>
        <v>0</v>
      </c>
      <c r="DF178" s="27">
        <f>DE178+DF24-SUMIF('Background Data'!$A$47:$A$52,'Data Tables'!$B178,'Data Tables'!DF$159:DF$164)+IF($B178=Inputs!$C$72,('Data Tables'!DF$147-'Data Tables'!DF$150-DF$160),0)+SUMIF('Background Data'!$A$67:$A$72,'Data Tables'!$B178,'Data Tables'!DF$159:DF$164)-IF($B178=Inputs!$C$78,DE$138,0)-IF($B178='Utility Modules'!$C$55,DF$51,0)</f>
        <v>0</v>
      </c>
      <c r="DG178" s="27">
        <f>DF178+DG24-SUMIF('Background Data'!$A$47:$A$52,'Data Tables'!$B178,'Data Tables'!DG$159:DG$164)+IF($B178=Inputs!$C$72,('Data Tables'!DG$147-'Data Tables'!DG$150-DG$160),0)+SUMIF('Background Data'!$A$67:$A$72,'Data Tables'!$B178,'Data Tables'!DG$159:DG$164)-IF($B178=Inputs!$C$78,DF$138,0)-IF($B178='Utility Modules'!$C$55,DG$51,0)</f>
        <v>0</v>
      </c>
      <c r="DH178" s="27">
        <f>DG178+DH24-SUMIF('Background Data'!$A$47:$A$52,'Data Tables'!$B178,'Data Tables'!DH$159:DH$164)+IF($B178=Inputs!$C$72,('Data Tables'!DH$147-'Data Tables'!DH$150-DH$160),0)+SUMIF('Background Data'!$A$67:$A$72,'Data Tables'!$B178,'Data Tables'!DH$159:DH$164)-IF($B178=Inputs!$C$78,DG$138,0)-IF($B178='Utility Modules'!$C$55,DH$51,0)</f>
        <v>0</v>
      </c>
      <c r="DI178" s="27">
        <f>DH178+DI24-SUMIF('Background Data'!$A$47:$A$52,'Data Tables'!$B178,'Data Tables'!DI$159:DI$164)+IF($B178=Inputs!$C$72,('Data Tables'!DI$147-'Data Tables'!DI$150-DI$160),0)+SUMIF('Background Data'!$A$67:$A$72,'Data Tables'!$B178,'Data Tables'!DI$159:DI$164)-IF($B178=Inputs!$C$78,DH$138,0)-IF($B178='Utility Modules'!$C$55,DI$51,0)</f>
        <v>0</v>
      </c>
      <c r="DJ178" s="27">
        <f>DI178+DJ24-SUMIF('Background Data'!$A$47:$A$52,'Data Tables'!$B178,'Data Tables'!DJ$159:DJ$164)+IF($B178=Inputs!$C$72,('Data Tables'!DJ$147-'Data Tables'!DJ$150-DJ$160),0)+SUMIF('Background Data'!$A$67:$A$72,'Data Tables'!$B178,'Data Tables'!DJ$159:DJ$164)-IF($B178=Inputs!$C$78,DI$138,0)-IF($B178='Utility Modules'!$C$55,DJ$51,0)</f>
        <v>0</v>
      </c>
      <c r="DK178" s="27">
        <f>DJ178+DK24-SUMIF('Background Data'!$A$47:$A$52,'Data Tables'!$B178,'Data Tables'!DK$159:DK$164)+IF($B178=Inputs!$C$72,('Data Tables'!DK$147-'Data Tables'!DK$150-DK$160),0)+SUMIF('Background Data'!$A$67:$A$72,'Data Tables'!$B178,'Data Tables'!DK$159:DK$164)-IF($B178=Inputs!$C$78,DJ$138,0)-IF($B178='Utility Modules'!$C$55,DK$51,0)</f>
        <v>0</v>
      </c>
      <c r="DL178" s="27">
        <f>DK178+DL24-SUMIF('Background Data'!$A$47:$A$52,'Data Tables'!$B178,'Data Tables'!DL$159:DL$164)+IF($B178=Inputs!$C$72,('Data Tables'!DL$147-'Data Tables'!DL$150-DL$160),0)+SUMIF('Background Data'!$A$67:$A$72,'Data Tables'!$B178,'Data Tables'!DL$159:DL$164)-IF($B178=Inputs!$C$78,DK$138,0)-IF($B178='Utility Modules'!$C$55,DL$51,0)</f>
        <v>0</v>
      </c>
      <c r="DM178" s="27">
        <f>DL178+DM24-SUMIF('Background Data'!$A$47:$A$52,'Data Tables'!$B178,'Data Tables'!DM$159:DM$164)+IF($B178=Inputs!$C$72,('Data Tables'!DM$147-'Data Tables'!DM$150-DM$160),0)+SUMIF('Background Data'!$A$67:$A$72,'Data Tables'!$B178,'Data Tables'!DM$159:DM$164)-IF($B178=Inputs!$C$78,DL$138,0)-IF($B178='Utility Modules'!$C$55,DM$51,0)</f>
        <v>0</v>
      </c>
      <c r="DN178" s="27">
        <f>DM178+DN24-SUMIF('Background Data'!$A$47:$A$52,'Data Tables'!$B178,'Data Tables'!DN$159:DN$164)+IF($B178=Inputs!$C$72,('Data Tables'!DN$147-'Data Tables'!DN$150-DN$160),0)+SUMIF('Background Data'!$A$67:$A$72,'Data Tables'!$B178,'Data Tables'!DN$159:DN$164)-IF($B178=Inputs!$C$78,DM$138,0)-IF($B178='Utility Modules'!$C$55,DN$51,0)</f>
        <v>0</v>
      </c>
      <c r="DO178" s="27">
        <f>DN178+DO24-SUMIF('Background Data'!$A$47:$A$52,'Data Tables'!$B178,'Data Tables'!DO$159:DO$164)+IF($B178=Inputs!$C$72,('Data Tables'!DO$147-'Data Tables'!DO$150-DO$160),0)+SUMIF('Background Data'!$A$67:$A$72,'Data Tables'!$B178,'Data Tables'!DO$159:DO$164)-IF($B178=Inputs!$C$78,DN$138,0)-IF($B178='Utility Modules'!$C$55,DO$51,0)</f>
        <v>0</v>
      </c>
      <c r="DP178" s="27">
        <f>DO178+DP24-SUMIF('Background Data'!$A$47:$A$52,'Data Tables'!$B178,'Data Tables'!DP$159:DP$164)+IF($B178=Inputs!$C$72,('Data Tables'!DP$147-'Data Tables'!DP$150-DP$160),0)+SUMIF('Background Data'!$A$67:$A$72,'Data Tables'!$B178,'Data Tables'!DP$159:DP$164)-IF($B178=Inputs!$C$78,DO$138,0)-IF($B178='Utility Modules'!$C$55,DP$51,0)</f>
        <v>0</v>
      </c>
      <c r="DQ178" s="27">
        <f>DP178+DQ24-SUMIF('Background Data'!$A$47:$A$52,'Data Tables'!$B178,'Data Tables'!DQ$159:DQ$164)+IF($B178=Inputs!$C$72,('Data Tables'!DQ$147-'Data Tables'!DQ$150-DQ$160),0)+SUMIF('Background Data'!$A$67:$A$72,'Data Tables'!$B178,'Data Tables'!DQ$159:DQ$164)-IF($B178=Inputs!$C$78,DP$138,0)-IF($B178='Utility Modules'!$C$55,DQ$51,0)</f>
        <v>0</v>
      </c>
      <c r="DR178" s="27">
        <f>DQ178+DR24-SUMIF('Background Data'!$A$47:$A$52,'Data Tables'!$B178,'Data Tables'!DR$159:DR$164)+IF($B178=Inputs!$C$72,('Data Tables'!DR$147-'Data Tables'!DR$150-DR$160),0)+SUMIF('Background Data'!$A$67:$A$72,'Data Tables'!$B178,'Data Tables'!DR$159:DR$164)-IF($B178=Inputs!$C$78,DQ$138,0)-IF($B178='Utility Modules'!$C$55,DR$51,0)</f>
        <v>0</v>
      </c>
    </row>
    <row r="179" ht="14.25" customHeight="1">
      <c r="A179" s="27"/>
      <c r="B179" s="242" t="str">
        <f>'Fund Raising'!B41</f>
        <v>Liquidity Pool</v>
      </c>
      <c r="C179" s="27">
        <f t="shared" ref="C179:DR179" si="96">C150</f>
        <v>3310945034</v>
      </c>
      <c r="D179" s="27">
        <f t="shared" si="96"/>
        <v>3115660804</v>
      </c>
      <c r="E179" s="27">
        <f t="shared" si="96"/>
        <v>3534815796</v>
      </c>
      <c r="F179" s="27">
        <f t="shared" si="96"/>
        <v>4212531586</v>
      </c>
      <c r="G179" s="27">
        <f t="shared" si="96"/>
        <v>5159604093</v>
      </c>
      <c r="H179" s="27">
        <f t="shared" si="96"/>
        <v>18375310991</v>
      </c>
      <c r="I179" s="27">
        <f t="shared" si="96"/>
        <v>21293924375</v>
      </c>
      <c r="J179" s="27">
        <f t="shared" si="96"/>
        <v>22202992746</v>
      </c>
      <c r="K179" s="27">
        <f t="shared" si="96"/>
        <v>22761182905</v>
      </c>
      <c r="L179" s="27">
        <f t="shared" si="96"/>
        <v>23341582842</v>
      </c>
      <c r="M179" s="27">
        <f t="shared" si="96"/>
        <v>24019646717</v>
      </c>
      <c r="N179" s="27">
        <f t="shared" si="96"/>
        <v>49504556320</v>
      </c>
      <c r="O179" s="27">
        <f t="shared" si="96"/>
        <v>55768139311</v>
      </c>
      <c r="P179" s="27">
        <f t="shared" si="96"/>
        <v>57307147817</v>
      </c>
      <c r="Q179" s="27">
        <f t="shared" si="96"/>
        <v>57760716393</v>
      </c>
      <c r="R179" s="27">
        <f t="shared" si="96"/>
        <v>58046483711</v>
      </c>
      <c r="S179" s="27">
        <f t="shared" si="96"/>
        <v>58386955462</v>
      </c>
      <c r="T179" s="27">
        <f t="shared" si="96"/>
        <v>58827589636</v>
      </c>
      <c r="U179" s="27">
        <f t="shared" si="96"/>
        <v>59369940505</v>
      </c>
      <c r="V179" s="27">
        <f t="shared" si="96"/>
        <v>60005863899</v>
      </c>
      <c r="W179" s="27">
        <f t="shared" si="96"/>
        <v>60725966696</v>
      </c>
      <c r="X179" s="27">
        <f t="shared" si="96"/>
        <v>61521656067</v>
      </c>
      <c r="Y179" s="27">
        <f t="shared" si="96"/>
        <v>62385465190</v>
      </c>
      <c r="Z179" s="27">
        <f t="shared" si="96"/>
        <v>63310833843</v>
      </c>
      <c r="AA179" s="27">
        <f t="shared" si="96"/>
        <v>64292165459</v>
      </c>
      <c r="AB179" s="27">
        <f t="shared" si="96"/>
        <v>65324549134</v>
      </c>
      <c r="AC179" s="27">
        <f t="shared" si="96"/>
        <v>66403726786</v>
      </c>
      <c r="AD179" s="27">
        <f t="shared" si="96"/>
        <v>67525923943</v>
      </c>
      <c r="AE179" s="27">
        <f t="shared" si="96"/>
        <v>68687830603</v>
      </c>
      <c r="AF179" s="27">
        <f t="shared" si="96"/>
        <v>69886521598</v>
      </c>
      <c r="AG179" s="27">
        <f t="shared" si="96"/>
        <v>71119363953</v>
      </c>
      <c r="AH179" s="27">
        <f t="shared" si="96"/>
        <v>72384037080</v>
      </c>
      <c r="AI179" s="27">
        <f t="shared" si="96"/>
        <v>73678428266</v>
      </c>
      <c r="AJ179" s="27">
        <f t="shared" si="96"/>
        <v>75000655394</v>
      </c>
      <c r="AK179" s="27">
        <f t="shared" si="96"/>
        <v>76349050749</v>
      </c>
      <c r="AL179" s="27">
        <f t="shared" si="96"/>
        <v>77722021797</v>
      </c>
      <c r="AM179" s="27">
        <f t="shared" si="96"/>
        <v>79118190473</v>
      </c>
      <c r="AN179" s="27">
        <f t="shared" si="96"/>
        <v>80536265461</v>
      </c>
      <c r="AO179" s="27">
        <f t="shared" si="96"/>
        <v>81975096482</v>
      </c>
      <c r="AP179" s="27">
        <f t="shared" si="96"/>
        <v>83433600679</v>
      </c>
      <c r="AQ179" s="27">
        <f t="shared" si="96"/>
        <v>84910802390</v>
      </c>
      <c r="AR179" s="27">
        <f t="shared" si="96"/>
        <v>86405812287</v>
      </c>
      <c r="AS179" s="27">
        <f t="shared" si="96"/>
        <v>87917784240</v>
      </c>
      <c r="AT179" s="27">
        <f t="shared" si="96"/>
        <v>89445965964</v>
      </c>
      <c r="AU179" s="27">
        <f t="shared" si="96"/>
        <v>90989632475</v>
      </c>
      <c r="AV179" s="27">
        <f t="shared" si="96"/>
        <v>92548129407</v>
      </c>
      <c r="AW179" s="27">
        <f t="shared" si="96"/>
        <v>94120868036</v>
      </c>
      <c r="AX179" s="27">
        <f t="shared" si="96"/>
        <v>95707248941</v>
      </c>
      <c r="AY179" s="27">
        <f t="shared" si="96"/>
        <v>97306760449</v>
      </c>
      <c r="AZ179" s="27">
        <f t="shared" si="96"/>
        <v>98918893640</v>
      </c>
      <c r="BA179" s="27">
        <f t="shared" si="96"/>
        <v>100543201144</v>
      </c>
      <c r="BB179" s="27">
        <f t="shared" si="96"/>
        <v>102179231935</v>
      </c>
      <c r="BC179" s="27">
        <f t="shared" si="96"/>
        <v>103826588156</v>
      </c>
      <c r="BD179" s="27">
        <f t="shared" si="96"/>
        <v>105484900908</v>
      </c>
      <c r="BE179" s="27">
        <f t="shared" si="96"/>
        <v>107153797593</v>
      </c>
      <c r="BF179" s="27">
        <f t="shared" si="96"/>
        <v>108832956576</v>
      </c>
      <c r="BG179" s="27">
        <f t="shared" si="96"/>
        <v>110522046411</v>
      </c>
      <c r="BH179" s="27">
        <f t="shared" si="96"/>
        <v>112220772276</v>
      </c>
      <c r="BI179" s="27">
        <f t="shared" si="96"/>
        <v>113928886085</v>
      </c>
      <c r="BJ179" s="27">
        <f t="shared" si="96"/>
        <v>115646075767</v>
      </c>
      <c r="BK179" s="27">
        <f t="shared" si="96"/>
        <v>117372111363</v>
      </c>
      <c r="BL179" s="27">
        <f t="shared" si="96"/>
        <v>119106740718</v>
      </c>
      <c r="BM179" s="27">
        <f t="shared" si="96"/>
        <v>120849753231</v>
      </c>
      <c r="BN179" s="27">
        <f t="shared" si="96"/>
        <v>122600920092</v>
      </c>
      <c r="BO179" s="27">
        <f t="shared" si="96"/>
        <v>124360041992</v>
      </c>
      <c r="BP179" s="27">
        <f t="shared" si="96"/>
        <v>126126937878</v>
      </c>
      <c r="BQ179" s="27">
        <f t="shared" si="96"/>
        <v>127901409099</v>
      </c>
      <c r="BR179" s="27">
        <f t="shared" si="96"/>
        <v>129683296250</v>
      </c>
      <c r="BS179" s="27">
        <f t="shared" si="96"/>
        <v>131472418310</v>
      </c>
      <c r="BT179" s="27">
        <f t="shared" si="96"/>
        <v>133268620982</v>
      </c>
      <c r="BU179" s="27">
        <f t="shared" si="96"/>
        <v>135071788384</v>
      </c>
      <c r="BV179" s="27">
        <f t="shared" si="96"/>
        <v>136881729727</v>
      </c>
      <c r="BW179" s="27">
        <f t="shared" si="96"/>
        <v>138698330227</v>
      </c>
      <c r="BX179" s="27">
        <f t="shared" si="96"/>
        <v>140521444635</v>
      </c>
      <c r="BY179" s="27">
        <f t="shared" si="96"/>
        <v>142350963496</v>
      </c>
      <c r="BZ179" s="27">
        <f t="shared" si="96"/>
        <v>144186751945</v>
      </c>
      <c r="CA179" s="27">
        <f t="shared" si="96"/>
        <v>146028699494</v>
      </c>
      <c r="CB179" s="27">
        <f t="shared" si="96"/>
        <v>147876709043</v>
      </c>
      <c r="CC179" s="27">
        <f t="shared" si="96"/>
        <v>149730659911</v>
      </c>
      <c r="CD179" s="27">
        <f t="shared" si="96"/>
        <v>151590467331</v>
      </c>
      <c r="CE179" s="27">
        <f t="shared" si="96"/>
        <v>153456019472</v>
      </c>
      <c r="CF179" s="27">
        <f t="shared" si="96"/>
        <v>155327228056</v>
      </c>
      <c r="CG179" s="27">
        <f t="shared" si="96"/>
        <v>157204041142</v>
      </c>
      <c r="CH179" s="27">
        <f t="shared" si="96"/>
        <v>159086324717</v>
      </c>
      <c r="CI179" s="27">
        <f t="shared" si="96"/>
        <v>160974020661</v>
      </c>
      <c r="CJ179" s="27">
        <f t="shared" si="96"/>
        <v>162867035826</v>
      </c>
      <c r="CK179" s="27">
        <f t="shared" si="96"/>
        <v>164765311516</v>
      </c>
      <c r="CL179" s="27">
        <f t="shared" si="96"/>
        <v>166668759556</v>
      </c>
      <c r="CM179" s="27">
        <f t="shared" si="96"/>
        <v>168577314629</v>
      </c>
      <c r="CN179" s="27">
        <f t="shared" si="96"/>
        <v>170490923065</v>
      </c>
      <c r="CO179" s="27">
        <f t="shared" si="96"/>
        <v>172409504019</v>
      </c>
      <c r="CP179" s="27">
        <f t="shared" si="96"/>
        <v>174333012200</v>
      </c>
      <c r="CQ179" s="27">
        <f t="shared" si="96"/>
        <v>176261371758</v>
      </c>
      <c r="CR179" s="27">
        <f t="shared" si="96"/>
        <v>178194529629</v>
      </c>
      <c r="CS179" s="27">
        <f t="shared" si="96"/>
        <v>180132456744</v>
      </c>
      <c r="CT179" s="27">
        <f t="shared" si="96"/>
        <v>182075065632</v>
      </c>
      <c r="CU179" s="27">
        <f t="shared" si="96"/>
        <v>184022325916</v>
      </c>
      <c r="CV179" s="27">
        <f t="shared" si="96"/>
        <v>185974172092</v>
      </c>
      <c r="CW179" s="27">
        <f t="shared" si="96"/>
        <v>187930573965</v>
      </c>
      <c r="CX179" s="27">
        <f t="shared" si="96"/>
        <v>189891468897</v>
      </c>
      <c r="CY179" s="27">
        <f t="shared" si="96"/>
        <v>191856817083</v>
      </c>
      <c r="CZ179" s="27">
        <f t="shared" si="96"/>
        <v>193826589870</v>
      </c>
      <c r="DA179" s="27">
        <f t="shared" si="96"/>
        <v>195800728629</v>
      </c>
      <c r="DB179" s="27">
        <f t="shared" si="96"/>
        <v>197779211251</v>
      </c>
      <c r="DC179" s="27">
        <f t="shared" si="96"/>
        <v>199761982196</v>
      </c>
      <c r="DD179" s="27">
        <f t="shared" si="96"/>
        <v>201749009017</v>
      </c>
      <c r="DE179" s="27">
        <f t="shared" si="96"/>
        <v>203740297271</v>
      </c>
      <c r="DF179" s="27">
        <f t="shared" si="96"/>
        <v>205735757764</v>
      </c>
      <c r="DG179" s="27">
        <f t="shared" si="96"/>
        <v>207735383452</v>
      </c>
      <c r="DH179" s="27">
        <f t="shared" si="96"/>
        <v>209739125728</v>
      </c>
      <c r="DI179" s="27">
        <f t="shared" si="96"/>
        <v>211746972244</v>
      </c>
      <c r="DJ179" s="27">
        <f t="shared" si="96"/>
        <v>213758875350</v>
      </c>
      <c r="DK179" s="27">
        <f t="shared" si="96"/>
        <v>215774810859</v>
      </c>
      <c r="DL179" s="27">
        <f t="shared" si="96"/>
        <v>217794765812</v>
      </c>
      <c r="DM179" s="27">
        <f t="shared" si="96"/>
        <v>219818694711</v>
      </c>
      <c r="DN179" s="27">
        <f t="shared" si="96"/>
        <v>221846590246</v>
      </c>
      <c r="DO179" s="27">
        <f t="shared" si="96"/>
        <v>223878408980</v>
      </c>
      <c r="DP179" s="27">
        <f t="shared" si="96"/>
        <v>219741474639</v>
      </c>
      <c r="DQ179" s="27">
        <f t="shared" si="96"/>
        <v>217886299453</v>
      </c>
      <c r="DR179" s="27">
        <f t="shared" si="96"/>
        <v>216061795112</v>
      </c>
    </row>
    <row r="180" ht="15.75" customHeight="1">
      <c r="B180" s="242" t="s">
        <v>291</v>
      </c>
      <c r="C180" s="27">
        <f>C100+('Fund Raising'!D41-C141)+C159+C160+C161+C163+SUMIF('Background Data'!$A$75:$A$79,'Background Data'!$A$19,'Data Tables'!C103:C108)</f>
        <v>8438470173</v>
      </c>
      <c r="D180" s="27">
        <f>D100+(C150-D141)+D159+D160+D161+D163+SUMIF('Background Data'!$A$75:$A$79,'Background Data'!$A$19,'Data Tables'!D103:D108)-SUM(C125:C130)</f>
        <v>7646045326</v>
      </c>
      <c r="E180" s="27">
        <f>E100+(D150-E141)+E159+E160+E161+E163+SUMIF('Background Data'!$A$75:$A$79,'Background Data'!$A$19,'Data Tables'!E103:E108)-SUM(D125:D130)</f>
        <v>6654372242</v>
      </c>
      <c r="F180" s="27">
        <f>F100+(E150-F141)+F159+F160+F161+F163+SUMIF('Background Data'!$A$75:$A$79,'Background Data'!$A$19,'Data Tables'!F103:F108)-SUM(E125:E130)</f>
        <v>5903753151</v>
      </c>
      <c r="G180" s="27">
        <f>G100+(F150-G141)+G159+G160+G161+G163+SUMIF('Background Data'!$A$75:$A$79,'Background Data'!$A$19,'Data Tables'!G103:G108)-SUM(F125:F130)</f>
        <v>5272451413</v>
      </c>
      <c r="H180" s="27">
        <f>H100+(G150-H141)+H159+H160+H161+H163+SUMIF('Background Data'!$A$75:$A$79,'Background Data'!$A$19,'Data Tables'!H103:H108)-SUM(G125:G130)</f>
        <v>24608750160</v>
      </c>
      <c r="I180" s="27">
        <f>I100+(H150-I141)+I159+I160+I161+I163+SUMIF('Background Data'!$A$75:$A$79,'Background Data'!$A$19,'Data Tables'!I103:I108)-SUM(H125:H130)</f>
        <v>14191511141</v>
      </c>
      <c r="J180" s="27">
        <f>J100+(I150-J141)+J159+J160+J161+J163+SUMIF('Background Data'!$A$75:$A$79,'Background Data'!$A$19,'Data Tables'!J103:J108)-SUM(I125:I130)</f>
        <v>10520281535</v>
      </c>
      <c r="K180" s="27">
        <f>K100+(J150-K141)+K159+K160+K161+K163+SUMIF('Background Data'!$A$75:$A$79,'Background Data'!$A$19,'Data Tables'!K103:K108)-SUM(J125:J130)</f>
        <v>8907354014</v>
      </c>
      <c r="L180" s="27">
        <f>L100+(K150-L141)+L159+L160+L161+L163+SUMIF('Background Data'!$A$75:$A$79,'Background Data'!$A$19,'Data Tables'!L103:L108)-SUM(K125:K130)</f>
        <v>8053039179</v>
      </c>
      <c r="M180" s="27">
        <f>M100+(L150-M141)+M159+M160+M161+M163+SUMIF('Background Data'!$A$75:$A$79,'Background Data'!$A$19,'Data Tables'!M103:M108)-SUM(L125:L130)</f>
        <v>7539024547</v>
      </c>
      <c r="N180" s="27">
        <f>N100+(M150-N141)+N159+N160+N161+N163+SUMIF('Background Data'!$A$75:$A$79,'Background Data'!$A$19,'Data Tables'!N103:N108)-SUM(M125:M130)</f>
        <v>35676063648</v>
      </c>
      <c r="O180" s="27">
        <f>O100+(N150-O141)+O159+O160+O161+O163+SUMIF('Background Data'!$A$75:$A$79,'Background Data'!$A$19,'Data Tables'!O103:O108)-SUM(N125:N130)</f>
        <v>18065654203</v>
      </c>
      <c r="P180" s="27">
        <f>P100+(O150-P141)+P159+P160+P161+P163+SUMIF('Background Data'!$A$75:$A$79,'Background Data'!$A$19,'Data Tables'!P103:P108)-SUM(O125:O130)</f>
        <v>13137412009</v>
      </c>
      <c r="Q180" s="27">
        <f>Q100+(P150-Q141)+Q159+Q160+Q161+Q163+SUMIF('Background Data'!$A$75:$A$79,'Background Data'!$A$19,'Data Tables'!Q103:Q108)-SUM(P125:P130)</f>
        <v>11566350037</v>
      </c>
      <c r="R180" s="27">
        <f>R100+(Q150-R141)+R159+R160+R161+R163+SUMIF('Background Data'!$A$75:$A$79,'Background Data'!$A$19,'Data Tables'!R103:R108)-SUM(Q125:Q130)</f>
        <v>10928240916</v>
      </c>
      <c r="S180" s="27">
        <f>S100+(R150-S141)+S159+S160+S161+S163+SUMIF('Background Data'!$A$75:$A$79,'Background Data'!$A$19,'Data Tables'!S103:S108)-SUM(R125:R130)</f>
        <v>10580744909</v>
      </c>
      <c r="T180" s="27">
        <f>T100+(S150-T141)+T159+T160+T161+T163+SUMIF('Background Data'!$A$75:$A$79,'Background Data'!$A$19,'Data Tables'!T103:T108)-SUM(S125:S130)</f>
        <v>10346714822</v>
      </c>
      <c r="U180" s="27">
        <f>U100+(T150-U141)+U159+U160+U161+U163+SUMIF('Background Data'!$A$75:$A$79,'Background Data'!$A$19,'Data Tables'!U103:U108)-SUM(T125:T130)</f>
        <v>10172519657</v>
      </c>
      <c r="V180" s="27">
        <f>V100+(U150-V141)+V159+V160+V161+V163+SUMIF('Background Data'!$A$75:$A$79,'Background Data'!$A$19,'Data Tables'!V103:V108)-SUM(U125:U130)</f>
        <v>10038441968</v>
      </c>
      <c r="W180" s="27">
        <f>W100+(V150-W141)+W159+W160+W161+W163+SUMIF('Background Data'!$A$75:$A$79,'Background Data'!$A$19,'Data Tables'!W103:W108)-SUM(V125:V130)</f>
        <v>9934996184</v>
      </c>
      <c r="X180" s="27">
        <f>X100+(W150-X141)+X159+X160+X161+X163+SUMIF('Background Data'!$A$75:$A$79,'Background Data'!$A$19,'Data Tables'!X103:X108)-SUM(W125:W130)</f>
        <v>9856268375</v>
      </c>
      <c r="Y180" s="27">
        <f>Y100+(X150-Y141)+Y159+Y160+Y161+Y163+SUMIF('Background Data'!$A$75:$A$79,'Background Data'!$A$19,'Data Tables'!Y103:Y108)-SUM(X125:X130)</f>
        <v>9797969638</v>
      </c>
      <c r="Z180" s="27">
        <f>Z100+(Y150-Z141)+Z159+Z160+Z161+Z163+SUMIF('Background Data'!$A$75:$A$79,'Background Data'!$A$19,'Data Tables'!Z103:Z108)-SUM(Y125:Y130)</f>
        <v>9756910765</v>
      </c>
      <c r="AA180" s="27">
        <f>AA100+(Z150-AA141)+AA159+AA160+AA161+AA163+SUMIF('Background Data'!$A$75:$A$79,'Background Data'!$A$19,'Data Tables'!AA103:AA108)-SUM(Z125:Z130)</f>
        <v>9730440268</v>
      </c>
      <c r="AB180" s="27">
        <f>AB100+(AA150-AB141)+AB159+AB160+AB161+AB163+SUMIF('Background Data'!$A$75:$A$79,'Background Data'!$A$19,'Data Tables'!AB103:AB108)-SUM(AA125:AA130)</f>
        <v>9716470445</v>
      </c>
      <c r="AC180" s="27">
        <f>AC100+(AB150-AC141)+AC159+AC160+AC161+AC163+SUMIF('Background Data'!$A$75:$A$79,'Background Data'!$A$19,'Data Tables'!AC103:AC108)-SUM(AB125:AB130)</f>
        <v>9713249304</v>
      </c>
      <c r="AD180" s="27">
        <f>AD100+(AC150-AD141)+AD159+AD160+AD161+AD163+SUMIF('Background Data'!$A$75:$A$79,'Background Data'!$A$19,'Data Tables'!AD103:AD108)-SUM(AC125:AC130)</f>
        <v>9719372021</v>
      </c>
      <c r="AE180" s="27">
        <f>AE100+(AD150-AE141)+AE159+AE160+AE161+AE163+SUMIF('Background Data'!$A$75:$A$79,'Background Data'!$A$19,'Data Tables'!AE103:AE108)-SUM(AD125:AD130)</f>
        <v>9733638863</v>
      </c>
      <c r="AF180" s="27">
        <f>AF100+(AE150-AF141)+AF159+AF160+AF161+AF163+SUMIF('Background Data'!$A$75:$A$79,'Background Data'!$A$19,'Data Tables'!AF103:AF108)-SUM(AE125:AE130)</f>
        <v>9755037901</v>
      </c>
      <c r="AG180" s="27">
        <f>AG100+(AF150-AG141)+AG159+AG160+AG161+AG163+SUMIF('Background Data'!$A$75:$A$79,'Background Data'!$A$19,'Data Tables'!AG103:AG108)-SUM(AF125:AF130)</f>
        <v>9782749214</v>
      </c>
      <c r="AH180" s="27">
        <f>AH100+(AG150-AH141)+AH159+AH160+AH161+AH163+SUMIF('Background Data'!$A$75:$A$79,'Background Data'!$A$19,'Data Tables'!AH103:AH108)-SUM(AG125:AG130)</f>
        <v>9816035344</v>
      </c>
      <c r="AI180" s="27">
        <f>AI100+(AH150-AI141)+AI159+AI160+AI161+AI163+SUMIF('Background Data'!$A$75:$A$79,'Background Data'!$A$19,'Data Tables'!AI103:AI108)-SUM(AH125:AH130)</f>
        <v>9854305611</v>
      </c>
      <c r="AJ180" s="27">
        <f>AJ100+(AI150-AJ141)+AJ159+AJ160+AJ161+AJ163+SUMIF('Background Data'!$A$75:$A$79,'Background Data'!$A$19,'Data Tables'!AJ103:AJ108)-SUM(AI125:AI130)</f>
        <v>9897025230</v>
      </c>
      <c r="AK180" s="27">
        <f>AK100+(AJ150-AK141)+AK159+AK160+AK161+AK163+SUMIF('Background Data'!$A$75:$A$79,'Background Data'!$A$19,'Data Tables'!AK103:AK108)-SUM(AJ125:AJ130)</f>
        <v>9943704171</v>
      </c>
      <c r="AL180" s="27">
        <f>AL100+(AK150-AL141)+AL159+AL160+AL161+AL163+SUMIF('Background Data'!$A$75:$A$79,'Background Data'!$A$19,'Data Tables'!AL103:AL108)-SUM(AK125:AK130)</f>
        <v>9994014036</v>
      </c>
      <c r="AM180" s="27">
        <f>AM100+(AL150-AM141)+AM159+AM160+AM161+AM163+SUMIF('Background Data'!$A$75:$A$79,'Background Data'!$A$19,'Data Tables'!AM103:AM108)-SUM(AL125:AL130)</f>
        <v>10047575230</v>
      </c>
      <c r="AN180" s="27">
        <f>AN100+(AM150-AN141)+AN159+AN160+AN161+AN163+SUMIF('Background Data'!$A$75:$A$79,'Background Data'!$A$19,'Data Tables'!AN103:AN108)-SUM(AM125:AM130)</f>
        <v>10104105743</v>
      </c>
      <c r="AO180" s="27">
        <f>AO100+(AN150-AO141)+AO159+AO160+AO161+AO163+SUMIF('Background Data'!$A$75:$A$79,'Background Data'!$A$19,'Data Tables'!AO103:AO108)-SUM(AN125:AN130)</f>
        <v>10163322045</v>
      </c>
      <c r="AP180" s="27">
        <f>AP100+(AO150-AP141)+AP159+AP160+AP161+AP163+SUMIF('Background Data'!$A$75:$A$79,'Background Data'!$A$19,'Data Tables'!AP103:AP108)-SUM(AO125:AO130)</f>
        <v>10225012029</v>
      </c>
      <c r="AQ180" s="27">
        <f>AQ100+(AP150-AQ141)+AQ159+AQ160+AQ161+AQ163+SUMIF('Background Data'!$A$75:$A$79,'Background Data'!$A$19,'Data Tables'!AQ103:AQ108)-SUM(AP125:AP130)</f>
        <v>10288962398</v>
      </c>
      <c r="AR180" s="27">
        <f>AR100+(AQ150-AR141)+AR159+AR160+AR161+AR163+SUMIF('Background Data'!$A$75:$A$79,'Background Data'!$A$19,'Data Tables'!AR103:AR108)-SUM(AQ125:AQ130)</f>
        <v>10354979079</v>
      </c>
      <c r="AS180" s="27">
        <f>AS100+(AR150-AS141)+AS159+AS160+AS161+AS163+SUMIF('Background Data'!$A$75:$A$79,'Background Data'!$A$19,'Data Tables'!AS103:AS108)-SUM(AR125:AR130)</f>
        <v>10422920843</v>
      </c>
      <c r="AT180" s="27">
        <f>AT100+(AS150-AT141)+AT159+AT160+AT161+AT163+SUMIF('Background Data'!$A$75:$A$79,'Background Data'!$A$19,'Data Tables'!AT103:AT108)-SUM(AS125:AS130)</f>
        <v>10492624432</v>
      </c>
      <c r="AU180" s="27">
        <f>AU100+(AT150-AU141)+AU159+AU160+AU161+AU163+SUMIF('Background Data'!$A$75:$A$79,'Background Data'!$A$19,'Data Tables'!AU103:AU108)-SUM(AT125:AT130)</f>
        <v>10563980157</v>
      </c>
      <c r="AV180" s="27">
        <f>AV100+(AU150-AV141)+AV159+AV160+AV161+AV163+SUMIF('Background Data'!$A$75:$A$79,'Background Data'!$A$19,'Data Tables'!AV103:AV108)-SUM(AU125:AU130)</f>
        <v>10636864153</v>
      </c>
      <c r="AW180" s="27">
        <f>AW100+(AV150-AW141)+AW159+AW160+AW161+AW163+SUMIF('Background Data'!$A$75:$A$79,'Background Data'!$A$19,'Data Tables'!AW103:AW108)-SUM(AV125:AV130)</f>
        <v>10711149127</v>
      </c>
      <c r="AX180" s="27">
        <f>AX100+(AW150-AX141)+AX159+AX160+AX161+AX163+SUMIF('Background Data'!$A$75:$A$79,'Background Data'!$A$19,'Data Tables'!AX103:AX108)-SUM(AW125:AW130)</f>
        <v>10786781577</v>
      </c>
      <c r="AY180" s="27">
        <f>AY100+(AX150-AY141)+AY159+AY160+AY161+AY163+SUMIF('Background Data'!$A$75:$A$79,'Background Data'!$A$19,'Data Tables'!AY103:AY108)-SUM(AX125:AX130)</f>
        <v>10863650181</v>
      </c>
      <c r="AZ180" s="27">
        <f>AZ100+(AY150-AZ141)+AZ159+AZ160+AZ161+AZ163+SUMIF('Background Data'!$A$75:$A$79,'Background Data'!$A$19,'Data Tables'!AZ103:AZ108)-SUM(AY125:AY130)</f>
        <v>10941696061</v>
      </c>
      <c r="BA180" s="27">
        <f>BA100+(AZ150-BA141)+BA159+BA160+BA161+BA163+SUMIF('Background Data'!$A$75:$A$79,'Background Data'!$A$19,'Data Tables'!BA103:BA108)-SUM(AZ125:AZ130)</f>
        <v>11020830299</v>
      </c>
      <c r="BB180" s="27">
        <f>BB100+(BA150-BB141)+BB159+BB160+BB161+BB163+SUMIF('Background Data'!$A$75:$A$79,'Background Data'!$A$19,'Data Tables'!BB103:BB108)-SUM(BA125:BA130)</f>
        <v>11101008377</v>
      </c>
      <c r="BC180" s="27">
        <f>BC100+(BB150-BC141)+BC159+BC160+BC161+BC163+SUMIF('Background Data'!$A$75:$A$79,'Background Data'!$A$19,'Data Tables'!BC103:BC108)-SUM(BB125:BB130)</f>
        <v>11182164542</v>
      </c>
      <c r="BD180" s="27">
        <f>BD100+(BC150-BD141)+BD159+BD160+BD161+BD163+SUMIF('Background Data'!$A$75:$A$79,'Background Data'!$A$19,'Data Tables'!BD103:BD108)-SUM(BC125:BC130)</f>
        <v>11264233964</v>
      </c>
      <c r="BE180" s="27">
        <f>BE100+(BD150-BE141)+BE159+BE160+BE161+BE163+SUMIF('Background Data'!$A$75:$A$79,'Background Data'!$A$19,'Data Tables'!BE103:BE108)-SUM(BD125:BD130)</f>
        <v>11347188392</v>
      </c>
      <c r="BF180" s="27">
        <f>BF100+(BE150-BF141)+BF159+BF160+BF161+BF163+SUMIF('Background Data'!$A$75:$A$79,'Background Data'!$A$19,'Data Tables'!BF103:BF108)-SUM(BE125:BE130)</f>
        <v>11430965030</v>
      </c>
      <c r="BG180" s="27">
        <f>BG100+(BF150-BG141)+BG159+BG160+BG161+BG163+SUMIF('Background Data'!$A$75:$A$79,'Background Data'!$A$19,'Data Tables'!BG103:BG108)-SUM(BF125:BF130)</f>
        <v>11515542429</v>
      </c>
      <c r="BH180" s="27">
        <f>BH100+(BG150-BH141)+BH159+BH160+BH161+BH163+SUMIF('Background Data'!$A$75:$A$79,'Background Data'!$A$19,'Data Tables'!BH103:BH108)-SUM(BG125:BG130)</f>
        <v>11600875475</v>
      </c>
      <c r="BI180" s="27">
        <f>BI100+(BH150-BI141)+BI159+BI160+BI161+BI163+SUMIF('Background Data'!$A$75:$A$79,'Background Data'!$A$19,'Data Tables'!BI103:BI108)-SUM(BH125:BH130)</f>
        <v>11686895635</v>
      </c>
      <c r="BJ180" s="27">
        <f>BJ100+(BI150-BJ141)+BJ159+BJ160+BJ161+BJ163+SUMIF('Background Data'!$A$75:$A$79,'Background Data'!$A$19,'Data Tables'!BJ103:BJ108)-SUM(BI125:BI130)</f>
        <v>11773631806</v>
      </c>
      <c r="BK180" s="27">
        <f>BK100+(BJ150-BK141)+BK159+BK160+BK161+BK163+SUMIF('Background Data'!$A$75:$A$79,'Background Data'!$A$19,'Data Tables'!BK103:BK108)-SUM(BJ125:BJ130)</f>
        <v>11861020811</v>
      </c>
      <c r="BL180" s="27">
        <f>BL100+(BK150-BL141)+BL159+BL160+BL161+BL163+SUMIF('Background Data'!$A$75:$A$79,'Background Data'!$A$19,'Data Tables'!BL103:BL108)-SUM(BK125:BK130)</f>
        <v>11949052539</v>
      </c>
      <c r="BM180" s="27">
        <f>BM100+(BL150-BM141)+BM159+BM160+BM161+BM163+SUMIF('Background Data'!$A$75:$A$79,'Background Data'!$A$19,'Data Tables'!BM103:BM108)-SUM(BL125:BL130)</f>
        <v>12037682434</v>
      </c>
      <c r="BN180" s="27">
        <f>BN100+(BM150-BN141)+BN159+BN160+BN161+BN163+SUMIF('Background Data'!$A$75:$A$79,'Background Data'!$A$19,'Data Tables'!BN103:BN108)-SUM(BM125:BM130)</f>
        <v>12126906424</v>
      </c>
      <c r="BO180" s="27">
        <f>BO100+(BN150-BO141)+BO159+BO160+BO161+BO163+SUMIF('Background Data'!$A$75:$A$79,'Background Data'!$A$19,'Data Tables'!BO103:BO108)-SUM(BN125:BN130)</f>
        <v>12216695103</v>
      </c>
      <c r="BP180" s="27">
        <f>BP100+(BO150-BP141)+BP159+BP160+BP161+BP163+SUMIF('Background Data'!$A$75:$A$79,'Background Data'!$A$19,'Data Tables'!BP103:BP108)-SUM(BO125:BO130)</f>
        <v>12307016137</v>
      </c>
      <c r="BQ180" s="27">
        <f>BQ100+(BP150-BQ141)+BQ159+BQ160+BQ161+BQ163+SUMIF('Background Data'!$A$75:$A$79,'Background Data'!$A$19,'Data Tables'!BQ103:BQ108)-SUM(BP125:BP130)</f>
        <v>12397871284</v>
      </c>
      <c r="BR180" s="27">
        <f>BR100+(BQ150-BR141)+BR159+BR160+BR161+BR163+SUMIF('Background Data'!$A$75:$A$79,'Background Data'!$A$19,'Data Tables'!BR103:BR108)-SUM(BQ125:BQ130)</f>
        <v>12489224299</v>
      </c>
      <c r="BS180" s="27">
        <f>BS100+(BR150-BS141)+BS159+BS160+BS161+BS163+SUMIF('Background Data'!$A$75:$A$79,'Background Data'!$A$19,'Data Tables'!BS103:BS108)-SUM(BR125:BR130)</f>
        <v>12581078618</v>
      </c>
      <c r="BT180" s="27">
        <f>BT100+(BS150-BT141)+BT159+BT160+BT161+BT163+SUMIF('Background Data'!$A$75:$A$79,'Background Data'!$A$19,'Data Tables'!BT103:BT108)-SUM(BS125:BS130)</f>
        <v>12673411274</v>
      </c>
      <c r="BU180" s="27">
        <f>BU100+(BT150-BU141)+BU159+BU160+BU161+BU163+SUMIF('Background Data'!$A$75:$A$79,'Background Data'!$A$19,'Data Tables'!BU103:BU108)-SUM(BT125:BT130)</f>
        <v>12766172886</v>
      </c>
      <c r="BV180" s="27">
        <f>BV100+(BU150-BV141)+BV159+BV160+BV161+BV163+SUMIF('Background Data'!$A$75:$A$79,'Background Data'!$A$19,'Data Tables'!BV103:BV108)-SUM(BU125:BU130)</f>
        <v>12859412600</v>
      </c>
      <c r="BW180" s="27">
        <f>BW100+(BV150-BW141)+BW159+BW160+BW161+BW163+SUMIF('Background Data'!$A$75:$A$79,'Background Data'!$A$19,'Data Tables'!BW103:BW108)-SUM(BV125:BV130)</f>
        <v>12953083299</v>
      </c>
      <c r="BX180" s="27">
        <f>BX100+(BW150-BX141)+BX159+BX160+BX161+BX163+SUMIF('Background Data'!$A$75:$A$79,'Background Data'!$A$19,'Data Tables'!BX103:BX108)-SUM(BW125:BW130)</f>
        <v>13047190904</v>
      </c>
      <c r="BY180" s="27">
        <f>BY100+(BX150-BY141)+BY159+BY160+BY161+BY163+SUMIF('Background Data'!$A$75:$A$79,'Background Data'!$A$19,'Data Tables'!BY103:BY108)-SUM(BX125:BX130)</f>
        <v>13141704405</v>
      </c>
      <c r="BZ180" s="27">
        <f>BZ100+(BY150-BZ141)+BZ159+BZ160+BZ161+BZ163+SUMIF('Background Data'!$A$75:$A$79,'Background Data'!$A$19,'Data Tables'!BZ103:BZ108)-SUM(BY125:BY130)</f>
        <v>13236633447</v>
      </c>
      <c r="CA180" s="27">
        <f>CA100+(BZ150-CA141)+CA159+CA160+CA161+CA163+SUMIF('Background Data'!$A$75:$A$79,'Background Data'!$A$19,'Data Tables'!CA103:CA108)-SUM(BZ125:BZ130)</f>
        <v>13331960389</v>
      </c>
      <c r="CB180" s="27">
        <f>CB100+(CA150-CB141)+CB159+CB160+CB161+CB163+SUMIF('Background Data'!$A$75:$A$79,'Background Data'!$A$19,'Data Tables'!CB103:CB108)-SUM(CA125:CA130)</f>
        <v>13427663397</v>
      </c>
      <c r="CC180" s="27">
        <f>CC100+(CB150-CC141)+CC159+CC160+CC161+CC163+SUMIF('Background Data'!$A$75:$A$79,'Background Data'!$A$19,'Data Tables'!CC103:CC108)-SUM(CB125:CB130)</f>
        <v>13523755207</v>
      </c>
      <c r="CD180" s="27">
        <f>CD100+(CC150-CD141)+CD159+CD160+CD161+CD163+SUMIF('Background Data'!$A$75:$A$79,'Background Data'!$A$19,'Data Tables'!CD103:CD108)-SUM(CC125:CC130)</f>
        <v>13620208195</v>
      </c>
      <c r="CE180" s="27">
        <f>CE100+(CD150-CE141)+CE159+CE160+CE161+CE163+SUMIF('Background Data'!$A$75:$A$79,'Background Data'!$A$19,'Data Tables'!CE103:CE108)-SUM(CD125:CD130)</f>
        <v>13717035294</v>
      </c>
      <c r="CF180" s="27">
        <f>CF100+(CE150-CF141)+CF159+CF160+CF161+CF163+SUMIF('Background Data'!$A$75:$A$79,'Background Data'!$A$19,'Data Tables'!CF103:CF108)-SUM(CE125:CE130)</f>
        <v>13814221277</v>
      </c>
      <c r="CG180" s="27">
        <f>CG100+(CF150-CG141)+CG159+CG160+CG161+CG163+SUMIF('Background Data'!$A$75:$A$79,'Background Data'!$A$19,'Data Tables'!CG103:CG108)-SUM(CF125:CF130)</f>
        <v>13911722450</v>
      </c>
      <c r="CH180" s="27">
        <f>CH100+(CG150-CH141)+CH159+CH160+CH161+CH163+SUMIF('Background Data'!$A$75:$A$79,'Background Data'!$A$19,'Data Tables'!CH103:CH108)-SUM(CG125:CG130)</f>
        <v>14009597701</v>
      </c>
      <c r="CI180" s="27">
        <f>CI100+(CH150-CI141)+CI159+CI160+CI161+CI163+SUMIF('Background Data'!$A$75:$A$79,'Background Data'!$A$19,'Data Tables'!CI103:CI108)-SUM(CH125:CH130)</f>
        <v>14107804811</v>
      </c>
      <c r="CJ180" s="27">
        <f>CJ100+(CI150-CJ141)+CJ159+CJ160+CJ161+CJ163+SUMIF('Background Data'!$A$75:$A$79,'Background Data'!$A$19,'Data Tables'!CJ103:CJ108)-SUM(CI125:CI130)</f>
        <v>14206356447</v>
      </c>
      <c r="CK180" s="27">
        <f>CK100+(CJ150-CK141)+CK159+CK160+CK161+CK163+SUMIF('Background Data'!$A$75:$A$79,'Background Data'!$A$19,'Data Tables'!CK103:CK108)-SUM(CJ125:CJ130)</f>
        <v>14305226142</v>
      </c>
      <c r="CL180" s="27">
        <f>CL100+(CK150-CL141)+CL159+CL160+CL161+CL163+SUMIF('Background Data'!$A$75:$A$79,'Background Data'!$A$19,'Data Tables'!CL103:CL108)-SUM(CK125:CK130)</f>
        <v>14404429650</v>
      </c>
      <c r="CM180" s="27">
        <f>CM100+(CL150-CM141)+CM159+CM160+CM161+CM163+SUMIF('Background Data'!$A$75:$A$79,'Background Data'!$A$19,'Data Tables'!CM103:CM108)-SUM(CL125:CL130)</f>
        <v>14503953762</v>
      </c>
      <c r="CN180" s="27">
        <f>CN100+(CM150-CN141)+CN159+CN160+CN161+CN163+SUMIF('Background Data'!$A$75:$A$79,'Background Data'!$A$19,'Data Tables'!CN103:CN108)-SUM(CM125:CM130)</f>
        <v>14603780391</v>
      </c>
      <c r="CO180" s="27">
        <f>CO100+(CN150-CO141)+CO159+CO160+CO161+CO163+SUMIF('Background Data'!$A$75:$A$79,'Background Data'!$A$19,'Data Tables'!CO103:CO108)-SUM(CN125:CN130)</f>
        <v>14703927539</v>
      </c>
      <c r="CP180" s="27">
        <f>CP100+(CO150-CP141)+CP159+CP160+CP161+CP163+SUMIF('Background Data'!$A$75:$A$79,'Background Data'!$A$19,'Data Tables'!CP103:CP108)-SUM(CO125:CO130)</f>
        <v>14804370447</v>
      </c>
      <c r="CQ180" s="27">
        <f>CQ100+(CP150-CQ141)+CQ159+CQ160+CQ161+CQ163+SUMIF('Background Data'!$A$75:$A$79,'Background Data'!$A$19,'Data Tables'!CQ103:CQ108)-SUM(CP125:CP130)</f>
        <v>14905126767</v>
      </c>
      <c r="CR180" s="27">
        <f>CR100+(CQ150-CR141)+CR159+CR160+CR161+CR163+SUMIF('Background Data'!$A$75:$A$79,'Background Data'!$A$19,'Data Tables'!CR103:CR108)-SUM(CQ125:CQ130)</f>
        <v>15006184286</v>
      </c>
      <c r="CS180" s="27">
        <f>CS100+(CR150-CS141)+CS159+CS160+CS161+CS163+SUMIF('Background Data'!$A$75:$A$79,'Background Data'!$A$19,'Data Tables'!CS103:CS108)-SUM(CR125:CR130)</f>
        <v>15107512983</v>
      </c>
      <c r="CT180" s="27">
        <f>CT100+(CS150-CT141)+CT159+CT160+CT161+CT163+SUMIF('Background Data'!$A$75:$A$79,'Background Data'!$A$19,'Data Tables'!CT103:CT108)-SUM(CS125:CS130)</f>
        <v>15209155360</v>
      </c>
      <c r="CU180" s="27">
        <f>CU100+(CT150-CU141)+CU159+CU160+CU161+CU163+SUMIF('Background Data'!$A$75:$A$79,'Background Data'!$A$19,'Data Tables'!CU103:CU108)-SUM(CT125:CT130)</f>
        <v>15311078586</v>
      </c>
      <c r="CV180" s="27">
        <f>CV100+(CU150-CV141)+CV159+CV160+CV161+CV163+SUMIF('Background Data'!$A$75:$A$79,'Background Data'!$A$19,'Data Tables'!CV103:CV108)-SUM(CU125:CU130)</f>
        <v>15413300328</v>
      </c>
      <c r="CW180" s="27">
        <f>CW100+(CV150-CW141)+CW159+CW160+CW161+CW163+SUMIF('Background Data'!$A$75:$A$79,'Background Data'!$A$19,'Data Tables'!CW103:CW108)-SUM(CV125:CV130)</f>
        <v>15515795737</v>
      </c>
      <c r="CX180" s="27">
        <f>CX100+(CW150-CX141)+CX159+CX160+CX161+CX163+SUMIF('Background Data'!$A$75:$A$79,'Background Data'!$A$19,'Data Tables'!CX103:CX108)-SUM(CW125:CW130)</f>
        <v>15618584173</v>
      </c>
      <c r="CY180" s="27">
        <f>CY100+(CX150-CY141)+CY159+CY160+CY161+CY163+SUMIF('Background Data'!$A$75:$A$79,'Background Data'!$A$19,'Data Tables'!CY103:CY108)-SUM(CX125:CX130)</f>
        <v>15721654188</v>
      </c>
      <c r="CZ180" s="27">
        <f>CZ100+(CY150-CZ141)+CZ159+CZ160+CZ161+CZ163+SUMIF('Background Data'!$A$75:$A$79,'Background Data'!$A$19,'Data Tables'!CZ103:CZ108)-SUM(CY125:CY130)</f>
        <v>15824988913</v>
      </c>
      <c r="DA180" s="27">
        <f>DA100+(CZ150-DA141)+DA159+DA160+DA161+DA163+SUMIF('Background Data'!$A$75:$A$79,'Background Data'!$A$19,'Data Tables'!DA103:DA108)-SUM(CZ125:CZ130)</f>
        <v>15928609604</v>
      </c>
      <c r="DB180" s="27">
        <f>DB100+(DA150-DB141)+DB159+DB160+DB161+DB163+SUMIF('Background Data'!$A$75:$A$79,'Background Data'!$A$19,'Data Tables'!DB103:DB108)-SUM(DA125:DA130)</f>
        <v>16032492105</v>
      </c>
      <c r="DC180" s="27">
        <f>DC100+(DB150-DC141)+DC159+DC160+DC161+DC163+SUMIF('Background Data'!$A$75:$A$79,'Background Data'!$A$19,'Data Tables'!DC103:DC108)-SUM(DB125:DB130)</f>
        <v>16136657072</v>
      </c>
      <c r="DD180" s="27">
        <f>DD100+(DC150-DD141)+DD159+DD160+DD161+DD163+SUMIF('Background Data'!$A$75:$A$79,'Background Data'!$A$19,'Data Tables'!DD103:DD108)-SUM(DC125:DC130)</f>
        <v>16241093440</v>
      </c>
      <c r="DE180" s="27">
        <f>DE100+(DD150-DE141)+DE159+DE160+DE161+DE163+SUMIF('Background Data'!$A$75:$A$79,'Background Data'!$A$19,'Data Tables'!DE103:DE108)-SUM(DD125:DD130)</f>
        <v>16345757579</v>
      </c>
      <c r="DF180" s="27">
        <f>DF100+(DE150-DF141)+DF159+DF160+DF161+DF163+SUMIF('Background Data'!$A$75:$A$79,'Background Data'!$A$19,'Data Tables'!DF103:DF108)-SUM(DE125:DE130)</f>
        <v>16450720647</v>
      </c>
      <c r="DG180" s="27">
        <f>DG100+(DF150-DG141)+DG159+DG160+DG161+DG163+SUMIF('Background Data'!$A$75:$A$79,'Background Data'!$A$19,'Data Tables'!DG103:DG108)-SUM(DF125:DF130)</f>
        <v>16555940432</v>
      </c>
      <c r="DH180" s="27">
        <f>DH100+(DG150-DH141)+DH159+DH160+DH161+DH163+SUMIF('Background Data'!$A$75:$A$79,'Background Data'!$A$19,'Data Tables'!DH103:DH108)-SUM(DG125:DG130)</f>
        <v>16661435697</v>
      </c>
      <c r="DI180" s="27">
        <f>DI100+(DH150-DI141)+DI159+DI160+DI161+DI163+SUMIF('Background Data'!$A$75:$A$79,'Background Data'!$A$19,'Data Tables'!DI103:DI108)-SUM(DH125:DH130)</f>
        <v>16767181078</v>
      </c>
      <c r="DJ180" s="27">
        <f>DJ100+(DI150-DJ141)+DJ159+DJ160+DJ161+DJ163+SUMIF('Background Data'!$A$75:$A$79,'Background Data'!$A$19,'Data Tables'!DJ103:DJ108)-SUM(DI125:DI130)</f>
        <v>16873198363</v>
      </c>
      <c r="DK180" s="27">
        <f>DK100+(DJ150-DK141)+DK159+DK160+DK161+DK163+SUMIF('Background Data'!$A$75:$A$79,'Background Data'!$A$19,'Data Tables'!DK103:DK108)-SUM(DJ125:DJ130)</f>
        <v>16979476660</v>
      </c>
      <c r="DL180" s="27">
        <f>DL100+(DK150-DL141)+DL159+DL160+DL161+DL163+SUMIF('Background Data'!$A$75:$A$79,'Background Data'!$A$19,'Data Tables'!DL103:DL108)-SUM(DK125:DK130)</f>
        <v>17085999182</v>
      </c>
      <c r="DM180" s="27">
        <f>DM100+(DL150-DM141)+DM159+DM160+DM161+DM163+SUMIF('Background Data'!$A$75:$A$79,'Background Data'!$A$19,'Data Tables'!DM103:DM108)-SUM(DL125:DL130)</f>
        <v>17192789667</v>
      </c>
      <c r="DN180" s="27">
        <f>DN100+(DM150-DN141)+DN159+DN160+DN161+DN163+SUMIF('Background Data'!$A$75:$A$79,'Background Data'!$A$19,'Data Tables'!DN103:DN108)-SUM(DM125:DM130)</f>
        <v>17299823514</v>
      </c>
      <c r="DO180" s="27">
        <f>DO100+(DN150-DO141)+DO159+DO160+DO161+DO163+SUMIF('Background Data'!$A$75:$A$79,'Background Data'!$A$19,'Data Tables'!DO103:DO108)-SUM(DN125:DN130)</f>
        <v>17407123714</v>
      </c>
      <c r="DP180" s="27">
        <f>DP100+(DO150-DP141)+DP159+DP160+DP161+DP163+SUMIF('Background Data'!$A$75:$A$79,'Background Data'!$A$19,'Data Tables'!DP103:DP108)-SUM(DO125:DO130)</f>
        <v>11258370203</v>
      </c>
      <c r="DQ180" s="27">
        <f>DQ100+(DP150-DQ141)+DQ159+DQ160+DQ161+DQ163+SUMIF('Background Data'!$A$75:$A$79,'Background Data'!$A$19,'Data Tables'!DQ103:DQ108)-SUM(DP125:DP130)</f>
        <v>3228674604</v>
      </c>
      <c r="DR180" s="27">
        <f>DR100+(DQ150-DR141)+DR159+DR160+DR161+DR163+SUMIF('Background Data'!$A$75:$A$79,'Background Data'!$A$19,'Data Tables'!DR103:DR108)-SUM(DQ125:DQ130)</f>
        <v>3193389229</v>
      </c>
    </row>
    <row r="181" ht="15.75" customHeight="1">
      <c r="B181" s="242" t="s">
        <v>292</v>
      </c>
      <c r="C181" s="27">
        <f>'Fund Raising'!$C$10-'Data Tables'!C43-C59</f>
        <v>974755416667</v>
      </c>
      <c r="D181" s="27">
        <f>'Fund Raising'!$C$10-'Data Tables'!D43-D59</f>
        <v>968160833333</v>
      </c>
      <c r="E181" s="27">
        <f>'Fund Raising'!$C$10-'Data Tables'!E43-E59</f>
        <v>961566250000</v>
      </c>
      <c r="F181" s="27">
        <f>'Fund Raising'!$C$10-'Data Tables'!F43-F59</f>
        <v>954971666667</v>
      </c>
      <c r="G181" s="27">
        <f>'Fund Raising'!$C$10-'Data Tables'!G43-G59</f>
        <v>948377083333</v>
      </c>
      <c r="H181" s="27">
        <f>'Fund Raising'!$C$10-'Data Tables'!H43-H59</f>
        <v>884782500000</v>
      </c>
      <c r="I181" s="27">
        <f>'Fund Raising'!$C$10-'Data Tables'!I43-I59</f>
        <v>878187916667</v>
      </c>
      <c r="J181" s="27">
        <f>'Fund Raising'!$C$10-'Data Tables'!J43-J59</f>
        <v>871593333333</v>
      </c>
      <c r="K181" s="27">
        <f>'Fund Raising'!$C$10-'Data Tables'!K43-K59</f>
        <v>864998750000</v>
      </c>
      <c r="L181" s="27">
        <f>'Fund Raising'!$C$10-'Data Tables'!L43-L59</f>
        <v>858404166667</v>
      </c>
      <c r="M181" s="27">
        <f>'Fund Raising'!$C$10-'Data Tables'!M43-M59</f>
        <v>851809583333</v>
      </c>
      <c r="N181" s="27">
        <f>'Fund Raising'!$C$10-'Data Tables'!N43-N59</f>
        <v>750215000000</v>
      </c>
      <c r="O181" s="27">
        <f>'Fund Raising'!$C$10-'Data Tables'!O43-O59</f>
        <v>743620416667</v>
      </c>
      <c r="P181" s="27">
        <f>'Fund Raising'!$C$10-'Data Tables'!P43-P59</f>
        <v>737025833333</v>
      </c>
      <c r="Q181" s="27">
        <f>'Fund Raising'!$C$10-'Data Tables'!Q43-Q59</f>
        <v>730431250000</v>
      </c>
      <c r="R181" s="27">
        <f>'Fund Raising'!$C$10-'Data Tables'!R43-R59</f>
        <v>723836666667</v>
      </c>
      <c r="S181" s="27">
        <f>'Fund Raising'!$C$10-'Data Tables'!S43-S59</f>
        <v>717242083333</v>
      </c>
      <c r="T181" s="27">
        <f>'Fund Raising'!$C$10-'Data Tables'!T43-T59</f>
        <v>710647500000</v>
      </c>
      <c r="U181" s="27">
        <f>'Fund Raising'!$C$10-'Data Tables'!U43-U59</f>
        <v>704052916667</v>
      </c>
      <c r="V181" s="27">
        <f>'Fund Raising'!$C$10-'Data Tables'!V43-V59</f>
        <v>697458333333</v>
      </c>
      <c r="W181" s="27">
        <f>'Fund Raising'!$C$10-'Data Tables'!W43-W59</f>
        <v>690863750000</v>
      </c>
      <c r="X181" s="27">
        <f>'Fund Raising'!$C$10-'Data Tables'!X43-X59</f>
        <v>684269166667</v>
      </c>
      <c r="Y181" s="27">
        <f>'Fund Raising'!$C$10-'Data Tables'!Y43-Y59</f>
        <v>677674583333</v>
      </c>
      <c r="Z181" s="27">
        <f>'Fund Raising'!$C$10-'Data Tables'!Z43-Z59</f>
        <v>671080000000</v>
      </c>
      <c r="AA181" s="27">
        <f>'Fund Raising'!$C$10-'Data Tables'!AA43-AA59</f>
        <v>664485416667</v>
      </c>
      <c r="AB181" s="27">
        <f>'Fund Raising'!$C$10-'Data Tables'!AB43-AB59</f>
        <v>657890833333</v>
      </c>
      <c r="AC181" s="27">
        <f>'Fund Raising'!$C$10-'Data Tables'!AC43-AC59</f>
        <v>651296250000</v>
      </c>
      <c r="AD181" s="27">
        <f>'Fund Raising'!$C$10-'Data Tables'!AD43-AD59</f>
        <v>644701666667</v>
      </c>
      <c r="AE181" s="27">
        <f>'Fund Raising'!$C$10-'Data Tables'!AE43-AE59</f>
        <v>638107083333</v>
      </c>
      <c r="AF181" s="27">
        <f>'Fund Raising'!$C$10-'Data Tables'!AF43-AF59</f>
        <v>631512500000</v>
      </c>
      <c r="AG181" s="27">
        <f>'Fund Raising'!$C$10-'Data Tables'!AG43-AG59</f>
        <v>624917916667</v>
      </c>
      <c r="AH181" s="27">
        <f>'Fund Raising'!$C$10-'Data Tables'!AH43-AH59</f>
        <v>618323333333</v>
      </c>
      <c r="AI181" s="27">
        <f>'Fund Raising'!$C$10-'Data Tables'!AI43-AI59</f>
        <v>611728750000</v>
      </c>
      <c r="AJ181" s="27">
        <f>'Fund Raising'!$C$10-'Data Tables'!AJ43-AJ59</f>
        <v>605134166667</v>
      </c>
      <c r="AK181" s="27">
        <f>'Fund Raising'!$C$10-'Data Tables'!AK43-AK59</f>
        <v>598539583333</v>
      </c>
      <c r="AL181" s="27">
        <f>'Fund Raising'!$C$10-'Data Tables'!AL43-AL59</f>
        <v>591945000000</v>
      </c>
      <c r="AM181" s="27">
        <f>'Fund Raising'!$C$10-'Data Tables'!AM43-AM59</f>
        <v>585350416667</v>
      </c>
      <c r="AN181" s="27">
        <f>'Fund Raising'!$C$10-'Data Tables'!AN43-AN59</f>
        <v>578755833333</v>
      </c>
      <c r="AO181" s="27">
        <f>'Fund Raising'!$C$10-'Data Tables'!AO43-AO59</f>
        <v>572161250000</v>
      </c>
      <c r="AP181" s="27">
        <f>'Fund Raising'!$C$10-'Data Tables'!AP43-AP59</f>
        <v>565566666667</v>
      </c>
      <c r="AQ181" s="27">
        <f>'Fund Raising'!$C$10-'Data Tables'!AQ43-AQ59</f>
        <v>558972083333</v>
      </c>
      <c r="AR181" s="27">
        <f>'Fund Raising'!$C$10-'Data Tables'!AR43-AR59</f>
        <v>552377500000</v>
      </c>
      <c r="AS181" s="27">
        <f>'Fund Raising'!$C$10-'Data Tables'!AS43-AS59</f>
        <v>545782916667</v>
      </c>
      <c r="AT181" s="27">
        <f>'Fund Raising'!$C$10-'Data Tables'!AT43-AT59</f>
        <v>539188333333</v>
      </c>
      <c r="AU181" s="27">
        <f>'Fund Raising'!$C$10-'Data Tables'!AU43-AU59</f>
        <v>532593750000</v>
      </c>
      <c r="AV181" s="27">
        <f>'Fund Raising'!$C$10-'Data Tables'!AV43-AV59</f>
        <v>525999166667</v>
      </c>
      <c r="AW181" s="27">
        <f>'Fund Raising'!$C$10-'Data Tables'!AW43-AW59</f>
        <v>519404583333</v>
      </c>
      <c r="AX181" s="27">
        <f>'Fund Raising'!$C$10-'Data Tables'!AX43-AX59</f>
        <v>512810000000</v>
      </c>
      <c r="AY181" s="27">
        <f>'Fund Raising'!$C$10-'Data Tables'!AY43-AY59</f>
        <v>506215416667</v>
      </c>
      <c r="AZ181" s="27">
        <f>'Fund Raising'!$C$10-'Data Tables'!AZ43-AZ59</f>
        <v>499620833333</v>
      </c>
      <c r="BA181" s="27">
        <f>'Fund Raising'!$C$10-'Data Tables'!BA43-BA59</f>
        <v>493026250000</v>
      </c>
      <c r="BB181" s="27">
        <f>'Fund Raising'!$C$10-'Data Tables'!BB43-BB59</f>
        <v>486431666667</v>
      </c>
      <c r="BC181" s="27">
        <f>'Fund Raising'!$C$10-'Data Tables'!BC43-BC59</f>
        <v>479837083333</v>
      </c>
      <c r="BD181" s="27">
        <f>'Fund Raising'!$C$10-'Data Tables'!BD43-BD59</f>
        <v>473242500000</v>
      </c>
      <c r="BE181" s="27">
        <f>'Fund Raising'!$C$10-'Data Tables'!BE43-BE59</f>
        <v>466647916667</v>
      </c>
      <c r="BF181" s="27">
        <f>'Fund Raising'!$C$10-'Data Tables'!BF43-BF59</f>
        <v>460053333333</v>
      </c>
      <c r="BG181" s="27">
        <f>'Fund Raising'!$C$10-'Data Tables'!BG43-BG59</f>
        <v>453458750000</v>
      </c>
      <c r="BH181" s="27">
        <f>'Fund Raising'!$C$10-'Data Tables'!BH43-BH59</f>
        <v>446864166667</v>
      </c>
      <c r="BI181" s="27">
        <f>'Fund Raising'!$C$10-'Data Tables'!BI43-BI59</f>
        <v>440269583333</v>
      </c>
      <c r="BJ181" s="27">
        <f>'Fund Raising'!$C$10-'Data Tables'!BJ43-BJ59</f>
        <v>433675000000</v>
      </c>
      <c r="BK181" s="27">
        <f>'Fund Raising'!$C$10-'Data Tables'!BK43-BK59</f>
        <v>427080416667</v>
      </c>
      <c r="BL181" s="27">
        <f>'Fund Raising'!$C$10-'Data Tables'!BL43-BL59</f>
        <v>420485833333</v>
      </c>
      <c r="BM181" s="27">
        <f>'Fund Raising'!$C$10-'Data Tables'!BM43-BM59</f>
        <v>413891250000</v>
      </c>
      <c r="BN181" s="27">
        <f>'Fund Raising'!$C$10-'Data Tables'!BN43-BN59</f>
        <v>407296666667</v>
      </c>
      <c r="BO181" s="27">
        <f>'Fund Raising'!$C$10-'Data Tables'!BO43-BO59</f>
        <v>400702083333</v>
      </c>
      <c r="BP181" s="27">
        <f>'Fund Raising'!$C$10-'Data Tables'!BP43-BP59</f>
        <v>394107500000</v>
      </c>
      <c r="BQ181" s="27">
        <f>'Fund Raising'!$C$10-'Data Tables'!BQ43-BQ59</f>
        <v>387512916667</v>
      </c>
      <c r="BR181" s="27">
        <f>'Fund Raising'!$C$10-'Data Tables'!BR43-BR59</f>
        <v>380918333333</v>
      </c>
      <c r="BS181" s="27">
        <f>'Fund Raising'!$C$10-'Data Tables'!BS43-BS59</f>
        <v>374323750000</v>
      </c>
      <c r="BT181" s="27">
        <f>'Fund Raising'!$C$10-'Data Tables'!BT43-BT59</f>
        <v>367729166667</v>
      </c>
      <c r="BU181" s="27">
        <f>'Fund Raising'!$C$10-'Data Tables'!BU43-BU59</f>
        <v>361134583333</v>
      </c>
      <c r="BV181" s="27">
        <f>'Fund Raising'!$C$10-'Data Tables'!BV43-BV59</f>
        <v>354540000000</v>
      </c>
      <c r="BW181" s="27">
        <f>'Fund Raising'!$C$10-'Data Tables'!BW43-BW59</f>
        <v>347945416667</v>
      </c>
      <c r="BX181" s="27">
        <f>'Fund Raising'!$C$10-'Data Tables'!BX43-BX59</f>
        <v>341350833333</v>
      </c>
      <c r="BY181" s="27">
        <f>'Fund Raising'!$C$10-'Data Tables'!BY43-BY59</f>
        <v>334756250000</v>
      </c>
      <c r="BZ181" s="27">
        <f>'Fund Raising'!$C$10-'Data Tables'!BZ43-BZ59</f>
        <v>328161666667</v>
      </c>
      <c r="CA181" s="27">
        <f>'Fund Raising'!$C$10-'Data Tables'!CA43-CA59</f>
        <v>321567083333</v>
      </c>
      <c r="CB181" s="27">
        <f>'Fund Raising'!$C$10-'Data Tables'!CB43-CB59</f>
        <v>314972500000</v>
      </c>
      <c r="CC181" s="27">
        <f>'Fund Raising'!$C$10-'Data Tables'!CC43-CC59</f>
        <v>308377916667</v>
      </c>
      <c r="CD181" s="27">
        <f>'Fund Raising'!$C$10-'Data Tables'!CD43-CD59</f>
        <v>301783333333</v>
      </c>
      <c r="CE181" s="27">
        <f>'Fund Raising'!$C$10-'Data Tables'!CE43-CE59</f>
        <v>295188750000</v>
      </c>
      <c r="CF181" s="27">
        <f>'Fund Raising'!$C$10-'Data Tables'!CF43-CF59</f>
        <v>288594166667</v>
      </c>
      <c r="CG181" s="27">
        <f>'Fund Raising'!$C$10-'Data Tables'!CG43-CG59</f>
        <v>281999583333</v>
      </c>
      <c r="CH181" s="27">
        <f>'Fund Raising'!$C$10-'Data Tables'!CH43-CH59</f>
        <v>275405000000</v>
      </c>
      <c r="CI181" s="27">
        <f>'Fund Raising'!$C$10-'Data Tables'!CI43-CI59</f>
        <v>268810416667</v>
      </c>
      <c r="CJ181" s="27">
        <f>'Fund Raising'!$C$10-'Data Tables'!CJ43-CJ59</f>
        <v>262215833333</v>
      </c>
      <c r="CK181" s="27">
        <f>'Fund Raising'!$C$10-'Data Tables'!CK43-CK59</f>
        <v>255621250000</v>
      </c>
      <c r="CL181" s="27">
        <f>'Fund Raising'!$C$10-'Data Tables'!CL43-CL59</f>
        <v>249026666667</v>
      </c>
      <c r="CM181" s="27">
        <f>'Fund Raising'!$C$10-'Data Tables'!CM43-CM59</f>
        <v>242432083333</v>
      </c>
      <c r="CN181" s="27">
        <f>'Fund Raising'!$C$10-'Data Tables'!CN43-CN59</f>
        <v>235837500000</v>
      </c>
      <c r="CO181" s="27">
        <f>'Fund Raising'!$C$10-'Data Tables'!CO43-CO59</f>
        <v>229242916667</v>
      </c>
      <c r="CP181" s="27">
        <f>'Fund Raising'!$C$10-'Data Tables'!CP43-CP59</f>
        <v>222648333333</v>
      </c>
      <c r="CQ181" s="27">
        <f>'Fund Raising'!$C$10-'Data Tables'!CQ43-CQ59</f>
        <v>216053750000</v>
      </c>
      <c r="CR181" s="27">
        <f>'Fund Raising'!$C$10-'Data Tables'!CR43-CR59</f>
        <v>209459166667</v>
      </c>
      <c r="CS181" s="27">
        <f>'Fund Raising'!$C$10-'Data Tables'!CS43-CS59</f>
        <v>202864583333</v>
      </c>
      <c r="CT181" s="27">
        <f>'Fund Raising'!$C$10-'Data Tables'!CT43-CT59</f>
        <v>196270000000</v>
      </c>
      <c r="CU181" s="27">
        <f>'Fund Raising'!$C$10-'Data Tables'!CU43-CU59</f>
        <v>189675416667</v>
      </c>
      <c r="CV181" s="27">
        <f>'Fund Raising'!$C$10-'Data Tables'!CV43-CV59</f>
        <v>183080833333</v>
      </c>
      <c r="CW181" s="27">
        <f>'Fund Raising'!$C$10-'Data Tables'!CW43-CW59</f>
        <v>176486250000</v>
      </c>
      <c r="CX181" s="27">
        <f>'Fund Raising'!$C$10-'Data Tables'!CX43-CX59</f>
        <v>169891666667</v>
      </c>
      <c r="CY181" s="27">
        <f>'Fund Raising'!$C$10-'Data Tables'!CY43-CY59</f>
        <v>163297083333</v>
      </c>
      <c r="CZ181" s="27">
        <f>'Fund Raising'!$C$10-'Data Tables'!CZ43-CZ59</f>
        <v>156702500000</v>
      </c>
      <c r="DA181" s="27">
        <f>'Fund Raising'!$C$10-'Data Tables'!DA43-DA59</f>
        <v>150107916667</v>
      </c>
      <c r="DB181" s="27">
        <f>'Fund Raising'!$C$10-'Data Tables'!DB43-DB59</f>
        <v>143513333333</v>
      </c>
      <c r="DC181" s="27">
        <f>'Fund Raising'!$C$10-'Data Tables'!DC43-DC59</f>
        <v>136918750000</v>
      </c>
      <c r="DD181" s="27">
        <f>'Fund Raising'!$C$10-'Data Tables'!DD43-DD59</f>
        <v>130324166667</v>
      </c>
      <c r="DE181" s="27">
        <f>'Fund Raising'!$C$10-'Data Tables'!DE43-DE59</f>
        <v>123729583333</v>
      </c>
      <c r="DF181" s="27">
        <f>'Fund Raising'!$C$10-'Data Tables'!DF43-DF59</f>
        <v>117135000000</v>
      </c>
      <c r="DG181" s="27">
        <f>'Fund Raising'!$C$10-'Data Tables'!DG43-DG59</f>
        <v>110540416667</v>
      </c>
      <c r="DH181" s="27">
        <f>'Fund Raising'!$C$10-'Data Tables'!DH43-DH59</f>
        <v>103945833333</v>
      </c>
      <c r="DI181" s="27">
        <f>'Fund Raising'!$C$10-'Data Tables'!DI43-DI59</f>
        <v>97351250000</v>
      </c>
      <c r="DJ181" s="27">
        <f>'Fund Raising'!$C$10-'Data Tables'!DJ43-DJ59</f>
        <v>90756666667</v>
      </c>
      <c r="DK181" s="27">
        <f>'Fund Raising'!$C$10-'Data Tables'!DK43-DK59</f>
        <v>84162083333</v>
      </c>
      <c r="DL181" s="27">
        <f>'Fund Raising'!$C$10-'Data Tables'!DL43-DL59</f>
        <v>77567500000</v>
      </c>
      <c r="DM181" s="27">
        <f>'Fund Raising'!$C$10-'Data Tables'!DM43-DM59</f>
        <v>70972916667</v>
      </c>
      <c r="DN181" s="27">
        <f>'Fund Raising'!$C$10-'Data Tables'!DN43-DN59</f>
        <v>64378333333</v>
      </c>
      <c r="DO181" s="27">
        <f>'Fund Raising'!$C$10-'Data Tables'!DO43-DO59</f>
        <v>57783750000</v>
      </c>
      <c r="DP181" s="27">
        <f>'Fund Raising'!$C$10-'Data Tables'!DP43-DP59</f>
        <v>51189166667</v>
      </c>
      <c r="DQ181" s="27">
        <f>'Fund Raising'!$C$10-'Data Tables'!DQ43-DQ59</f>
        <v>44594583333</v>
      </c>
      <c r="DR181" s="27">
        <f>'Fund Raising'!$C$10-'Data Tables'!DR43-DR59</f>
        <v>38000000000</v>
      </c>
    </row>
    <row r="182" ht="14.25" customHeight="1">
      <c r="B182" s="242" t="s">
        <v>293</v>
      </c>
      <c r="C182" s="27">
        <f t="shared" ref="C182:DR182" si="97">SUM(C174:C180)+C109+C110-C112</f>
        <v>19878093958</v>
      </c>
      <c r="D182" s="27">
        <f t="shared" si="97"/>
        <v>25559366600</v>
      </c>
      <c r="E182" s="27">
        <f t="shared" si="97"/>
        <v>31295316556</v>
      </c>
      <c r="F182" s="27">
        <f t="shared" si="97"/>
        <v>37099691954</v>
      </c>
      <c r="G182" s="27">
        <f t="shared" si="97"/>
        <v>42955860070</v>
      </c>
      <c r="H182" s="27">
        <f t="shared" si="97"/>
        <v>101922588006</v>
      </c>
      <c r="I182" s="27">
        <f t="shared" si="97"/>
        <v>106488111328</v>
      </c>
      <c r="J182" s="27">
        <f t="shared" si="97"/>
        <v>111772424143</v>
      </c>
      <c r="K182" s="27">
        <f t="shared" si="97"/>
        <v>117310051800</v>
      </c>
      <c r="L182" s="27">
        <f t="shared" si="97"/>
        <v>122958971457</v>
      </c>
      <c r="M182" s="27">
        <f t="shared" si="97"/>
        <v>128666838837</v>
      </c>
      <c r="N182" s="27">
        <f t="shared" si="97"/>
        <v>222855173226</v>
      </c>
      <c r="O182" s="27">
        <f t="shared" si="97"/>
        <v>226657051918</v>
      </c>
      <c r="P182" s="27">
        <f t="shared" si="97"/>
        <v>231674048861</v>
      </c>
      <c r="Q182" s="27">
        <f t="shared" si="97"/>
        <v>237031094516</v>
      </c>
      <c r="R182" s="27">
        <f t="shared" si="97"/>
        <v>242496543447</v>
      </c>
      <c r="S182" s="27">
        <f t="shared" si="97"/>
        <v>248006021907</v>
      </c>
      <c r="T182" s="27">
        <f t="shared" si="97"/>
        <v>253539477592</v>
      </c>
      <c r="U182" s="27">
        <f t="shared" si="97"/>
        <v>259089081352</v>
      </c>
      <c r="V182" s="27">
        <f t="shared" si="97"/>
        <v>264650704579</v>
      </c>
      <c r="W182" s="27">
        <f t="shared" si="97"/>
        <v>270221579167</v>
      </c>
      <c r="X182" s="27">
        <f t="shared" si="97"/>
        <v>275799591513</v>
      </c>
      <c r="Y182" s="27">
        <f t="shared" si="97"/>
        <v>281383036079</v>
      </c>
      <c r="Z182" s="27">
        <f t="shared" si="97"/>
        <v>286970503257</v>
      </c>
      <c r="AA182" s="27">
        <f t="shared" si="97"/>
        <v>292560803498</v>
      </c>
      <c r="AB182" s="27">
        <f t="shared" si="97"/>
        <v>298152930202</v>
      </c>
      <c r="AC182" s="27">
        <f t="shared" si="97"/>
        <v>303746020825</v>
      </c>
      <c r="AD182" s="27">
        <f t="shared" si="97"/>
        <v>309339333706</v>
      </c>
      <c r="AE182" s="27">
        <f t="shared" si="97"/>
        <v>314932224120</v>
      </c>
      <c r="AF182" s="27">
        <f t="shared" si="97"/>
        <v>320524130122</v>
      </c>
      <c r="AG182" s="27">
        <f t="shared" si="97"/>
        <v>326114559590</v>
      </c>
      <c r="AH182" s="27">
        <f t="shared" si="97"/>
        <v>331703076978</v>
      </c>
      <c r="AI182" s="27">
        <f t="shared" si="97"/>
        <v>337289297623</v>
      </c>
      <c r="AJ182" s="27">
        <f t="shared" si="97"/>
        <v>342872877619</v>
      </c>
      <c r="AK182" s="27">
        <f t="shared" si="97"/>
        <v>348453509961</v>
      </c>
      <c r="AL182" s="27">
        <f t="shared" si="97"/>
        <v>354030921457</v>
      </c>
      <c r="AM182" s="27">
        <f t="shared" si="97"/>
        <v>359604861572</v>
      </c>
      <c r="AN182" s="27">
        <f t="shared" si="97"/>
        <v>365175105964</v>
      </c>
      <c r="AO182" s="27">
        <f t="shared" si="97"/>
        <v>370741449751</v>
      </c>
      <c r="AP182" s="27">
        <f t="shared" si="97"/>
        <v>376303707613</v>
      </c>
      <c r="AQ182" s="27">
        <f t="shared" si="97"/>
        <v>381861708867</v>
      </c>
      <c r="AR182" s="27">
        <f t="shared" si="97"/>
        <v>387415297544</v>
      </c>
      <c r="AS182" s="27">
        <f t="shared" si="97"/>
        <v>392964331071</v>
      </c>
      <c r="AT182" s="27">
        <f t="shared" si="97"/>
        <v>398508676617</v>
      </c>
      <c r="AU182" s="27">
        <f t="shared" si="97"/>
        <v>404048212614</v>
      </c>
      <c r="AV182" s="27">
        <f t="shared" si="97"/>
        <v>409582825067</v>
      </c>
      <c r="AW182" s="27">
        <f t="shared" si="97"/>
        <v>415112408523</v>
      </c>
      <c r="AX182" s="27">
        <f t="shared" si="97"/>
        <v>420636866317</v>
      </c>
      <c r="AY182" s="27">
        <f t="shared" si="97"/>
        <v>426156105471</v>
      </c>
      <c r="AZ182" s="27">
        <f t="shared" si="97"/>
        <v>431670040692</v>
      </c>
      <c r="BA182" s="27">
        <f t="shared" si="97"/>
        <v>437178590747</v>
      </c>
      <c r="BB182" s="27">
        <f t="shared" si="97"/>
        <v>442681680540</v>
      </c>
      <c r="BC182" s="27">
        <f t="shared" si="97"/>
        <v>448179238045</v>
      </c>
      <c r="BD182" s="27">
        <f t="shared" si="97"/>
        <v>453671195775</v>
      </c>
      <c r="BE182" s="27">
        <f t="shared" si="97"/>
        <v>459157490715</v>
      </c>
      <c r="BF182" s="27">
        <f t="shared" si="97"/>
        <v>464638061799</v>
      </c>
      <c r="BG182" s="27">
        <f t="shared" si="97"/>
        <v>470112852296</v>
      </c>
      <c r="BH182" s="27">
        <f t="shared" si="97"/>
        <v>475581806951</v>
      </c>
      <c r="BI182" s="27">
        <f t="shared" si="97"/>
        <v>481044873627</v>
      </c>
      <c r="BJ182" s="27">
        <f t="shared" si="97"/>
        <v>486502004911</v>
      </c>
      <c r="BK182" s="27">
        <f t="shared" si="97"/>
        <v>491953151400</v>
      </c>
      <c r="BL182" s="27">
        <f t="shared" si="97"/>
        <v>497398268047</v>
      </c>
      <c r="BM182" s="27">
        <f t="shared" si="97"/>
        <v>502837310506</v>
      </c>
      <c r="BN182" s="27">
        <f t="shared" si="97"/>
        <v>508270237501</v>
      </c>
      <c r="BO182" s="27">
        <f t="shared" si="97"/>
        <v>513697008041</v>
      </c>
      <c r="BP182" s="27">
        <f t="shared" si="97"/>
        <v>519117583162</v>
      </c>
      <c r="BQ182" s="27">
        <f t="shared" si="97"/>
        <v>524531926132</v>
      </c>
      <c r="BR182" s="27">
        <f t="shared" si="97"/>
        <v>529940000097</v>
      </c>
      <c r="BS182" s="27">
        <f t="shared" si="97"/>
        <v>535341770704</v>
      </c>
      <c r="BT182" s="27">
        <f t="shared" si="97"/>
        <v>540737203362</v>
      </c>
      <c r="BU182" s="27">
        <f t="shared" si="97"/>
        <v>546126265068</v>
      </c>
      <c r="BV182" s="27">
        <f t="shared" si="97"/>
        <v>551508926222</v>
      </c>
      <c r="BW182" s="27">
        <f t="shared" si="97"/>
        <v>556885153836</v>
      </c>
      <c r="BX182" s="27">
        <f t="shared" si="97"/>
        <v>562254918172</v>
      </c>
      <c r="BY182" s="27">
        <f t="shared" si="97"/>
        <v>567618189082</v>
      </c>
      <c r="BZ182" s="27">
        <f t="shared" si="97"/>
        <v>572974938562</v>
      </c>
      <c r="CA182" s="27">
        <f t="shared" si="97"/>
        <v>578325137937</v>
      </c>
      <c r="CB182" s="27">
        <f t="shared" si="97"/>
        <v>583668759754</v>
      </c>
      <c r="CC182" s="27">
        <f t="shared" si="97"/>
        <v>589005778063</v>
      </c>
      <c r="CD182" s="27">
        <f t="shared" si="97"/>
        <v>594336166037</v>
      </c>
      <c r="CE182" s="27">
        <f t="shared" si="97"/>
        <v>599659898755</v>
      </c>
      <c r="CF182" s="27">
        <f t="shared" si="97"/>
        <v>604976950403</v>
      </c>
      <c r="CG182" s="27">
        <f t="shared" si="97"/>
        <v>610287296218</v>
      </c>
      <c r="CH182" s="27">
        <f t="shared" si="97"/>
        <v>615590914452</v>
      </c>
      <c r="CI182" s="27">
        <f t="shared" si="97"/>
        <v>620887779294</v>
      </c>
      <c r="CJ182" s="27">
        <f t="shared" si="97"/>
        <v>626177867846</v>
      </c>
      <c r="CK182" s="27">
        <f t="shared" si="97"/>
        <v>631461156334</v>
      </c>
      <c r="CL182" s="27">
        <f t="shared" si="97"/>
        <v>636737622814</v>
      </c>
      <c r="CM182" s="27">
        <f t="shared" si="97"/>
        <v>642007244251</v>
      </c>
      <c r="CN182" s="27">
        <f t="shared" si="97"/>
        <v>647269998525</v>
      </c>
      <c r="CO182" s="27">
        <f t="shared" si="97"/>
        <v>652525864761</v>
      </c>
      <c r="CP182" s="27">
        <f t="shared" si="97"/>
        <v>657774820845</v>
      </c>
      <c r="CQ182" s="27">
        <f t="shared" si="97"/>
        <v>663016846367</v>
      </c>
      <c r="CR182" s="27">
        <f t="shared" si="97"/>
        <v>668251919703</v>
      </c>
      <c r="CS182" s="27">
        <f t="shared" si="97"/>
        <v>673480020071</v>
      </c>
      <c r="CT182" s="27">
        <f t="shared" si="97"/>
        <v>678701128759</v>
      </c>
      <c r="CU182" s="27">
        <f t="shared" si="97"/>
        <v>683915224122</v>
      </c>
      <c r="CV182" s="27">
        <f t="shared" si="97"/>
        <v>689122286783</v>
      </c>
      <c r="CW182" s="27">
        <f t="shared" si="97"/>
        <v>694322296144</v>
      </c>
      <c r="CX182" s="27">
        <f t="shared" si="97"/>
        <v>699515233321</v>
      </c>
      <c r="CY182" s="27">
        <f t="shared" si="97"/>
        <v>704701078097</v>
      </c>
      <c r="CZ182" s="27">
        <f t="shared" si="97"/>
        <v>709879811041</v>
      </c>
      <c r="DA182" s="27">
        <f t="shared" si="97"/>
        <v>715051413889</v>
      </c>
      <c r="DB182" s="27">
        <f t="shared" si="97"/>
        <v>720215866910</v>
      </c>
      <c r="DC182" s="27">
        <f t="shared" si="97"/>
        <v>725373152038</v>
      </c>
      <c r="DD182" s="27">
        <f t="shared" si="97"/>
        <v>730523249783</v>
      </c>
      <c r="DE182" s="27">
        <f t="shared" si="97"/>
        <v>735666141419</v>
      </c>
      <c r="DF182" s="27">
        <f t="shared" si="97"/>
        <v>740801811230</v>
      </c>
      <c r="DG182" s="27">
        <f t="shared" si="97"/>
        <v>745930238588</v>
      </c>
      <c r="DH182" s="27">
        <f t="shared" si="97"/>
        <v>751051405782</v>
      </c>
      <c r="DI182" s="27">
        <f t="shared" si="97"/>
        <v>756165293802</v>
      </c>
      <c r="DJ182" s="27">
        <f t="shared" si="97"/>
        <v>761271885391</v>
      </c>
      <c r="DK182" s="27">
        <f t="shared" si="97"/>
        <v>766371161787</v>
      </c>
      <c r="DL182" s="27">
        <f t="shared" si="97"/>
        <v>771463104981</v>
      </c>
      <c r="DM182" s="27">
        <f t="shared" si="97"/>
        <v>776547698121</v>
      </c>
      <c r="DN182" s="27">
        <f t="shared" si="97"/>
        <v>781624922717</v>
      </c>
      <c r="DO182" s="27">
        <f t="shared" si="97"/>
        <v>786694761978</v>
      </c>
      <c r="DP182" s="27">
        <f t="shared" si="97"/>
        <v>771084304930</v>
      </c>
      <c r="DQ182" s="27">
        <f t="shared" si="97"/>
        <v>761622601394</v>
      </c>
      <c r="DR182" s="27">
        <f t="shared" si="97"/>
        <v>760190593456</v>
      </c>
    </row>
    <row r="183" ht="14.25" customHeight="1">
      <c r="B183" s="252" t="s">
        <v>294</v>
      </c>
      <c r="C183" s="255"/>
      <c r="D183" s="255"/>
      <c r="E183" s="255"/>
      <c r="F183" s="255"/>
      <c r="G183" s="255"/>
      <c r="H183" s="255"/>
      <c r="I183" s="255"/>
      <c r="J183" s="255"/>
      <c r="K183" s="255"/>
      <c r="L183" s="255"/>
      <c r="M183" s="255"/>
      <c r="N183" s="255"/>
      <c r="O183" s="255"/>
      <c r="P183" s="255"/>
      <c r="Q183" s="255"/>
      <c r="R183" s="255"/>
      <c r="S183" s="255"/>
      <c r="T183" s="255"/>
      <c r="U183" s="255"/>
      <c r="V183" s="255"/>
      <c r="W183" s="255"/>
      <c r="X183" s="255"/>
      <c r="Y183" s="255"/>
      <c r="Z183" s="255"/>
      <c r="AA183" s="255"/>
      <c r="AB183" s="255"/>
      <c r="AC183" s="255"/>
      <c r="AD183" s="255"/>
      <c r="AE183" s="255"/>
      <c r="AF183" s="255"/>
      <c r="AG183" s="255"/>
      <c r="AH183" s="255"/>
      <c r="AI183" s="255"/>
      <c r="AJ183" s="255"/>
      <c r="AK183" s="255"/>
      <c r="AL183" s="255"/>
      <c r="AM183" s="255"/>
      <c r="AN183" s="255"/>
      <c r="AO183" s="255"/>
      <c r="AP183" s="255"/>
      <c r="AQ183" s="255"/>
      <c r="AR183" s="255"/>
      <c r="AS183" s="255"/>
      <c r="AT183" s="255"/>
      <c r="AU183" s="255"/>
      <c r="AV183" s="255"/>
      <c r="AW183" s="255"/>
      <c r="AX183" s="255"/>
      <c r="AY183" s="255"/>
      <c r="AZ183" s="255"/>
      <c r="BA183" s="255"/>
      <c r="BB183" s="255"/>
      <c r="BC183" s="255"/>
      <c r="BD183" s="255"/>
      <c r="BE183" s="255"/>
      <c r="BF183" s="255"/>
      <c r="BG183" s="255"/>
      <c r="BH183" s="255"/>
      <c r="BI183" s="255"/>
      <c r="BJ183" s="255"/>
      <c r="BK183" s="255"/>
      <c r="BL183" s="255"/>
      <c r="BM183" s="255"/>
      <c r="BN183" s="255"/>
      <c r="BO183" s="255"/>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255"/>
      <c r="CT183" s="255"/>
      <c r="CU183" s="255"/>
      <c r="CV183" s="255"/>
      <c r="CW183" s="255"/>
      <c r="CX183" s="255"/>
      <c r="CY183" s="255"/>
      <c r="CZ183" s="255"/>
      <c r="DA183" s="255"/>
      <c r="DB183" s="255"/>
      <c r="DC183" s="255"/>
      <c r="DD183" s="255"/>
      <c r="DE183" s="255"/>
      <c r="DF183" s="255"/>
      <c r="DG183" s="255"/>
      <c r="DH183" s="255"/>
      <c r="DI183" s="255"/>
      <c r="DJ183" s="255"/>
      <c r="DK183" s="255"/>
      <c r="DL183" s="255"/>
      <c r="DM183" s="255"/>
      <c r="DN183" s="255"/>
      <c r="DO183" s="255"/>
      <c r="DP183" s="255"/>
      <c r="DQ183" s="255"/>
      <c r="DR183" s="255"/>
    </row>
    <row r="184" ht="14.25" customHeight="1">
      <c r="B184" s="242" t="s">
        <v>295</v>
      </c>
      <c r="C184" s="27">
        <f>Inputs!$C$81+C117-C$134</f>
        <v>9562834.412</v>
      </c>
      <c r="D184" s="27">
        <f>C184+Inputs!$C$59+Inputs!$C$60+Inputs!$C$61-Inputs!$C$66-Inputs!$C$67-D$134-Inputs!$C$68+D$117</f>
        <v>126673487.4</v>
      </c>
      <c r="E184" s="27">
        <f>D184+Inputs!$C$59+Inputs!$C$60+Inputs!$C$61-Inputs!$C$66-Inputs!$C$67-E$134-Inputs!$C$68+E$117</f>
        <v>383201055.6</v>
      </c>
      <c r="F184" s="27">
        <f>E184+Inputs!$C$59+Inputs!$C$60+Inputs!$C$61-Inputs!$C$66-Inputs!$C$67-F$134-Inputs!$C$68+F$117</f>
        <v>775701067.3</v>
      </c>
      <c r="G184" s="27">
        <f>F184+Inputs!$C$59+Inputs!$C$60+Inputs!$C$61-Inputs!$C$66-Inputs!$C$67-G$134-Inputs!$C$68+G$117</f>
        <v>1233880304</v>
      </c>
      <c r="H184" s="27">
        <f>G184+Inputs!$C$59+Inputs!$C$60+Inputs!$C$61-Inputs!$C$66-Inputs!$C$67-H$134-Inputs!$C$68+H$117</f>
        <v>1713077466</v>
      </c>
      <c r="I184" s="27">
        <f>H184+Inputs!$C$59+Inputs!$C$60+Inputs!$C$61-Inputs!$C$66-Inputs!$C$67-I$134-Inputs!$C$68+I$117</f>
        <v>2199008264</v>
      </c>
      <c r="J184" s="27">
        <f>I184+Inputs!$C$59+Inputs!$C$60+Inputs!$C$61-Inputs!$C$66-Inputs!$C$67-J$134-Inputs!$C$68+J$117</f>
        <v>2686851795</v>
      </c>
      <c r="K184" s="27">
        <f>J184+Inputs!$C$59+Inputs!$C$60+Inputs!$C$61-Inputs!$C$66-Inputs!$C$67-K$134-Inputs!$C$68+K$117</f>
        <v>3175364760</v>
      </c>
      <c r="L184" s="27">
        <f>K184+Inputs!$C$59+Inputs!$C$60+Inputs!$C$61-Inputs!$C$66-Inputs!$C$67-L$134-Inputs!$C$68+L$117</f>
        <v>3664136663</v>
      </c>
      <c r="M184" s="27">
        <f>L184+Inputs!$C$59+Inputs!$C$60+Inputs!$C$61-Inputs!$C$66-Inputs!$C$67-M$134-Inputs!$C$68+M$117</f>
        <v>4153039922</v>
      </c>
      <c r="N184" s="27">
        <f>M184+Inputs!$C$59+Inputs!$C$60+Inputs!$C$61-Inputs!$C$66-Inputs!$C$67-N$134-Inputs!$C$68+N$117</f>
        <v>4642059861</v>
      </c>
      <c r="O184" s="27">
        <f>N184+Inputs!$C$59+Inputs!$C$60+Inputs!$C$61-Inputs!$C$66-Inputs!$C$67-O$134-Inputs!$C$68+O$117</f>
        <v>5131180306</v>
      </c>
      <c r="P184" s="27">
        <f>O184+Inputs!$C$59+Inputs!$C$60+Inputs!$C$61-Inputs!$C$66-Inputs!$C$67-P$134-Inputs!$C$68+P$117</f>
        <v>5620402360</v>
      </c>
      <c r="Q184" s="27">
        <f>P184+Inputs!$C$59+Inputs!$C$60+Inputs!$C$61-Inputs!$C$66-Inputs!$C$67-Q$134-Inputs!$C$68+Q$117</f>
        <v>6109721280</v>
      </c>
      <c r="R184" s="27">
        <f>Q184+Inputs!$C$59+Inputs!$C$60+Inputs!$C$61-Inputs!$C$66-Inputs!$C$67-R$134-Inputs!$C$68+R$117</f>
        <v>6599140765</v>
      </c>
      <c r="S184" s="27">
        <f>R184+Inputs!$C$59+Inputs!$C$60+Inputs!$C$61-Inputs!$C$66-Inputs!$C$67-S$134-Inputs!$C$68+S$117</f>
        <v>7088660487</v>
      </c>
      <c r="T184" s="27">
        <f>S184+Inputs!$C$59+Inputs!$C$60+Inputs!$C$61-Inputs!$C$66-Inputs!$C$67-T$134-Inputs!$C$68+T$117</f>
        <v>7578276936</v>
      </c>
      <c r="U184" s="27">
        <f>T184+Inputs!$C$59+Inputs!$C$60+Inputs!$C$61-Inputs!$C$66-Inputs!$C$67-U$134-Inputs!$C$68+U$117</f>
        <v>8067994057</v>
      </c>
      <c r="V184" s="27">
        <f>U184+Inputs!$C$59+Inputs!$C$60+Inputs!$C$61-Inputs!$C$66-Inputs!$C$67-V$134-Inputs!$C$68+V$117</f>
        <v>8557808034</v>
      </c>
      <c r="W184" s="27">
        <f>V184+Inputs!$C$59+Inputs!$C$60+Inputs!$C$61-Inputs!$C$66-Inputs!$C$67-W$134-Inputs!$C$68+W$117</f>
        <v>9047722823</v>
      </c>
      <c r="X184" s="27">
        <f>W184+Inputs!$C$59+Inputs!$C$60+Inputs!$C$61-Inputs!$C$66-Inputs!$C$67-X$134-Inputs!$C$68+X$117</f>
        <v>9537738173</v>
      </c>
      <c r="Y184" s="27">
        <f>X184+Inputs!$C$59+Inputs!$C$60+Inputs!$C$61-Inputs!$C$66-Inputs!$C$67-Y$134-Inputs!$C$68+Y$117</f>
        <v>10027843440</v>
      </c>
      <c r="Z184" s="27">
        <f>Y184+Inputs!$C$59+Inputs!$C$60+Inputs!$C$61-Inputs!$C$66-Inputs!$C$67-Z$134-Inputs!$C$68+Z$117</f>
        <v>10518050379</v>
      </c>
      <c r="AA184" s="27">
        <f>Z184+Inputs!$C$59+Inputs!$C$60+Inputs!$C$61-Inputs!$C$66-Inputs!$C$67-AA$134-Inputs!$C$68+AA$117</f>
        <v>11008354510</v>
      </c>
      <c r="AB184" s="27">
        <f>AA184+Inputs!$C$59+Inputs!$C$60+Inputs!$C$61-Inputs!$C$66-Inputs!$C$67-AB$134-Inputs!$C$68+AB$117</f>
        <v>11498759806</v>
      </c>
      <c r="AC184" s="27">
        <f>AB184+Inputs!$C$59+Inputs!$C$60+Inputs!$C$61-Inputs!$C$66-Inputs!$C$67-AC$134-Inputs!$C$68+AC$117</f>
        <v>11989262432</v>
      </c>
      <c r="AD184" s="27">
        <f>AC184+Inputs!$C$59+Inputs!$C$60+Inputs!$C$61-Inputs!$C$66-Inputs!$C$67-AD$134-Inputs!$C$68+AD$117</f>
        <v>12479866365</v>
      </c>
      <c r="AE184" s="27">
        <f>AD184+Inputs!$C$59+Inputs!$C$60+Inputs!$C$61-Inputs!$C$66-Inputs!$C$67-AE$134-Inputs!$C$68+AE$117</f>
        <v>12970571351</v>
      </c>
      <c r="AF184" s="27">
        <f>AE184+Inputs!$C$59+Inputs!$C$60+Inputs!$C$61-Inputs!$C$66-Inputs!$C$67-AF$134-Inputs!$C$68+AF$117</f>
        <v>13461373874</v>
      </c>
      <c r="AG184" s="27">
        <f>AF184+Inputs!$C$59+Inputs!$C$60+Inputs!$C$61-Inputs!$C$66-Inputs!$C$67-AG$134-Inputs!$C$68+AG$117</f>
        <v>13952277917</v>
      </c>
      <c r="AH184" s="27">
        <f>AG184+Inputs!$C$59+Inputs!$C$60+Inputs!$C$61-Inputs!$C$66-Inputs!$C$67-AH$134-Inputs!$C$68+AH$117</f>
        <v>14443279634</v>
      </c>
      <c r="AI184" s="27">
        <f>AH184+Inputs!$C$59+Inputs!$C$60+Inputs!$C$61-Inputs!$C$66-Inputs!$C$67-AI$134-Inputs!$C$68+AI$117</f>
        <v>14934383014</v>
      </c>
      <c r="AJ184" s="27">
        <f>AI184+Inputs!$C$59+Inputs!$C$60+Inputs!$C$61-Inputs!$C$66-Inputs!$C$67-AJ$134-Inputs!$C$68+AJ$117</f>
        <v>15425587803</v>
      </c>
      <c r="AK184" s="27">
        <f>AJ184+Inputs!$C$59+Inputs!$C$60+Inputs!$C$61-Inputs!$C$66-Inputs!$C$67-AK$134-Inputs!$C$68+AK$117</f>
        <v>15916883267</v>
      </c>
      <c r="AL184" s="27">
        <f>AK184+Inputs!$C$59+Inputs!$C$60+Inputs!$C$61-Inputs!$C$66-Inputs!$C$67-AL$134-Inputs!$C$68+AL$117</f>
        <v>16408281259</v>
      </c>
      <c r="AM184" s="27">
        <f>AL184+Inputs!$C$59+Inputs!$C$60+Inputs!$C$61-Inputs!$C$66-Inputs!$C$67-AM$134-Inputs!$C$68+AM$117</f>
        <v>16899777263</v>
      </c>
      <c r="AN184" s="27">
        <f>AM184+Inputs!$C$59+Inputs!$C$60+Inputs!$C$61-Inputs!$C$66-Inputs!$C$67-AN$134-Inputs!$C$68+AN$117</f>
        <v>17391375282</v>
      </c>
      <c r="AO184" s="27">
        <f>AN184+Inputs!$C$59+Inputs!$C$60+Inputs!$C$61-Inputs!$C$66-Inputs!$C$67-AO$134-Inputs!$C$68+AO$117</f>
        <v>17883071450</v>
      </c>
      <c r="AP184" s="27">
        <f>AO184+Inputs!$C$59+Inputs!$C$60+Inputs!$C$61-Inputs!$C$66-Inputs!$C$67-AP$134-Inputs!$C$68+AP$117</f>
        <v>18374869775</v>
      </c>
      <c r="AQ184" s="27">
        <f>AP184+Inputs!$C$59+Inputs!$C$60+Inputs!$C$61-Inputs!$C$66-Inputs!$C$67-AQ$134-Inputs!$C$68+AQ$117</f>
        <v>18866770002</v>
      </c>
      <c r="AR184" s="27">
        <f>AQ184+Inputs!$C$59+Inputs!$C$60+Inputs!$C$61-Inputs!$C$66-Inputs!$C$67-AR$134-Inputs!$C$68+AR$117</f>
        <v>19358768584</v>
      </c>
      <c r="AS184" s="27">
        <f>AR184+Inputs!$C$59+Inputs!$C$60+Inputs!$C$61-Inputs!$C$66-Inputs!$C$67-AS$134-Inputs!$C$68+AS$117</f>
        <v>19850869538</v>
      </c>
      <c r="AT184" s="27">
        <f>AS184+Inputs!$C$59+Inputs!$C$60+Inputs!$C$61-Inputs!$C$66-Inputs!$C$67-AT$134-Inputs!$C$68+AT$117</f>
        <v>20343068983</v>
      </c>
      <c r="AU184" s="27">
        <f>AT184+Inputs!$C$59+Inputs!$C$60+Inputs!$C$61-Inputs!$C$66-Inputs!$C$67-AU$134-Inputs!$C$68+AU$117</f>
        <v>20835370942</v>
      </c>
      <c r="AV184" s="27">
        <f>AU184+Inputs!$C$59+Inputs!$C$60+Inputs!$C$61-Inputs!$C$66-Inputs!$C$67-AV$134-Inputs!$C$68+AV$117</f>
        <v>21327775159</v>
      </c>
      <c r="AW184" s="27">
        <f>AV184+Inputs!$C$59+Inputs!$C$60+Inputs!$C$61-Inputs!$C$66-Inputs!$C$67-AW$134-Inputs!$C$68+AW$117</f>
        <v>21820274442</v>
      </c>
      <c r="AX184" s="27">
        <f>AW184+Inputs!$C$59+Inputs!$C$60+Inputs!$C$61-Inputs!$C$66-Inputs!$C$67-AX$134-Inputs!$C$68+AX$117</f>
        <v>22312876781</v>
      </c>
      <c r="AY184" s="27">
        <f>AX184+Inputs!$C$59+Inputs!$C$60+Inputs!$C$61-Inputs!$C$66-Inputs!$C$67-AY$134-Inputs!$C$68+AY$117</f>
        <v>22805577953</v>
      </c>
      <c r="AZ184" s="27">
        <f>AY184+Inputs!$C$59+Inputs!$C$60+Inputs!$C$61-Inputs!$C$66-Inputs!$C$67-AZ$134-Inputs!$C$68+AZ$117</f>
        <v>23298381993</v>
      </c>
      <c r="BA184" s="27">
        <f>AZ184+Inputs!$C$59+Inputs!$C$60+Inputs!$C$61-Inputs!$C$66-Inputs!$C$67-BA$134-Inputs!$C$68+BA$117</f>
        <v>23791285002</v>
      </c>
      <c r="BB184" s="27">
        <f>BA184+Inputs!$C$59+Inputs!$C$60+Inputs!$C$61-Inputs!$C$66-Inputs!$C$67-BB$134-Inputs!$C$68+BB$117</f>
        <v>24284289772</v>
      </c>
      <c r="BC184" s="27">
        <f>BB184+Inputs!$C$59+Inputs!$C$60+Inputs!$C$61-Inputs!$C$66-Inputs!$C$67-BC$134-Inputs!$C$68+BC$117</f>
        <v>24777397294</v>
      </c>
      <c r="BD184" s="27">
        <f>BC184+Inputs!$C$59+Inputs!$C$60+Inputs!$C$61-Inputs!$C$66-Inputs!$C$67-BD$134-Inputs!$C$68+BD$117</f>
        <v>25270603991</v>
      </c>
      <c r="BE184" s="27">
        <f>BD184+Inputs!$C$59+Inputs!$C$60+Inputs!$C$61-Inputs!$C$66-Inputs!$C$67-BE$134-Inputs!$C$68+BE$117</f>
        <v>25763913914</v>
      </c>
      <c r="BF184" s="27">
        <f>BE184+Inputs!$C$59+Inputs!$C$60+Inputs!$C$61-Inputs!$C$66-Inputs!$C$67-BF$134-Inputs!$C$68+BF$117</f>
        <v>26257323149</v>
      </c>
      <c r="BG184" s="27">
        <f>BF184+Inputs!$C$59+Inputs!$C$60+Inputs!$C$61-Inputs!$C$66-Inputs!$C$67-BG$134-Inputs!$C$68+BG$117</f>
        <v>26750835752</v>
      </c>
      <c r="BH184" s="27">
        <f>BG184+Inputs!$C$59+Inputs!$C$60+Inputs!$C$61-Inputs!$C$66-Inputs!$C$67-BH$134-Inputs!$C$68+BH$117</f>
        <v>27244451463</v>
      </c>
      <c r="BI184" s="27">
        <f>BH184+Inputs!$C$59+Inputs!$C$60+Inputs!$C$61-Inputs!$C$66-Inputs!$C$67-BI$134-Inputs!$C$68+BI$117</f>
        <v>27738159367</v>
      </c>
      <c r="BJ184" s="27">
        <f>BI184+Inputs!$C$59+Inputs!$C$60+Inputs!$C$61-Inputs!$C$66-Inputs!$C$67-BJ$134-Inputs!$C$68+BJ$117</f>
        <v>28231971515</v>
      </c>
      <c r="BK184" s="27">
        <f>BJ184+Inputs!$C$59+Inputs!$C$60+Inputs!$C$61-Inputs!$C$66-Inputs!$C$67-BK$134-Inputs!$C$68+BK$117</f>
        <v>28725883313</v>
      </c>
      <c r="BL184" s="27">
        <f>BK184+Inputs!$C$59+Inputs!$C$60+Inputs!$C$61-Inputs!$C$66-Inputs!$C$67-BL$134-Inputs!$C$68+BL$117</f>
        <v>29219898832</v>
      </c>
      <c r="BM184" s="27">
        <f>BL184+Inputs!$C$59+Inputs!$C$60+Inputs!$C$61-Inputs!$C$66-Inputs!$C$67-BM$134-Inputs!$C$68+BM$117</f>
        <v>29714014137</v>
      </c>
      <c r="BN184" s="27">
        <f>BM184+Inputs!$C$59+Inputs!$C$60+Inputs!$C$61-Inputs!$C$66-Inputs!$C$67-BN$134-Inputs!$C$68+BN$117</f>
        <v>30208233305</v>
      </c>
      <c r="BO184" s="27">
        <f>BN184+Inputs!$C$59+Inputs!$C$60+Inputs!$C$61-Inputs!$C$66-Inputs!$C$67-BO$134-Inputs!$C$68+BO$117</f>
        <v>30702556074</v>
      </c>
      <c r="BP184" s="27">
        <f>BO184+Inputs!$C$59+Inputs!$C$60+Inputs!$C$61-Inputs!$C$66-Inputs!$C$67-BP$134-Inputs!$C$68+BP$117</f>
        <v>31196978836</v>
      </c>
      <c r="BQ184" s="27">
        <f>BP184+Inputs!$C$59+Inputs!$C$60+Inputs!$C$61-Inputs!$C$66-Inputs!$C$67-BQ$134-Inputs!$C$68+BQ$117</f>
        <v>31691505674</v>
      </c>
      <c r="BR184" s="27">
        <f>BQ184+Inputs!$C$59+Inputs!$C$60+Inputs!$C$61-Inputs!$C$66-Inputs!$C$67-BR$134-Inputs!$C$68+BR$117</f>
        <v>32186132643</v>
      </c>
      <c r="BS184" s="27">
        <f>BR184+Inputs!$C$59+Inputs!$C$60+Inputs!$C$61-Inputs!$C$66-Inputs!$C$67-BS$134-Inputs!$C$68+BS$117</f>
        <v>32680863831</v>
      </c>
      <c r="BT184" s="27">
        <f>BS184+Inputs!$C$59+Inputs!$C$60+Inputs!$C$61-Inputs!$C$66-Inputs!$C$67-BT$134-Inputs!$C$68+BT$117</f>
        <v>33175698976</v>
      </c>
      <c r="BU184" s="27">
        <f>BT184+Inputs!$C$59+Inputs!$C$60+Inputs!$C$61-Inputs!$C$66-Inputs!$C$67-BU$134-Inputs!$C$68+BU$117</f>
        <v>33670627072</v>
      </c>
      <c r="BV184" s="27">
        <f>BU184+Inputs!$C$59+Inputs!$C$60+Inputs!$C$61-Inputs!$C$66-Inputs!$C$67-BV$134-Inputs!$C$68+BV$117</f>
        <v>34165660268</v>
      </c>
      <c r="BW184" s="27">
        <f>BV184+Inputs!$C$59+Inputs!$C$60+Inputs!$C$61-Inputs!$C$66-Inputs!$C$67-BW$134-Inputs!$C$68+BW$117</f>
        <v>34660793933</v>
      </c>
      <c r="BX184" s="27">
        <f>BW184+Inputs!$C$59+Inputs!$C$60+Inputs!$C$61-Inputs!$C$66-Inputs!$C$67-BX$134-Inputs!$C$68+BX$117</f>
        <v>35156032169</v>
      </c>
      <c r="BY184" s="27">
        <f>BX184+Inputs!$C$59+Inputs!$C$60+Inputs!$C$61-Inputs!$C$66-Inputs!$C$67-BY$134-Inputs!$C$68+BY$117</f>
        <v>35651371010</v>
      </c>
      <c r="BZ184" s="27">
        <f>BY184+Inputs!$C$59+Inputs!$C$60+Inputs!$C$61-Inputs!$C$66-Inputs!$C$67-BZ$134-Inputs!$C$68+BZ$117</f>
        <v>36146814565</v>
      </c>
      <c r="CA184" s="27">
        <f>BZ184+Inputs!$C$59+Inputs!$C$60+Inputs!$C$61-Inputs!$C$66-Inputs!$C$67-CA$134-Inputs!$C$68+CA$117</f>
        <v>36642362569</v>
      </c>
      <c r="CB184" s="27">
        <f>CA184+Inputs!$C$59+Inputs!$C$60+Inputs!$C$61-Inputs!$C$66-Inputs!$C$67-CB$134-Inputs!$C$68+CB$117</f>
        <v>37138011385</v>
      </c>
      <c r="CC184" s="27">
        <f>CB184+Inputs!$C$59+Inputs!$C$60+Inputs!$C$61-Inputs!$C$66-Inputs!$C$67-CC$134-Inputs!$C$68+CC$117</f>
        <v>37633765128</v>
      </c>
      <c r="CD184" s="27">
        <f>CC184+Inputs!$C$59+Inputs!$C$60+Inputs!$C$61-Inputs!$C$66-Inputs!$C$67-CD$134-Inputs!$C$68+CD$117</f>
        <v>38129619820</v>
      </c>
      <c r="CE184" s="27">
        <f>CD184+Inputs!$C$59+Inputs!$C$60+Inputs!$C$61-Inputs!$C$66-Inputs!$C$67-CE$134-Inputs!$C$68+CE$117</f>
        <v>38625579583</v>
      </c>
      <c r="CF184" s="27">
        <f>CE184+Inputs!$C$59+Inputs!$C$60+Inputs!$C$61-Inputs!$C$66-Inputs!$C$67-CF$134-Inputs!$C$68+CF$117</f>
        <v>39121644150</v>
      </c>
      <c r="CG184" s="27">
        <f>CF184+Inputs!$C$59+Inputs!$C$60+Inputs!$C$61-Inputs!$C$66-Inputs!$C$67-CG$134-Inputs!$C$68+CG$117</f>
        <v>39617802427</v>
      </c>
      <c r="CH184" s="27">
        <f>CG184+Inputs!$C$59+Inputs!$C$60+Inputs!$C$61-Inputs!$C$66-Inputs!$C$67-CH$134-Inputs!$C$68+CH$117</f>
        <v>40114066660</v>
      </c>
      <c r="CI184" s="27">
        <f>CH184+Inputs!$C$59+Inputs!$C$60+Inputs!$C$61-Inputs!$C$66-Inputs!$C$67-CI$134-Inputs!$C$68+CI$117</f>
        <v>40610432181</v>
      </c>
      <c r="CJ184" s="27">
        <f>CI184+Inputs!$C$59+Inputs!$C$60+Inputs!$C$61-Inputs!$C$66-Inputs!$C$67-CJ$134-Inputs!$C$68+CJ$117</f>
        <v>41106903123</v>
      </c>
      <c r="CK184" s="27">
        <f>CJ184+Inputs!$C$59+Inputs!$C$60+Inputs!$C$61-Inputs!$C$66-Inputs!$C$67-CK$134-Inputs!$C$68+CK$117</f>
        <v>41603475490</v>
      </c>
      <c r="CL184" s="27">
        <f>CK184+Inputs!$C$59+Inputs!$C$60+Inputs!$C$61-Inputs!$C$66-Inputs!$C$67-CL$134-Inputs!$C$68+CL$117</f>
        <v>42100153420</v>
      </c>
      <c r="CM184" s="27">
        <f>CL184+Inputs!$C$59+Inputs!$C$60+Inputs!$C$61-Inputs!$C$66-Inputs!$C$67-CM$134-Inputs!$C$68+CM$117</f>
        <v>42596936649</v>
      </c>
      <c r="CN184" s="27">
        <f>CM184+Inputs!$C$59+Inputs!$C$60+Inputs!$C$61-Inputs!$C$66-Inputs!$C$67-CN$134-Inputs!$C$68+CN$117</f>
        <v>43093821507</v>
      </c>
      <c r="CO184" s="27">
        <f>CN184+Inputs!$C$59+Inputs!$C$60+Inputs!$C$61-Inputs!$C$66-Inputs!$C$67-CO$134-Inputs!$C$68+CO$117</f>
        <v>43590812145</v>
      </c>
      <c r="CP184" s="27">
        <f>CO184+Inputs!$C$59+Inputs!$C$60+Inputs!$C$61-Inputs!$C$66-Inputs!$C$67-CP$134-Inputs!$C$68+CP$117</f>
        <v>44087904549</v>
      </c>
      <c r="CQ184" s="27">
        <f>CP184+Inputs!$C$59+Inputs!$C$60+Inputs!$C$61-Inputs!$C$66-Inputs!$C$67-CQ$134-Inputs!$C$68+CQ$117</f>
        <v>44585102875</v>
      </c>
      <c r="CR184" s="27">
        <f>CQ184+Inputs!$C$59+Inputs!$C$60+Inputs!$C$61-Inputs!$C$66-Inputs!$C$67-CR$134-Inputs!$C$68+CR$117</f>
        <v>45082406853</v>
      </c>
      <c r="CS184" s="27">
        <f>CR184+Inputs!$C$59+Inputs!$C$60+Inputs!$C$61-Inputs!$C$66-Inputs!$C$67-CS$134-Inputs!$C$68+CS$117</f>
        <v>45579809052</v>
      </c>
      <c r="CT184" s="27">
        <f>CS184+Inputs!$C$59+Inputs!$C$60+Inputs!$C$61-Inputs!$C$66-Inputs!$C$67-CT$134-Inputs!$C$68+CT$117</f>
        <v>46077317726</v>
      </c>
      <c r="CU184" s="27">
        <f>CT184+Inputs!$C$59+Inputs!$C$60+Inputs!$C$61-Inputs!$C$66-Inputs!$C$67-CU$134-Inputs!$C$68+CU$117</f>
        <v>46574928507</v>
      </c>
      <c r="CV184" s="27">
        <f>CU184+Inputs!$C$59+Inputs!$C$60+Inputs!$C$61-Inputs!$C$66-Inputs!$C$67-CV$134-Inputs!$C$68+CV$117</f>
        <v>47072645564</v>
      </c>
      <c r="CW184" s="27">
        <f>CV184+Inputs!$C$59+Inputs!$C$60+Inputs!$C$61-Inputs!$C$66-Inputs!$C$67-CW$134-Inputs!$C$68+CW$117</f>
        <v>47570464865</v>
      </c>
      <c r="CX184" s="27">
        <f>CW184+Inputs!$C$59+Inputs!$C$60+Inputs!$C$61-Inputs!$C$66-Inputs!$C$67-CX$134-Inputs!$C$68+CX$117</f>
        <v>48068390584</v>
      </c>
      <c r="CY184" s="27">
        <f>CX184+Inputs!$C$59+Inputs!$C$60+Inputs!$C$61-Inputs!$C$66-Inputs!$C$67-CY$134-Inputs!$C$68+CY$117</f>
        <v>48566422451</v>
      </c>
      <c r="CZ184" s="27">
        <f>CY184+Inputs!$C$59+Inputs!$C$60+Inputs!$C$61-Inputs!$C$66-Inputs!$C$67-CZ$134-Inputs!$C$68+CZ$117</f>
        <v>49064556769</v>
      </c>
      <c r="DA184" s="27">
        <f>CZ184+Inputs!$C$59+Inputs!$C$60+Inputs!$C$61-Inputs!$C$66-Inputs!$C$67-DA$134-Inputs!$C$68+DA$117</f>
        <v>49562797719</v>
      </c>
      <c r="DB184" s="27">
        <f>DA184+Inputs!$C$59+Inputs!$C$60+Inputs!$C$61-Inputs!$C$66-Inputs!$C$67-DB$134-Inputs!$C$68+DB$117</f>
        <v>50061141257</v>
      </c>
      <c r="DC184" s="27">
        <f>DB184+Inputs!$C$59+Inputs!$C$60+Inputs!$C$61-Inputs!$C$66-Inputs!$C$67-DC$134-Inputs!$C$68+DC$117</f>
        <v>50559591569</v>
      </c>
      <c r="DD184" s="27">
        <f>DC184+Inputs!$C$59+Inputs!$C$60+Inputs!$C$61-Inputs!$C$66-Inputs!$C$67-DD$134-Inputs!$C$68+DD$117</f>
        <v>51058148385</v>
      </c>
      <c r="DE184" s="27">
        <f>DD184+Inputs!$C$59+Inputs!$C$60+Inputs!$C$61-Inputs!$C$66-Inputs!$C$67-DE$134-Inputs!$C$68+DE$117</f>
        <v>51556800429</v>
      </c>
      <c r="DF184" s="27">
        <f>DE184+Inputs!$C$59+Inputs!$C$60+Inputs!$C$61-Inputs!$C$66-Inputs!$C$67-DF$134-Inputs!$C$68+DF$117</f>
        <v>52055560146</v>
      </c>
      <c r="DG184" s="27">
        <f>DF184+Inputs!$C$59+Inputs!$C$60+Inputs!$C$61-Inputs!$C$66-Inputs!$C$67-DG$134-Inputs!$C$68+DG$117</f>
        <v>52554422788</v>
      </c>
      <c r="DH184" s="27">
        <f>DG184+Inputs!$C$59+Inputs!$C$60+Inputs!$C$61-Inputs!$C$66-Inputs!$C$67-DH$134-Inputs!$C$68+DH$117</f>
        <v>53053392557</v>
      </c>
      <c r="DI184" s="27">
        <f>DH184+Inputs!$C$59+Inputs!$C$60+Inputs!$C$61-Inputs!$C$66-Inputs!$C$67-DI$134-Inputs!$C$68+DI$117</f>
        <v>53552465388</v>
      </c>
      <c r="DJ184" s="27">
        <f>DI184+Inputs!$C$59+Inputs!$C$60+Inputs!$C$61-Inputs!$C$66-Inputs!$C$67-DJ$134-Inputs!$C$68+DJ$117</f>
        <v>54051645489</v>
      </c>
      <c r="DK184" s="27">
        <f>DJ184+Inputs!$C$59+Inputs!$C$60+Inputs!$C$61-Inputs!$C$66-Inputs!$C$67-DK$134-Inputs!$C$68+DK$117</f>
        <v>54550932586</v>
      </c>
      <c r="DL184" s="27">
        <f>DK184+Inputs!$C$59+Inputs!$C$60+Inputs!$C$61-Inputs!$C$66-Inputs!$C$67-DL$134-Inputs!$C$68+DL$117</f>
        <v>55050322952</v>
      </c>
      <c r="DM184" s="27">
        <f>DL184+Inputs!$C$59+Inputs!$C$60+Inputs!$C$61-Inputs!$C$66-Inputs!$C$67-DM$134-Inputs!$C$68+DM$117</f>
        <v>55549820802</v>
      </c>
      <c r="DN184" s="27">
        <f>DM184+Inputs!$C$59+Inputs!$C$60+Inputs!$C$61-Inputs!$C$66-Inputs!$C$67-DN$134-Inputs!$C$68+DN$117</f>
        <v>56049422057</v>
      </c>
      <c r="DO184" s="27">
        <f>DN184+Inputs!$C$59+Inputs!$C$60+Inputs!$C$61-Inputs!$C$66-Inputs!$C$67-DO$134-Inputs!$C$68+DO$117</f>
        <v>56549130938</v>
      </c>
      <c r="DP184" s="27">
        <f>DO184+Inputs!$C$59+Inputs!$C$60+Inputs!$C$61-Inputs!$C$66-Inputs!$C$67-DP$134-Inputs!$C$68+DP$117</f>
        <v>57048947171</v>
      </c>
      <c r="DQ184" s="27">
        <f>DP184+Inputs!$C$59+Inputs!$C$60+Inputs!$C$61-Inputs!$C$66-Inputs!$C$67-DQ$134-Inputs!$C$68+DQ$117</f>
        <v>57548859391</v>
      </c>
      <c r="DR184" s="27">
        <f>DQ184+Inputs!$C$59+Inputs!$C$60+Inputs!$C$61-Inputs!$C$66-Inputs!$C$67-DR$134-Inputs!$C$68+DR$117</f>
        <v>58048880139</v>
      </c>
    </row>
    <row r="185" ht="14.25" customHeight="1">
      <c r="B185" s="249" t="s">
        <v>296</v>
      </c>
      <c r="C185" s="256"/>
      <c r="D185" s="256"/>
      <c r="E185" s="256"/>
      <c r="F185" s="256"/>
      <c r="G185" s="256"/>
      <c r="H185" s="256"/>
      <c r="I185" s="256"/>
      <c r="J185" s="256"/>
      <c r="K185" s="256"/>
      <c r="L185" s="256"/>
      <c r="M185" s="256"/>
      <c r="N185" s="256"/>
      <c r="O185" s="256"/>
      <c r="P185" s="256"/>
      <c r="Q185" s="256"/>
      <c r="R185" s="256"/>
      <c r="S185" s="256"/>
      <c r="T185" s="256"/>
      <c r="U185" s="256"/>
      <c r="V185" s="256"/>
      <c r="W185" s="256"/>
      <c r="X185" s="256"/>
      <c r="Y185" s="256"/>
      <c r="Z185" s="256"/>
      <c r="AA185" s="256"/>
      <c r="AB185" s="256"/>
      <c r="AC185" s="256"/>
      <c r="AD185" s="256"/>
      <c r="AE185" s="256"/>
      <c r="AF185" s="256"/>
      <c r="AG185" s="256"/>
      <c r="AH185" s="256"/>
      <c r="AI185" s="256"/>
      <c r="AJ185" s="256"/>
      <c r="AK185" s="256"/>
      <c r="AL185" s="256"/>
      <c r="AM185" s="256"/>
      <c r="AN185" s="256"/>
      <c r="AO185" s="256"/>
      <c r="AP185" s="256"/>
      <c r="AQ185" s="256"/>
      <c r="AR185" s="256"/>
      <c r="AS185" s="256"/>
      <c r="AT185" s="256"/>
      <c r="AU185" s="256"/>
      <c r="AV185" s="256"/>
      <c r="AW185" s="256"/>
      <c r="AX185" s="256"/>
      <c r="AY185" s="256"/>
      <c r="AZ185" s="256"/>
      <c r="BA185" s="256"/>
      <c r="BB185" s="256"/>
      <c r="BC185" s="256"/>
      <c r="BD185" s="256"/>
      <c r="BE185" s="256"/>
      <c r="BF185" s="256"/>
      <c r="BG185" s="256"/>
      <c r="BH185" s="256"/>
      <c r="BI185" s="256"/>
      <c r="BJ185" s="256"/>
      <c r="BK185" s="256"/>
      <c r="BL185" s="256"/>
      <c r="BM185" s="256"/>
      <c r="BN185" s="256"/>
      <c r="BO185" s="256"/>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256"/>
      <c r="CT185" s="256"/>
      <c r="CU185" s="256"/>
      <c r="CV185" s="256"/>
      <c r="CW185" s="256"/>
      <c r="CX185" s="256"/>
      <c r="CY185" s="256"/>
      <c r="CZ185" s="256"/>
      <c r="DA185" s="256"/>
      <c r="DB185" s="256"/>
      <c r="DC185" s="256"/>
      <c r="DD185" s="256"/>
      <c r="DE185" s="256"/>
      <c r="DF185" s="256"/>
      <c r="DG185" s="256"/>
      <c r="DH185" s="256"/>
      <c r="DI185" s="256"/>
      <c r="DJ185" s="256"/>
      <c r="DK185" s="256"/>
      <c r="DL185" s="256"/>
      <c r="DM185" s="256"/>
      <c r="DN185" s="256"/>
      <c r="DO185" s="256"/>
      <c r="DP185" s="256"/>
      <c r="DQ185" s="256"/>
      <c r="DR185" s="256"/>
    </row>
    <row r="186" ht="14.25" customHeight="1">
      <c r="B186" s="252" t="s">
        <v>297</v>
      </c>
      <c r="C186" s="255"/>
      <c r="D186" s="255"/>
      <c r="E186" s="255"/>
      <c r="F186" s="255"/>
      <c r="G186" s="255"/>
      <c r="H186" s="255"/>
      <c r="I186" s="255"/>
      <c r="J186" s="255"/>
      <c r="K186" s="255"/>
      <c r="L186" s="255"/>
      <c r="M186" s="255"/>
      <c r="N186" s="255"/>
      <c r="O186" s="255"/>
      <c r="P186" s="255"/>
      <c r="Q186" s="255"/>
      <c r="R186" s="255"/>
      <c r="S186" s="255"/>
      <c r="T186" s="255"/>
      <c r="U186" s="255"/>
      <c r="V186" s="255"/>
      <c r="W186" s="255"/>
      <c r="X186" s="255"/>
      <c r="Y186" s="255"/>
      <c r="Z186" s="255"/>
      <c r="AA186" s="255"/>
      <c r="AB186" s="255"/>
      <c r="AC186" s="255"/>
      <c r="AD186" s="255"/>
      <c r="AE186" s="255"/>
      <c r="AF186" s="255"/>
      <c r="AG186" s="255"/>
      <c r="AH186" s="255"/>
      <c r="AI186" s="255"/>
      <c r="AJ186" s="255"/>
      <c r="AK186" s="255"/>
      <c r="AL186" s="255"/>
      <c r="AM186" s="255"/>
      <c r="AN186" s="255"/>
      <c r="AO186" s="255"/>
      <c r="AP186" s="255"/>
      <c r="AQ186" s="255"/>
      <c r="AR186" s="255"/>
      <c r="AS186" s="255"/>
      <c r="AT186" s="255"/>
      <c r="AU186" s="255"/>
      <c r="AV186" s="255"/>
      <c r="AW186" s="255"/>
      <c r="AX186" s="255"/>
      <c r="AY186" s="255"/>
      <c r="AZ186" s="255"/>
      <c r="BA186" s="255"/>
      <c r="BB186" s="255"/>
      <c r="BC186" s="255"/>
      <c r="BD186" s="255"/>
      <c r="BE186" s="255"/>
      <c r="BF186" s="255"/>
      <c r="BG186" s="255"/>
      <c r="BH186" s="255"/>
      <c r="BI186" s="255"/>
      <c r="BJ186" s="255"/>
      <c r="BK186" s="255"/>
      <c r="BL186" s="255"/>
      <c r="BM186" s="255"/>
      <c r="BN186" s="255"/>
      <c r="BO186" s="255"/>
      <c r="BP186" s="255"/>
      <c r="BQ186" s="255"/>
      <c r="BR186" s="255"/>
      <c r="BS186" s="255"/>
      <c r="BT186" s="255"/>
      <c r="BU186" s="255"/>
      <c r="BV186" s="255"/>
      <c r="BW186" s="255"/>
      <c r="BX186" s="255"/>
      <c r="BY186" s="255"/>
      <c r="BZ186" s="255"/>
      <c r="CA186" s="255"/>
      <c r="CB186" s="255"/>
      <c r="CC186" s="255"/>
      <c r="CD186" s="255"/>
      <c r="CE186" s="255"/>
      <c r="CF186" s="255"/>
      <c r="CG186" s="255"/>
      <c r="CH186" s="255"/>
      <c r="CI186" s="255"/>
      <c r="CJ186" s="255"/>
      <c r="CK186" s="255"/>
      <c r="CL186" s="255"/>
      <c r="CM186" s="255"/>
      <c r="CN186" s="255"/>
      <c r="CO186" s="255"/>
      <c r="CP186" s="255"/>
      <c r="CQ186" s="255"/>
      <c r="CR186" s="255"/>
      <c r="CS186" s="255"/>
      <c r="CT186" s="255"/>
      <c r="CU186" s="255"/>
      <c r="CV186" s="255"/>
      <c r="CW186" s="255"/>
      <c r="CX186" s="255"/>
      <c r="CY186" s="255"/>
      <c r="CZ186" s="255"/>
      <c r="DA186" s="255"/>
      <c r="DB186" s="255"/>
      <c r="DC186" s="255"/>
      <c r="DD186" s="255"/>
      <c r="DE186" s="255"/>
      <c r="DF186" s="255"/>
      <c r="DG186" s="255"/>
      <c r="DH186" s="255"/>
      <c r="DI186" s="255"/>
      <c r="DJ186" s="255"/>
      <c r="DK186" s="255"/>
      <c r="DL186" s="255"/>
      <c r="DM186" s="255"/>
      <c r="DN186" s="255"/>
      <c r="DO186" s="255"/>
      <c r="DP186" s="255"/>
      <c r="DQ186" s="255"/>
      <c r="DR186" s="255"/>
    </row>
    <row r="187" ht="14.25" customHeight="1">
      <c r="B187" s="242" t="s">
        <v>298</v>
      </c>
      <c r="C187" s="258">
        <f>C152*Inputs!$C$16</f>
        <v>0.02505990208</v>
      </c>
      <c r="D187" s="258">
        <f>D152*Inputs!$C$16</f>
        <v>0.09269135545</v>
      </c>
      <c r="E187" s="258">
        <f>E152*Inputs!$C$16</f>
        <v>0.1879353455</v>
      </c>
      <c r="F187" s="258">
        <f>F152*Inputs!$C$16</f>
        <v>0.2880714103</v>
      </c>
      <c r="G187" s="258">
        <f>G152*Inputs!$C$16</f>
        <v>0.3633733778</v>
      </c>
      <c r="H187" s="258">
        <f>H152*Inputs!$C$16</f>
        <v>0.1182074619</v>
      </c>
      <c r="I187" s="258">
        <f>I152*Inputs!$C$16</f>
        <v>0.1366931765</v>
      </c>
      <c r="J187" s="258">
        <f>J152*Inputs!$C$16</f>
        <v>0.1635328288</v>
      </c>
      <c r="K187" s="258">
        <f>K152*Inputs!$C$16</f>
        <v>0.1910260124</v>
      </c>
      <c r="L187" s="258">
        <f>L152*Inputs!$C$16</f>
        <v>0.2171993046</v>
      </c>
      <c r="M187" s="258">
        <f>M152*Inputs!$C$16</f>
        <v>0.2414221926</v>
      </c>
      <c r="N187" s="258">
        <f>N152*Inputs!$C$16</f>
        <v>0.1371001882</v>
      </c>
      <c r="O187" s="258">
        <f>O152*Inputs!$C$16</f>
        <v>0.13732827</v>
      </c>
      <c r="P187" s="258">
        <f>P152*Inputs!$C$16</f>
        <v>0.1464757563</v>
      </c>
      <c r="Q187" s="258">
        <f>Q152*Inputs!$C$16</f>
        <v>0.1573839493</v>
      </c>
      <c r="R187" s="258">
        <f>R152*Inputs!$C$16</f>
        <v>0.1684498936</v>
      </c>
      <c r="S187" s="258">
        <f>S152*Inputs!$C$16</f>
        <v>0.1792284185</v>
      </c>
      <c r="T187" s="258">
        <f>T152*Inputs!$C$16</f>
        <v>0.1895870514</v>
      </c>
      <c r="U187" s="258">
        <f>U152*Inputs!$C$16</f>
        <v>0.1994861191</v>
      </c>
      <c r="V187" s="258">
        <f>V152*Inputs!$C$16</f>
        <v>0.2089158124</v>
      </c>
      <c r="W187" s="258">
        <f>W152*Inputs!$C$16</f>
        <v>0.2178782523</v>
      </c>
      <c r="X187" s="258">
        <f>X152*Inputs!$C$16</f>
        <v>0.2263811213</v>
      </c>
      <c r="Y187" s="258">
        <f>Y152*Inputs!$C$16</f>
        <v>0.2344352316</v>
      </c>
      <c r="Z187" s="258">
        <f>Z152*Inputs!$C$16</f>
        <v>0.2420544125</v>
      </c>
      <c r="AA187" s="258">
        <f>AA152*Inputs!$C$16</f>
        <v>0.2492534715</v>
      </c>
      <c r="AB187" s="258">
        <f>AB152*Inputs!$C$16</f>
        <v>0.2560485215</v>
      </c>
      <c r="AC187" s="258">
        <f>AC152*Inputs!$C$16</f>
        <v>0.2624560172</v>
      </c>
      <c r="AD187" s="258">
        <f>AD152*Inputs!$C$16</f>
        <v>0.2684929316</v>
      </c>
      <c r="AE187" s="258">
        <f>AE152*Inputs!$C$16</f>
        <v>0.2741761049</v>
      </c>
      <c r="AF187" s="258">
        <f>AF152*Inputs!$C$16</f>
        <v>0.2795221153</v>
      </c>
      <c r="AG187" s="258">
        <f>AG152*Inputs!$C$16</f>
        <v>0.2845474349</v>
      </c>
      <c r="AH187" s="258">
        <f>AH152*Inputs!$C$16</f>
        <v>0.2892678593</v>
      </c>
      <c r="AI187" s="258">
        <f>AI152*Inputs!$C$16</f>
        <v>0.2936989001</v>
      </c>
      <c r="AJ187" s="258">
        <f>AJ152*Inputs!$C$16</f>
        <v>0.2978553616</v>
      </c>
      <c r="AK187" s="258">
        <f>AK152*Inputs!$C$16</f>
        <v>0.3017511833</v>
      </c>
      <c r="AL187" s="258">
        <f>AL152*Inputs!$C$16</f>
        <v>0.3054003015</v>
      </c>
      <c r="AM187" s="258">
        <f>AM152*Inputs!$C$16</f>
        <v>0.3088155381</v>
      </c>
      <c r="AN187" s="258">
        <f>AN152*Inputs!$C$16</f>
        <v>0.3120093349</v>
      </c>
      <c r="AO187" s="258">
        <f>AO152*Inputs!$C$16</f>
        <v>0.3149933041</v>
      </c>
      <c r="AP187" s="258">
        <f>AP152*Inputs!$C$16</f>
        <v>0.3177786647</v>
      </c>
      <c r="AQ187" s="258">
        <f>AQ152*Inputs!$C$16</f>
        <v>0.3203759285</v>
      </c>
      <c r="AR187" s="258">
        <f>AR152*Inputs!$C$16</f>
        <v>0.3227949752</v>
      </c>
      <c r="AS187" s="258">
        <f>AS152*Inputs!$C$16</f>
        <v>0.3250453309</v>
      </c>
      <c r="AT187" s="258">
        <f>AT152*Inputs!$C$16</f>
        <v>0.3271358059</v>
      </c>
      <c r="AU187" s="258">
        <f>AU152*Inputs!$C$16</f>
        <v>0.3290749135</v>
      </c>
      <c r="AV187" s="258">
        <f>AV152*Inputs!$C$16</f>
        <v>0.330870585</v>
      </c>
      <c r="AW187" s="258">
        <f>AW152*Inputs!$C$16</f>
        <v>0.3325301667</v>
      </c>
      <c r="AX187" s="258">
        <f>AX152*Inputs!$C$16</f>
        <v>0.3340609331</v>
      </c>
      <c r="AY187" s="258">
        <f>AY152*Inputs!$C$16</f>
        <v>0.3354694665</v>
      </c>
      <c r="AZ187" s="258">
        <f>AZ152*Inputs!$C$16</f>
        <v>0.3367621695</v>
      </c>
      <c r="BA187" s="258">
        <f>BA152*Inputs!$C$16</f>
        <v>0.3379449126</v>
      </c>
      <c r="BB187" s="258">
        <f>BB152*Inputs!$C$16</f>
        <v>0.3390234354</v>
      </c>
      <c r="BC187" s="258">
        <f>BC152*Inputs!$C$16</f>
        <v>0.340003011</v>
      </c>
      <c r="BD187" s="258">
        <f>BD152*Inputs!$C$16</f>
        <v>0.3408885846</v>
      </c>
      <c r="BE187" s="258">
        <f>BE152*Inputs!$C$16</f>
        <v>0.3416849827</v>
      </c>
      <c r="BF187" s="258">
        <f>BF152*Inputs!$C$16</f>
        <v>0.342396602</v>
      </c>
      <c r="BG187" s="258">
        <f>BG152*Inputs!$C$16</f>
        <v>0.3430277592</v>
      </c>
      <c r="BH187" s="258">
        <f>BH152*Inputs!$C$16</f>
        <v>0.3435824436</v>
      </c>
      <c r="BI187" s="258">
        <f>BI152*Inputs!$C$16</f>
        <v>0.3440642389</v>
      </c>
      <c r="BJ187" s="258">
        <f>BJ152*Inputs!$C$16</f>
        <v>0.3444769705</v>
      </c>
      <c r="BK187" s="258">
        <f>BK152*Inputs!$C$16</f>
        <v>0.344823926</v>
      </c>
      <c r="BL187" s="258">
        <f>BL152*Inputs!$C$16</f>
        <v>0.3451083897</v>
      </c>
      <c r="BM187" s="258">
        <f>BM152*Inputs!$C$16</f>
        <v>0.3453333232</v>
      </c>
      <c r="BN187" s="258">
        <f>BN152*Inputs!$C$16</f>
        <v>0.3455016811</v>
      </c>
      <c r="BO187" s="258">
        <f>BO152*Inputs!$C$16</f>
        <v>0.3456161789</v>
      </c>
      <c r="BP187" s="258">
        <f>BP152*Inputs!$C$16</f>
        <v>0.3456793396</v>
      </c>
      <c r="BQ187" s="258">
        <f>BQ152*Inputs!$C$16</f>
        <v>0.3456936903</v>
      </c>
      <c r="BR187" s="258">
        <f>BR152*Inputs!$C$16</f>
        <v>0.3456614862</v>
      </c>
      <c r="BS187" s="258">
        <f>BS152*Inputs!$C$16</f>
        <v>0.345585008</v>
      </c>
      <c r="BT187" s="258">
        <f>BT152*Inputs!$C$16</f>
        <v>0.3454663413</v>
      </c>
      <c r="BU187" s="258">
        <f>BU152*Inputs!$C$16</f>
        <v>0.3453073014</v>
      </c>
      <c r="BV187" s="258">
        <f>BV152*Inputs!$C$16</f>
        <v>0.3451099933</v>
      </c>
      <c r="BW187" s="258">
        <f>BW152*Inputs!$C$16</f>
        <v>0.3448761276</v>
      </c>
      <c r="BX187" s="258">
        <f>BX152*Inputs!$C$16</f>
        <v>0.344607481</v>
      </c>
      <c r="BY187" s="258">
        <f>BY152*Inputs!$C$16</f>
        <v>0.3443056135</v>
      </c>
      <c r="BZ187" s="258">
        <f>BZ152*Inputs!$C$16</f>
        <v>0.3439721395</v>
      </c>
      <c r="CA187" s="258">
        <f>CA152*Inputs!$C$16</f>
        <v>0.3436085224</v>
      </c>
      <c r="CB187" s="258">
        <f>CB152*Inputs!$C$16</f>
        <v>0.3432161095</v>
      </c>
      <c r="CC187" s="258">
        <f>CC152*Inputs!$C$16</f>
        <v>0.3427963029</v>
      </c>
      <c r="CD187" s="258">
        <f>CD152*Inputs!$C$16</f>
        <v>0.3423503131</v>
      </c>
      <c r="CE187" s="258">
        <f>CE152*Inputs!$C$16</f>
        <v>0.3418794176</v>
      </c>
      <c r="CF187" s="258">
        <f>CF152*Inputs!$C$16</f>
        <v>0.3413847643</v>
      </c>
      <c r="CG187" s="258">
        <f>CG152*Inputs!$C$16</f>
        <v>0.3408673005</v>
      </c>
      <c r="CH187" s="258">
        <f>CH152*Inputs!$C$16</f>
        <v>0.3403282681</v>
      </c>
      <c r="CI187" s="258">
        <f>CI152*Inputs!$C$16</f>
        <v>0.3397685946</v>
      </c>
      <c r="CJ187" s="258">
        <f>CJ152*Inputs!$C$16</f>
        <v>0.3391892991</v>
      </c>
      <c r="CK187" s="258">
        <f>CK152*Inputs!$C$16</f>
        <v>0.3385912386</v>
      </c>
      <c r="CL187" s="258">
        <f>CL152*Inputs!$C$16</f>
        <v>0.3379753484</v>
      </c>
      <c r="CM187" s="258">
        <f>CM152*Inputs!$C$16</f>
        <v>0.3373424565</v>
      </c>
      <c r="CN187" s="258">
        <f>CN152*Inputs!$C$16</f>
        <v>0.336693313</v>
      </c>
      <c r="CO187" s="258">
        <f>CO152*Inputs!$C$16</f>
        <v>0.3360287416</v>
      </c>
      <c r="CP187" s="258">
        <f>CP152*Inputs!$C$16</f>
        <v>0.3353494172</v>
      </c>
      <c r="CQ187" s="258">
        <f>CQ152*Inputs!$C$16</f>
        <v>0.3346560971</v>
      </c>
      <c r="CR187" s="258">
        <f>CR152*Inputs!$C$16</f>
        <v>0.3339494425</v>
      </c>
      <c r="CS187" s="258">
        <f>CS152*Inputs!$C$16</f>
        <v>0.3332300001</v>
      </c>
      <c r="CT187" s="258">
        <f>CT152*Inputs!$C$16</f>
        <v>0.3324984965</v>
      </c>
      <c r="CU187" s="258">
        <f>CU152*Inputs!$C$16</f>
        <v>0.3317554577</v>
      </c>
      <c r="CV187" s="258">
        <f>CV152*Inputs!$C$16</f>
        <v>0.331001501</v>
      </c>
      <c r="CW187" s="258">
        <f>CW152*Inputs!$C$16</f>
        <v>0.3302371123</v>
      </c>
      <c r="CX187" s="258">
        <f>CX152*Inputs!$C$16</f>
        <v>0.3294628628</v>
      </c>
      <c r="CY187" s="258">
        <f>CY152*Inputs!$C$16</f>
        <v>0.3286792401</v>
      </c>
      <c r="CZ187" s="258">
        <f>CZ152*Inputs!$C$16</f>
        <v>0.3278866745</v>
      </c>
      <c r="DA187" s="258">
        <f>DA152*Inputs!$C$16</f>
        <v>0.3270856752</v>
      </c>
      <c r="DB187" s="258">
        <f>DB152*Inputs!$C$16</f>
        <v>0.3262766282</v>
      </c>
      <c r="DC187" s="258">
        <f>DC152*Inputs!$C$16</f>
        <v>0.325460005</v>
      </c>
      <c r="DD187" s="258">
        <f>DD152*Inputs!$C$16</f>
        <v>0.3246362009</v>
      </c>
      <c r="DE187" s="258">
        <f>DE152*Inputs!$C$16</f>
        <v>0.3238054733</v>
      </c>
      <c r="DF187" s="258">
        <f>DF152*Inputs!$C$16</f>
        <v>0.3229683477</v>
      </c>
      <c r="DG187" s="258">
        <f>DG152*Inputs!$C$16</f>
        <v>0.3221251169</v>
      </c>
      <c r="DH187" s="258">
        <f>DH152*Inputs!$C$16</f>
        <v>0.3212761717</v>
      </c>
      <c r="DI187" s="258">
        <f>DI152*Inputs!$C$16</f>
        <v>0.3204217917</v>
      </c>
      <c r="DJ187" s="258">
        <f>DJ152*Inputs!$C$16</f>
        <v>0.3195623419</v>
      </c>
      <c r="DK187" s="258">
        <f>DK152*Inputs!$C$16</f>
        <v>0.3186981186</v>
      </c>
      <c r="DL187" s="258">
        <f>DL152*Inputs!$C$16</f>
        <v>0.3178293718</v>
      </c>
      <c r="DM187" s="258">
        <f>DM152*Inputs!$C$16</f>
        <v>0.3169564308</v>
      </c>
      <c r="DN187" s="258">
        <f>DN152*Inputs!$C$16</f>
        <v>0.3160795178</v>
      </c>
      <c r="DO187" s="258">
        <f>DO152*Inputs!$C$16</f>
        <v>0.3151989398</v>
      </c>
      <c r="DP187" s="258">
        <f>DP152*Inputs!$C$16</f>
        <v>0.3206254571</v>
      </c>
      <c r="DQ187" s="258">
        <f>DQ152*Inputs!$C$16</f>
        <v>0.3261085797</v>
      </c>
      <c r="DR187" s="258">
        <f>DR152*Inputs!$C$16</f>
        <v>0.3316393924</v>
      </c>
    </row>
    <row r="188" ht="14.25" customHeight="1">
      <c r="B188" s="242" t="s">
        <v>299</v>
      </c>
      <c r="C188" s="27">
        <f t="shared" ref="C188:DR188" si="98">C187*C182</f>
        <v>498143088.1</v>
      </c>
      <c r="D188" s="27">
        <f t="shared" si="98"/>
        <v>2369132335</v>
      </c>
      <c r="E188" s="27">
        <f t="shared" si="98"/>
        <v>5881496129</v>
      </c>
      <c r="F188" s="27">
        <f t="shared" si="98"/>
        <v>10687360582</v>
      </c>
      <c r="G188" s="27">
        <f t="shared" si="98"/>
        <v>15609015971</v>
      </c>
      <c r="H188" s="27">
        <f t="shared" si="98"/>
        <v>12048010434</v>
      </c>
      <c r="I188" s="27">
        <f t="shared" si="98"/>
        <v>14556198200</v>
      </c>
      <c r="J188" s="27">
        <f t="shared" si="98"/>
        <v>18278460707</v>
      </c>
      <c r="K188" s="27">
        <f t="shared" si="98"/>
        <v>22409271415</v>
      </c>
      <c r="L188" s="27">
        <f t="shared" si="98"/>
        <v>26706603101</v>
      </c>
      <c r="M188" s="27">
        <f t="shared" si="98"/>
        <v>31063030347</v>
      </c>
      <c r="N188" s="27">
        <f t="shared" si="98"/>
        <v>30553486191</v>
      </c>
      <c r="O188" s="27">
        <f t="shared" si="98"/>
        <v>31126420830</v>
      </c>
      <c r="P188" s="27">
        <f t="shared" si="98"/>
        <v>33934631521</v>
      </c>
      <c r="Q188" s="27">
        <f t="shared" si="98"/>
        <v>37304889765</v>
      </c>
      <c r="R188" s="27">
        <f t="shared" si="98"/>
        <v>40848516950</v>
      </c>
      <c r="S188" s="27">
        <f t="shared" si="98"/>
        <v>44449727077</v>
      </c>
      <c r="T188" s="27">
        <f t="shared" si="98"/>
        <v>48067801975</v>
      </c>
      <c r="U188" s="27">
        <f t="shared" si="98"/>
        <v>51684675338</v>
      </c>
      <c r="V188" s="27">
        <f t="shared" si="98"/>
        <v>55289716940</v>
      </c>
      <c r="W188" s="27">
        <f t="shared" si="98"/>
        <v>58875405413</v>
      </c>
      <c r="X188" s="27">
        <f t="shared" si="98"/>
        <v>62435820781</v>
      </c>
      <c r="Y188" s="27">
        <f t="shared" si="98"/>
        <v>65966097236</v>
      </c>
      <c r="Z188" s="27">
        <f t="shared" si="98"/>
        <v>69462476568</v>
      </c>
      <c r="AA188" s="27">
        <f t="shared" si="98"/>
        <v>72921795906</v>
      </c>
      <c r="AB188" s="27">
        <f t="shared" si="98"/>
        <v>76341616968</v>
      </c>
      <c r="AC188" s="27">
        <f t="shared" si="98"/>
        <v>79719970862</v>
      </c>
      <c r="AD188" s="27">
        <f t="shared" si="98"/>
        <v>83055424559</v>
      </c>
      <c r="AE188" s="27">
        <f t="shared" si="98"/>
        <v>86346890531</v>
      </c>
      <c r="AF188" s="27">
        <f t="shared" si="98"/>
        <v>89593582869</v>
      </c>
      <c r="AG188" s="27">
        <f t="shared" si="98"/>
        <v>92795061418</v>
      </c>
      <c r="AH188" s="27">
        <f t="shared" si="98"/>
        <v>95951038991</v>
      </c>
      <c r="AI188" s="27">
        <f t="shared" si="98"/>
        <v>99061495728</v>
      </c>
      <c r="AJ188" s="27">
        <f t="shared" si="98"/>
        <v>102126524949</v>
      </c>
      <c r="AK188" s="27">
        <f t="shared" si="98"/>
        <v>105146258946</v>
      </c>
      <c r="AL188" s="27">
        <f t="shared" si="98"/>
        <v>108121150167</v>
      </c>
      <c r="AM188" s="27">
        <f t="shared" si="98"/>
        <v>111051568833</v>
      </c>
      <c r="AN188" s="27">
        <f t="shared" si="98"/>
        <v>113938041949</v>
      </c>
      <c r="AO188" s="27">
        <f t="shared" si="98"/>
        <v>116781074206</v>
      </c>
      <c r="AP188" s="27">
        <f t="shared" si="98"/>
        <v>119581289733</v>
      </c>
      <c r="AQ188" s="27">
        <f t="shared" si="98"/>
        <v>122339299554</v>
      </c>
      <c r="AR188" s="27">
        <f t="shared" si="98"/>
        <v>125055711355</v>
      </c>
      <c r="AS188" s="27">
        <f t="shared" si="98"/>
        <v>127731221023</v>
      </c>
      <c r="AT188" s="27">
        <f t="shared" si="98"/>
        <v>130366457100</v>
      </c>
      <c r="AU188" s="27">
        <f t="shared" si="98"/>
        <v>132962130629</v>
      </c>
      <c r="AV188" s="27">
        <f t="shared" si="98"/>
        <v>135518908950</v>
      </c>
      <c r="AW188" s="27">
        <f t="shared" si="98"/>
        <v>138037398399</v>
      </c>
      <c r="AX188" s="27">
        <f t="shared" si="98"/>
        <v>140518344061</v>
      </c>
      <c r="AY188" s="27">
        <f t="shared" si="98"/>
        <v>142962361343</v>
      </c>
      <c r="AZ188" s="27">
        <f t="shared" si="98"/>
        <v>145370139406</v>
      </c>
      <c r="BA188" s="27">
        <f t="shared" si="98"/>
        <v>147742280639</v>
      </c>
      <c r="BB188" s="27">
        <f t="shared" si="98"/>
        <v>150079464136</v>
      </c>
      <c r="BC188" s="27">
        <f t="shared" si="98"/>
        <v>152382290403</v>
      </c>
      <c r="BD188" s="27">
        <f t="shared" si="98"/>
        <v>154651331789</v>
      </c>
      <c r="BE188" s="27">
        <f t="shared" si="98"/>
        <v>156887219286</v>
      </c>
      <c r="BF188" s="27">
        <f t="shared" si="98"/>
        <v>159090493529</v>
      </c>
      <c r="BG188" s="27">
        <f t="shared" si="98"/>
        <v>161261758304</v>
      </c>
      <c r="BH188" s="27">
        <f t="shared" si="98"/>
        <v>163401559370</v>
      </c>
      <c r="BI188" s="27">
        <f t="shared" si="98"/>
        <v>165510338308</v>
      </c>
      <c r="BJ188" s="27">
        <f t="shared" si="98"/>
        <v>167588736798</v>
      </c>
      <c r="BK188" s="27">
        <f t="shared" si="98"/>
        <v>169637217064</v>
      </c>
      <c r="BL188" s="27">
        <f t="shared" si="98"/>
        <v>171656315303</v>
      </c>
      <c r="BM188" s="27">
        <f t="shared" si="98"/>
        <v>173646479478</v>
      </c>
      <c r="BN188" s="27">
        <f t="shared" si="98"/>
        <v>175608221512</v>
      </c>
      <c r="BO188" s="27">
        <f t="shared" si="98"/>
        <v>177541997037</v>
      </c>
      <c r="BP188" s="27">
        <f t="shared" si="98"/>
        <v>179448223335</v>
      </c>
      <c r="BQ188" s="27">
        <f t="shared" si="98"/>
        <v>181327377219</v>
      </c>
      <c r="BR188" s="27">
        <f t="shared" si="98"/>
        <v>183179848048</v>
      </c>
      <c r="BS188" s="27">
        <f t="shared" si="98"/>
        <v>185006090136</v>
      </c>
      <c r="BT188" s="27">
        <f t="shared" si="98"/>
        <v>186806503252</v>
      </c>
      <c r="BU188" s="27">
        <f t="shared" si="98"/>
        <v>188581386795</v>
      </c>
      <c r="BV188" s="27">
        <f t="shared" si="98"/>
        <v>190331241833</v>
      </c>
      <c r="BW188" s="27">
        <f t="shared" si="98"/>
        <v>192056395370</v>
      </c>
      <c r="BX188" s="27">
        <f t="shared" si="98"/>
        <v>193757251058</v>
      </c>
      <c r="BY188" s="27">
        <f t="shared" si="98"/>
        <v>195434128801</v>
      </c>
      <c r="BZ188" s="27">
        <f t="shared" si="98"/>
        <v>197087415518</v>
      </c>
      <c r="CA188" s="27">
        <f t="shared" si="98"/>
        <v>198717446110</v>
      </c>
      <c r="CB188" s="27">
        <f t="shared" si="98"/>
        <v>200324520961</v>
      </c>
      <c r="CC188" s="27">
        <f t="shared" si="98"/>
        <v>201909003125</v>
      </c>
      <c r="CD188" s="27">
        <f t="shared" si="98"/>
        <v>203471172533</v>
      </c>
      <c r="CE188" s="27">
        <f t="shared" si="98"/>
        <v>205011376968</v>
      </c>
      <c r="CF188" s="27">
        <f t="shared" si="98"/>
        <v>206529913624</v>
      </c>
      <c r="CG188" s="27">
        <f t="shared" si="98"/>
        <v>208026983185</v>
      </c>
      <c r="CH188" s="27">
        <f t="shared" si="98"/>
        <v>209502989781</v>
      </c>
      <c r="CI188" s="27">
        <f t="shared" si="98"/>
        <v>210958168181</v>
      </c>
      <c r="CJ188" s="27">
        <f t="shared" si="98"/>
        <v>212392832079</v>
      </c>
      <c r="CK188" s="27">
        <f t="shared" si="98"/>
        <v>213807215026</v>
      </c>
      <c r="CL188" s="27">
        <f t="shared" si="98"/>
        <v>215201619923</v>
      </c>
      <c r="CM188" s="27">
        <f t="shared" si="98"/>
        <v>216576300873</v>
      </c>
      <c r="CN188" s="27">
        <f t="shared" si="98"/>
        <v>217931480219</v>
      </c>
      <c r="CO188" s="27">
        <f t="shared" si="98"/>
        <v>219267445166</v>
      </c>
      <c r="CP188" s="27">
        <f t="shared" si="98"/>
        <v>220584402841</v>
      </c>
      <c r="CQ188" s="27">
        <f t="shared" si="98"/>
        <v>221882630138</v>
      </c>
      <c r="CR188" s="27">
        <f t="shared" si="98"/>
        <v>223162356058</v>
      </c>
      <c r="CS188" s="27">
        <f t="shared" si="98"/>
        <v>224423747132</v>
      </c>
      <c r="CT188" s="27">
        <f t="shared" si="98"/>
        <v>225667104900</v>
      </c>
      <c r="CU188" s="27">
        <f t="shared" si="98"/>
        <v>226892608233</v>
      </c>
      <c r="CV188" s="27">
        <f t="shared" si="98"/>
        <v>228100511303</v>
      </c>
      <c r="CW188" s="27">
        <f t="shared" si="98"/>
        <v>229290990104</v>
      </c>
      <c r="CX188" s="27">
        <f t="shared" si="98"/>
        <v>230464291309</v>
      </c>
      <c r="CY188" s="27">
        <f t="shared" si="98"/>
        <v>231620614838</v>
      </c>
      <c r="CZ188" s="27">
        <f t="shared" si="98"/>
        <v>232760130546</v>
      </c>
      <c r="DA188" s="27">
        <f t="shared" si="98"/>
        <v>233883074498</v>
      </c>
      <c r="DB188" s="27">
        <f t="shared" si="98"/>
        <v>234989604610</v>
      </c>
      <c r="DC188" s="27">
        <f t="shared" si="98"/>
        <v>236079949724</v>
      </c>
      <c r="DD188" s="27">
        <f t="shared" si="98"/>
        <v>237154292491</v>
      </c>
      <c r="DE188" s="27">
        <f t="shared" si="98"/>
        <v>238212723121</v>
      </c>
      <c r="DF188" s="27">
        <f t="shared" si="98"/>
        <v>239255536969</v>
      </c>
      <c r="DG188" s="27">
        <f t="shared" si="98"/>
        <v>240282865294</v>
      </c>
      <c r="DH188" s="27">
        <f t="shared" si="98"/>
        <v>241294920396</v>
      </c>
      <c r="DI188" s="27">
        <f t="shared" si="98"/>
        <v>242291838266</v>
      </c>
      <c r="DJ188" s="27">
        <f t="shared" si="98"/>
        <v>243273826528</v>
      </c>
      <c r="DK188" s="27">
        <f t="shared" si="98"/>
        <v>244241047394</v>
      </c>
      <c r="DL188" s="27">
        <f t="shared" si="98"/>
        <v>245193634044</v>
      </c>
      <c r="DM188" s="27">
        <f t="shared" si="98"/>
        <v>246131786710</v>
      </c>
      <c r="DN188" s="27">
        <f t="shared" si="98"/>
        <v>247055628693</v>
      </c>
      <c r="DO188" s="27">
        <f t="shared" si="98"/>
        <v>247965354919</v>
      </c>
      <c r="DP188" s="27">
        <f t="shared" si="98"/>
        <v>247229257705</v>
      </c>
      <c r="DQ188" s="27">
        <f t="shared" si="98"/>
        <v>248371664806</v>
      </c>
      <c r="DR188" s="27">
        <f t="shared" si="98"/>
        <v>252109146521</v>
      </c>
    </row>
    <row r="189" ht="14.25" customHeight="1">
      <c r="B189" s="242" t="s">
        <v>300</v>
      </c>
      <c r="C189" s="27">
        <f>C187*'Fund Raising'!$C$10</f>
        <v>25059902078</v>
      </c>
      <c r="D189" s="27">
        <f>D187*'Fund Raising'!$C$10</f>
        <v>92691355454</v>
      </c>
      <c r="E189" s="27">
        <f>E187*'Fund Raising'!$C$10</f>
        <v>187935345476</v>
      </c>
      <c r="F189" s="27">
        <f>F187*'Fund Raising'!$C$10</f>
        <v>288071410281</v>
      </c>
      <c r="G189" s="27">
        <f>G187*'Fund Raising'!$C$10</f>
        <v>363373377814</v>
      </c>
      <c r="H189" s="27">
        <f>H187*'Fund Raising'!$C$10</f>
        <v>118207461858</v>
      </c>
      <c r="I189" s="27">
        <f>I187*'Fund Raising'!$C$10</f>
        <v>136693176533</v>
      </c>
      <c r="J189" s="27">
        <f>J187*'Fund Raising'!$C$10</f>
        <v>163532828846</v>
      </c>
      <c r="K189" s="27">
        <f>K187*'Fund Raising'!$C$10</f>
        <v>191026012441</v>
      </c>
      <c r="L189" s="27">
        <f>L187*'Fund Raising'!$C$10</f>
        <v>217199304649</v>
      </c>
      <c r="M189" s="27">
        <f>M187*'Fund Raising'!$C$10</f>
        <v>241422192599</v>
      </c>
      <c r="N189" s="27">
        <f>N187*'Fund Raising'!$C$10</f>
        <v>137100188203</v>
      </c>
      <c r="O189" s="27">
        <f>O187*'Fund Raising'!$C$10</f>
        <v>137328270032</v>
      </c>
      <c r="P189" s="27">
        <f>P187*'Fund Raising'!$C$10</f>
        <v>146475756294</v>
      </c>
      <c r="Q189" s="27">
        <f>Q187*'Fund Raising'!$C$10</f>
        <v>157383949315</v>
      </c>
      <c r="R189" s="27">
        <f>R187*'Fund Raising'!$C$10</f>
        <v>168449893635</v>
      </c>
      <c r="S189" s="27">
        <f>S187*'Fund Raising'!$C$10</f>
        <v>179228418469</v>
      </c>
      <c r="T189" s="27">
        <f>T187*'Fund Raising'!$C$10</f>
        <v>189587051419</v>
      </c>
      <c r="U189" s="27">
        <f>U187*'Fund Raising'!$C$10</f>
        <v>199486119093</v>
      </c>
      <c r="V189" s="27">
        <f>V187*'Fund Raising'!$C$10</f>
        <v>208915812365</v>
      </c>
      <c r="W189" s="27">
        <f>W187*'Fund Raising'!$C$10</f>
        <v>217878252338</v>
      </c>
      <c r="X189" s="27">
        <f>X187*'Fund Raising'!$C$10</f>
        <v>226381121299</v>
      </c>
      <c r="Y189" s="27">
        <f>Y187*'Fund Raising'!$C$10</f>
        <v>234435231618</v>
      </c>
      <c r="Z189" s="27">
        <f>Z187*'Fund Raising'!$C$10</f>
        <v>242054412491</v>
      </c>
      <c r="AA189" s="27">
        <f>AA187*'Fund Raising'!$C$10</f>
        <v>249253471532</v>
      </c>
      <c r="AB189" s="27">
        <f>AB187*'Fund Raising'!$C$10</f>
        <v>256048521530</v>
      </c>
      <c r="AC189" s="27">
        <f>AC187*'Fund Raising'!$C$10</f>
        <v>262456017187</v>
      </c>
      <c r="AD189" s="27">
        <f>AD187*'Fund Raising'!$C$10</f>
        <v>268492931576</v>
      </c>
      <c r="AE189" s="27">
        <f>AE187*'Fund Raising'!$C$10</f>
        <v>274176104945</v>
      </c>
      <c r="AF189" s="27">
        <f>AF187*'Fund Raising'!$C$10</f>
        <v>279522115341</v>
      </c>
      <c r="AG189" s="27">
        <f>AG187*'Fund Raising'!$C$10</f>
        <v>284547434908</v>
      </c>
      <c r="AH189" s="27">
        <f>AH187*'Fund Raising'!$C$10</f>
        <v>289267859271</v>
      </c>
      <c r="AI189" s="27">
        <f>AI187*'Fund Raising'!$C$10</f>
        <v>293698900102</v>
      </c>
      <c r="AJ189" s="27">
        <f>AJ187*'Fund Raising'!$C$10</f>
        <v>297855361608</v>
      </c>
      <c r="AK189" s="27">
        <f>AK187*'Fund Raising'!$C$10</f>
        <v>301751183271</v>
      </c>
      <c r="AL189" s="27">
        <f>AL187*'Fund Raising'!$C$10</f>
        <v>305400301538</v>
      </c>
      <c r="AM189" s="27">
        <f>AM187*'Fund Raising'!$C$10</f>
        <v>308815538110</v>
      </c>
      <c r="AN189" s="27">
        <f>AN187*'Fund Raising'!$C$10</f>
        <v>312009334940</v>
      </c>
      <c r="AO189" s="27">
        <f>AO187*'Fund Raising'!$C$10</f>
        <v>314993304050</v>
      </c>
      <c r="AP189" s="27">
        <f>AP187*'Fund Raising'!$C$10</f>
        <v>317778664717</v>
      </c>
      <c r="AQ189" s="27">
        <f>AQ187*'Fund Raising'!$C$10</f>
        <v>320375928546</v>
      </c>
      <c r="AR189" s="27">
        <f>AR187*'Fund Raising'!$C$10</f>
        <v>322794975179</v>
      </c>
      <c r="AS189" s="27">
        <f>AS187*'Fund Raising'!$C$10</f>
        <v>325045330894</v>
      </c>
      <c r="AT189" s="27">
        <f>AT187*'Fund Raising'!$C$10</f>
        <v>327135805941</v>
      </c>
      <c r="AU189" s="27">
        <f>AU187*'Fund Raising'!$C$10</f>
        <v>329074913532</v>
      </c>
      <c r="AV189" s="27">
        <f>AV187*'Fund Raising'!$C$10</f>
        <v>330870585036</v>
      </c>
      <c r="AW189" s="27">
        <f>AW187*'Fund Raising'!$C$10</f>
        <v>332530166685</v>
      </c>
      <c r="AX189" s="27">
        <f>AX187*'Fund Raising'!$C$10</f>
        <v>334060933106</v>
      </c>
      <c r="AY189" s="27">
        <f>AY187*'Fund Raising'!$C$10</f>
        <v>335469466487</v>
      </c>
      <c r="AZ189" s="27">
        <f>AZ187*'Fund Raising'!$C$10</f>
        <v>336762169487</v>
      </c>
      <c r="BA189" s="27">
        <f>BA187*'Fund Raising'!$C$10</f>
        <v>337944912595</v>
      </c>
      <c r="BB189" s="27">
        <f>BB187*'Fund Raising'!$C$10</f>
        <v>339023435423</v>
      </c>
      <c r="BC189" s="27">
        <f>BC187*'Fund Raising'!$C$10</f>
        <v>340003010999</v>
      </c>
      <c r="BD189" s="27">
        <f>BD187*'Fund Raising'!$C$10</f>
        <v>340888584572</v>
      </c>
      <c r="BE189" s="27">
        <f>BE187*'Fund Raising'!$C$10</f>
        <v>341684982732</v>
      </c>
      <c r="BF189" s="27">
        <f>BF187*'Fund Raising'!$C$10</f>
        <v>342396602020</v>
      </c>
      <c r="BG189" s="27">
        <f>BG187*'Fund Raising'!$C$10</f>
        <v>343027759220</v>
      </c>
      <c r="BH189" s="27">
        <f>BH187*'Fund Raising'!$C$10</f>
        <v>343582443612</v>
      </c>
      <c r="BI189" s="27">
        <f>BI187*'Fund Raising'!$C$10</f>
        <v>344064238872</v>
      </c>
      <c r="BJ189" s="27">
        <f>BJ187*'Fund Raising'!$C$10</f>
        <v>344476970509</v>
      </c>
      <c r="BK189" s="27">
        <f>BK187*'Fund Raising'!$C$10</f>
        <v>344823925979</v>
      </c>
      <c r="BL189" s="27">
        <f>BL187*'Fund Raising'!$C$10</f>
        <v>345108389656</v>
      </c>
      <c r="BM189" s="27">
        <f>BM187*'Fund Raising'!$C$10</f>
        <v>345333323225</v>
      </c>
      <c r="BN189" s="27">
        <f>BN187*'Fund Raising'!$C$10</f>
        <v>345501681104</v>
      </c>
      <c r="BO189" s="27">
        <f>BO187*'Fund Raising'!$C$10</f>
        <v>345616178910</v>
      </c>
      <c r="BP189" s="27">
        <f>BP187*'Fund Raising'!$C$10</f>
        <v>345679339624</v>
      </c>
      <c r="BQ189" s="27">
        <f>BQ187*'Fund Raising'!$C$10</f>
        <v>345693690288</v>
      </c>
      <c r="BR189" s="27">
        <f>BR187*'Fund Raising'!$C$10</f>
        <v>345661486234</v>
      </c>
      <c r="BS189" s="27">
        <f>BS187*'Fund Raising'!$C$10</f>
        <v>345585008046</v>
      </c>
      <c r="BT189" s="27">
        <f>BT187*'Fund Raising'!$C$10</f>
        <v>345466341303</v>
      </c>
      <c r="BU189" s="27">
        <f>BU187*'Fund Raising'!$C$10</f>
        <v>345307301365</v>
      </c>
      <c r="BV189" s="27">
        <f>BV187*'Fund Raising'!$C$10</f>
        <v>345109993300</v>
      </c>
      <c r="BW189" s="27">
        <f>BW187*'Fund Raising'!$C$10</f>
        <v>344876127595</v>
      </c>
      <c r="BX189" s="27">
        <f>BX187*'Fund Raising'!$C$10</f>
        <v>344607481047</v>
      </c>
      <c r="BY189" s="27">
        <f>BY187*'Fund Raising'!$C$10</f>
        <v>344305613457</v>
      </c>
      <c r="BZ189" s="27">
        <f>BZ187*'Fund Raising'!$C$10</f>
        <v>343972139537</v>
      </c>
      <c r="CA189" s="27">
        <f>CA187*'Fund Raising'!$C$10</f>
        <v>343608522394</v>
      </c>
      <c r="CB189" s="27">
        <f>CB187*'Fund Raising'!$C$10</f>
        <v>343216109503</v>
      </c>
      <c r="CC189" s="27">
        <f>CC187*'Fund Raising'!$C$10</f>
        <v>342796302932</v>
      </c>
      <c r="CD189" s="27">
        <f>CD187*'Fund Raising'!$C$10</f>
        <v>342350313106</v>
      </c>
      <c r="CE189" s="27">
        <f>CE187*'Fund Raising'!$C$10</f>
        <v>341879417639</v>
      </c>
      <c r="CF189" s="27">
        <f>CF187*'Fund Raising'!$C$10</f>
        <v>341384764306</v>
      </c>
      <c r="CG189" s="27">
        <f>CG187*'Fund Raising'!$C$10</f>
        <v>340867300490</v>
      </c>
      <c r="CH189" s="27">
        <f>CH187*'Fund Raising'!$C$10</f>
        <v>340328268112</v>
      </c>
      <c r="CI189" s="27">
        <f>CI187*'Fund Raising'!$C$10</f>
        <v>339768594610</v>
      </c>
      <c r="CJ189" s="27">
        <f>CJ187*'Fund Raising'!$C$10</f>
        <v>339189299056</v>
      </c>
      <c r="CK189" s="27">
        <f>CK187*'Fund Raising'!$C$10</f>
        <v>338591238560</v>
      </c>
      <c r="CL189" s="27">
        <f>CL187*'Fund Raising'!$C$10</f>
        <v>337975348421</v>
      </c>
      <c r="CM189" s="27">
        <f>CM187*'Fund Raising'!$C$10</f>
        <v>337342456510</v>
      </c>
      <c r="CN189" s="27">
        <f>CN187*'Fund Raising'!$C$10</f>
        <v>336693313015</v>
      </c>
      <c r="CO189" s="27">
        <f>CO187*'Fund Raising'!$C$10</f>
        <v>336028741553</v>
      </c>
      <c r="CP189" s="27">
        <f>CP187*'Fund Raising'!$C$10</f>
        <v>335349417233</v>
      </c>
      <c r="CQ189" s="27">
        <f>CQ187*'Fund Raising'!$C$10</f>
        <v>334656097132</v>
      </c>
      <c r="CR189" s="27">
        <f>CR187*'Fund Raising'!$C$10</f>
        <v>333949442535</v>
      </c>
      <c r="CS189" s="27">
        <f>CS187*'Fund Raising'!$C$10</f>
        <v>333230000065</v>
      </c>
      <c r="CT189" s="27">
        <f>CT187*'Fund Raising'!$C$10</f>
        <v>332498496522</v>
      </c>
      <c r="CU189" s="27">
        <f>CU187*'Fund Raising'!$C$10</f>
        <v>331755457739</v>
      </c>
      <c r="CV189" s="27">
        <f>CV187*'Fund Raising'!$C$10</f>
        <v>331001501008</v>
      </c>
      <c r="CW189" s="27">
        <f>CW187*'Fund Raising'!$C$10</f>
        <v>330237112328</v>
      </c>
      <c r="CX189" s="27">
        <f>CX187*'Fund Raising'!$C$10</f>
        <v>329462862753</v>
      </c>
      <c r="CY189" s="27">
        <f>CY187*'Fund Raising'!$C$10</f>
        <v>328679240088</v>
      </c>
      <c r="CZ189" s="27">
        <f>CZ187*'Fund Raising'!$C$10</f>
        <v>327886674512</v>
      </c>
      <c r="DA189" s="27">
        <f>DA187*'Fund Raising'!$C$10</f>
        <v>327085675176</v>
      </c>
      <c r="DB189" s="27">
        <f>DB187*'Fund Raising'!$C$10</f>
        <v>326276628171</v>
      </c>
      <c r="DC189" s="27">
        <f>DC187*'Fund Raising'!$C$10</f>
        <v>325460005047</v>
      </c>
      <c r="DD189" s="27">
        <f>DD187*'Fund Raising'!$C$10</f>
        <v>324636200916</v>
      </c>
      <c r="DE189" s="27">
        <f>DE187*'Fund Raising'!$C$10</f>
        <v>323805473311</v>
      </c>
      <c r="DF189" s="27">
        <f>DF187*'Fund Raising'!$C$10</f>
        <v>322968347731</v>
      </c>
      <c r="DG189" s="27">
        <f>DG187*'Fund Raising'!$C$10</f>
        <v>322125116885</v>
      </c>
      <c r="DH189" s="27">
        <f>DH187*'Fund Raising'!$C$10</f>
        <v>321276171696</v>
      </c>
      <c r="DI189" s="27">
        <f>DI187*'Fund Raising'!$C$10</f>
        <v>320421791706</v>
      </c>
      <c r="DJ189" s="27">
        <f>DJ187*'Fund Raising'!$C$10</f>
        <v>319562341913</v>
      </c>
      <c r="DK189" s="27">
        <f>DK187*'Fund Raising'!$C$10</f>
        <v>318698118578</v>
      </c>
      <c r="DL189" s="27">
        <f>DL187*'Fund Raising'!$C$10</f>
        <v>317829371827</v>
      </c>
      <c r="DM189" s="27">
        <f>DM187*'Fund Raising'!$C$10</f>
        <v>316956430758</v>
      </c>
      <c r="DN189" s="27">
        <f>DN187*'Fund Raising'!$C$10</f>
        <v>316079517826</v>
      </c>
      <c r="DO189" s="27">
        <f>DO187*'Fund Raising'!$C$10</f>
        <v>315198939797</v>
      </c>
      <c r="DP189" s="27">
        <f>DP187*'Fund Raising'!$C$10</f>
        <v>320625457066</v>
      </c>
      <c r="DQ189" s="27">
        <f>DQ187*'Fund Raising'!$C$10</f>
        <v>326108579697</v>
      </c>
      <c r="DR189" s="27">
        <f>DR187*'Fund Raising'!$C$10</f>
        <v>331639392399</v>
      </c>
    </row>
    <row r="190" ht="14.25" customHeight="1">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c r="BQ190" s="27"/>
      <c r="BR190" s="27"/>
      <c r="BS190" s="27"/>
      <c r="BT190" s="27"/>
      <c r="BU190" s="27"/>
      <c r="BV190" s="27"/>
      <c r="BW190" s="27"/>
      <c r="BX190" s="27"/>
      <c r="BY190" s="27"/>
      <c r="BZ190" s="27"/>
      <c r="CA190" s="27"/>
      <c r="CB190" s="27"/>
      <c r="CC190" s="27"/>
      <c r="CD190" s="27"/>
      <c r="CE190" s="27"/>
      <c r="CF190" s="27"/>
      <c r="CG190" s="27"/>
      <c r="CH190" s="27"/>
      <c r="CI190" s="27"/>
      <c r="CJ190" s="27"/>
      <c r="CK190" s="27"/>
      <c r="CL190" s="27"/>
      <c r="CM190" s="27"/>
      <c r="CN190" s="27"/>
      <c r="CO190" s="27"/>
      <c r="CP190" s="27"/>
      <c r="CQ190" s="27"/>
      <c r="CR190" s="27"/>
      <c r="CS190" s="27"/>
      <c r="CT190" s="27"/>
      <c r="CU190" s="27"/>
      <c r="CV190" s="27"/>
      <c r="CW190" s="27"/>
      <c r="CX190" s="27"/>
      <c r="CY190" s="27"/>
      <c r="CZ190" s="27"/>
      <c r="DA190" s="27"/>
      <c r="DB190" s="27"/>
      <c r="DC190" s="27"/>
      <c r="DD190" s="27"/>
      <c r="DE190" s="27"/>
      <c r="DF190" s="27"/>
      <c r="DG190" s="27"/>
      <c r="DH190" s="27"/>
      <c r="DI190" s="27"/>
      <c r="DJ190" s="27"/>
      <c r="DK190" s="27"/>
      <c r="DL190" s="27"/>
      <c r="DM190" s="27"/>
      <c r="DN190" s="27"/>
      <c r="DO190" s="27"/>
      <c r="DP190" s="27"/>
      <c r="DQ190" s="27"/>
      <c r="DR190" s="27"/>
    </row>
    <row r="191" ht="14.25" customHeight="1">
      <c r="B191" s="261" t="s">
        <v>301</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c r="BQ191" s="27"/>
      <c r="BR191" s="27"/>
      <c r="BS191" s="27"/>
      <c r="BT191" s="27"/>
      <c r="BU191" s="27"/>
      <c r="BV191" s="27"/>
      <c r="BW191" s="27"/>
      <c r="BX191" s="27"/>
      <c r="BY191" s="27"/>
      <c r="BZ191" s="27"/>
      <c r="CA191" s="27"/>
      <c r="CB191" s="27"/>
      <c r="CC191" s="27"/>
      <c r="CD191" s="27"/>
      <c r="CE191" s="27"/>
      <c r="CF191" s="27"/>
      <c r="CG191" s="27"/>
      <c r="CH191" s="27"/>
      <c r="CI191" s="27"/>
      <c r="CJ191" s="27"/>
      <c r="CK191" s="27"/>
      <c r="CL191" s="27"/>
      <c r="CM191" s="27"/>
      <c r="CN191" s="27"/>
      <c r="CO191" s="27"/>
      <c r="CP191" s="27"/>
      <c r="CQ191" s="27"/>
      <c r="CR191" s="27"/>
      <c r="CS191" s="27"/>
      <c r="CT191" s="27"/>
      <c r="CU191" s="27"/>
      <c r="CV191" s="27"/>
      <c r="CW191" s="27"/>
      <c r="CX191" s="27"/>
      <c r="CY191" s="27"/>
      <c r="CZ191" s="27"/>
      <c r="DA191" s="27"/>
      <c r="DB191" s="27"/>
      <c r="DC191" s="27"/>
      <c r="DD191" s="27"/>
      <c r="DE191" s="27"/>
      <c r="DF191" s="27"/>
      <c r="DG191" s="27"/>
      <c r="DH191" s="27"/>
      <c r="DI191" s="27"/>
      <c r="DJ191" s="27"/>
      <c r="DK191" s="27"/>
      <c r="DL191" s="27"/>
      <c r="DM191" s="27"/>
      <c r="DN191" s="27"/>
      <c r="DO191" s="27"/>
      <c r="DP191" s="27"/>
      <c r="DQ191" s="27"/>
      <c r="DR191" s="27"/>
    </row>
    <row r="192" ht="14.25" customHeight="1">
      <c r="B192" s="254" t="s">
        <v>302</v>
      </c>
      <c r="C192" s="256"/>
      <c r="D192" s="256"/>
      <c r="E192" s="256"/>
      <c r="F192" s="256"/>
      <c r="G192" s="256"/>
      <c r="H192" s="256"/>
      <c r="I192" s="256"/>
      <c r="J192" s="256"/>
      <c r="K192" s="256"/>
      <c r="L192" s="256"/>
      <c r="M192" s="256"/>
      <c r="N192" s="256"/>
      <c r="O192" s="256"/>
      <c r="P192" s="256"/>
      <c r="Q192" s="256"/>
      <c r="R192" s="256"/>
      <c r="S192" s="256"/>
      <c r="T192" s="256"/>
      <c r="U192" s="256"/>
      <c r="V192" s="256"/>
      <c r="W192" s="256"/>
      <c r="X192" s="256"/>
      <c r="Y192" s="256"/>
      <c r="Z192" s="256"/>
      <c r="AA192" s="256"/>
      <c r="AB192" s="256"/>
      <c r="AC192" s="256"/>
      <c r="AD192" s="256"/>
      <c r="AE192" s="256"/>
      <c r="AF192" s="256"/>
      <c r="AG192" s="256"/>
      <c r="AH192" s="256"/>
      <c r="AI192" s="256"/>
      <c r="AJ192" s="256"/>
      <c r="AK192" s="256"/>
      <c r="AL192" s="256"/>
      <c r="AM192" s="256"/>
      <c r="AN192" s="256"/>
      <c r="AO192" s="256"/>
      <c r="AP192" s="256"/>
      <c r="AQ192" s="256"/>
      <c r="AR192" s="256"/>
      <c r="AS192" s="256"/>
      <c r="AT192" s="256"/>
      <c r="AU192" s="256"/>
      <c r="AV192" s="256"/>
      <c r="AW192" s="256"/>
      <c r="AX192" s="256"/>
      <c r="AY192" s="256"/>
      <c r="AZ192" s="256"/>
      <c r="BA192" s="256"/>
      <c r="BB192" s="256"/>
      <c r="BC192" s="256"/>
      <c r="BD192" s="256"/>
      <c r="BE192" s="256"/>
      <c r="BF192" s="256"/>
      <c r="BG192" s="256"/>
      <c r="BH192" s="256"/>
      <c r="BI192" s="256"/>
      <c r="BJ192" s="256"/>
      <c r="BK192" s="256"/>
      <c r="BL192" s="256"/>
      <c r="BM192" s="256"/>
      <c r="BN192" s="256"/>
      <c r="BO192" s="256"/>
      <c r="BP192" s="256"/>
      <c r="BQ192" s="256"/>
      <c r="BR192" s="256"/>
      <c r="BS192" s="256"/>
      <c r="BT192" s="256"/>
      <c r="BU192" s="256"/>
      <c r="BV192" s="256"/>
      <c r="BW192" s="256"/>
      <c r="BX192" s="256"/>
      <c r="BY192" s="256"/>
      <c r="BZ192" s="256"/>
      <c r="CA192" s="256"/>
      <c r="CB192" s="256"/>
      <c r="CC192" s="256"/>
      <c r="CD192" s="256"/>
      <c r="CE192" s="256"/>
      <c r="CF192" s="256"/>
      <c r="CG192" s="256"/>
      <c r="CH192" s="256"/>
      <c r="CI192" s="256"/>
      <c r="CJ192" s="256"/>
      <c r="CK192" s="256"/>
      <c r="CL192" s="256"/>
      <c r="CM192" s="256"/>
      <c r="CN192" s="256"/>
      <c r="CO192" s="256"/>
      <c r="CP192" s="256"/>
      <c r="CQ192" s="256"/>
      <c r="CR192" s="256"/>
      <c r="CS192" s="256"/>
      <c r="CT192" s="256"/>
      <c r="CU192" s="256"/>
      <c r="CV192" s="256"/>
      <c r="CW192" s="256"/>
      <c r="CX192" s="256"/>
      <c r="CY192" s="256"/>
      <c r="CZ192" s="256"/>
      <c r="DA192" s="256"/>
      <c r="DB192" s="256"/>
      <c r="DC192" s="256"/>
      <c r="DD192" s="256"/>
      <c r="DE192" s="256"/>
      <c r="DF192" s="256"/>
      <c r="DG192" s="256"/>
      <c r="DH192" s="256"/>
      <c r="DI192" s="256"/>
      <c r="DJ192" s="256"/>
      <c r="DK192" s="256"/>
      <c r="DL192" s="256"/>
      <c r="DM192" s="256"/>
      <c r="DN192" s="256"/>
      <c r="DO192" s="256"/>
      <c r="DP192" s="256"/>
      <c r="DQ192" s="256"/>
      <c r="DR192" s="256"/>
    </row>
    <row r="193" ht="14.25" customHeight="1">
      <c r="B193" s="252" t="s">
        <v>303</v>
      </c>
      <c r="C193" s="255"/>
      <c r="D193" s="255"/>
      <c r="E193" s="255"/>
      <c r="F193" s="255"/>
      <c r="G193" s="255"/>
      <c r="H193" s="255"/>
      <c r="I193" s="255"/>
      <c r="J193" s="255"/>
      <c r="K193" s="255"/>
      <c r="L193" s="255"/>
      <c r="M193" s="255"/>
      <c r="N193" s="255"/>
      <c r="O193" s="255"/>
      <c r="P193" s="255"/>
      <c r="Q193" s="255"/>
      <c r="R193" s="255"/>
      <c r="S193" s="255"/>
      <c r="T193" s="255"/>
      <c r="U193" s="255"/>
      <c r="V193" s="255"/>
      <c r="W193" s="255"/>
      <c r="X193" s="255"/>
      <c r="Y193" s="255"/>
      <c r="Z193" s="255"/>
      <c r="AA193" s="255"/>
      <c r="AB193" s="255"/>
      <c r="AC193" s="255"/>
      <c r="AD193" s="255"/>
      <c r="AE193" s="255"/>
      <c r="AF193" s="255"/>
      <c r="AG193" s="255"/>
      <c r="AH193" s="255"/>
      <c r="AI193" s="255"/>
      <c r="AJ193" s="255"/>
      <c r="AK193" s="255"/>
      <c r="AL193" s="255"/>
      <c r="AM193" s="255"/>
      <c r="AN193" s="255"/>
      <c r="AO193" s="255"/>
      <c r="AP193" s="255"/>
      <c r="AQ193" s="255"/>
      <c r="AR193" s="255"/>
      <c r="AS193" s="255"/>
      <c r="AT193" s="255"/>
      <c r="AU193" s="255"/>
      <c r="AV193" s="255"/>
      <c r="AW193" s="255"/>
      <c r="AX193" s="255"/>
      <c r="AY193" s="255"/>
      <c r="AZ193" s="255"/>
      <c r="BA193" s="255"/>
      <c r="BB193" s="255"/>
      <c r="BC193" s="255"/>
      <c r="BD193" s="255"/>
      <c r="BE193" s="255"/>
      <c r="BF193" s="255"/>
      <c r="BG193" s="255"/>
      <c r="BH193" s="255"/>
      <c r="BI193" s="255"/>
      <c r="BJ193" s="255"/>
      <c r="BK193" s="255"/>
      <c r="BL193" s="255"/>
      <c r="BM193" s="255"/>
      <c r="BN193" s="255"/>
      <c r="BO193" s="255"/>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255"/>
      <c r="CT193" s="255"/>
      <c r="CU193" s="255"/>
      <c r="CV193" s="255"/>
      <c r="CW193" s="255"/>
      <c r="CX193" s="255"/>
      <c r="CY193" s="255"/>
      <c r="CZ193" s="255"/>
      <c r="DA193" s="255"/>
      <c r="DB193" s="255"/>
      <c r="DC193" s="255"/>
      <c r="DD193" s="255"/>
      <c r="DE193" s="255"/>
      <c r="DF193" s="255"/>
      <c r="DG193" s="255"/>
      <c r="DH193" s="255"/>
      <c r="DI193" s="255"/>
      <c r="DJ193" s="255"/>
      <c r="DK193" s="255"/>
      <c r="DL193" s="255"/>
      <c r="DM193" s="255"/>
      <c r="DN193" s="255"/>
      <c r="DO193" s="255"/>
      <c r="DP193" s="255"/>
      <c r="DQ193" s="255"/>
      <c r="DR193" s="255"/>
    </row>
    <row r="194" ht="14.25" customHeight="1">
      <c r="B194" s="242" t="s">
        <v>304</v>
      </c>
      <c r="C194" s="27">
        <f>if( 'Utility Modules'!$C$60="Yes",C7*'Utility Modules'!$C$62,0)</f>
        <v>471447742</v>
      </c>
      <c r="D194" s="27">
        <f>if( 'Utility Modules'!$C$60="Yes",D7*'Utility Modules'!$C$62,0)</f>
        <v>1639685971</v>
      </c>
      <c r="E194" s="27">
        <f>if( 'Utility Modules'!$C$60="Yes",E7*'Utility Modules'!$C$62,0)</f>
        <v>3647029201</v>
      </c>
      <c r="F194" s="27">
        <f>if( 'Utility Modules'!$C$60="Yes",F7*'Utility Modules'!$C$62,0)</f>
        <v>5683667580</v>
      </c>
      <c r="G194" s="27">
        <f>if( 'Utility Modules'!$C$60="Yes",G7*'Utility Modules'!$C$62,0)</f>
        <v>6764442319</v>
      </c>
      <c r="H194" s="27">
        <f>if( 'Utility Modules'!$C$60="Yes",H7*'Utility Modules'!$C$62,0)</f>
        <v>7149302645</v>
      </c>
      <c r="I194" s="27">
        <f>if( 'Utility Modules'!$C$60="Yes",I7*'Utility Modules'!$C$62,0)</f>
        <v>7276112250</v>
      </c>
      <c r="J194" s="27">
        <f>if( 'Utility Modules'!$C$60="Yes",J7*'Utility Modules'!$C$62,0)</f>
        <v>7313723124</v>
      </c>
      <c r="K194" s="27">
        <f>if( 'Utility Modules'!$C$60="Yes",K7*'Utility Modules'!$C$62,0)</f>
        <v>7326270937</v>
      </c>
      <c r="L194" s="27">
        <f>if( 'Utility Modules'!$C$60="Yes",L7*'Utility Modules'!$C$62,0)</f>
        <v>7330942609</v>
      </c>
      <c r="M194" s="27">
        <f>if( 'Utility Modules'!$C$60="Yes",M7*'Utility Modules'!$C$62,0)</f>
        <v>7333158545</v>
      </c>
      <c r="N194" s="27">
        <f>if( 'Utility Modules'!$C$60="Yes",N7*'Utility Modules'!$C$62,0)</f>
        <v>7334951066</v>
      </c>
      <c r="O194" s="27">
        <f>if( 'Utility Modules'!$C$60="Yes",O7*'Utility Modules'!$C$62,0)</f>
        <v>7336484566</v>
      </c>
      <c r="P194" s="27">
        <f>if( 'Utility Modules'!$C$60="Yes",P7*'Utility Modules'!$C$62,0)</f>
        <v>7338009559</v>
      </c>
      <c r="Q194" s="27">
        <f>if( 'Utility Modules'!$C$60="Yes",Q7*'Utility Modules'!$C$62,0)</f>
        <v>7339469082</v>
      </c>
      <c r="R194" s="27">
        <f>if( 'Utility Modules'!$C$60="Yes",R7*'Utility Modules'!$C$62,0)</f>
        <v>7340973126</v>
      </c>
      <c r="S194" s="27">
        <f>if( 'Utility Modules'!$C$60="Yes",S7*'Utility Modules'!$C$62,0)</f>
        <v>7342476712</v>
      </c>
      <c r="T194" s="27">
        <f>if( 'Utility Modules'!$C$60="Yes",T7*'Utility Modules'!$C$62,0)</f>
        <v>7343932400</v>
      </c>
      <c r="U194" s="27">
        <f>if( 'Utility Modules'!$C$60="Yes",U7*'Utility Modules'!$C$62,0)</f>
        <v>7345437546</v>
      </c>
      <c r="V194" s="27">
        <f>if( 'Utility Modules'!$C$60="Yes",V7*'Utility Modules'!$C$62,0)</f>
        <v>7346895133</v>
      </c>
      <c r="W194" s="27">
        <f>if( 'Utility Modules'!$C$60="Yes",W7*'Utility Modules'!$C$62,0)</f>
        <v>7348402358</v>
      </c>
      <c r="X194" s="27">
        <f>if( 'Utility Modules'!$C$60="Yes",X7*'Utility Modules'!$C$62,0)</f>
        <v>7349910660</v>
      </c>
      <c r="Y194" s="27">
        <f>if( 'Utility Modules'!$C$60="Yes",Y7*'Utility Modules'!$C$62,0)</f>
        <v>7351273926</v>
      </c>
      <c r="Z194" s="27">
        <f>if( 'Utility Modules'!$C$60="Yes",Z7*'Utility Modules'!$C$62,0)</f>
        <v>7352784285</v>
      </c>
      <c r="AA194" s="27">
        <f>if( 'Utility Modules'!$C$60="Yes",AA7*'Utility Modules'!$C$62,0)</f>
        <v>7354246951</v>
      </c>
      <c r="AB194" s="27">
        <f>if( 'Utility Modules'!$C$60="Yes",AB7*'Utility Modules'!$C$62,0)</f>
        <v>7355759437</v>
      </c>
      <c r="AC194" s="27">
        <f>if( 'Utility Modules'!$C$60="Yes",AC7*'Utility Modules'!$C$62,0)</f>
        <v>7357224161</v>
      </c>
      <c r="AD194" s="27">
        <f>if( 'Utility Modules'!$C$60="Yes",AD7*'Utility Modules'!$C$62,0)</f>
        <v>7358738773</v>
      </c>
      <c r="AE194" s="27">
        <f>if( 'Utility Modules'!$C$60="Yes",AE7*'Utility Modules'!$C$62,0)</f>
        <v>7360254466</v>
      </c>
      <c r="AF194" s="27">
        <f>if( 'Utility Modules'!$C$60="Yes",AF7*'Utility Modules'!$C$62,0)</f>
        <v>7361722294</v>
      </c>
      <c r="AG194" s="27">
        <f>if( 'Utility Modules'!$C$60="Yes",AG7*'Utility Modules'!$C$62,0)</f>
        <v>7363240114</v>
      </c>
      <c r="AH194" s="27">
        <f>if( 'Utility Modules'!$C$60="Yes",AH7*'Utility Modules'!$C$62,0)</f>
        <v>7364710001</v>
      </c>
      <c r="AI194" s="27">
        <f>if( 'Utility Modules'!$C$60="Yes",AI7*'Utility Modules'!$C$62,0)</f>
        <v>7366229947</v>
      </c>
      <c r="AJ194" s="27">
        <f>if( 'Utility Modules'!$C$60="Yes",AJ7*'Utility Modules'!$C$62,0)</f>
        <v>7367750974</v>
      </c>
      <c r="AK194" s="27">
        <f>if( 'Utility Modules'!$C$60="Yes",AK7*'Utility Modules'!$C$62,0)</f>
        <v>7369125734</v>
      </c>
      <c r="AL194" s="27">
        <f>if( 'Utility Modules'!$C$60="Yes",AL7*'Utility Modules'!$C$62,0)</f>
        <v>7370648818</v>
      </c>
      <c r="AM194" s="27">
        <f>if( 'Utility Modules'!$C$60="Yes",AM7*'Utility Modules'!$C$62,0)</f>
        <v>7372123800</v>
      </c>
      <c r="AN194" s="27">
        <f>if( 'Utility Modules'!$C$60="Yes",AN7*'Utility Modules'!$C$62,0)</f>
        <v>7373649011</v>
      </c>
      <c r="AO194" s="27">
        <f>if( 'Utility Modules'!$C$60="Yes",AO7*'Utility Modules'!$C$62,0)</f>
        <v>7375126051</v>
      </c>
      <c r="AP194" s="27">
        <f>if( 'Utility Modules'!$C$60="Yes",AP7*'Utility Modules'!$C$62,0)</f>
        <v>7376653388</v>
      </c>
      <c r="AQ194" s="27">
        <f>if( 'Utility Modules'!$C$60="Yes",AQ7*'Utility Modules'!$C$62,0)</f>
        <v>7378181807</v>
      </c>
      <c r="AR194" s="27">
        <f>if( 'Utility Modules'!$C$60="Yes",AR7*'Utility Modules'!$C$62,0)</f>
        <v>7379661951</v>
      </c>
      <c r="AS194" s="27">
        <f>if( 'Utility Modules'!$C$60="Yes",AS7*'Utility Modules'!$C$62,0)</f>
        <v>7381192496</v>
      </c>
      <c r="AT194" s="27">
        <f>if( 'Utility Modules'!$C$60="Yes",AT7*'Utility Modules'!$C$62,0)</f>
        <v>7382674698</v>
      </c>
      <c r="AU194" s="27">
        <f>if( 'Utility Modules'!$C$60="Yes",AU7*'Utility Modules'!$C$62,0)</f>
        <v>7384207370</v>
      </c>
      <c r="AV194" s="27">
        <f>if( 'Utility Modules'!$C$60="Yes",AV7*'Utility Modules'!$C$62,0)</f>
        <v>7385741123</v>
      </c>
      <c r="AW194" s="27">
        <f>if( 'Utility Modules'!$C$60="Yes",AW7*'Utility Modules'!$C$62,0)</f>
        <v>7387176903</v>
      </c>
      <c r="AX194" s="27">
        <f>if( 'Utility Modules'!$C$60="Yes",AX7*'Utility Modules'!$C$62,0)</f>
        <v>7388712748</v>
      </c>
      <c r="AY194" s="27">
        <f>if( 'Utility Modules'!$C$60="Yes",AY7*'Utility Modules'!$C$62,0)</f>
        <v>7390200078</v>
      </c>
      <c r="AZ194" s="27">
        <f>if( 'Utility Modules'!$C$60="Yes",AZ7*'Utility Modules'!$C$62,0)</f>
        <v>7391738050</v>
      </c>
      <c r="BA194" s="27">
        <f>if( 'Utility Modules'!$C$60="Yes",BA7*'Utility Modules'!$C$62,0)</f>
        <v>7393227439</v>
      </c>
      <c r="BB194" s="27">
        <f>if( 'Utility Modules'!$C$60="Yes",BB7*'Utility Modules'!$C$62,0)</f>
        <v>7394767537</v>
      </c>
      <c r="BC194" s="27">
        <f>if( 'Utility Modules'!$C$60="Yes",BC7*'Utility Modules'!$C$62,0)</f>
        <v>7396308716</v>
      </c>
      <c r="BD194" s="27">
        <f>if( 'Utility Modules'!$C$60="Yes",BD7*'Utility Modules'!$C$62,0)</f>
        <v>7397801209</v>
      </c>
      <c r="BE194" s="27">
        <f>if( 'Utility Modules'!$C$60="Yes",BE7*'Utility Modules'!$C$62,0)</f>
        <v>7399344515</v>
      </c>
      <c r="BF194" s="27">
        <f>if( 'Utility Modules'!$C$60="Yes",BF7*'Utility Modules'!$C$62,0)</f>
        <v>7400839066</v>
      </c>
      <c r="BG194" s="27">
        <f>if( 'Utility Modules'!$C$60="Yes",BG7*'Utility Modules'!$C$62,0)</f>
        <v>7402384499</v>
      </c>
      <c r="BH194" s="27">
        <f>if( 'Utility Modules'!$C$60="Yes",BH7*'Utility Modules'!$C$62,0)</f>
        <v>7403931012</v>
      </c>
      <c r="BI194" s="27">
        <f>if( 'Utility Modules'!$C$60="Yes",BI7*'Utility Modules'!$C$62,0)</f>
        <v>7405328792</v>
      </c>
      <c r="BJ194" s="27">
        <f>if( 'Utility Modules'!$C$60="Yes",BJ7*'Utility Modules'!$C$62,0)</f>
        <v>7406877363</v>
      </c>
      <c r="BK194" s="27">
        <f>if( 'Utility Modules'!$C$60="Yes",BK7*'Utility Modules'!$C$62,0)</f>
        <v>7408377009</v>
      </c>
      <c r="BL194" s="27">
        <f>if( 'Utility Modules'!$C$60="Yes",BL7*'Utility Modules'!$C$62,0)</f>
        <v>7409927706</v>
      </c>
      <c r="BM194" s="27">
        <f>if( 'Utility Modules'!$C$60="Yes",BM7*'Utility Modules'!$C$62,0)</f>
        <v>7411429410</v>
      </c>
      <c r="BN194" s="27">
        <f>if( 'Utility Modules'!$C$60="Yes",BN7*'Utility Modules'!$C$62,0)</f>
        <v>7412982234</v>
      </c>
      <c r="BO194" s="27">
        <f>if( 'Utility Modules'!$C$60="Yes",BO7*'Utility Modules'!$C$62,0)</f>
        <v>7414536139</v>
      </c>
      <c r="BP194" s="27">
        <f>if( 'Utility Modules'!$C$60="Yes",BP7*'Utility Modules'!$C$62,0)</f>
        <v>7416040947</v>
      </c>
      <c r="BQ194" s="27">
        <f>if( 'Utility Modules'!$C$60="Yes",BQ7*'Utility Modules'!$C$62,0)</f>
        <v>7417596979</v>
      </c>
      <c r="BR194" s="27">
        <f>if( 'Utility Modules'!$C$60="Yes",BR7*'Utility Modules'!$C$62,0)</f>
        <v>7419103845</v>
      </c>
      <c r="BS194" s="27">
        <f>if( 'Utility Modules'!$C$60="Yes",BS7*'Utility Modules'!$C$62,0)</f>
        <v>7420662004</v>
      </c>
      <c r="BT194" s="27">
        <f>if( 'Utility Modules'!$C$60="Yes",BT7*'Utility Modules'!$C$62,0)</f>
        <v>7422221243</v>
      </c>
      <c r="BU194" s="27">
        <f>if( 'Utility Modules'!$C$60="Yes",BU7*'Utility Modules'!$C$62,0)</f>
        <v>7423630518</v>
      </c>
      <c r="BV194" s="27">
        <f>if( 'Utility Modules'!$C$60="Yes",BV7*'Utility Modules'!$C$62,0)</f>
        <v>7425191814</v>
      </c>
      <c r="BW194" s="27">
        <f>if( 'Utility Modules'!$C$60="Yes",BW7*'Utility Modules'!$C$62,0)</f>
        <v>7426703775</v>
      </c>
      <c r="BX194" s="27">
        <f>if( 'Utility Modules'!$C$60="Yes",BX7*'Utility Modules'!$C$62,0)</f>
        <v>7428267198</v>
      </c>
      <c r="BY194" s="27">
        <f>if( 'Utility Modules'!$C$60="Yes",BY7*'Utility Modules'!$C$62,0)</f>
        <v>7429781217</v>
      </c>
      <c r="BZ194" s="27">
        <f>if( 'Utility Modules'!$C$60="Yes",BZ7*'Utility Modules'!$C$62,0)</f>
        <v>7431346767</v>
      </c>
      <c r="CA194" s="27">
        <f>if( 'Utility Modules'!$C$60="Yes",CA7*'Utility Modules'!$C$62,0)</f>
        <v>7432913398</v>
      </c>
      <c r="CB194" s="27">
        <f>if( 'Utility Modules'!$C$60="Yes",CB7*'Utility Modules'!$C$62,0)</f>
        <v>7434430522</v>
      </c>
      <c r="CC194" s="27">
        <f>if( 'Utility Modules'!$C$60="Yes",CC7*'Utility Modules'!$C$62,0)</f>
        <v>7435999279</v>
      </c>
      <c r="CD194" s="27">
        <f>if( 'Utility Modules'!$C$60="Yes",CD7*'Utility Modules'!$C$62,0)</f>
        <v>7437518461</v>
      </c>
      <c r="CE194" s="27">
        <f>if( 'Utility Modules'!$C$60="Yes",CE7*'Utility Modules'!$C$62,0)</f>
        <v>7439089345</v>
      </c>
      <c r="CF194" s="27">
        <f>if( 'Utility Modules'!$C$60="Yes",CF7*'Utility Modules'!$C$62,0)</f>
        <v>7440661310</v>
      </c>
      <c r="CG194" s="27">
        <f>if( 'Utility Modules'!$C$60="Yes",CG7*'Utility Modules'!$C$62,0)</f>
        <v>7442082079</v>
      </c>
      <c r="CH194" s="27">
        <f>if( 'Utility Modules'!$C$60="Yes",CH7*'Utility Modules'!$C$62,0)</f>
        <v>7443656101</v>
      </c>
      <c r="CI194" s="27">
        <f>if( 'Utility Modules'!$C$60="Yes",CI7*'Utility Modules'!$C$62,0)</f>
        <v>7445180377</v>
      </c>
      <c r="CJ194" s="27">
        <f>if( 'Utility Modules'!$C$60="Yes",CJ7*'Utility Modules'!$C$62,0)</f>
        <v>7446756526</v>
      </c>
      <c r="CK194" s="27">
        <f>if( 'Utility Modules'!$C$60="Yes",CK7*'Utility Modules'!$C$62,0)</f>
        <v>7448282861</v>
      </c>
      <c r="CL194" s="27">
        <f>if( 'Utility Modules'!$C$60="Yes",CL7*'Utility Modules'!$C$62,0)</f>
        <v>7449861136</v>
      </c>
      <c r="CM194" s="27">
        <f>if( 'Utility Modules'!$C$60="Yes",CM7*'Utility Modules'!$C$62,0)</f>
        <v>7451440493</v>
      </c>
      <c r="CN194" s="27">
        <f>if( 'Utility Modules'!$C$60="Yes",CN7*'Utility Modules'!$C$62,0)</f>
        <v>7452969931</v>
      </c>
      <c r="CO194" s="27">
        <f>if( 'Utility Modules'!$C$60="Yes",CO7*'Utility Modules'!$C$62,0)</f>
        <v>7454551415</v>
      </c>
      <c r="CP194" s="27">
        <f>if( 'Utility Modules'!$C$60="Yes",CP7*'Utility Modules'!$C$62,0)</f>
        <v>7456082912</v>
      </c>
      <c r="CQ194" s="27">
        <f>if( 'Utility Modules'!$C$60="Yes",CQ7*'Utility Modules'!$C$62,0)</f>
        <v>7457666522</v>
      </c>
      <c r="CR194" s="27">
        <f>if( 'Utility Modules'!$C$60="Yes",CR7*'Utility Modules'!$C$62,0)</f>
        <v>7459251213</v>
      </c>
      <c r="CS194" s="27">
        <f>if( 'Utility Modules'!$C$60="Yes",CS7*'Utility Modules'!$C$62,0)</f>
        <v>7460734644</v>
      </c>
      <c r="CT194" s="27">
        <f>if( 'Utility Modules'!$C$60="Yes",CT7*'Utility Modules'!$C$62,0)</f>
        <v>7462321427</v>
      </c>
      <c r="CU194" s="27">
        <f>if( 'Utility Modules'!$C$60="Yes",CU7*'Utility Modules'!$C$62,0)</f>
        <v>7463858052</v>
      </c>
      <c r="CV194" s="27">
        <f>if( 'Utility Modules'!$C$60="Yes",CV7*'Utility Modules'!$C$62,0)</f>
        <v>7465446962</v>
      </c>
      <c r="CW194" s="27">
        <f>if( 'Utility Modules'!$C$60="Yes",CW7*'Utility Modules'!$C$62,0)</f>
        <v>7466985645</v>
      </c>
      <c r="CX194" s="27">
        <f>if( 'Utility Modules'!$C$60="Yes",CX7*'Utility Modules'!$C$62,0)</f>
        <v>7468576682</v>
      </c>
      <c r="CY194" s="27">
        <f>if( 'Utility Modules'!$C$60="Yes",CY7*'Utility Modules'!$C$62,0)</f>
        <v>7470168799</v>
      </c>
      <c r="CZ194" s="27">
        <f>if( 'Utility Modules'!$C$60="Yes",CZ7*'Utility Modules'!$C$62,0)</f>
        <v>7471710586</v>
      </c>
      <c r="DA194" s="27">
        <f>if( 'Utility Modules'!$C$60="Yes",DA7*'Utility Modules'!$C$62,0)</f>
        <v>7473304830</v>
      </c>
      <c r="DB194" s="27">
        <f>if( 'Utility Modules'!$C$60="Yes",DB7*'Utility Modules'!$C$62,0)</f>
        <v>7474848676</v>
      </c>
      <c r="DC194" s="27">
        <f>if( 'Utility Modules'!$C$60="Yes",DC7*'Utility Modules'!$C$62,0)</f>
        <v>7476445047</v>
      </c>
      <c r="DD194" s="27">
        <f>if( 'Utility Modules'!$C$60="Yes",DD7*'Utility Modules'!$C$62,0)</f>
        <v>7478042498</v>
      </c>
      <c r="DE194" s="27">
        <f>if( 'Utility Modules'!$C$60="Yes",DE7*'Utility Modules'!$C$62,0)</f>
        <v>7479486287</v>
      </c>
      <c r="DF194" s="27">
        <f>if( 'Utility Modules'!$C$60="Yes",DF7*'Utility Modules'!$C$62,0)</f>
        <v>7481085795</v>
      </c>
      <c r="DG194" s="27">
        <f>if( 'Utility Modules'!$C$60="Yes",DG7*'Utility Modules'!$C$62,0)</f>
        <v>7482634736</v>
      </c>
      <c r="DH194" s="27">
        <f>if( 'Utility Modules'!$C$60="Yes",DH7*'Utility Modules'!$C$62,0)</f>
        <v>7484236371</v>
      </c>
      <c r="DI194" s="27">
        <f>if( 'Utility Modules'!$C$60="Yes",DI7*'Utility Modules'!$C$62,0)</f>
        <v>7485787370</v>
      </c>
      <c r="DJ194" s="27">
        <f>if( 'Utility Modules'!$C$60="Yes",DJ7*'Utility Modules'!$C$62,0)</f>
        <v>7487391132</v>
      </c>
      <c r="DK194" s="27">
        <f>if( 'Utility Modules'!$C$60="Yes",DK7*'Utility Modules'!$C$62,0)</f>
        <v>7488995975</v>
      </c>
      <c r="DL194" s="27">
        <f>if( 'Utility Modules'!$C$60="Yes",DL7*'Utility Modules'!$C$62,0)</f>
        <v>7490550078</v>
      </c>
      <c r="DM194" s="27">
        <f>if( 'Utility Modules'!$C$60="Yes",DM7*'Utility Modules'!$C$62,0)</f>
        <v>7492157048</v>
      </c>
      <c r="DN194" s="27">
        <f>if( 'Utility Modules'!$C$60="Yes",DN7*'Utility Modules'!$C$62,0)</f>
        <v>7493713209</v>
      </c>
      <c r="DO194" s="27">
        <f>if( 'Utility Modules'!$C$60="Yes",DO7*'Utility Modules'!$C$62,0)</f>
        <v>7495322306</v>
      </c>
      <c r="DP194" s="27">
        <f>if( 'Utility Modules'!$C$60="Yes",DP7*'Utility Modules'!$C$62,0)</f>
        <v>7496932483</v>
      </c>
      <c r="DQ194" s="27">
        <f>if( 'Utility Modules'!$C$60="Yes",DQ7*'Utility Modules'!$C$62,0)</f>
        <v>7498387766</v>
      </c>
      <c r="DR194" s="27">
        <f>if( 'Utility Modules'!$C$60="Yes",DR7*'Utility Modules'!$C$62,0)</f>
        <v>7500000000</v>
      </c>
    </row>
    <row r="195" ht="14.25" customHeight="1">
      <c r="B195" s="242" t="s">
        <v>305</v>
      </c>
      <c r="C195" s="174">
        <f t="shared" ref="C195:DR195" si="99">C109/C8</f>
        <v>0</v>
      </c>
      <c r="D195" s="174">
        <f t="shared" si="99"/>
        <v>7375.727967</v>
      </c>
      <c r="E195" s="174">
        <f t="shared" si="99"/>
        <v>13174.665</v>
      </c>
      <c r="F195" s="174">
        <f t="shared" si="99"/>
        <v>18874.90357</v>
      </c>
      <c r="G195" s="174">
        <f t="shared" si="99"/>
        <v>24181.71183</v>
      </c>
      <c r="H195" s="174">
        <f t="shared" si="99"/>
        <v>58395.70764</v>
      </c>
      <c r="I195" s="174">
        <f t="shared" si="99"/>
        <v>72925.45178</v>
      </c>
      <c r="J195" s="174">
        <f t="shared" si="99"/>
        <v>81960.17401</v>
      </c>
      <c r="K195" s="174">
        <f t="shared" si="99"/>
        <v>89020.01656</v>
      </c>
      <c r="L195" s="174">
        <f t="shared" si="99"/>
        <v>95181.60109</v>
      </c>
      <c r="M195" s="174">
        <f t="shared" si="99"/>
        <v>100842.5759</v>
      </c>
      <c r="N195" s="174">
        <f t="shared" si="99"/>
        <v>155013.6995</v>
      </c>
      <c r="O195" s="174">
        <f t="shared" si="99"/>
        <v>174281.9945</v>
      </c>
      <c r="P195" s="174">
        <f t="shared" si="99"/>
        <v>184307.9022</v>
      </c>
      <c r="Q195" s="174">
        <f t="shared" si="99"/>
        <v>191700.6331</v>
      </c>
      <c r="R195" s="174">
        <f t="shared" si="99"/>
        <v>198212.9708</v>
      </c>
      <c r="S195" s="174">
        <f t="shared" si="99"/>
        <v>204332.6807</v>
      </c>
      <c r="T195" s="174">
        <f t="shared" si="99"/>
        <v>210212.4924</v>
      </c>
      <c r="U195" s="174">
        <f t="shared" si="99"/>
        <v>215914.0621</v>
      </c>
      <c r="V195" s="174">
        <f t="shared" si="99"/>
        <v>221468.8703</v>
      </c>
      <c r="W195" s="174">
        <f t="shared" si="99"/>
        <v>226899.9227</v>
      </c>
      <c r="X195" s="174">
        <f t="shared" si="99"/>
        <v>232223.6511</v>
      </c>
      <c r="Y195" s="174">
        <f t="shared" si="99"/>
        <v>237452.403</v>
      </c>
      <c r="Z195" s="174">
        <f t="shared" si="99"/>
        <v>242600.3488</v>
      </c>
      <c r="AA195" s="174">
        <f t="shared" si="99"/>
        <v>247675.2777</v>
      </c>
      <c r="AB195" s="174">
        <f t="shared" si="99"/>
        <v>252686.2446</v>
      </c>
      <c r="AC195" s="174">
        <f t="shared" si="99"/>
        <v>257639.4201</v>
      </c>
      <c r="AD195" s="174">
        <f t="shared" si="99"/>
        <v>262541.6778</v>
      </c>
      <c r="AE195" s="174">
        <f t="shared" si="99"/>
        <v>267397.8676</v>
      </c>
      <c r="AF195" s="174">
        <f t="shared" si="99"/>
        <v>272212.2392</v>
      </c>
      <c r="AG195" s="174">
        <f t="shared" si="99"/>
        <v>276989.5472</v>
      </c>
      <c r="AH195" s="174">
        <f t="shared" si="99"/>
        <v>281732.6847</v>
      </c>
      <c r="AI195" s="174">
        <f t="shared" si="99"/>
        <v>286445.4526</v>
      </c>
      <c r="AJ195" s="174">
        <f t="shared" si="99"/>
        <v>291130.3428</v>
      </c>
      <c r="AK195" s="174">
        <f t="shared" si="99"/>
        <v>295789.1412</v>
      </c>
      <c r="AL195" s="174">
        <f t="shared" si="99"/>
        <v>300425.6319</v>
      </c>
      <c r="AM195" s="174">
        <f t="shared" si="99"/>
        <v>305040.8652</v>
      </c>
      <c r="AN195" s="174">
        <f t="shared" si="99"/>
        <v>309637.097</v>
      </c>
      <c r="AO195" s="174">
        <f t="shared" si="99"/>
        <v>314215.6326</v>
      </c>
      <c r="AP195" s="174">
        <f t="shared" si="99"/>
        <v>318778.2995</v>
      </c>
      <c r="AQ195" s="174">
        <f t="shared" si="99"/>
        <v>323326.3112</v>
      </c>
      <c r="AR195" s="174">
        <f t="shared" si="99"/>
        <v>327860.8695</v>
      </c>
      <c r="AS195" s="174">
        <f t="shared" si="99"/>
        <v>332383.274</v>
      </c>
      <c r="AT195" s="174">
        <f t="shared" si="99"/>
        <v>336894.5001</v>
      </c>
      <c r="AU195" s="174">
        <f t="shared" si="99"/>
        <v>341395.549</v>
      </c>
      <c r="AV195" s="174">
        <f t="shared" si="99"/>
        <v>345887.2935</v>
      </c>
      <c r="AW195" s="174">
        <f t="shared" si="99"/>
        <v>350370.7587</v>
      </c>
      <c r="AX195" s="174">
        <f t="shared" si="99"/>
        <v>354846.3805</v>
      </c>
      <c r="AY195" s="174">
        <f t="shared" si="99"/>
        <v>359315.173</v>
      </c>
      <c r="AZ195" s="174">
        <f t="shared" si="99"/>
        <v>363777.4973</v>
      </c>
      <c r="BA195" s="174">
        <f t="shared" si="99"/>
        <v>368234.3403</v>
      </c>
      <c r="BB195" s="174">
        <f t="shared" si="99"/>
        <v>372685.8313</v>
      </c>
      <c r="BC195" s="174">
        <f t="shared" si="99"/>
        <v>377132.7088</v>
      </c>
      <c r="BD195" s="174">
        <f t="shared" si="99"/>
        <v>381575.8232</v>
      </c>
      <c r="BE195" s="174">
        <f t="shared" si="99"/>
        <v>386014.9698</v>
      </c>
      <c r="BF195" s="174">
        <f t="shared" si="99"/>
        <v>390451.3339</v>
      </c>
      <c r="BG195" s="174">
        <f t="shared" si="99"/>
        <v>394884.4954</v>
      </c>
      <c r="BH195" s="174">
        <f t="shared" si="99"/>
        <v>399315.2331</v>
      </c>
      <c r="BI195" s="174">
        <f t="shared" si="99"/>
        <v>403745.5815</v>
      </c>
      <c r="BJ195" s="174">
        <f t="shared" si="99"/>
        <v>408172.6454</v>
      </c>
      <c r="BK195" s="174">
        <f t="shared" si="99"/>
        <v>412598.9458</v>
      </c>
      <c r="BL195" s="174">
        <f t="shared" si="99"/>
        <v>417023.534</v>
      </c>
      <c r="BM195" s="174">
        <f t="shared" si="99"/>
        <v>421448.0339</v>
      </c>
      <c r="BN195" s="174">
        <f t="shared" si="99"/>
        <v>425871.2807</v>
      </c>
      <c r="BO195" s="174">
        <f t="shared" si="99"/>
        <v>430294.2199</v>
      </c>
      <c r="BP195" s="174">
        <f t="shared" si="99"/>
        <v>434717.9699</v>
      </c>
      <c r="BQ195" s="174">
        <f t="shared" si="99"/>
        <v>439141.0378</v>
      </c>
      <c r="BR195" s="174">
        <f t="shared" si="99"/>
        <v>443565.4513</v>
      </c>
      <c r="BS195" s="174">
        <f t="shared" si="99"/>
        <v>447989.4975</v>
      </c>
      <c r="BT195" s="174">
        <f t="shared" si="99"/>
        <v>452414.3</v>
      </c>
      <c r="BU195" s="174">
        <f t="shared" si="99"/>
        <v>456843.4433</v>
      </c>
      <c r="BV195" s="174">
        <f t="shared" si="99"/>
        <v>461270.4343</v>
      </c>
      <c r="BW195" s="174">
        <f t="shared" si="99"/>
        <v>465699.9342</v>
      </c>
      <c r="BX195" s="174">
        <f t="shared" si="99"/>
        <v>470129.6663</v>
      </c>
      <c r="BY195" s="174">
        <f t="shared" si="99"/>
        <v>474562.3193</v>
      </c>
      <c r="BZ195" s="174">
        <f t="shared" si="99"/>
        <v>478995.3796</v>
      </c>
      <c r="CA195" s="174">
        <f t="shared" si="99"/>
        <v>483430.2784</v>
      </c>
      <c r="CB195" s="174">
        <f t="shared" si="99"/>
        <v>487868.6654</v>
      </c>
      <c r="CC195" s="174">
        <f t="shared" si="99"/>
        <v>492307.6631</v>
      </c>
      <c r="CD195" s="174">
        <f t="shared" si="99"/>
        <v>496750.4979</v>
      </c>
      <c r="CE195" s="174">
        <f t="shared" si="99"/>
        <v>501194.0451</v>
      </c>
      <c r="CF195" s="174">
        <f t="shared" si="99"/>
        <v>505639.9941</v>
      </c>
      <c r="CG195" s="174">
        <f t="shared" si="99"/>
        <v>510093.9238</v>
      </c>
      <c r="CH195" s="174">
        <f t="shared" si="99"/>
        <v>514545.135</v>
      </c>
      <c r="CI195" s="174">
        <f t="shared" si="99"/>
        <v>519000.9754</v>
      </c>
      <c r="CJ195" s="174">
        <f t="shared" si="99"/>
        <v>523457.684</v>
      </c>
      <c r="CK195" s="174">
        <f t="shared" si="99"/>
        <v>527919.3159</v>
      </c>
      <c r="CL195" s="174">
        <f t="shared" si="99"/>
        <v>532381.8417</v>
      </c>
      <c r="CM195" s="174">
        <f t="shared" si="99"/>
        <v>536847.3542</v>
      </c>
      <c r="CN195" s="174">
        <f t="shared" si="99"/>
        <v>541318.2065</v>
      </c>
      <c r="CO195" s="174">
        <f t="shared" si="99"/>
        <v>545789.9558</v>
      </c>
      <c r="CP195" s="174">
        <f t="shared" si="99"/>
        <v>550267.3077</v>
      </c>
      <c r="CQ195" s="174">
        <f t="shared" si="99"/>
        <v>554745.5386</v>
      </c>
      <c r="CR195" s="174">
        <f t="shared" si="99"/>
        <v>559227.0616</v>
      </c>
      <c r="CS195" s="174">
        <f t="shared" si="99"/>
        <v>563717.2034</v>
      </c>
      <c r="CT195" s="174">
        <f t="shared" si="99"/>
        <v>568205.5996</v>
      </c>
      <c r="CU195" s="174">
        <f t="shared" si="99"/>
        <v>572700.2184</v>
      </c>
      <c r="CV195" s="174">
        <f t="shared" si="99"/>
        <v>577195.6092</v>
      </c>
      <c r="CW195" s="174">
        <f t="shared" si="99"/>
        <v>581697.46</v>
      </c>
      <c r="CX195" s="174">
        <f t="shared" si="99"/>
        <v>586200.0168</v>
      </c>
      <c r="CY195" s="174">
        <f t="shared" si="99"/>
        <v>590706.1789</v>
      </c>
      <c r="CZ195" s="174">
        <f t="shared" si="99"/>
        <v>595219.146</v>
      </c>
      <c r="DA195" s="174">
        <f t="shared" si="99"/>
        <v>599732.6967</v>
      </c>
      <c r="DB195" s="174">
        <f t="shared" si="99"/>
        <v>604253.2745</v>
      </c>
      <c r="DC195" s="174">
        <f t="shared" si="99"/>
        <v>608774.3406</v>
      </c>
      <c r="DD195" s="174">
        <f t="shared" si="99"/>
        <v>613299.1699</v>
      </c>
      <c r="DE195" s="174">
        <f t="shared" si="99"/>
        <v>617838.4801</v>
      </c>
      <c r="DF195" s="174">
        <f t="shared" si="99"/>
        <v>622371.1437</v>
      </c>
      <c r="DG195" s="174">
        <f t="shared" si="99"/>
        <v>626911.371</v>
      </c>
      <c r="DH195" s="174">
        <f t="shared" si="99"/>
        <v>631451.8087</v>
      </c>
      <c r="DI195" s="174">
        <f t="shared" si="99"/>
        <v>636000.0233</v>
      </c>
      <c r="DJ195" s="174">
        <f t="shared" si="99"/>
        <v>640548.3201</v>
      </c>
      <c r="DK195" s="174">
        <f t="shared" si="99"/>
        <v>645100.533</v>
      </c>
      <c r="DL195" s="174">
        <f t="shared" si="99"/>
        <v>649660.8363</v>
      </c>
      <c r="DM195" s="174">
        <f t="shared" si="99"/>
        <v>654221.011</v>
      </c>
      <c r="DN195" s="174">
        <f t="shared" si="99"/>
        <v>658789.4806</v>
      </c>
      <c r="DO195" s="174">
        <f t="shared" si="99"/>
        <v>663357.6712</v>
      </c>
      <c r="DP195" s="174">
        <f t="shared" si="99"/>
        <v>656587.3683</v>
      </c>
      <c r="DQ195" s="174">
        <f t="shared" si="99"/>
        <v>656462.2961</v>
      </c>
      <c r="DR195" s="174">
        <f t="shared" si="99"/>
        <v>656322.0786</v>
      </c>
    </row>
    <row r="196" ht="14.25" customHeight="1">
      <c r="B196" s="242" t="s">
        <v>306</v>
      </c>
      <c r="C196" s="262">
        <f>if(1+('Utility Modules'!$C$66*C195)&lt;'Utility Modules'!$C$67,1+('Utility Modules'!$C$66*C195),'Utility Modules'!$C$67)</f>
        <v>1</v>
      </c>
      <c r="D196" s="262">
        <f>if(1+('Utility Modules'!$C$66*D195)&lt;'Utility Modules'!$C$67,1+('Utility Modules'!$C$66*D195),'Utility Modules'!$C$67)</f>
        <v>10</v>
      </c>
      <c r="E196" s="262">
        <f>if(1+('Utility Modules'!$C$66*E195)&lt;'Utility Modules'!$C$67,1+('Utility Modules'!$C$66*E195),'Utility Modules'!$C$67)</f>
        <v>10</v>
      </c>
      <c r="F196" s="262">
        <f>if(1+('Utility Modules'!$C$66*F195)&lt;'Utility Modules'!$C$67,1+('Utility Modules'!$C$66*F195),'Utility Modules'!$C$67)</f>
        <v>10</v>
      </c>
      <c r="G196" s="262">
        <f>if(1+('Utility Modules'!$C$66*G195)&lt;'Utility Modules'!$C$67,1+('Utility Modules'!$C$66*G195),'Utility Modules'!$C$67)</f>
        <v>10</v>
      </c>
      <c r="H196" s="262">
        <f>if(1+('Utility Modules'!$C$66*H195)&lt;'Utility Modules'!$C$67,1+('Utility Modules'!$C$66*H195),'Utility Modules'!$C$67)</f>
        <v>10</v>
      </c>
      <c r="I196" s="262">
        <f>if(1+('Utility Modules'!$C$66*I195)&lt;'Utility Modules'!$C$67,1+('Utility Modules'!$C$66*I195),'Utility Modules'!$C$67)</f>
        <v>10</v>
      </c>
      <c r="J196" s="262">
        <f>if(1+('Utility Modules'!$C$66*J195)&lt;'Utility Modules'!$C$67,1+('Utility Modules'!$C$66*J195),'Utility Modules'!$C$67)</f>
        <v>10</v>
      </c>
      <c r="K196" s="262">
        <f>if(1+('Utility Modules'!$C$66*K195)&lt;'Utility Modules'!$C$67,1+('Utility Modules'!$C$66*K195),'Utility Modules'!$C$67)</f>
        <v>10</v>
      </c>
      <c r="L196" s="262">
        <f>if(1+('Utility Modules'!$C$66*L195)&lt;'Utility Modules'!$C$67,1+('Utility Modules'!$C$66*L195),'Utility Modules'!$C$67)</f>
        <v>10</v>
      </c>
      <c r="M196" s="262">
        <f>if(1+('Utility Modules'!$C$66*M195)&lt;'Utility Modules'!$C$67,1+('Utility Modules'!$C$66*M195),'Utility Modules'!$C$67)</f>
        <v>10</v>
      </c>
      <c r="N196" s="262">
        <f>if(1+('Utility Modules'!$C$66*N195)&lt;'Utility Modules'!$C$67,1+('Utility Modules'!$C$66*N195),'Utility Modules'!$C$67)</f>
        <v>10</v>
      </c>
      <c r="O196" s="262">
        <f>if(1+('Utility Modules'!$C$66*O195)&lt;'Utility Modules'!$C$67,1+('Utility Modules'!$C$66*O195),'Utility Modules'!$C$67)</f>
        <v>10</v>
      </c>
      <c r="P196" s="262">
        <f>if(1+('Utility Modules'!$C$66*P195)&lt;'Utility Modules'!$C$67,1+('Utility Modules'!$C$66*P195),'Utility Modules'!$C$67)</f>
        <v>10</v>
      </c>
      <c r="Q196" s="262">
        <f>if(1+('Utility Modules'!$C$66*Q195)&lt;'Utility Modules'!$C$67,1+('Utility Modules'!$C$66*Q195),'Utility Modules'!$C$67)</f>
        <v>10</v>
      </c>
      <c r="R196" s="262">
        <f>if(1+('Utility Modules'!$C$66*R195)&lt;'Utility Modules'!$C$67,1+('Utility Modules'!$C$66*R195),'Utility Modules'!$C$67)</f>
        <v>10</v>
      </c>
      <c r="S196" s="262">
        <f>if(1+('Utility Modules'!$C$66*S195)&lt;'Utility Modules'!$C$67,1+('Utility Modules'!$C$66*S195),'Utility Modules'!$C$67)</f>
        <v>10</v>
      </c>
      <c r="T196" s="262">
        <f>if(1+('Utility Modules'!$C$66*T195)&lt;'Utility Modules'!$C$67,1+('Utility Modules'!$C$66*T195),'Utility Modules'!$C$67)</f>
        <v>10</v>
      </c>
      <c r="U196" s="262">
        <f>if(1+('Utility Modules'!$C$66*U195)&lt;'Utility Modules'!$C$67,1+('Utility Modules'!$C$66*U195),'Utility Modules'!$C$67)</f>
        <v>10</v>
      </c>
      <c r="V196" s="262">
        <f>if(1+('Utility Modules'!$C$66*V195)&lt;'Utility Modules'!$C$67,1+('Utility Modules'!$C$66*V195),'Utility Modules'!$C$67)</f>
        <v>10</v>
      </c>
      <c r="W196" s="262">
        <f>if(1+('Utility Modules'!$C$66*W195)&lt;'Utility Modules'!$C$67,1+('Utility Modules'!$C$66*W195),'Utility Modules'!$C$67)</f>
        <v>10</v>
      </c>
      <c r="X196" s="262">
        <f>if(1+('Utility Modules'!$C$66*X195)&lt;'Utility Modules'!$C$67,1+('Utility Modules'!$C$66*X195),'Utility Modules'!$C$67)</f>
        <v>10</v>
      </c>
      <c r="Y196" s="262">
        <f>if(1+('Utility Modules'!$C$66*Y195)&lt;'Utility Modules'!$C$67,1+('Utility Modules'!$C$66*Y195),'Utility Modules'!$C$67)</f>
        <v>10</v>
      </c>
      <c r="Z196" s="262">
        <f>if(1+('Utility Modules'!$C$66*Z195)&lt;'Utility Modules'!$C$67,1+('Utility Modules'!$C$66*Z195),'Utility Modules'!$C$67)</f>
        <v>10</v>
      </c>
      <c r="AA196" s="262">
        <f>if(1+('Utility Modules'!$C$66*AA195)&lt;'Utility Modules'!$C$67,1+('Utility Modules'!$C$66*AA195),'Utility Modules'!$C$67)</f>
        <v>10</v>
      </c>
      <c r="AB196" s="262">
        <f>if(1+('Utility Modules'!$C$66*AB195)&lt;'Utility Modules'!$C$67,1+('Utility Modules'!$C$66*AB195),'Utility Modules'!$C$67)</f>
        <v>10</v>
      </c>
      <c r="AC196" s="262">
        <f>if(1+('Utility Modules'!$C$66*AC195)&lt;'Utility Modules'!$C$67,1+('Utility Modules'!$C$66*AC195),'Utility Modules'!$C$67)</f>
        <v>10</v>
      </c>
      <c r="AD196" s="262">
        <f>if(1+('Utility Modules'!$C$66*AD195)&lt;'Utility Modules'!$C$67,1+('Utility Modules'!$C$66*AD195),'Utility Modules'!$C$67)</f>
        <v>10</v>
      </c>
      <c r="AE196" s="262">
        <f>if(1+('Utility Modules'!$C$66*AE195)&lt;'Utility Modules'!$C$67,1+('Utility Modules'!$C$66*AE195),'Utility Modules'!$C$67)</f>
        <v>10</v>
      </c>
      <c r="AF196" s="262">
        <f>if(1+('Utility Modules'!$C$66*AF195)&lt;'Utility Modules'!$C$67,1+('Utility Modules'!$C$66*AF195),'Utility Modules'!$C$67)</f>
        <v>10</v>
      </c>
      <c r="AG196" s="262">
        <f>if(1+('Utility Modules'!$C$66*AG195)&lt;'Utility Modules'!$C$67,1+('Utility Modules'!$C$66*AG195),'Utility Modules'!$C$67)</f>
        <v>10</v>
      </c>
      <c r="AH196" s="262">
        <f>if(1+('Utility Modules'!$C$66*AH195)&lt;'Utility Modules'!$C$67,1+('Utility Modules'!$C$66*AH195),'Utility Modules'!$C$67)</f>
        <v>10</v>
      </c>
      <c r="AI196" s="262">
        <f>if(1+('Utility Modules'!$C$66*AI195)&lt;'Utility Modules'!$C$67,1+('Utility Modules'!$C$66*AI195),'Utility Modules'!$C$67)</f>
        <v>10</v>
      </c>
      <c r="AJ196" s="262">
        <f>if(1+('Utility Modules'!$C$66*AJ195)&lt;'Utility Modules'!$C$67,1+('Utility Modules'!$C$66*AJ195),'Utility Modules'!$C$67)</f>
        <v>10</v>
      </c>
      <c r="AK196" s="262">
        <f>if(1+('Utility Modules'!$C$66*AK195)&lt;'Utility Modules'!$C$67,1+('Utility Modules'!$C$66*AK195),'Utility Modules'!$C$67)</f>
        <v>10</v>
      </c>
      <c r="AL196" s="262">
        <f>if(1+('Utility Modules'!$C$66*AL195)&lt;'Utility Modules'!$C$67,1+('Utility Modules'!$C$66*AL195),'Utility Modules'!$C$67)</f>
        <v>10</v>
      </c>
      <c r="AM196" s="262">
        <f>if(1+('Utility Modules'!$C$66*AM195)&lt;'Utility Modules'!$C$67,1+('Utility Modules'!$C$66*AM195),'Utility Modules'!$C$67)</f>
        <v>10</v>
      </c>
      <c r="AN196" s="262">
        <f>if(1+('Utility Modules'!$C$66*AN195)&lt;'Utility Modules'!$C$67,1+('Utility Modules'!$C$66*AN195),'Utility Modules'!$C$67)</f>
        <v>10</v>
      </c>
      <c r="AO196" s="262">
        <f>if(1+('Utility Modules'!$C$66*AO195)&lt;'Utility Modules'!$C$67,1+('Utility Modules'!$C$66*AO195),'Utility Modules'!$C$67)</f>
        <v>10</v>
      </c>
      <c r="AP196" s="262">
        <f>if(1+('Utility Modules'!$C$66*AP195)&lt;'Utility Modules'!$C$67,1+('Utility Modules'!$C$66*AP195),'Utility Modules'!$C$67)</f>
        <v>10</v>
      </c>
      <c r="AQ196" s="262">
        <f>if(1+('Utility Modules'!$C$66*AQ195)&lt;'Utility Modules'!$C$67,1+('Utility Modules'!$C$66*AQ195),'Utility Modules'!$C$67)</f>
        <v>10</v>
      </c>
      <c r="AR196" s="262">
        <f>if(1+('Utility Modules'!$C$66*AR195)&lt;'Utility Modules'!$C$67,1+('Utility Modules'!$C$66*AR195),'Utility Modules'!$C$67)</f>
        <v>10</v>
      </c>
      <c r="AS196" s="262">
        <f>if(1+('Utility Modules'!$C$66*AS195)&lt;'Utility Modules'!$C$67,1+('Utility Modules'!$C$66*AS195),'Utility Modules'!$C$67)</f>
        <v>10</v>
      </c>
      <c r="AT196" s="262">
        <f>if(1+('Utility Modules'!$C$66*AT195)&lt;'Utility Modules'!$C$67,1+('Utility Modules'!$C$66*AT195),'Utility Modules'!$C$67)</f>
        <v>10</v>
      </c>
      <c r="AU196" s="262">
        <f>if(1+('Utility Modules'!$C$66*AU195)&lt;'Utility Modules'!$C$67,1+('Utility Modules'!$C$66*AU195),'Utility Modules'!$C$67)</f>
        <v>10</v>
      </c>
      <c r="AV196" s="262">
        <f>if(1+('Utility Modules'!$C$66*AV195)&lt;'Utility Modules'!$C$67,1+('Utility Modules'!$C$66*AV195),'Utility Modules'!$C$67)</f>
        <v>10</v>
      </c>
      <c r="AW196" s="262">
        <f>if(1+('Utility Modules'!$C$66*AW195)&lt;'Utility Modules'!$C$67,1+('Utility Modules'!$C$66*AW195),'Utility Modules'!$C$67)</f>
        <v>10</v>
      </c>
      <c r="AX196" s="262">
        <f>if(1+('Utility Modules'!$C$66*AX195)&lt;'Utility Modules'!$C$67,1+('Utility Modules'!$C$66*AX195),'Utility Modules'!$C$67)</f>
        <v>10</v>
      </c>
      <c r="AY196" s="262">
        <f>if(1+('Utility Modules'!$C$66*AY195)&lt;'Utility Modules'!$C$67,1+('Utility Modules'!$C$66*AY195),'Utility Modules'!$C$67)</f>
        <v>10</v>
      </c>
      <c r="AZ196" s="262">
        <f>if(1+('Utility Modules'!$C$66*AZ195)&lt;'Utility Modules'!$C$67,1+('Utility Modules'!$C$66*AZ195),'Utility Modules'!$C$67)</f>
        <v>10</v>
      </c>
      <c r="BA196" s="262">
        <f>if(1+('Utility Modules'!$C$66*BA195)&lt;'Utility Modules'!$C$67,1+('Utility Modules'!$C$66*BA195),'Utility Modules'!$C$67)</f>
        <v>10</v>
      </c>
      <c r="BB196" s="262">
        <f>if(1+('Utility Modules'!$C$66*BB195)&lt;'Utility Modules'!$C$67,1+('Utility Modules'!$C$66*BB195),'Utility Modules'!$C$67)</f>
        <v>10</v>
      </c>
      <c r="BC196" s="262">
        <f>if(1+('Utility Modules'!$C$66*BC195)&lt;'Utility Modules'!$C$67,1+('Utility Modules'!$C$66*BC195),'Utility Modules'!$C$67)</f>
        <v>10</v>
      </c>
      <c r="BD196" s="262">
        <f>if(1+('Utility Modules'!$C$66*BD195)&lt;'Utility Modules'!$C$67,1+('Utility Modules'!$C$66*BD195),'Utility Modules'!$C$67)</f>
        <v>10</v>
      </c>
      <c r="BE196" s="262">
        <f>if(1+('Utility Modules'!$C$66*BE195)&lt;'Utility Modules'!$C$67,1+('Utility Modules'!$C$66*BE195),'Utility Modules'!$C$67)</f>
        <v>10</v>
      </c>
      <c r="BF196" s="262">
        <f>if(1+('Utility Modules'!$C$66*BF195)&lt;'Utility Modules'!$C$67,1+('Utility Modules'!$C$66*BF195),'Utility Modules'!$C$67)</f>
        <v>10</v>
      </c>
      <c r="BG196" s="262">
        <f>if(1+('Utility Modules'!$C$66*BG195)&lt;'Utility Modules'!$C$67,1+('Utility Modules'!$C$66*BG195),'Utility Modules'!$C$67)</f>
        <v>10</v>
      </c>
      <c r="BH196" s="262">
        <f>if(1+('Utility Modules'!$C$66*BH195)&lt;'Utility Modules'!$C$67,1+('Utility Modules'!$C$66*BH195),'Utility Modules'!$C$67)</f>
        <v>10</v>
      </c>
      <c r="BI196" s="262">
        <f>if(1+('Utility Modules'!$C$66*BI195)&lt;'Utility Modules'!$C$67,1+('Utility Modules'!$C$66*BI195),'Utility Modules'!$C$67)</f>
        <v>10</v>
      </c>
      <c r="BJ196" s="262">
        <f>if(1+('Utility Modules'!$C$66*BJ195)&lt;'Utility Modules'!$C$67,1+('Utility Modules'!$C$66*BJ195),'Utility Modules'!$C$67)</f>
        <v>10</v>
      </c>
      <c r="BK196" s="262">
        <f>if(1+('Utility Modules'!$C$66*BK195)&lt;'Utility Modules'!$C$67,1+('Utility Modules'!$C$66*BK195),'Utility Modules'!$C$67)</f>
        <v>10</v>
      </c>
      <c r="BL196" s="262">
        <f>if(1+('Utility Modules'!$C$66*BL195)&lt;'Utility Modules'!$C$67,1+('Utility Modules'!$C$66*BL195),'Utility Modules'!$C$67)</f>
        <v>10</v>
      </c>
      <c r="BM196" s="262">
        <f>if(1+('Utility Modules'!$C$66*BM195)&lt;'Utility Modules'!$C$67,1+('Utility Modules'!$C$66*BM195),'Utility Modules'!$C$67)</f>
        <v>10</v>
      </c>
      <c r="BN196" s="262">
        <f>if(1+('Utility Modules'!$C$66*BN195)&lt;'Utility Modules'!$C$67,1+('Utility Modules'!$C$66*BN195),'Utility Modules'!$C$67)</f>
        <v>10</v>
      </c>
      <c r="BO196" s="262">
        <f>if(1+('Utility Modules'!$C$66*BO195)&lt;'Utility Modules'!$C$67,1+('Utility Modules'!$C$66*BO195),'Utility Modules'!$C$67)</f>
        <v>10</v>
      </c>
      <c r="BP196" s="262">
        <f>if(1+('Utility Modules'!$C$66*BP195)&lt;'Utility Modules'!$C$67,1+('Utility Modules'!$C$66*BP195),'Utility Modules'!$C$67)</f>
        <v>10</v>
      </c>
      <c r="BQ196" s="262">
        <f>if(1+('Utility Modules'!$C$66*BQ195)&lt;'Utility Modules'!$C$67,1+('Utility Modules'!$C$66*BQ195),'Utility Modules'!$C$67)</f>
        <v>10</v>
      </c>
      <c r="BR196" s="262">
        <f>if(1+('Utility Modules'!$C$66*BR195)&lt;'Utility Modules'!$C$67,1+('Utility Modules'!$C$66*BR195),'Utility Modules'!$C$67)</f>
        <v>10</v>
      </c>
      <c r="BS196" s="262">
        <f>if(1+('Utility Modules'!$C$66*BS195)&lt;'Utility Modules'!$C$67,1+('Utility Modules'!$C$66*BS195),'Utility Modules'!$C$67)</f>
        <v>10</v>
      </c>
      <c r="BT196" s="262">
        <f>if(1+('Utility Modules'!$C$66*BT195)&lt;'Utility Modules'!$C$67,1+('Utility Modules'!$C$66*BT195),'Utility Modules'!$C$67)</f>
        <v>10</v>
      </c>
      <c r="BU196" s="262">
        <f>if(1+('Utility Modules'!$C$66*BU195)&lt;'Utility Modules'!$C$67,1+('Utility Modules'!$C$66*BU195),'Utility Modules'!$C$67)</f>
        <v>10</v>
      </c>
      <c r="BV196" s="262">
        <f>if(1+('Utility Modules'!$C$66*BV195)&lt;'Utility Modules'!$C$67,1+('Utility Modules'!$C$66*BV195),'Utility Modules'!$C$67)</f>
        <v>10</v>
      </c>
      <c r="BW196" s="262">
        <f>if(1+('Utility Modules'!$C$66*BW195)&lt;'Utility Modules'!$C$67,1+('Utility Modules'!$C$66*BW195),'Utility Modules'!$C$67)</f>
        <v>10</v>
      </c>
      <c r="BX196" s="262">
        <f>if(1+('Utility Modules'!$C$66*BX195)&lt;'Utility Modules'!$C$67,1+('Utility Modules'!$C$66*BX195),'Utility Modules'!$C$67)</f>
        <v>10</v>
      </c>
      <c r="BY196" s="262">
        <f>if(1+('Utility Modules'!$C$66*BY195)&lt;'Utility Modules'!$C$67,1+('Utility Modules'!$C$66*BY195),'Utility Modules'!$C$67)</f>
        <v>10</v>
      </c>
      <c r="BZ196" s="262">
        <f>if(1+('Utility Modules'!$C$66*BZ195)&lt;'Utility Modules'!$C$67,1+('Utility Modules'!$C$66*BZ195),'Utility Modules'!$C$67)</f>
        <v>10</v>
      </c>
      <c r="CA196" s="262">
        <f>if(1+('Utility Modules'!$C$66*CA195)&lt;'Utility Modules'!$C$67,1+('Utility Modules'!$C$66*CA195),'Utility Modules'!$C$67)</f>
        <v>10</v>
      </c>
      <c r="CB196" s="262">
        <f>if(1+('Utility Modules'!$C$66*CB195)&lt;'Utility Modules'!$C$67,1+('Utility Modules'!$C$66*CB195),'Utility Modules'!$C$67)</f>
        <v>10</v>
      </c>
      <c r="CC196" s="262">
        <f>if(1+('Utility Modules'!$C$66*CC195)&lt;'Utility Modules'!$C$67,1+('Utility Modules'!$C$66*CC195),'Utility Modules'!$C$67)</f>
        <v>10</v>
      </c>
      <c r="CD196" s="262">
        <f>if(1+('Utility Modules'!$C$66*CD195)&lt;'Utility Modules'!$C$67,1+('Utility Modules'!$C$66*CD195),'Utility Modules'!$C$67)</f>
        <v>10</v>
      </c>
      <c r="CE196" s="262">
        <f>if(1+('Utility Modules'!$C$66*CE195)&lt;'Utility Modules'!$C$67,1+('Utility Modules'!$C$66*CE195),'Utility Modules'!$C$67)</f>
        <v>10</v>
      </c>
      <c r="CF196" s="262">
        <f>if(1+('Utility Modules'!$C$66*CF195)&lt;'Utility Modules'!$C$67,1+('Utility Modules'!$C$66*CF195),'Utility Modules'!$C$67)</f>
        <v>10</v>
      </c>
      <c r="CG196" s="262">
        <f>if(1+('Utility Modules'!$C$66*CG195)&lt;'Utility Modules'!$C$67,1+('Utility Modules'!$C$66*CG195),'Utility Modules'!$C$67)</f>
        <v>10</v>
      </c>
      <c r="CH196" s="262">
        <f>if(1+('Utility Modules'!$C$66*CH195)&lt;'Utility Modules'!$C$67,1+('Utility Modules'!$C$66*CH195),'Utility Modules'!$C$67)</f>
        <v>10</v>
      </c>
      <c r="CI196" s="262">
        <f>if(1+('Utility Modules'!$C$66*CI195)&lt;'Utility Modules'!$C$67,1+('Utility Modules'!$C$66*CI195),'Utility Modules'!$C$67)</f>
        <v>10</v>
      </c>
      <c r="CJ196" s="262">
        <f>if(1+('Utility Modules'!$C$66*CJ195)&lt;'Utility Modules'!$C$67,1+('Utility Modules'!$C$66*CJ195),'Utility Modules'!$C$67)</f>
        <v>10</v>
      </c>
      <c r="CK196" s="262">
        <f>if(1+('Utility Modules'!$C$66*CK195)&lt;'Utility Modules'!$C$67,1+('Utility Modules'!$C$66*CK195),'Utility Modules'!$C$67)</f>
        <v>10</v>
      </c>
      <c r="CL196" s="262">
        <f>if(1+('Utility Modules'!$C$66*CL195)&lt;'Utility Modules'!$C$67,1+('Utility Modules'!$C$66*CL195),'Utility Modules'!$C$67)</f>
        <v>10</v>
      </c>
      <c r="CM196" s="262">
        <f>if(1+('Utility Modules'!$C$66*CM195)&lt;'Utility Modules'!$C$67,1+('Utility Modules'!$C$66*CM195),'Utility Modules'!$C$67)</f>
        <v>10</v>
      </c>
      <c r="CN196" s="262">
        <f>if(1+('Utility Modules'!$C$66*CN195)&lt;'Utility Modules'!$C$67,1+('Utility Modules'!$C$66*CN195),'Utility Modules'!$C$67)</f>
        <v>10</v>
      </c>
      <c r="CO196" s="262">
        <f>if(1+('Utility Modules'!$C$66*CO195)&lt;'Utility Modules'!$C$67,1+('Utility Modules'!$C$66*CO195),'Utility Modules'!$C$67)</f>
        <v>10</v>
      </c>
      <c r="CP196" s="262">
        <f>if(1+('Utility Modules'!$C$66*CP195)&lt;'Utility Modules'!$C$67,1+('Utility Modules'!$C$66*CP195),'Utility Modules'!$C$67)</f>
        <v>10</v>
      </c>
      <c r="CQ196" s="262">
        <f>if(1+('Utility Modules'!$C$66*CQ195)&lt;'Utility Modules'!$C$67,1+('Utility Modules'!$C$66*CQ195),'Utility Modules'!$C$67)</f>
        <v>10</v>
      </c>
      <c r="CR196" s="262">
        <f>if(1+('Utility Modules'!$C$66*CR195)&lt;'Utility Modules'!$C$67,1+('Utility Modules'!$C$66*CR195),'Utility Modules'!$C$67)</f>
        <v>10</v>
      </c>
      <c r="CS196" s="262">
        <f>if(1+('Utility Modules'!$C$66*CS195)&lt;'Utility Modules'!$C$67,1+('Utility Modules'!$C$66*CS195),'Utility Modules'!$C$67)</f>
        <v>10</v>
      </c>
      <c r="CT196" s="262">
        <f>if(1+('Utility Modules'!$C$66*CT195)&lt;'Utility Modules'!$C$67,1+('Utility Modules'!$C$66*CT195),'Utility Modules'!$C$67)</f>
        <v>10</v>
      </c>
      <c r="CU196" s="262">
        <f>if(1+('Utility Modules'!$C$66*CU195)&lt;'Utility Modules'!$C$67,1+('Utility Modules'!$C$66*CU195),'Utility Modules'!$C$67)</f>
        <v>10</v>
      </c>
      <c r="CV196" s="262">
        <f>if(1+('Utility Modules'!$C$66*CV195)&lt;'Utility Modules'!$C$67,1+('Utility Modules'!$C$66*CV195),'Utility Modules'!$C$67)</f>
        <v>10</v>
      </c>
      <c r="CW196" s="262">
        <f>if(1+('Utility Modules'!$C$66*CW195)&lt;'Utility Modules'!$C$67,1+('Utility Modules'!$C$66*CW195),'Utility Modules'!$C$67)</f>
        <v>10</v>
      </c>
      <c r="CX196" s="262">
        <f>if(1+('Utility Modules'!$C$66*CX195)&lt;'Utility Modules'!$C$67,1+('Utility Modules'!$C$66*CX195),'Utility Modules'!$C$67)</f>
        <v>10</v>
      </c>
      <c r="CY196" s="262">
        <f>if(1+('Utility Modules'!$C$66*CY195)&lt;'Utility Modules'!$C$67,1+('Utility Modules'!$C$66*CY195),'Utility Modules'!$C$67)</f>
        <v>10</v>
      </c>
      <c r="CZ196" s="262">
        <f>if(1+('Utility Modules'!$C$66*CZ195)&lt;'Utility Modules'!$C$67,1+('Utility Modules'!$C$66*CZ195),'Utility Modules'!$C$67)</f>
        <v>10</v>
      </c>
      <c r="DA196" s="262">
        <f>if(1+('Utility Modules'!$C$66*DA195)&lt;'Utility Modules'!$C$67,1+('Utility Modules'!$C$66*DA195),'Utility Modules'!$C$67)</f>
        <v>10</v>
      </c>
      <c r="DB196" s="262">
        <f>if(1+('Utility Modules'!$C$66*DB195)&lt;'Utility Modules'!$C$67,1+('Utility Modules'!$C$66*DB195),'Utility Modules'!$C$67)</f>
        <v>10</v>
      </c>
      <c r="DC196" s="262">
        <f>if(1+('Utility Modules'!$C$66*DC195)&lt;'Utility Modules'!$C$67,1+('Utility Modules'!$C$66*DC195),'Utility Modules'!$C$67)</f>
        <v>10</v>
      </c>
      <c r="DD196" s="262">
        <f>if(1+('Utility Modules'!$C$66*DD195)&lt;'Utility Modules'!$C$67,1+('Utility Modules'!$C$66*DD195),'Utility Modules'!$C$67)</f>
        <v>10</v>
      </c>
      <c r="DE196" s="262">
        <f>if(1+('Utility Modules'!$C$66*DE195)&lt;'Utility Modules'!$C$67,1+('Utility Modules'!$C$66*DE195),'Utility Modules'!$C$67)</f>
        <v>10</v>
      </c>
      <c r="DF196" s="262">
        <f>if(1+('Utility Modules'!$C$66*DF195)&lt;'Utility Modules'!$C$67,1+('Utility Modules'!$C$66*DF195),'Utility Modules'!$C$67)</f>
        <v>10</v>
      </c>
      <c r="DG196" s="262">
        <f>if(1+('Utility Modules'!$C$66*DG195)&lt;'Utility Modules'!$C$67,1+('Utility Modules'!$C$66*DG195),'Utility Modules'!$C$67)</f>
        <v>10</v>
      </c>
      <c r="DH196" s="262">
        <f>if(1+('Utility Modules'!$C$66*DH195)&lt;'Utility Modules'!$C$67,1+('Utility Modules'!$C$66*DH195),'Utility Modules'!$C$67)</f>
        <v>10</v>
      </c>
      <c r="DI196" s="262">
        <f>if(1+('Utility Modules'!$C$66*DI195)&lt;'Utility Modules'!$C$67,1+('Utility Modules'!$C$66*DI195),'Utility Modules'!$C$67)</f>
        <v>10</v>
      </c>
      <c r="DJ196" s="262">
        <f>if(1+('Utility Modules'!$C$66*DJ195)&lt;'Utility Modules'!$C$67,1+('Utility Modules'!$C$66*DJ195),'Utility Modules'!$C$67)</f>
        <v>10</v>
      </c>
      <c r="DK196" s="262">
        <f>if(1+('Utility Modules'!$C$66*DK195)&lt;'Utility Modules'!$C$67,1+('Utility Modules'!$C$66*DK195),'Utility Modules'!$C$67)</f>
        <v>10</v>
      </c>
      <c r="DL196" s="262">
        <f>if(1+('Utility Modules'!$C$66*DL195)&lt;'Utility Modules'!$C$67,1+('Utility Modules'!$C$66*DL195),'Utility Modules'!$C$67)</f>
        <v>10</v>
      </c>
      <c r="DM196" s="262">
        <f>if(1+('Utility Modules'!$C$66*DM195)&lt;'Utility Modules'!$C$67,1+('Utility Modules'!$C$66*DM195),'Utility Modules'!$C$67)</f>
        <v>10</v>
      </c>
      <c r="DN196" s="262">
        <f>if(1+('Utility Modules'!$C$66*DN195)&lt;'Utility Modules'!$C$67,1+('Utility Modules'!$C$66*DN195),'Utility Modules'!$C$67)</f>
        <v>10</v>
      </c>
      <c r="DO196" s="262">
        <f>if(1+('Utility Modules'!$C$66*DO195)&lt;'Utility Modules'!$C$67,1+('Utility Modules'!$C$66*DO195),'Utility Modules'!$C$67)</f>
        <v>10</v>
      </c>
      <c r="DP196" s="262">
        <f>if(1+('Utility Modules'!$C$66*DP195)&lt;'Utility Modules'!$C$67,1+('Utility Modules'!$C$66*DP195),'Utility Modules'!$C$67)</f>
        <v>10</v>
      </c>
      <c r="DQ196" s="262">
        <f>if(1+('Utility Modules'!$C$66*DQ195)&lt;'Utility Modules'!$C$67,1+('Utility Modules'!$C$66*DQ195),'Utility Modules'!$C$67)</f>
        <v>10</v>
      </c>
      <c r="DR196" s="262">
        <f>if(1+('Utility Modules'!$C$66*DR195)&lt;'Utility Modules'!$C$67,1+('Utility Modules'!$C$66*DR195),'Utility Modules'!$C$67)</f>
        <v>10</v>
      </c>
    </row>
    <row r="197" ht="14.25" customHeight="1">
      <c r="B197" s="251" t="s">
        <v>307</v>
      </c>
      <c r="C197" s="27">
        <f t="shared" ref="C197:DR197" si="100">C194*(1+C196*C8/C7)</f>
        <v>600048301.5</v>
      </c>
      <c r="D197" s="27">
        <f t="shared" si="100"/>
        <v>5075871771</v>
      </c>
      <c r="E197" s="27">
        <f t="shared" si="100"/>
        <v>7360065108</v>
      </c>
      <c r="F197" s="27">
        <f t="shared" si="100"/>
        <v>9411214801</v>
      </c>
      <c r="G197" s="27">
        <f t="shared" si="100"/>
        <v>10492240678</v>
      </c>
      <c r="H197" s="27">
        <f t="shared" si="100"/>
        <v>10876735641</v>
      </c>
      <c r="I197" s="27">
        <f t="shared" si="100"/>
        <v>11003149043</v>
      </c>
      <c r="J197" s="27">
        <f t="shared" si="100"/>
        <v>11040385422</v>
      </c>
      <c r="K197" s="27">
        <f t="shared" si="100"/>
        <v>11052556826</v>
      </c>
      <c r="L197" s="27">
        <f t="shared" si="100"/>
        <v>11056862894</v>
      </c>
      <c r="M197" s="27">
        <f t="shared" si="100"/>
        <v>11058757896</v>
      </c>
      <c r="N197" s="27">
        <f t="shared" si="100"/>
        <v>11060205383</v>
      </c>
      <c r="O197" s="27">
        <f t="shared" si="100"/>
        <v>11061415271</v>
      </c>
      <c r="P197" s="27">
        <f t="shared" si="100"/>
        <v>11062616498</v>
      </c>
      <c r="Q197" s="27">
        <f t="shared" si="100"/>
        <v>11063772989</v>
      </c>
      <c r="R197" s="27">
        <f t="shared" si="100"/>
        <v>11064974535</v>
      </c>
      <c r="S197" s="27">
        <f t="shared" si="100"/>
        <v>11066186431</v>
      </c>
      <c r="T197" s="27">
        <f t="shared" si="100"/>
        <v>11067370128</v>
      </c>
      <c r="U197" s="27">
        <f t="shared" si="100"/>
        <v>11068604853</v>
      </c>
      <c r="V197" s="27">
        <f t="shared" si="100"/>
        <v>11069811031</v>
      </c>
      <c r="W197" s="27">
        <f t="shared" si="100"/>
        <v>11071069101</v>
      </c>
      <c r="X197" s="27">
        <f t="shared" si="100"/>
        <v>11072339057</v>
      </c>
      <c r="Y197" s="27">
        <f t="shared" si="100"/>
        <v>11073496332</v>
      </c>
      <c r="Z197" s="27">
        <f t="shared" si="100"/>
        <v>11074788915</v>
      </c>
      <c r="AA197" s="27">
        <f t="shared" si="100"/>
        <v>11076051121</v>
      </c>
      <c r="AB197" s="27">
        <f t="shared" si="100"/>
        <v>11077367098</v>
      </c>
      <c r="AC197" s="27">
        <f t="shared" si="100"/>
        <v>11078651944</v>
      </c>
      <c r="AD197" s="27">
        <f t="shared" si="100"/>
        <v>11079991315</v>
      </c>
      <c r="AE197" s="27">
        <f t="shared" si="100"/>
        <v>11081342575</v>
      </c>
      <c r="AF197" s="27">
        <f t="shared" si="100"/>
        <v>11082661567</v>
      </c>
      <c r="AG197" s="27">
        <f t="shared" si="100"/>
        <v>11084036221</v>
      </c>
      <c r="AH197" s="27">
        <f t="shared" si="100"/>
        <v>11085377852</v>
      </c>
      <c r="AI197" s="27">
        <f t="shared" si="100"/>
        <v>11086775902</v>
      </c>
      <c r="AJ197" s="27">
        <f t="shared" si="100"/>
        <v>11088185840</v>
      </c>
      <c r="AK197" s="27">
        <f t="shared" si="100"/>
        <v>11089469552</v>
      </c>
      <c r="AL197" s="27">
        <f t="shared" si="100"/>
        <v>11090902118</v>
      </c>
      <c r="AM197" s="27">
        <f t="shared" si="100"/>
        <v>11092299792</v>
      </c>
      <c r="AN197" s="27">
        <f t="shared" si="100"/>
        <v>11093755752</v>
      </c>
      <c r="AO197" s="27">
        <f t="shared" si="100"/>
        <v>11095176066</v>
      </c>
      <c r="AP197" s="27">
        <f t="shared" si="100"/>
        <v>11096655421</v>
      </c>
      <c r="AQ197" s="27">
        <f t="shared" si="100"/>
        <v>11098146665</v>
      </c>
      <c r="AR197" s="27">
        <f t="shared" si="100"/>
        <v>11099601124</v>
      </c>
      <c r="AS197" s="27">
        <f t="shared" si="100"/>
        <v>11101115762</v>
      </c>
      <c r="AT197" s="27">
        <f t="shared" si="100"/>
        <v>11102592861</v>
      </c>
      <c r="AU197" s="27">
        <f t="shared" si="100"/>
        <v>11104130894</v>
      </c>
      <c r="AV197" s="27">
        <f t="shared" si="100"/>
        <v>11105680816</v>
      </c>
      <c r="AW197" s="27">
        <f t="shared" si="100"/>
        <v>11107141506</v>
      </c>
      <c r="AX197" s="27">
        <f t="shared" si="100"/>
        <v>11108714439</v>
      </c>
      <c r="AY197" s="27">
        <f t="shared" si="100"/>
        <v>11110247952</v>
      </c>
      <c r="AZ197" s="27">
        <f t="shared" si="100"/>
        <v>11111844280</v>
      </c>
      <c r="BA197" s="27">
        <f t="shared" si="100"/>
        <v>11113400433</v>
      </c>
      <c r="BB197" s="27">
        <f t="shared" si="100"/>
        <v>11115020155</v>
      </c>
      <c r="BC197" s="27">
        <f t="shared" si="100"/>
        <v>11116651766</v>
      </c>
      <c r="BD197" s="27">
        <f t="shared" si="100"/>
        <v>11118242064</v>
      </c>
      <c r="BE197" s="27">
        <f t="shared" si="100"/>
        <v>11119897069</v>
      </c>
      <c r="BF197" s="27">
        <f t="shared" si="100"/>
        <v>11121510007</v>
      </c>
      <c r="BG197" s="27">
        <f t="shared" si="100"/>
        <v>11123188407</v>
      </c>
      <c r="BH197" s="27">
        <f t="shared" si="100"/>
        <v>11124878696</v>
      </c>
      <c r="BI197" s="27">
        <f t="shared" si="100"/>
        <v>11126415628</v>
      </c>
      <c r="BJ197" s="27">
        <f t="shared" si="100"/>
        <v>11128128544</v>
      </c>
      <c r="BK197" s="27">
        <f t="shared" si="100"/>
        <v>11129797525</v>
      </c>
      <c r="BL197" s="27">
        <f t="shared" si="100"/>
        <v>11131533836</v>
      </c>
      <c r="BM197" s="27">
        <f t="shared" si="100"/>
        <v>11133225457</v>
      </c>
      <c r="BN197" s="27">
        <f t="shared" si="100"/>
        <v>11134985163</v>
      </c>
      <c r="BO197" s="27">
        <f t="shared" si="100"/>
        <v>11136756757</v>
      </c>
      <c r="BP197" s="27">
        <f t="shared" si="100"/>
        <v>11138482523</v>
      </c>
      <c r="BQ197" s="27">
        <f t="shared" si="100"/>
        <v>11140277512</v>
      </c>
      <c r="BR197" s="27">
        <f t="shared" si="100"/>
        <v>11142025918</v>
      </c>
      <c r="BS197" s="27">
        <f t="shared" si="100"/>
        <v>11143844302</v>
      </c>
      <c r="BT197" s="27">
        <f t="shared" si="100"/>
        <v>11145674574</v>
      </c>
      <c r="BU197" s="27">
        <f t="shared" si="100"/>
        <v>11147337943</v>
      </c>
      <c r="BV197" s="27">
        <f t="shared" si="100"/>
        <v>11149190843</v>
      </c>
      <c r="BW197" s="27">
        <f t="shared" si="100"/>
        <v>11150995292</v>
      </c>
      <c r="BX197" s="27">
        <f t="shared" si="100"/>
        <v>11152871586</v>
      </c>
      <c r="BY197" s="27">
        <f t="shared" si="100"/>
        <v>11154698675</v>
      </c>
      <c r="BZ197" s="27">
        <f t="shared" si="100"/>
        <v>11156598364</v>
      </c>
      <c r="CA197" s="27">
        <f t="shared" si="100"/>
        <v>11158509942</v>
      </c>
      <c r="CB197" s="27">
        <f t="shared" si="100"/>
        <v>11160371176</v>
      </c>
      <c r="CC197" s="27">
        <f t="shared" si="100"/>
        <v>11162306149</v>
      </c>
      <c r="CD197" s="27">
        <f t="shared" si="100"/>
        <v>11164190023</v>
      </c>
      <c r="CE197" s="27">
        <f t="shared" si="100"/>
        <v>11166148390</v>
      </c>
      <c r="CF197" s="27">
        <f t="shared" si="100"/>
        <v>11168118646</v>
      </c>
      <c r="CG197" s="27">
        <f t="shared" si="100"/>
        <v>11169908451</v>
      </c>
      <c r="CH197" s="27">
        <f t="shared" si="100"/>
        <v>11171901334</v>
      </c>
      <c r="CI197" s="27">
        <f t="shared" si="100"/>
        <v>11173841251</v>
      </c>
      <c r="CJ197" s="27">
        <f t="shared" si="100"/>
        <v>11175857529</v>
      </c>
      <c r="CK197" s="27">
        <f t="shared" si="100"/>
        <v>11177820086</v>
      </c>
      <c r="CL197" s="27">
        <f t="shared" si="100"/>
        <v>11179859759</v>
      </c>
      <c r="CM197" s="27">
        <f t="shared" si="100"/>
        <v>11181911320</v>
      </c>
      <c r="CN197" s="27">
        <f t="shared" si="100"/>
        <v>11183908022</v>
      </c>
      <c r="CO197" s="27">
        <f t="shared" si="100"/>
        <v>11185982978</v>
      </c>
      <c r="CP197" s="27">
        <f t="shared" si="100"/>
        <v>11188002320</v>
      </c>
      <c r="CQ197" s="27">
        <f t="shared" si="100"/>
        <v>11190100671</v>
      </c>
      <c r="CR197" s="27">
        <f t="shared" si="100"/>
        <v>11192210910</v>
      </c>
      <c r="CS197" s="27">
        <f t="shared" si="100"/>
        <v>11194195769</v>
      </c>
      <c r="CT197" s="27">
        <f t="shared" si="100"/>
        <v>11196329019</v>
      </c>
      <c r="CU197" s="27">
        <f t="shared" si="100"/>
        <v>11198404775</v>
      </c>
      <c r="CV197" s="27">
        <f t="shared" si="100"/>
        <v>11200561420</v>
      </c>
      <c r="CW197" s="27">
        <f t="shared" si="100"/>
        <v>11202659816</v>
      </c>
      <c r="CX197" s="27">
        <f t="shared" si="100"/>
        <v>11204839856</v>
      </c>
      <c r="CY197" s="27">
        <f t="shared" si="100"/>
        <v>11207031784</v>
      </c>
      <c r="CZ197" s="27">
        <f t="shared" si="100"/>
        <v>11209164326</v>
      </c>
      <c r="DA197" s="27">
        <f t="shared" si="100"/>
        <v>11211379649</v>
      </c>
      <c r="DB197" s="27">
        <f t="shared" si="100"/>
        <v>11213534830</v>
      </c>
      <c r="DC197" s="27">
        <f t="shared" si="100"/>
        <v>11215773547</v>
      </c>
      <c r="DD197" s="27">
        <f t="shared" si="100"/>
        <v>11218024154</v>
      </c>
      <c r="DE197" s="27">
        <f t="shared" si="100"/>
        <v>11220067179</v>
      </c>
      <c r="DF197" s="27">
        <f t="shared" si="100"/>
        <v>11222340413</v>
      </c>
      <c r="DG197" s="27">
        <f t="shared" si="100"/>
        <v>11224551637</v>
      </c>
      <c r="DH197" s="27">
        <f t="shared" si="100"/>
        <v>11226848266</v>
      </c>
      <c r="DI197" s="27">
        <f t="shared" si="100"/>
        <v>11229082129</v>
      </c>
      <c r="DJ197" s="27">
        <f t="shared" si="100"/>
        <v>11231402152</v>
      </c>
      <c r="DK197" s="27">
        <f t="shared" si="100"/>
        <v>11233734065</v>
      </c>
      <c r="DL197" s="27">
        <f t="shared" si="100"/>
        <v>11236002074</v>
      </c>
      <c r="DM197" s="27">
        <f t="shared" si="100"/>
        <v>11238357380</v>
      </c>
      <c r="DN197" s="27">
        <f t="shared" si="100"/>
        <v>11240648029</v>
      </c>
      <c r="DO197" s="27">
        <f t="shared" si="100"/>
        <v>11243026731</v>
      </c>
      <c r="DP197" s="27">
        <f t="shared" si="100"/>
        <v>11245417321</v>
      </c>
      <c r="DQ197" s="27">
        <f t="shared" si="100"/>
        <v>11247586782</v>
      </c>
      <c r="DR197" s="27">
        <f t="shared" si="100"/>
        <v>11250000000</v>
      </c>
    </row>
    <row r="198" ht="14.25" customHeight="1">
      <c r="B198" s="251" t="s">
        <v>308</v>
      </c>
      <c r="C198" s="27">
        <f t="shared" ref="C198:DR198" si="101">C197*(1-C8/C7)</f>
        <v>436368342</v>
      </c>
      <c r="D198" s="27">
        <f t="shared" si="101"/>
        <v>4012153546</v>
      </c>
      <c r="E198" s="27">
        <f t="shared" si="101"/>
        <v>6610737792</v>
      </c>
      <c r="F198" s="27">
        <f t="shared" si="101"/>
        <v>8793994545</v>
      </c>
      <c r="G198" s="27">
        <f t="shared" si="101"/>
        <v>9914026603</v>
      </c>
      <c r="H198" s="27">
        <f t="shared" si="101"/>
        <v>10309655112</v>
      </c>
      <c r="I198" s="27">
        <f t="shared" si="101"/>
        <v>10439535675</v>
      </c>
      <c r="J198" s="27">
        <f t="shared" si="101"/>
        <v>10477829424</v>
      </c>
      <c r="K198" s="27">
        <f t="shared" si="101"/>
        <v>10490401987</v>
      </c>
      <c r="L198" s="27">
        <f t="shared" si="101"/>
        <v>10494902558</v>
      </c>
      <c r="M198" s="27">
        <f t="shared" si="101"/>
        <v>10496919488</v>
      </c>
      <c r="N198" s="27">
        <f t="shared" si="101"/>
        <v>10498482783</v>
      </c>
      <c r="O198" s="27">
        <f t="shared" si="101"/>
        <v>10499797441</v>
      </c>
      <c r="P198" s="27">
        <f t="shared" si="101"/>
        <v>10501103218</v>
      </c>
      <c r="Q198" s="27">
        <f t="shared" si="101"/>
        <v>10502358362</v>
      </c>
      <c r="R198" s="27">
        <f t="shared" si="101"/>
        <v>10503659570</v>
      </c>
      <c r="S198" s="27">
        <f t="shared" si="101"/>
        <v>10504968907</v>
      </c>
      <c r="T198" s="27">
        <f t="shared" si="101"/>
        <v>10506244818</v>
      </c>
      <c r="U198" s="27">
        <f t="shared" si="101"/>
        <v>10507572682</v>
      </c>
      <c r="V198" s="27">
        <f t="shared" si="101"/>
        <v>10508866921</v>
      </c>
      <c r="W198" s="27">
        <f t="shared" si="101"/>
        <v>10510213846</v>
      </c>
      <c r="X198" s="27">
        <f t="shared" si="101"/>
        <v>10511570481</v>
      </c>
      <c r="Y198" s="27">
        <f t="shared" si="101"/>
        <v>10512804178</v>
      </c>
      <c r="Z198" s="27">
        <f t="shared" si="101"/>
        <v>10514179301</v>
      </c>
      <c r="AA198" s="27">
        <f t="shared" si="101"/>
        <v>10515519315</v>
      </c>
      <c r="AB198" s="27">
        <f t="shared" si="101"/>
        <v>10516913556</v>
      </c>
      <c r="AC198" s="27">
        <f t="shared" si="101"/>
        <v>10518272074</v>
      </c>
      <c r="AD198" s="27">
        <f t="shared" si="101"/>
        <v>10519685438</v>
      </c>
      <c r="AE198" s="27">
        <f t="shared" si="101"/>
        <v>10521108520</v>
      </c>
      <c r="AF198" s="27">
        <f t="shared" si="101"/>
        <v>10522494950</v>
      </c>
      <c r="AG198" s="27">
        <f t="shared" si="101"/>
        <v>10523937159</v>
      </c>
      <c r="AH198" s="27">
        <f t="shared" si="101"/>
        <v>10525342101</v>
      </c>
      <c r="AI198" s="27">
        <f t="shared" si="101"/>
        <v>10526803439</v>
      </c>
      <c r="AJ198" s="27">
        <f t="shared" si="101"/>
        <v>10528274500</v>
      </c>
      <c r="AK198" s="27">
        <f t="shared" si="101"/>
        <v>10529611558</v>
      </c>
      <c r="AL198" s="27">
        <f t="shared" si="101"/>
        <v>10531101126</v>
      </c>
      <c r="AM198" s="27">
        <f t="shared" si="101"/>
        <v>10532551902</v>
      </c>
      <c r="AN198" s="27">
        <f t="shared" si="101"/>
        <v>10534060607</v>
      </c>
      <c r="AO198" s="27">
        <f t="shared" si="101"/>
        <v>10535529904</v>
      </c>
      <c r="AP198" s="27">
        <f t="shared" si="101"/>
        <v>10537057748</v>
      </c>
      <c r="AQ198" s="27">
        <f t="shared" si="101"/>
        <v>10538595319</v>
      </c>
      <c r="AR198" s="27">
        <f t="shared" si="101"/>
        <v>10540092554</v>
      </c>
      <c r="AS198" s="27">
        <f t="shared" si="101"/>
        <v>10541649269</v>
      </c>
      <c r="AT198" s="27">
        <f t="shared" si="101"/>
        <v>10543165032</v>
      </c>
      <c r="AU198" s="27">
        <f t="shared" si="101"/>
        <v>10544740893</v>
      </c>
      <c r="AV198" s="27">
        <f t="shared" si="101"/>
        <v>10546326485</v>
      </c>
      <c r="AW198" s="27">
        <f t="shared" si="101"/>
        <v>10547818591</v>
      </c>
      <c r="AX198" s="27">
        <f t="shared" si="101"/>
        <v>10549423018</v>
      </c>
      <c r="AY198" s="27">
        <f t="shared" si="101"/>
        <v>10550984958</v>
      </c>
      <c r="AZ198" s="27">
        <f t="shared" si="101"/>
        <v>10552608538</v>
      </c>
      <c r="BA198" s="27">
        <f t="shared" si="101"/>
        <v>10554189012</v>
      </c>
      <c r="BB198" s="27">
        <f t="shared" si="101"/>
        <v>10555831747</v>
      </c>
      <c r="BC198" s="27">
        <f t="shared" si="101"/>
        <v>10557484217</v>
      </c>
      <c r="BD198" s="27">
        <f t="shared" si="101"/>
        <v>10559092651</v>
      </c>
      <c r="BE198" s="27">
        <f t="shared" si="101"/>
        <v>10560764279</v>
      </c>
      <c r="BF198" s="27">
        <f t="shared" si="101"/>
        <v>10562391254</v>
      </c>
      <c r="BG198" s="27">
        <f t="shared" si="101"/>
        <v>10564082042</v>
      </c>
      <c r="BH198" s="27">
        <f t="shared" si="101"/>
        <v>10565782568</v>
      </c>
      <c r="BI198" s="27">
        <f t="shared" si="101"/>
        <v>10567326898</v>
      </c>
      <c r="BJ198" s="27">
        <f t="shared" si="101"/>
        <v>10569045958</v>
      </c>
      <c r="BK198" s="27">
        <f t="shared" si="101"/>
        <v>10570718839</v>
      </c>
      <c r="BL198" s="27">
        <f t="shared" si="101"/>
        <v>10572457065</v>
      </c>
      <c r="BM198" s="27">
        <f t="shared" si="101"/>
        <v>10574148494</v>
      </c>
      <c r="BN198" s="27">
        <f t="shared" si="101"/>
        <v>10575905887</v>
      </c>
      <c r="BO198" s="27">
        <f t="shared" si="101"/>
        <v>10577673022</v>
      </c>
      <c r="BP198" s="27">
        <f t="shared" si="101"/>
        <v>10579392428</v>
      </c>
      <c r="BQ198" s="27">
        <f t="shared" si="101"/>
        <v>10581178732</v>
      </c>
      <c r="BR198" s="27">
        <f t="shared" si="101"/>
        <v>10582916690</v>
      </c>
      <c r="BS198" s="27">
        <f t="shared" si="101"/>
        <v>10584722167</v>
      </c>
      <c r="BT198" s="27">
        <f t="shared" si="101"/>
        <v>10586537387</v>
      </c>
      <c r="BU198" s="27">
        <f t="shared" si="101"/>
        <v>10588185316</v>
      </c>
      <c r="BV198" s="27">
        <f t="shared" si="101"/>
        <v>10590019081</v>
      </c>
      <c r="BW198" s="27">
        <f t="shared" si="101"/>
        <v>10591802971</v>
      </c>
      <c r="BX198" s="27">
        <f t="shared" si="101"/>
        <v>10593655913</v>
      </c>
      <c r="BY198" s="27">
        <f t="shared" si="101"/>
        <v>10595458361</v>
      </c>
      <c r="BZ198" s="27">
        <f t="shared" si="101"/>
        <v>10597330479</v>
      </c>
      <c r="CA198" s="27">
        <f t="shared" si="101"/>
        <v>10599212344</v>
      </c>
      <c r="CB198" s="27">
        <f t="shared" si="101"/>
        <v>10601042784</v>
      </c>
      <c r="CC198" s="27">
        <f t="shared" si="101"/>
        <v>10602943829</v>
      </c>
      <c r="CD198" s="27">
        <f t="shared" si="101"/>
        <v>10604792830</v>
      </c>
      <c r="CE198" s="27">
        <f t="shared" si="101"/>
        <v>10606713055</v>
      </c>
      <c r="CF198" s="27">
        <f t="shared" si="101"/>
        <v>10608643029</v>
      </c>
      <c r="CG198" s="27">
        <f t="shared" si="101"/>
        <v>10610394610</v>
      </c>
      <c r="CH198" s="27">
        <f t="shared" si="101"/>
        <v>10612343137</v>
      </c>
      <c r="CI198" s="27">
        <f t="shared" si="101"/>
        <v>10614238091</v>
      </c>
      <c r="CJ198" s="27">
        <f t="shared" si="101"/>
        <v>10616205802</v>
      </c>
      <c r="CK198" s="27">
        <f t="shared" si="101"/>
        <v>10618119322</v>
      </c>
      <c r="CL198" s="27">
        <f t="shared" si="101"/>
        <v>10620106218</v>
      </c>
      <c r="CM198" s="27">
        <f t="shared" si="101"/>
        <v>10622102864</v>
      </c>
      <c r="CN198" s="27">
        <f t="shared" si="101"/>
        <v>10624044386</v>
      </c>
      <c r="CO198" s="27">
        <f t="shared" si="101"/>
        <v>10626060219</v>
      </c>
      <c r="CP198" s="27">
        <f t="shared" si="101"/>
        <v>10628020310</v>
      </c>
      <c r="CQ198" s="27">
        <f t="shared" si="101"/>
        <v>10630055330</v>
      </c>
      <c r="CR198" s="27">
        <f t="shared" si="101"/>
        <v>10632100102</v>
      </c>
      <c r="CS198" s="27">
        <f t="shared" si="101"/>
        <v>10634021782</v>
      </c>
      <c r="CT198" s="27">
        <f t="shared" si="101"/>
        <v>10636085428</v>
      </c>
      <c r="CU198" s="27">
        <f t="shared" si="101"/>
        <v>10638091790</v>
      </c>
      <c r="CV198" s="27">
        <f t="shared" si="101"/>
        <v>10640174626</v>
      </c>
      <c r="CW198" s="27">
        <f t="shared" si="101"/>
        <v>10642199559</v>
      </c>
      <c r="CX198" s="27">
        <f t="shared" si="101"/>
        <v>10644301586</v>
      </c>
      <c r="CY198" s="27">
        <f t="shared" si="101"/>
        <v>10646413365</v>
      </c>
      <c r="CZ198" s="27">
        <f t="shared" si="101"/>
        <v>10648466308</v>
      </c>
      <c r="DA198" s="27">
        <f t="shared" si="101"/>
        <v>10650597279</v>
      </c>
      <c r="DB198" s="27">
        <f t="shared" si="101"/>
        <v>10652668795</v>
      </c>
      <c r="DC198" s="27">
        <f t="shared" si="101"/>
        <v>10654818957</v>
      </c>
      <c r="DD198" s="27">
        <f t="shared" si="101"/>
        <v>10656978873</v>
      </c>
      <c r="DE198" s="27">
        <f t="shared" si="101"/>
        <v>10658938148</v>
      </c>
      <c r="DF198" s="27">
        <f t="shared" si="101"/>
        <v>10661116628</v>
      </c>
      <c r="DG198" s="27">
        <f t="shared" si="101"/>
        <v>10663234120</v>
      </c>
      <c r="DH198" s="27">
        <f t="shared" si="101"/>
        <v>10665431793</v>
      </c>
      <c r="DI198" s="27">
        <f t="shared" si="101"/>
        <v>10667567860</v>
      </c>
      <c r="DJ198" s="27">
        <f t="shared" si="101"/>
        <v>10669784725</v>
      </c>
      <c r="DK198" s="27">
        <f t="shared" si="101"/>
        <v>10672011345</v>
      </c>
      <c r="DL198" s="27">
        <f t="shared" si="101"/>
        <v>10674175426</v>
      </c>
      <c r="DM198" s="27">
        <f t="shared" si="101"/>
        <v>10676421240</v>
      </c>
      <c r="DN198" s="27">
        <f t="shared" si="101"/>
        <v>10678603895</v>
      </c>
      <c r="DO198" s="27">
        <f t="shared" si="101"/>
        <v>10680868903</v>
      </c>
      <c r="DP198" s="27">
        <f t="shared" si="101"/>
        <v>10683143665</v>
      </c>
      <c r="DQ198" s="27">
        <f t="shared" si="101"/>
        <v>10685206673</v>
      </c>
      <c r="DR198" s="27">
        <f t="shared" si="101"/>
        <v>10687500000</v>
      </c>
    </row>
    <row r="199" ht="14.25" customHeight="1">
      <c r="B199" s="251" t="s">
        <v>309</v>
      </c>
      <c r="C199" s="27">
        <f>'Utility Modules'!$C$64*C197*C187</f>
        <v>150371.5168</v>
      </c>
      <c r="D199" s="27">
        <f>'Utility Modules'!$C$64*D197*D187</f>
        <v>4704894.345</v>
      </c>
      <c r="E199" s="27">
        <f>'Utility Modules'!$C$64*E197*E187</f>
        <v>13832163.79</v>
      </c>
      <c r="F199" s="27">
        <f>'Utility Modules'!$C$64*F197*F187</f>
        <v>27111019.2</v>
      </c>
      <c r="G199" s="27">
        <f>'Utility Modules'!$C$64*G197*G187</f>
        <v>38126009.36</v>
      </c>
      <c r="H199" s="27">
        <f>'Utility Modules'!$C$64*H197*H187</f>
        <v>12857113.13</v>
      </c>
      <c r="I199" s="27">
        <f>'Utility Modules'!$C$64*I197*I187</f>
        <v>15040553.95</v>
      </c>
      <c r="J199" s="27">
        <f>'Utility Modules'!$C$64*J197*J187</f>
        <v>18054654.6</v>
      </c>
      <c r="K199" s="27">
        <f>'Utility Modules'!$C$64*K197*K187</f>
        <v>21113258.58</v>
      </c>
      <c r="L199" s="27">
        <f>'Utility Modules'!$C$64*L197*L187</f>
        <v>24015429.32</v>
      </c>
      <c r="M199" s="27">
        <f>'Utility Modules'!$C$64*M197*M187</f>
        <v>26698295.79</v>
      </c>
      <c r="N199" s="27">
        <f>'Utility Modules'!$C$64*N197*N187</f>
        <v>15163562.4</v>
      </c>
      <c r="O199" s="27">
        <f>'Utility Modules'!$C$64*O197*O187</f>
        <v>15190450.23</v>
      </c>
      <c r="P199" s="27">
        <f>'Utility Modules'!$C$64*P197*P187</f>
        <v>16204051.18</v>
      </c>
      <c r="Q199" s="27">
        <f>'Utility Modules'!$C$64*Q197*Q187</f>
        <v>17412602.87</v>
      </c>
      <c r="R199" s="27">
        <f>'Utility Modules'!$C$64*R197*R187</f>
        <v>18638937.84</v>
      </c>
      <c r="S199" s="27">
        <f>'Utility Modules'!$C$64*S197*S187</f>
        <v>19833750.92</v>
      </c>
      <c r="T199" s="27">
        <f>'Utility Modules'!$C$64*T197*T187</f>
        <v>20982300.7</v>
      </c>
      <c r="U199" s="27">
        <f>'Utility Modules'!$C$64*U197*U187</f>
        <v>22080330.26</v>
      </c>
      <c r="V199" s="27">
        <f>'Utility Modules'!$C$64*V197*V187</f>
        <v>23126585.64</v>
      </c>
      <c r="W199" s="27">
        <f>'Utility Modules'!$C$64*W197*W187</f>
        <v>24121451.87</v>
      </c>
      <c r="X199" s="27">
        <f>'Utility Modules'!$C$64*X197*X187</f>
        <v>25065685.31</v>
      </c>
      <c r="Y199" s="27">
        <f>'Utility Modules'!$C$64*Y197*Y187</f>
        <v>25960176.77</v>
      </c>
      <c r="Z199" s="27">
        <f>'Utility Modules'!$C$64*Z197*Z187</f>
        <v>26807015.24</v>
      </c>
      <c r="AA199" s="27">
        <f>'Utility Modules'!$C$64*AA197*AA187</f>
        <v>27607441.93</v>
      </c>
      <c r="AB199" s="27">
        <f>'Utility Modules'!$C$64*AB197*AB187</f>
        <v>28363434.68</v>
      </c>
      <c r="AC199" s="27">
        <f>'Utility Modules'!$C$64*AC197*AC187</f>
        <v>29076588.65</v>
      </c>
      <c r="AD199" s="27">
        <f>'Utility Modules'!$C$64*AD197*AD187</f>
        <v>29748993.5</v>
      </c>
      <c r="AE199" s="27">
        <f>'Utility Modules'!$C$64*AE197*AE187</f>
        <v>30382393.45</v>
      </c>
      <c r="AF199" s="27">
        <f>'Utility Modules'!$C$64*AF197*AF187</f>
        <v>30978490.05</v>
      </c>
      <c r="AG199" s="27">
        <f>'Utility Modules'!$C$64*AG197*AG187</f>
        <v>31539340.75</v>
      </c>
      <c r="AH199" s="27">
        <f>'Utility Modules'!$C$64*AH197*AH187</f>
        <v>32066435.21</v>
      </c>
      <c r="AI199" s="27">
        <f>'Utility Modules'!$C$64*AI197*AI187</f>
        <v>32561738.88</v>
      </c>
      <c r="AJ199" s="27">
        <f>'Utility Modules'!$C$64*AJ197*AJ187</f>
        <v>33026756.03</v>
      </c>
      <c r="AK199" s="27">
        <f>'Utility Modules'!$C$64*AK197*AK187</f>
        <v>33462605.59</v>
      </c>
      <c r="AL199" s="27">
        <f>'Utility Modules'!$C$64*AL197*AL187</f>
        <v>33871648.51</v>
      </c>
      <c r="AM199" s="27">
        <f>'Utility Modules'!$C$64*AM197*AM187</f>
        <v>34254745.29</v>
      </c>
      <c r="AN199" s="27">
        <f>'Utility Modules'!$C$64*AN197*AN187</f>
        <v>34613553.54</v>
      </c>
      <c r="AO199" s="27">
        <f>'Utility Modules'!$C$64*AO197*AO187</f>
        <v>34949061.68</v>
      </c>
      <c r="AP199" s="27">
        <f>'Utility Modules'!$C$64*AP197*AP187</f>
        <v>35262803.42</v>
      </c>
      <c r="AQ199" s="27">
        <f>'Utility Modules'!$C$64*AQ197*AQ187</f>
        <v>35555790.43</v>
      </c>
      <c r="AR199" s="27">
        <f>'Utility Modules'!$C$64*AR197*AR187</f>
        <v>35828954.69</v>
      </c>
      <c r="AS199" s="27">
        <f>'Utility Modules'!$C$64*AS197*AS187</f>
        <v>36083658.46</v>
      </c>
      <c r="AT199" s="27">
        <f>'Utility Modules'!$C$64*AT197*AT187</f>
        <v>36320556.64</v>
      </c>
      <c r="AU199" s="27">
        <f>'Utility Modules'!$C$64*AU197*AU187</f>
        <v>36540909.14</v>
      </c>
      <c r="AV199" s="27">
        <f>'Utility Modules'!$C$64*AV197*AV187</f>
        <v>36745431.09</v>
      </c>
      <c r="AW199" s="27">
        <f>'Utility Modules'!$C$64*AW197*AW187</f>
        <v>36934596.16</v>
      </c>
      <c r="AX199" s="27">
        <f>'Utility Modules'!$C$64*AX197*AX187</f>
        <v>37109875.11</v>
      </c>
      <c r="AY199" s="27">
        <f>'Utility Modules'!$C$64*AY197*AY187</f>
        <v>37271489.53</v>
      </c>
      <c r="AZ199" s="27">
        <f>'Utility Modules'!$C$64*AZ197*AZ187</f>
        <v>37420487.87</v>
      </c>
      <c r="BA199" s="27">
        <f>'Utility Modules'!$C$64*BA197*BA187</f>
        <v>37557171.38</v>
      </c>
      <c r="BB199" s="27">
        <f>'Utility Modules'!$C$64*BB197*BB187</f>
        <v>37682523.18</v>
      </c>
      <c r="BC199" s="27">
        <f>'Utility Modules'!$C$64*BC197*BC187</f>
        <v>37796950.73</v>
      </c>
      <c r="BD199" s="27">
        <f>'Utility Modules'!$C$64*BD197*BD187</f>
        <v>37900818</v>
      </c>
      <c r="BE199" s="27">
        <f>'Utility Modules'!$C$64*BE197*BE187</f>
        <v>37995018.38</v>
      </c>
      <c r="BF199" s="27">
        <f>'Utility Modules'!$C$64*BF197*BF187</f>
        <v>38079672.36</v>
      </c>
      <c r="BG199" s="27">
        <f>'Utility Modules'!$C$64*BG197*BG187</f>
        <v>38155623.95</v>
      </c>
      <c r="BH199" s="27">
        <f>'Utility Modules'!$C$64*BH197*BH187</f>
        <v>38223130.07</v>
      </c>
      <c r="BI199" s="27">
        <f>'Utility Modules'!$C$64*BI197*BI187</f>
        <v>38282017.24</v>
      </c>
      <c r="BJ199" s="27">
        <f>'Utility Modules'!$C$64*BJ197*BJ187</f>
        <v>38333840.08</v>
      </c>
      <c r="BK199" s="27">
        <f>'Utility Modules'!$C$64*BK197*BK187</f>
        <v>38378204.78</v>
      </c>
      <c r="BL199" s="27">
        <f>'Utility Modules'!$C$64*BL197*BL187</f>
        <v>38415857.17</v>
      </c>
      <c r="BM199" s="27">
        <f>'Utility Modules'!$C$64*BM197*BM187</f>
        <v>38446737.45</v>
      </c>
      <c r="BN199" s="27">
        <f>'Utility Modules'!$C$64*BN197*BN187</f>
        <v>38471560.93</v>
      </c>
      <c r="BO199" s="27">
        <f>'Utility Modules'!$C$64*BO197*BO187</f>
        <v>38490433.16</v>
      </c>
      <c r="BP199" s="27">
        <f>'Utility Modules'!$C$64*BP197*BP187</f>
        <v>38503432.83</v>
      </c>
      <c r="BQ199" s="27">
        <f>'Utility Modules'!$C$64*BQ197*BQ187</f>
        <v>38511236.44</v>
      </c>
      <c r="BR199" s="27">
        <f>'Utility Modules'!$C$64*BR197*BR187</f>
        <v>38513692.39</v>
      </c>
      <c r="BS199" s="27">
        <f>'Utility Modules'!$C$64*BS197*BS187</f>
        <v>38511455.23</v>
      </c>
      <c r="BT199" s="27">
        <f>'Utility Modules'!$C$64*BT197*BT187</f>
        <v>38504554.17</v>
      </c>
      <c r="BU199" s="27">
        <f>'Utility Modules'!$C$64*BU197*BU187</f>
        <v>38492571.82</v>
      </c>
      <c r="BV199" s="27">
        <f>'Utility Modules'!$C$64*BV197*BV187</f>
        <v>38476971.77</v>
      </c>
      <c r="BW199" s="27">
        <f>'Utility Modules'!$C$64*BW197*BW187</f>
        <v>38457120.75</v>
      </c>
      <c r="BX199" s="27">
        <f>'Utility Modules'!$C$64*BX197*BX187</f>
        <v>38433629.84</v>
      </c>
      <c r="BY199" s="27">
        <f>'Utility Modules'!$C$64*BY197*BY187</f>
        <v>38406253.7</v>
      </c>
      <c r="BZ199" s="27">
        <f>'Utility Modules'!$C$64*BZ197*BZ187</f>
        <v>38375590.09</v>
      </c>
      <c r="CA199" s="27">
        <f>'Utility Modules'!$C$64*CA197*CA187</f>
        <v>38341591.13</v>
      </c>
      <c r="CB199" s="27">
        <f>'Utility Modules'!$C$64*CB197*CB187</f>
        <v>38304191.76</v>
      </c>
      <c r="CC199" s="27">
        <f>'Utility Modules'!$C$64*CC197*CC187</f>
        <v>38263972.8</v>
      </c>
      <c r="CD199" s="27">
        <f>'Utility Modules'!$C$64*CD197*CD187</f>
        <v>38220639.5</v>
      </c>
      <c r="CE199" s="27">
        <f>'Utility Modules'!$C$64*CE197*CE187</f>
        <v>38174763.09</v>
      </c>
      <c r="CF199" s="27">
        <f>'Utility Modules'!$C$64*CF197*CF187</f>
        <v>38126255.52</v>
      </c>
      <c r="CG199" s="27">
        <f>'Utility Modules'!$C$64*CG197*CG187</f>
        <v>38074565.4</v>
      </c>
      <c r="CH199" s="27">
        <f>'Utility Modules'!$C$64*CH197*CH187</f>
        <v>38021138.33</v>
      </c>
      <c r="CI199" s="27">
        <f>'Utility Modules'!$C$64*CI197*CI187</f>
        <v>37965203.38</v>
      </c>
      <c r="CJ199" s="27">
        <f>'Utility Modules'!$C$64*CJ197*CJ187</f>
        <v>37907312.82</v>
      </c>
      <c r="CK199" s="27">
        <f>'Utility Modules'!$C$64*CK197*CK187</f>
        <v>37847119.47</v>
      </c>
      <c r="CL199" s="27">
        <f>'Utility Modules'!$C$64*CL197*CL187</f>
        <v>37785169.97</v>
      </c>
      <c r="CM199" s="27">
        <f>'Utility Modules'!$C$64*CM197*CM187</f>
        <v>37721334.33</v>
      </c>
      <c r="CN199" s="27">
        <f>'Utility Modules'!$C$64*CN197*CN187</f>
        <v>37655470.44</v>
      </c>
      <c r="CO199" s="27">
        <f>'Utility Modules'!$C$64*CO197*CO187</f>
        <v>37588117.83</v>
      </c>
      <c r="CP199" s="27">
        <f>'Utility Modules'!$C$64*CP197*CP187</f>
        <v>37518900.58</v>
      </c>
      <c r="CQ199" s="27">
        <f>'Utility Modules'!$C$64*CQ197*CQ187</f>
        <v>37448354.17</v>
      </c>
      <c r="CR199" s="27">
        <f>'Utility Modules'!$C$64*CR197*CR187</f>
        <v>37376325.94</v>
      </c>
      <c r="CS199" s="27">
        <f>'Utility Modules'!$C$64*CS197*CS187</f>
        <v>37302418.57</v>
      </c>
      <c r="CT199" s="27">
        <f>'Utility Modules'!$C$64*CT197*CT187</f>
        <v>37227625.65</v>
      </c>
      <c r="CU199" s="27">
        <f>'Utility Modules'!$C$64*CU197*CU187</f>
        <v>37151319.02</v>
      </c>
      <c r="CV199" s="27">
        <f>'Utility Modules'!$C$64*CV197*CV187</f>
        <v>37074026.42</v>
      </c>
      <c r="CW199" s="27">
        <f>'Utility Modules'!$C$64*CW197*CW187</f>
        <v>36995340.28</v>
      </c>
      <c r="CX199" s="27">
        <f>'Utility Modules'!$C$64*CX197*CX187</f>
        <v>36915786.16</v>
      </c>
      <c r="CY199" s="27">
        <f>'Utility Modules'!$C$64*CY197*CY187</f>
        <v>36835186.91</v>
      </c>
      <c r="CZ199" s="27">
        <f>'Utility Modules'!$C$64*CZ197*CZ187</f>
        <v>36753356.15</v>
      </c>
      <c r="DA199" s="27">
        <f>'Utility Modules'!$C$64*DA197*DA187</f>
        <v>36670816.82</v>
      </c>
      <c r="DB199" s="27">
        <f>'Utility Modules'!$C$64*DB197*DB187</f>
        <v>36587143.34</v>
      </c>
      <c r="DC199" s="27">
        <f>'Utility Modules'!$C$64*DC197*DC187</f>
        <v>36502857.15</v>
      </c>
      <c r="DD199" s="27">
        <f>'Utility Modules'!$C$64*DD197*DD187</f>
        <v>36417767.43</v>
      </c>
      <c r="DE199" s="27">
        <f>'Utility Modules'!$C$64*DE197*DE187</f>
        <v>36331191.63</v>
      </c>
      <c r="DF199" s="27">
        <f>'Utility Modules'!$C$64*DF197*DF187</f>
        <v>36244607.41</v>
      </c>
      <c r="DG199" s="27">
        <f>'Utility Modules'!$C$64*DG197*DG187</f>
        <v>36157100.08</v>
      </c>
      <c r="DH199" s="27">
        <f>'Utility Modules'!$C$64*DH197*DH187</f>
        <v>36069188.31</v>
      </c>
      <c r="DI199" s="27">
        <f>'Utility Modules'!$C$64*DI197*DI187</f>
        <v>35980426.15</v>
      </c>
      <c r="DJ199" s="27">
        <f>'Utility Modules'!$C$64*DJ197*DJ187</f>
        <v>35891331.75</v>
      </c>
      <c r="DK199" s="27">
        <f>'Utility Modules'!$C$64*DK197*DK187</f>
        <v>35801699.11</v>
      </c>
      <c r="DL199" s="27">
        <f>'Utility Modules'!$C$64*DL197*DL187</f>
        <v>35711314.81</v>
      </c>
      <c r="DM199" s="27">
        <f>'Utility Modules'!$C$64*DM197*DM187</f>
        <v>35620696.43</v>
      </c>
      <c r="DN199" s="27">
        <f>'Utility Modules'!$C$64*DN197*DN187</f>
        <v>35529386.09</v>
      </c>
      <c r="DO199" s="27">
        <f>'Utility Modules'!$C$64*DO197*DO187</f>
        <v>35437901.06</v>
      </c>
      <c r="DP199" s="27">
        <f>'Utility Modules'!$C$64*DP197*DP187</f>
        <v>36055670.68</v>
      </c>
      <c r="DQ199" s="27">
        <f>'Utility Modules'!$C$64*DQ197*DQ187</f>
        <v>36679345.51</v>
      </c>
      <c r="DR199" s="27">
        <f>'Utility Modules'!$C$64*DR197*DR187</f>
        <v>37309431.64</v>
      </c>
    </row>
    <row r="200" ht="14.25" customHeight="1">
      <c r="B200" s="251" t="s">
        <v>310</v>
      </c>
      <c r="C200" s="27">
        <f>C198*'Utility Modules'!$C$64*C187</f>
        <v>109353.4792</v>
      </c>
      <c r="D200" s="27">
        <f>D198*'Utility Modules'!$C$64*D187</f>
        <v>3718919.505</v>
      </c>
      <c r="E200" s="27">
        <f>E198*'Utility Modules'!$C$64*E187</f>
        <v>12423912.91</v>
      </c>
      <c r="F200" s="27">
        <f>F198*'Utility Modules'!$C$64*F187</f>
        <v>25332984.11</v>
      </c>
      <c r="G200" s="27">
        <f>G198*'Utility Modules'!$C$64*G187</f>
        <v>36024933.35</v>
      </c>
      <c r="H200" s="27">
        <f>H198*'Utility Modules'!$C$64*H187</f>
        <v>12186781.63</v>
      </c>
      <c r="I200" s="27">
        <f>I198*'Utility Modules'!$C$64*I187</f>
        <v>14270132.93</v>
      </c>
      <c r="J200" s="27">
        <f>J198*'Utility Modules'!$C$64*J187</f>
        <v>17134690.86</v>
      </c>
      <c r="K200" s="27">
        <f>K198*'Utility Modules'!$C$64*K187</f>
        <v>20039396.61</v>
      </c>
      <c r="L200" s="27">
        <f>L198*'Utility Modules'!$C$64*L187</f>
        <v>22794855.38</v>
      </c>
      <c r="M200" s="27">
        <f>M198*'Utility Modules'!$C$64*M187</f>
        <v>25341893.18</v>
      </c>
      <c r="N200" s="27">
        <f>N198*'Utility Modules'!$C$64*N187</f>
        <v>14393439.65</v>
      </c>
      <c r="O200" s="27">
        <f>O198*'Utility Modules'!$C$64*O187</f>
        <v>14419190.18</v>
      </c>
      <c r="P200" s="27">
        <f>P198*'Utility Modules'!$C$64*P187</f>
        <v>15381570.36</v>
      </c>
      <c r="Q200" s="27">
        <f>Q198*'Utility Modules'!$C$64*Q187</f>
        <v>16529026.36</v>
      </c>
      <c r="R200" s="27">
        <f>R198*'Utility Modules'!$C$64*R187</f>
        <v>17693403.37</v>
      </c>
      <c r="S200" s="27">
        <f>S198*'Utility Modules'!$C$64*S187</f>
        <v>18827889.63</v>
      </c>
      <c r="T200" s="27">
        <f>T198*'Utility Modules'!$C$64*T187</f>
        <v>19918479.76</v>
      </c>
      <c r="U200" s="27">
        <f>U198*'Utility Modules'!$C$64*U187</f>
        <v>20961148.95</v>
      </c>
      <c r="V200" s="27">
        <f>V198*'Utility Modules'!$C$64*V187</f>
        <v>21954684.7</v>
      </c>
      <c r="W200" s="27">
        <f>W198*'Utility Modules'!$C$64*W187</f>
        <v>22899470.25</v>
      </c>
      <c r="X200" s="27">
        <f>X198*'Utility Modules'!$C$64*X187</f>
        <v>23796211.12</v>
      </c>
      <c r="Y200" s="27">
        <f>Y198*'Utility Modules'!$C$64*Y187</f>
        <v>24645716.82</v>
      </c>
      <c r="Z200" s="27">
        <f>Z198*'Utility Modules'!$C$64*Z187</f>
        <v>25450034.93</v>
      </c>
      <c r="AA200" s="27">
        <f>AA198*'Utility Modules'!$C$64*AA187</f>
        <v>26210296.94</v>
      </c>
      <c r="AB200" s="27">
        <f>AB198*'Utility Modules'!$C$64*AB187</f>
        <v>26928401.67</v>
      </c>
      <c r="AC200" s="27">
        <f>AC198*'Utility Modules'!$C$64*AC187</f>
        <v>27605837.96</v>
      </c>
      <c r="AD200" s="27">
        <f>AD198*'Utility Modules'!$C$64*AD187</f>
        <v>28244611.82</v>
      </c>
      <c r="AE200" s="27">
        <f>AE198*'Utility Modules'!$C$64*AE187</f>
        <v>28846365.54</v>
      </c>
      <c r="AF200" s="27">
        <f>AF198*'Utility Modules'!$C$64*AF187</f>
        <v>29412700.47</v>
      </c>
      <c r="AG200" s="27">
        <f>AG198*'Utility Modules'!$C$64*AG187</f>
        <v>29945593.24</v>
      </c>
      <c r="AH200" s="27">
        <f>AH198*'Utility Modules'!$C$64*AH187</f>
        <v>30446431.78</v>
      </c>
      <c r="AI200" s="27">
        <f>AI198*'Utility Modules'!$C$64*AI187</f>
        <v>30917105.92</v>
      </c>
      <c r="AJ200" s="27">
        <f>AJ198*'Utility Modules'!$C$64*AJ187</f>
        <v>31359030.08</v>
      </c>
      <c r="AK200" s="27">
        <f>AK198*'Utility Modules'!$C$64*AK187</f>
        <v>31773227.47</v>
      </c>
      <c r="AL200" s="27">
        <f>AL198*'Utility Modules'!$C$64*AL187</f>
        <v>32162014.59</v>
      </c>
      <c r="AM200" s="27">
        <f>AM198*'Utility Modules'!$C$64*AM187</f>
        <v>32526156.83</v>
      </c>
      <c r="AN200" s="27">
        <f>AN198*'Utility Modules'!$C$64*AN187</f>
        <v>32867252.44</v>
      </c>
      <c r="AO200" s="27">
        <f>AO198*'Utility Modules'!$C$64*AO187</f>
        <v>33186213.74</v>
      </c>
      <c r="AP200" s="27">
        <f>AP198*'Utility Modules'!$C$64*AP187</f>
        <v>33484521.41</v>
      </c>
      <c r="AQ200" s="27">
        <f>AQ198*'Utility Modules'!$C$64*AQ187</f>
        <v>33763122.61</v>
      </c>
      <c r="AR200" s="27">
        <f>AR198*'Utility Modules'!$C$64*AR187</f>
        <v>34022889.14</v>
      </c>
      <c r="AS200" s="27">
        <f>AS198*'Utility Modules'!$C$64*AS187</f>
        <v>34265138.75</v>
      </c>
      <c r="AT200" s="27">
        <f>AT198*'Utility Modules'!$C$64*AT187</f>
        <v>34490467.9</v>
      </c>
      <c r="AU200" s="27">
        <f>AU198*'Utility Modules'!$C$64*AU187</f>
        <v>34700096.97</v>
      </c>
      <c r="AV200" s="27">
        <f>AV198*'Utility Modules'!$C$64*AV187</f>
        <v>34894692.14</v>
      </c>
      <c r="AW200" s="27">
        <f>AW198*'Utility Modules'!$C$64*AW187</f>
        <v>35074678.74</v>
      </c>
      <c r="AX200" s="27">
        <f>AX198*'Utility Modules'!$C$64*AX187</f>
        <v>35241500.97</v>
      </c>
      <c r="AY200" s="27">
        <f>AY198*'Utility Modules'!$C$64*AY187</f>
        <v>35395332.95</v>
      </c>
      <c r="AZ200" s="27">
        <f>AZ198*'Utility Modules'!$C$64*AZ187</f>
        <v>35537193.45</v>
      </c>
      <c r="BA200" s="27">
        <f>BA198*'Utility Modules'!$C$64*BA187</f>
        <v>35667344.83</v>
      </c>
      <c r="BB200" s="27">
        <f>BB198*'Utility Modules'!$C$64*BB187</f>
        <v>35786743.43</v>
      </c>
      <c r="BC200" s="27">
        <f>BC198*'Utility Modules'!$C$64*BC187</f>
        <v>35895764.22</v>
      </c>
      <c r="BD200" s="27">
        <f>BD198*'Utility Modules'!$C$64*BD187</f>
        <v>35994741.48</v>
      </c>
      <c r="BE200" s="27">
        <f>BE198*'Utility Modules'!$C$64*BE187</f>
        <v>36084545.6</v>
      </c>
      <c r="BF200" s="27">
        <f>BF198*'Utility Modules'!$C$64*BF187</f>
        <v>36165268.75</v>
      </c>
      <c r="BG200" s="27">
        <f>BG198*'Utility Modules'!$C$64*BG187</f>
        <v>36237733.91</v>
      </c>
      <c r="BH200" s="27">
        <f>BH198*'Utility Modules'!$C$64*BH187</f>
        <v>36302173.93</v>
      </c>
      <c r="BI200" s="27">
        <f>BI198*'Utility Modules'!$C$64*BI187</f>
        <v>36358392.86</v>
      </c>
      <c r="BJ200" s="27">
        <f>BJ198*'Utility Modules'!$C$64*BJ187</f>
        <v>36407929.33</v>
      </c>
      <c r="BK200" s="27">
        <f>BK198*'Utility Modules'!$C$64*BK187</f>
        <v>36450367.71</v>
      </c>
      <c r="BL200" s="27">
        <f>BL198*'Utility Modules'!$C$64*BL187</f>
        <v>36486436.32</v>
      </c>
      <c r="BM200" s="27">
        <f>BM198*'Utility Modules'!$C$64*BM187</f>
        <v>36516058.4</v>
      </c>
      <c r="BN200" s="27">
        <f>BN198*'Utility Modules'!$C$64*BN187</f>
        <v>36539932.63</v>
      </c>
      <c r="BO200" s="27">
        <f>BO198*'Utility Modules'!$C$64*BO187</f>
        <v>36558149.32</v>
      </c>
      <c r="BP200" s="27">
        <f>BP198*'Utility Modules'!$C$64*BP187</f>
        <v>36570773.88</v>
      </c>
      <c r="BQ200" s="27">
        <f>BQ198*'Utility Modules'!$C$64*BQ187</f>
        <v>36578467.24</v>
      </c>
      <c r="BR200" s="27">
        <f>BR198*'Utility Modules'!$C$64*BR187</f>
        <v>36581067.12</v>
      </c>
      <c r="BS200" s="27">
        <f>BS198*'Utility Modules'!$C$64*BS187</f>
        <v>36579212.95</v>
      </c>
      <c r="BT200" s="27">
        <f>BT198*'Utility Modules'!$C$64*BT187</f>
        <v>36572923.38</v>
      </c>
      <c r="BU200" s="27">
        <f>BU198*'Utility Modules'!$C$64*BU187</f>
        <v>36561776.98</v>
      </c>
      <c r="BV200" s="27">
        <f>BV198*'Utility Modules'!$C$64*BV187</f>
        <v>36547214.14</v>
      </c>
      <c r="BW200" s="27">
        <f>BW198*'Utility Modules'!$C$64*BW187</f>
        <v>36528599.93</v>
      </c>
      <c r="BX200" s="27">
        <f>BX198*'Utility Modules'!$C$64*BX187</f>
        <v>36506530.79</v>
      </c>
      <c r="BY200" s="27">
        <f>BY198*'Utility Modules'!$C$64*BY187</f>
        <v>36480757.91</v>
      </c>
      <c r="BZ200" s="27">
        <f>BZ198*'Utility Modules'!$C$64*BZ187</f>
        <v>36451864.38</v>
      </c>
      <c r="CA200" s="27">
        <f>CA198*'Utility Modules'!$C$64*CA187</f>
        <v>36419796.92</v>
      </c>
      <c r="CB200" s="27">
        <f>CB198*'Utility Modules'!$C$64*CB187</f>
        <v>36384486.61</v>
      </c>
      <c r="CC200" s="27">
        <f>CC198*'Utility Modules'!$C$64*CC187</f>
        <v>36346499.45</v>
      </c>
      <c r="CD200" s="27">
        <f>CD198*'Utility Modules'!$C$64*CD187</f>
        <v>36305541.46</v>
      </c>
      <c r="CE200" s="27">
        <f>CE198*'Utility Modules'!$C$64*CE187</f>
        <v>36262168.82</v>
      </c>
      <c r="CF200" s="27">
        <f>CF198*'Utility Modules'!$C$64*CF187</f>
        <v>36216291</v>
      </c>
      <c r="CG200" s="27">
        <f>CG198*'Utility Modules'!$C$64*CG187</f>
        <v>36167365.68</v>
      </c>
      <c r="CH200" s="27">
        <f>CH198*'Utility Modules'!$C$64*CH187</f>
        <v>36116803.6</v>
      </c>
      <c r="CI200" s="27">
        <f>CI198*'Utility Modules'!$C$64*CI187</f>
        <v>36063847.59</v>
      </c>
      <c r="CJ200" s="27">
        <f>CJ198*'Utility Modules'!$C$64*CJ187</f>
        <v>36009034.05</v>
      </c>
      <c r="CK200" s="27">
        <f>CK198*'Utility Modules'!$C$64*CK187</f>
        <v>35952021.72</v>
      </c>
      <c r="CL200" s="27">
        <f>CL198*'Utility Modules'!$C$64*CL187</f>
        <v>35893340.99</v>
      </c>
      <c r="CM200" s="27">
        <f>CM198*'Utility Modules'!$C$64*CM187</f>
        <v>35832862.73</v>
      </c>
      <c r="CN200" s="27">
        <f>CN198*'Utility Modules'!$C$64*CN187</f>
        <v>35770447.02</v>
      </c>
      <c r="CO200" s="27">
        <f>CO198*'Utility Modules'!$C$64*CO187</f>
        <v>35706616.43</v>
      </c>
      <c r="CP200" s="27">
        <f>CP198*'Utility Modules'!$C$64*CP187</f>
        <v>35641004.17</v>
      </c>
      <c r="CQ200" s="27">
        <f>CQ198*'Utility Modules'!$C$64*CQ187</f>
        <v>35574128.29</v>
      </c>
      <c r="CR200" s="27">
        <f>CR198*'Utility Modules'!$C$64*CR187</f>
        <v>35505839.02</v>
      </c>
      <c r="CS200" s="27">
        <f>CS198*'Utility Modules'!$C$64*CS187</f>
        <v>35435750.79</v>
      </c>
      <c r="CT200" s="27">
        <f>CT198*'Utility Modules'!$C$64*CT187</f>
        <v>35364824.14</v>
      </c>
      <c r="CU200" s="27">
        <f>CU198*'Utility Modules'!$C$64*CU187</f>
        <v>35292450.11</v>
      </c>
      <c r="CV200" s="27">
        <f>CV198*'Utility Modules'!$C$64*CV187</f>
        <v>35219137.72</v>
      </c>
      <c r="CW200" s="27">
        <f>CW198*'Utility Modules'!$C$64*CW187</f>
        <v>35144492.51</v>
      </c>
      <c r="CX200" s="27">
        <f>CX198*'Utility Modules'!$C$64*CX187</f>
        <v>35069020.72</v>
      </c>
      <c r="CY200" s="27">
        <f>CY198*'Utility Modules'!$C$64*CY187</f>
        <v>34992550.54</v>
      </c>
      <c r="CZ200" s="27">
        <f>CZ198*'Utility Modules'!$C$64*CZ187</f>
        <v>34914902.06</v>
      </c>
      <c r="DA200" s="27">
        <f>DA198*'Utility Modules'!$C$64*DA187</f>
        <v>34836578.02</v>
      </c>
      <c r="DB200" s="27">
        <f>DB198*'Utility Modules'!$C$64*DB187</f>
        <v>34757168.55</v>
      </c>
      <c r="DC200" s="27">
        <f>DC198*'Utility Modules'!$C$64*DC187</f>
        <v>34677174.32</v>
      </c>
      <c r="DD200" s="27">
        <f>DD198*'Utility Modules'!$C$64*DD187</f>
        <v>34596411.35</v>
      </c>
      <c r="DE200" s="27">
        <f>DE198*'Utility Modules'!$C$64*DE187</f>
        <v>34514225.12</v>
      </c>
      <c r="DF200" s="27">
        <f>DF198*'Utility Modules'!$C$64*DF187</f>
        <v>34432032.22</v>
      </c>
      <c r="DG200" s="27">
        <f>DG198*'Utility Modules'!$C$64*DG187</f>
        <v>34348955.37</v>
      </c>
      <c r="DH200" s="27">
        <f>DH198*'Utility Modules'!$C$64*DH187</f>
        <v>34265490.96</v>
      </c>
      <c r="DI200" s="27">
        <f>DI198*'Utility Modules'!$C$64*DI187</f>
        <v>34181212.07</v>
      </c>
      <c r="DJ200" s="27">
        <f>DJ198*'Utility Modules'!$C$64*DJ187</f>
        <v>34096613.95</v>
      </c>
      <c r="DK200" s="27">
        <f>DK198*'Utility Modules'!$C$64*DK187</f>
        <v>34011499.37</v>
      </c>
      <c r="DL200" s="27">
        <f>DL198*'Utility Modules'!$C$64*DL187</f>
        <v>33925664.7</v>
      </c>
      <c r="DM200" s="27">
        <f>DM198*'Utility Modules'!$C$64*DM187</f>
        <v>33839603.69</v>
      </c>
      <c r="DN200" s="27">
        <f>DN198*'Utility Modules'!$C$64*DN187</f>
        <v>33752879.7</v>
      </c>
      <c r="DO200" s="27">
        <f>DO198*'Utility Modules'!$C$64*DO187</f>
        <v>33665985.54</v>
      </c>
      <c r="DP200" s="27">
        <f>DP198*'Utility Modules'!$C$64*DP187</f>
        <v>34252878.21</v>
      </c>
      <c r="DQ200" s="27">
        <f>DQ198*'Utility Modules'!$C$64*DQ187</f>
        <v>34845375.72</v>
      </c>
      <c r="DR200" s="27">
        <f>DR198*'Utility Modules'!$C$64*DR187</f>
        <v>35443960.06</v>
      </c>
    </row>
    <row r="201" ht="14.25" customHeight="1">
      <c r="B201" s="251" t="s">
        <v>311</v>
      </c>
      <c r="C201" s="27">
        <f>if( 'Utility Modules'!$C$63="Yes",C197*(C8/C7)*'Utility Modules'!$C$64,0)</f>
        <v>1636799.594</v>
      </c>
      <c r="D201" s="27">
        <f>if( 'Utility Modules'!$C$63="Yes",D197*(D8/D7)*'Utility Modules'!$C$64,0)</f>
        <v>10637182.24</v>
      </c>
      <c r="E201" s="27">
        <f>if( 'Utility Modules'!$C$63="Yes",E197*(E8/E7)*'Utility Modules'!$C$64,0)</f>
        <v>7493273.159</v>
      </c>
      <c r="F201" s="27">
        <f>if( 'Utility Modules'!$C$63="Yes",F197*(F8/F7)*'Utility Modules'!$C$64,0)</f>
        <v>6172202.559</v>
      </c>
      <c r="G201" s="27">
        <f>if( 'Utility Modules'!$C$63="Yes",G197*(G8/G7)*'Utility Modules'!$C$64,0)</f>
        <v>5782140.75</v>
      </c>
      <c r="H201" s="27">
        <f>if( 'Utility Modules'!$C$63="Yes",H197*(H8/H7)*'Utility Modules'!$C$64,0)</f>
        <v>5670805.299</v>
      </c>
      <c r="I201" s="27">
        <f>if( 'Utility Modules'!$C$63="Yes",I197*(I8/I7)*'Utility Modules'!$C$64,0)</f>
        <v>5636133.683</v>
      </c>
      <c r="J201" s="27">
        <f>if( 'Utility Modules'!$C$63="Yes",J197*(J8/J7)*'Utility Modules'!$C$64,0)</f>
        <v>5625559.98</v>
      </c>
      <c r="K201" s="27">
        <f>if( 'Utility Modules'!$C$63="Yes",K197*(K8/K7)*'Utility Modules'!$C$64,0)</f>
        <v>5621548.383</v>
      </c>
      <c r="L201" s="27">
        <f>if( 'Utility Modules'!$C$63="Yes",L197*(L8/L7)*'Utility Modules'!$C$64,0)</f>
        <v>5619603.363</v>
      </c>
      <c r="M201" s="27">
        <f>if( 'Utility Modules'!$C$63="Yes",M197*(M8/M7)*'Utility Modules'!$C$64,0)</f>
        <v>5618384.083</v>
      </c>
      <c r="N201" s="27">
        <f>if( 'Utility Modules'!$C$63="Yes",N197*(N8/N7)*'Utility Modules'!$C$64,0)</f>
        <v>5617226.003</v>
      </c>
      <c r="O201" s="27">
        <f>if( 'Utility Modules'!$C$63="Yes",O197*(O8/O7)*'Utility Modules'!$C$64,0)</f>
        <v>5616178.295</v>
      </c>
      <c r="P201" s="27">
        <f>if( 'Utility Modules'!$C$63="Yes",P197*(P8/P7)*'Utility Modules'!$C$64,0)</f>
        <v>5615132.8</v>
      </c>
      <c r="Q201" s="27">
        <f>if( 'Utility Modules'!$C$63="Yes",Q197*(Q8/Q7)*'Utility Modules'!$C$64,0)</f>
        <v>5614146.27</v>
      </c>
      <c r="R201" s="27">
        <f>if( 'Utility Modules'!$C$63="Yes",R197*(R8/R7)*'Utility Modules'!$C$64,0)</f>
        <v>5613149.653</v>
      </c>
      <c r="S201" s="27">
        <f>if( 'Utility Modules'!$C$63="Yes",S197*(S8/S7)*'Utility Modules'!$C$64,0)</f>
        <v>5612175.234</v>
      </c>
      <c r="T201" s="27">
        <f>if( 'Utility Modules'!$C$63="Yes",T197*(T8/T7)*'Utility Modules'!$C$64,0)</f>
        <v>5611253.107</v>
      </c>
      <c r="U201" s="27">
        <f>if( 'Utility Modules'!$C$63="Yes",U197*(U8/U7)*'Utility Modules'!$C$64,0)</f>
        <v>5610321.707</v>
      </c>
      <c r="V201" s="27">
        <f>if( 'Utility Modules'!$C$63="Yes",V197*(V8/V7)*'Utility Modules'!$C$64,0)</f>
        <v>5609441.094</v>
      </c>
      <c r="W201" s="27">
        <f>if( 'Utility Modules'!$C$63="Yes",W197*(W8/W7)*'Utility Modules'!$C$64,0)</f>
        <v>5608552.546</v>
      </c>
      <c r="X201" s="27">
        <f>if( 'Utility Modules'!$C$63="Yes",X197*(X8/X7)*'Utility Modules'!$C$64,0)</f>
        <v>5607685.757</v>
      </c>
      <c r="Y201" s="27">
        <f>if( 'Utility Modules'!$C$63="Yes",Y197*(Y8/Y7)*'Utility Modules'!$C$64,0)</f>
        <v>5606921.545</v>
      </c>
      <c r="Z201" s="27">
        <f>if( 'Utility Modules'!$C$63="Yes",Z197*(Z8/Z7)*'Utility Modules'!$C$64,0)</f>
        <v>5606096.142</v>
      </c>
      <c r="AA201" s="27">
        <f>if( 'Utility Modules'!$C$63="Yes",AA197*(AA8/AA7)*'Utility Modules'!$C$64,0)</f>
        <v>5605318.058</v>
      </c>
      <c r="AB201" s="27">
        <f>if( 'Utility Modules'!$C$63="Yes",AB197*(AB8/AB7)*'Utility Modules'!$C$64,0)</f>
        <v>5604535.414</v>
      </c>
      <c r="AC201" s="27">
        <f>if( 'Utility Modules'!$C$63="Yes",AC197*(AC8/AC7)*'Utility Modules'!$C$64,0)</f>
        <v>5603798.693</v>
      </c>
      <c r="AD201" s="27">
        <f>if( 'Utility Modules'!$C$63="Yes",AD197*(AD8/AD7)*'Utility Modules'!$C$64,0)</f>
        <v>5603058.774</v>
      </c>
      <c r="AE201" s="27">
        <f>if( 'Utility Modules'!$C$63="Yes",AE197*(AE8/AE7)*'Utility Modules'!$C$64,0)</f>
        <v>5602340.556</v>
      </c>
      <c r="AF201" s="27">
        <f>if( 'Utility Modules'!$C$63="Yes",AF197*(AF8/AF7)*'Utility Modules'!$C$64,0)</f>
        <v>5601666.161</v>
      </c>
      <c r="AG201" s="27">
        <f>if( 'Utility Modules'!$C$63="Yes",AG197*(AG8/AG7)*'Utility Modules'!$C$64,0)</f>
        <v>5600990.622</v>
      </c>
      <c r="AH201" s="27">
        <f>if( 'Utility Modules'!$C$63="Yes",AH197*(AH8/AH7)*'Utility Modules'!$C$64,0)</f>
        <v>5600357.515</v>
      </c>
      <c r="AI201" s="27">
        <f>if( 'Utility Modules'!$C$63="Yes",AI197*(AI8/AI7)*'Utility Modules'!$C$64,0)</f>
        <v>5599724.626</v>
      </c>
      <c r="AJ201" s="27">
        <f>if( 'Utility Modules'!$C$63="Yes",AJ197*(AJ8/AJ7)*'Utility Modules'!$C$64,0)</f>
        <v>5599113.399</v>
      </c>
      <c r="AK201" s="27">
        <f>if( 'Utility Modules'!$C$63="Yes",AK197*(AK8/AK7)*'Utility Modules'!$C$64,0)</f>
        <v>5598579.937</v>
      </c>
      <c r="AL201" s="27">
        <f>if( 'Utility Modules'!$C$63="Yes",AL197*(AL8/AL7)*'Utility Modules'!$C$64,0)</f>
        <v>5598009.919</v>
      </c>
      <c r="AM201" s="27">
        <f>if( 'Utility Modules'!$C$63="Yes",AM197*(AM8/AM7)*'Utility Modules'!$C$64,0)</f>
        <v>5597478.895</v>
      </c>
      <c r="AN201" s="27">
        <f>if( 'Utility Modules'!$C$63="Yes",AN197*(AN8/AN7)*'Utility Modules'!$C$64,0)</f>
        <v>5596951.455</v>
      </c>
      <c r="AO201" s="27">
        <f>if( 'Utility Modules'!$C$63="Yes",AO197*(AO8/AO7)*'Utility Modules'!$C$64,0)</f>
        <v>5596461.621</v>
      </c>
      <c r="AP201" s="27">
        <f>if( 'Utility Modules'!$C$63="Yes",AP197*(AP8/AP7)*'Utility Modules'!$C$64,0)</f>
        <v>5595976.732</v>
      </c>
      <c r="AQ201" s="27">
        <f>if( 'Utility Modules'!$C$63="Yes",AQ197*(AQ8/AQ7)*'Utility Modules'!$C$64,0)</f>
        <v>5595513.456</v>
      </c>
      <c r="AR201" s="27">
        <f>if( 'Utility Modules'!$C$63="Yes",AR197*(AR8/AR7)*'Utility Modules'!$C$64,0)</f>
        <v>5595085.697</v>
      </c>
      <c r="AS201" s="27">
        <f>if( 'Utility Modules'!$C$63="Yes",AS197*(AS8/AS7)*'Utility Modules'!$C$64,0)</f>
        <v>5594664.931</v>
      </c>
      <c r="AT201" s="27">
        <f>if( 'Utility Modules'!$C$63="Yes",AT197*(AT8/AT7)*'Utility Modules'!$C$64,0)</f>
        <v>5594278.298</v>
      </c>
      <c r="AU201" s="27">
        <f>if( 'Utility Modules'!$C$63="Yes",AU197*(AU8/AU7)*'Utility Modules'!$C$64,0)</f>
        <v>5593900.016</v>
      </c>
      <c r="AV201" s="27">
        <f>if( 'Utility Modules'!$C$63="Yes",AV197*(AV8/AV7)*'Utility Modules'!$C$64,0)</f>
        <v>5593543.315</v>
      </c>
      <c r="AW201" s="27">
        <f>if( 'Utility Modules'!$C$63="Yes",AW197*(AW8/AW7)*'Utility Modules'!$C$64,0)</f>
        <v>5593229.158</v>
      </c>
      <c r="AX201" s="27">
        <f>if( 'Utility Modules'!$C$63="Yes",AX197*(AX8/AX7)*'Utility Modules'!$C$64,0)</f>
        <v>5592914.208</v>
      </c>
      <c r="AY201" s="27">
        <f>if( 'Utility Modules'!$C$63="Yes",AY197*(AY8/AY7)*'Utility Modules'!$C$64,0)</f>
        <v>5592629.948</v>
      </c>
      <c r="AZ201" s="27">
        <f>if( 'Utility Modules'!$C$63="Yes",AZ197*(AZ8/AZ7)*'Utility Modules'!$C$64,0)</f>
        <v>5592357.42</v>
      </c>
      <c r="BA201" s="27">
        <f>if( 'Utility Modules'!$C$63="Yes",BA197*(BA8/BA7)*'Utility Modules'!$C$64,0)</f>
        <v>5592114.203</v>
      </c>
      <c r="BB201" s="27">
        <f>if( 'Utility Modules'!$C$63="Yes",BB197*(BB8/BB7)*'Utility Modules'!$C$64,0)</f>
        <v>5591884.075</v>
      </c>
      <c r="BC201" s="27">
        <f>if( 'Utility Modules'!$C$63="Yes",BC197*(BC8/BC7)*'Utility Modules'!$C$64,0)</f>
        <v>5591675.485</v>
      </c>
      <c r="BD201" s="27">
        <f>if( 'Utility Modules'!$C$63="Yes",BD197*(BD8/BD7)*'Utility Modules'!$C$64,0)</f>
        <v>5591494.127</v>
      </c>
      <c r="BE201" s="27">
        <f>if( 'Utility Modules'!$C$63="Yes",BE197*(BE8/BE7)*'Utility Modules'!$C$64,0)</f>
        <v>5591327.902</v>
      </c>
      <c r="BF201" s="27">
        <f>if( 'Utility Modules'!$C$63="Yes",BF197*(BF8/BF7)*'Utility Modules'!$C$64,0)</f>
        <v>5591187.532</v>
      </c>
      <c r="BG201" s="27">
        <f>if( 'Utility Modules'!$C$63="Yes",BG197*(BG8/BG7)*'Utility Modules'!$C$64,0)</f>
        <v>5591063.651</v>
      </c>
      <c r="BH201" s="27">
        <f>if( 'Utility Modules'!$C$63="Yes",BH197*(BH8/BH7)*'Utility Modules'!$C$64,0)</f>
        <v>5590961.282</v>
      </c>
      <c r="BI201" s="27">
        <f>if( 'Utility Modules'!$C$63="Yes",BI197*(BI8/BI7)*'Utility Modules'!$C$64,0)</f>
        <v>5590887.303</v>
      </c>
      <c r="BJ201" s="27">
        <f>if( 'Utility Modules'!$C$63="Yes",BJ197*(BJ8/BJ7)*'Utility Modules'!$C$64,0)</f>
        <v>5590825.859</v>
      </c>
      <c r="BK201" s="27">
        <f>if( 'Utility Modules'!$C$63="Yes",BK197*(BK8/BK7)*'Utility Modules'!$C$64,0)</f>
        <v>5590786.863</v>
      </c>
      <c r="BL201" s="27">
        <f>if( 'Utility Modules'!$C$63="Yes",BL197*(BL8/BL7)*'Utility Modules'!$C$64,0)</f>
        <v>5590767.712</v>
      </c>
      <c r="BM201" s="27">
        <f>if( 'Utility Modules'!$C$63="Yes",BM197*(BM8/BM7)*'Utility Modules'!$C$64,0)</f>
        <v>5590769.635</v>
      </c>
      <c r="BN201" s="27">
        <f>if( 'Utility Modules'!$C$63="Yes",BN197*(BN8/BN7)*'Utility Modules'!$C$64,0)</f>
        <v>5590792.757</v>
      </c>
      <c r="BO201" s="27">
        <f>if( 'Utility Modules'!$C$63="Yes",BO197*(BO8/BO7)*'Utility Modules'!$C$64,0)</f>
        <v>5590837.355</v>
      </c>
      <c r="BP201" s="27">
        <f>if( 'Utility Modules'!$C$63="Yes",BP197*(BP8/BP7)*'Utility Modules'!$C$64,0)</f>
        <v>5590900.958</v>
      </c>
      <c r="BQ201" s="27">
        <f>if( 'Utility Modules'!$C$63="Yes",BQ197*(BQ8/BQ7)*'Utility Modules'!$C$64,0)</f>
        <v>5590987.802</v>
      </c>
      <c r="BR201" s="27">
        <f>if( 'Utility Modules'!$C$63="Yes",BR197*(BR8/BR7)*'Utility Modules'!$C$64,0)</f>
        <v>5591092.279</v>
      </c>
      <c r="BS201" s="27">
        <f>if( 'Utility Modules'!$C$63="Yes",BS197*(BS8/BS7)*'Utility Modules'!$C$64,0)</f>
        <v>5591221.351</v>
      </c>
      <c r="BT201" s="27">
        <f>if( 'Utility Modules'!$C$63="Yes",BT197*(BT8/BT7)*'Utility Modules'!$C$64,0)</f>
        <v>5591371.877</v>
      </c>
      <c r="BU201" s="27">
        <f>if( 'Utility Modules'!$C$63="Yes",BU197*(BU8/BU7)*'Utility Modules'!$C$64,0)</f>
        <v>5591526.271</v>
      </c>
      <c r="BV201" s="27">
        <f>if( 'Utility Modules'!$C$63="Yes",BV197*(BV8/BV7)*'Utility Modules'!$C$64,0)</f>
        <v>5591717.616</v>
      </c>
      <c r="BW201" s="27">
        <f>if( 'Utility Modules'!$C$63="Yes",BW197*(BW8/BW7)*'Utility Modules'!$C$64,0)</f>
        <v>5591923.204</v>
      </c>
      <c r="BX201" s="27">
        <f>if( 'Utility Modules'!$C$63="Yes",BX197*(BX8/BX7)*'Utility Modules'!$C$64,0)</f>
        <v>5592156.736</v>
      </c>
      <c r="BY201" s="27">
        <f>if( 'Utility Modules'!$C$63="Yes",BY197*(BY8/BY7)*'Utility Modules'!$C$64,0)</f>
        <v>5592403.142</v>
      </c>
      <c r="BZ201" s="27">
        <f>if( 'Utility Modules'!$C$63="Yes",BZ197*(BZ8/BZ7)*'Utility Modules'!$C$64,0)</f>
        <v>5592678.847</v>
      </c>
      <c r="CA201" s="27">
        <f>if( 'Utility Modules'!$C$63="Yes",CA197*(CA8/CA7)*'Utility Modules'!$C$64,0)</f>
        <v>5592975.977</v>
      </c>
      <c r="CB201" s="27">
        <f>if( 'Utility Modules'!$C$63="Yes",CB197*(CB8/CB7)*'Utility Modules'!$C$64,0)</f>
        <v>5593283.919</v>
      </c>
      <c r="CC201" s="27">
        <f>if( 'Utility Modules'!$C$63="Yes",CC197*(CC8/CC7)*'Utility Modules'!$C$64,0)</f>
        <v>5593623.2</v>
      </c>
      <c r="CD201" s="27">
        <f>if( 'Utility Modules'!$C$63="Yes",CD197*(CD8/CD7)*'Utility Modules'!$C$64,0)</f>
        <v>5593971.926</v>
      </c>
      <c r="CE201" s="27">
        <f>if( 'Utility Modules'!$C$63="Yes",CE197*(CE8/CE7)*'Utility Modules'!$C$64,0)</f>
        <v>5594353.344</v>
      </c>
      <c r="CF201" s="27">
        <f>if( 'Utility Modules'!$C$63="Yes",CF197*(CF8/CF7)*'Utility Modules'!$C$64,0)</f>
        <v>5594756.17</v>
      </c>
      <c r="CG201" s="27">
        <f>if( 'Utility Modules'!$C$63="Yes",CG197*(CG8/CG7)*'Utility Modules'!$C$64,0)</f>
        <v>5595138.411</v>
      </c>
      <c r="CH201" s="27">
        <f>if( 'Utility Modules'!$C$63="Yes",CH197*(CH8/CH7)*'Utility Modules'!$C$64,0)</f>
        <v>5595581.974</v>
      </c>
      <c r="CI201" s="27">
        <f>if( 'Utility Modules'!$C$63="Yes",CI197*(CI8/CI7)*'Utility Modules'!$C$64,0)</f>
        <v>5596031.604</v>
      </c>
      <c r="CJ201" s="27">
        <f>if( 'Utility Modules'!$C$63="Yes",CJ197*(CJ8/CJ7)*'Utility Modules'!$C$64,0)</f>
        <v>5596517.273</v>
      </c>
      <c r="CK201" s="27">
        <f>if( 'Utility Modules'!$C$63="Yes",CK197*(CK8/CK7)*'Utility Modules'!$C$64,0)</f>
        <v>5597007.645</v>
      </c>
      <c r="CL201" s="27">
        <f>if( 'Utility Modules'!$C$63="Yes",CL197*(CL8/CL7)*'Utility Modules'!$C$64,0)</f>
        <v>5597535.408</v>
      </c>
      <c r="CM201" s="27">
        <f>if( 'Utility Modules'!$C$63="Yes",CM197*(CM8/CM7)*'Utility Modules'!$C$64,0)</f>
        <v>5598084.56</v>
      </c>
      <c r="CN201" s="27">
        <f>if( 'Utility Modules'!$C$63="Yes",CN197*(CN8/CN7)*'Utility Modules'!$C$64,0)</f>
        <v>5598636.359</v>
      </c>
      <c r="CO201" s="27">
        <f>if( 'Utility Modules'!$C$63="Yes",CO197*(CO8/CO7)*'Utility Modules'!$C$64,0)</f>
        <v>5599227.59</v>
      </c>
      <c r="CP201" s="27">
        <f>if( 'Utility Modules'!$C$63="Yes",CP197*(CP8/CP7)*'Utility Modules'!$C$64,0)</f>
        <v>5599820.106</v>
      </c>
      <c r="CQ201" s="27">
        <f>if( 'Utility Modules'!$C$63="Yes",CQ197*(CQ8/CQ7)*'Utility Modules'!$C$64,0)</f>
        <v>5600453.406</v>
      </c>
      <c r="CR201" s="27">
        <f>if( 'Utility Modules'!$C$63="Yes",CR197*(CR8/CR7)*'Utility Modules'!$C$64,0)</f>
        <v>5601108.083</v>
      </c>
      <c r="CS201" s="27">
        <f>if( 'Utility Modules'!$C$63="Yes",CS197*(CS8/CS7)*'Utility Modules'!$C$64,0)</f>
        <v>5601739.872</v>
      </c>
      <c r="CT201" s="27">
        <f>if( 'Utility Modules'!$C$63="Yes",CT197*(CT8/CT7)*'Utility Modules'!$C$64,0)</f>
        <v>5602435.915</v>
      </c>
      <c r="CU201" s="27">
        <f>if( 'Utility Modules'!$C$63="Yes",CU197*(CU8/CU7)*'Utility Modules'!$C$64,0)</f>
        <v>5603129.852</v>
      </c>
      <c r="CV201" s="27">
        <f>if( 'Utility Modules'!$C$63="Yes",CV197*(CV8/CV7)*'Utility Modules'!$C$64,0)</f>
        <v>5603867.943</v>
      </c>
      <c r="CW201" s="27">
        <f>if( 'Utility Modules'!$C$63="Yes",CW197*(CW8/CW7)*'Utility Modules'!$C$64,0)</f>
        <v>5604602.568</v>
      </c>
      <c r="CX201" s="27">
        <f>if( 'Utility Modules'!$C$63="Yes",CX197*(CX8/CX7)*'Utility Modules'!$C$64,0)</f>
        <v>5605382.7</v>
      </c>
      <c r="CY201" s="27">
        <f>if( 'Utility Modules'!$C$63="Yes",CY197*(CY8/CY7)*'Utility Modules'!$C$64,0)</f>
        <v>5606184.195</v>
      </c>
      <c r="CZ201" s="27">
        <f>if( 'Utility Modules'!$C$63="Yes",CZ197*(CZ8/CZ7)*'Utility Modules'!$C$64,0)</f>
        <v>5606980.174</v>
      </c>
      <c r="DA201" s="27">
        <f>if( 'Utility Modules'!$C$63="Yes",DA197*(DA8/DA7)*'Utility Modules'!$C$64,0)</f>
        <v>5607823.7</v>
      </c>
      <c r="DB201" s="27">
        <f>if( 'Utility Modules'!$C$63="Yes",DB197*(DB8/DB7)*'Utility Modules'!$C$64,0)</f>
        <v>5608660.351</v>
      </c>
      <c r="DC201" s="27">
        <f>if( 'Utility Modules'!$C$63="Yes",DC197*(DC8/DC7)*'Utility Modules'!$C$64,0)</f>
        <v>5609545.903</v>
      </c>
      <c r="DD201" s="27">
        <f>if( 'Utility Modules'!$C$63="Yes",DD197*(DD8/DD7)*'Utility Modules'!$C$64,0)</f>
        <v>5610452.81</v>
      </c>
      <c r="DE201" s="27">
        <f>if( 'Utility Modules'!$C$63="Yes",DE197*(DE8/DE7)*'Utility Modules'!$C$64,0)</f>
        <v>5611290.306</v>
      </c>
      <c r="DF201" s="27">
        <f>if( 'Utility Modules'!$C$63="Yes",DF197*(DF8/DF7)*'Utility Modules'!$C$64,0)</f>
        <v>5612237.854</v>
      </c>
      <c r="DG201" s="27">
        <f>if( 'Utility Modules'!$C$63="Yes",DG197*(DG8/DG7)*'Utility Modules'!$C$64,0)</f>
        <v>5613175.166</v>
      </c>
      <c r="DH201" s="27">
        <f>if( 'Utility Modules'!$C$63="Yes",DH197*(DH8/DH7)*'Utility Modules'!$C$64,0)</f>
        <v>5614164.728</v>
      </c>
      <c r="DI201" s="27">
        <f>if( 'Utility Modules'!$C$63="Yes",DI197*(DI8/DI7)*'Utility Modules'!$C$64,0)</f>
        <v>5615142.697</v>
      </c>
      <c r="DJ201" s="27">
        <f>if( 'Utility Modules'!$C$63="Yes",DJ197*(DJ8/DJ7)*'Utility Modules'!$C$64,0)</f>
        <v>5616174.27</v>
      </c>
      <c r="DK201" s="27">
        <f>if( 'Utility Modules'!$C$63="Yes",DK197*(DK8/DK7)*'Utility Modules'!$C$64,0)</f>
        <v>5617227.192</v>
      </c>
      <c r="DL201" s="27">
        <f>if( 'Utility Modules'!$C$63="Yes",DL197*(DL8/DL7)*'Utility Modules'!$C$64,0)</f>
        <v>5618266.476</v>
      </c>
      <c r="DM201" s="27">
        <f>if( 'Utility Modules'!$C$63="Yes",DM197*(DM8/DM7)*'Utility Modules'!$C$64,0)</f>
        <v>5619361.405</v>
      </c>
      <c r="DN201" s="27">
        <f>if( 'Utility Modules'!$C$63="Yes",DN197*(DN8/DN7)*'Utility Modules'!$C$64,0)</f>
        <v>5620441.339</v>
      </c>
      <c r="DO201" s="27">
        <f>if( 'Utility Modules'!$C$63="Yes",DO197*(DO8/DO7)*'Utility Modules'!$C$64,0)</f>
        <v>5621578.274</v>
      </c>
      <c r="DP201" s="27">
        <f>if( 'Utility Modules'!$C$63="Yes",DP197*(DP8/DP7)*'Utility Modules'!$C$64,0)</f>
        <v>5622736.555</v>
      </c>
      <c r="DQ201" s="27">
        <f>if( 'Utility Modules'!$C$63="Yes",DQ197*(DQ8/DQ7)*'Utility Modules'!$C$64,0)</f>
        <v>5623801.092</v>
      </c>
      <c r="DR201" s="27">
        <f>if( 'Utility Modules'!$C$63="Yes",DR197*(DR8/DR7)*'Utility Modules'!$C$64,0)</f>
        <v>5625000</v>
      </c>
    </row>
    <row r="202" ht="14.25" customHeight="1">
      <c r="B202" s="251" t="s">
        <v>312</v>
      </c>
      <c r="C202" s="27">
        <f t="shared" ref="C202:DR202" si="102">C201*C187</f>
        <v>41018.03756</v>
      </c>
      <c r="D202" s="27">
        <f t="shared" si="102"/>
        <v>985974.8403</v>
      </c>
      <c r="E202" s="27">
        <f t="shared" si="102"/>
        <v>1408250.88</v>
      </c>
      <c r="F202" s="27">
        <f t="shared" si="102"/>
        <v>1778035.096</v>
      </c>
      <c r="G202" s="27">
        <f t="shared" si="102"/>
        <v>2101076.015</v>
      </c>
      <c r="H202" s="27">
        <f t="shared" si="102"/>
        <v>670331.5011</v>
      </c>
      <c r="I202" s="27">
        <f t="shared" si="102"/>
        <v>770421.0164</v>
      </c>
      <c r="J202" s="27">
        <f t="shared" si="102"/>
        <v>919963.7374</v>
      </c>
      <c r="K202" s="27">
        <f t="shared" si="102"/>
        <v>1073861.971</v>
      </c>
      <c r="L202" s="27">
        <f t="shared" si="102"/>
        <v>1220573.943</v>
      </c>
      <c r="M202" s="27">
        <f t="shared" si="102"/>
        <v>1356402.604</v>
      </c>
      <c r="N202" s="27">
        <f t="shared" si="102"/>
        <v>770122.7422</v>
      </c>
      <c r="O202" s="27">
        <f t="shared" si="102"/>
        <v>771260.0494</v>
      </c>
      <c r="P202" s="27">
        <f t="shared" si="102"/>
        <v>822480.8236</v>
      </c>
      <c r="Q202" s="27">
        <f t="shared" si="102"/>
        <v>883576.5121</v>
      </c>
      <c r="R202" s="27">
        <f t="shared" si="102"/>
        <v>945534.462</v>
      </c>
      <c r="S202" s="27">
        <f t="shared" si="102"/>
        <v>1005861.291</v>
      </c>
      <c r="T202" s="27">
        <f t="shared" si="102"/>
        <v>1063820.931</v>
      </c>
      <c r="U202" s="27">
        <f t="shared" si="102"/>
        <v>1119181.304</v>
      </c>
      <c r="V202" s="27">
        <f t="shared" si="102"/>
        <v>1171900.943</v>
      </c>
      <c r="W202" s="27">
        <f t="shared" si="102"/>
        <v>1221981.627</v>
      </c>
      <c r="X202" s="27">
        <f t="shared" si="102"/>
        <v>1269474.19</v>
      </c>
      <c r="Y202" s="27">
        <f t="shared" si="102"/>
        <v>1314459.951</v>
      </c>
      <c r="Z202" s="27">
        <f t="shared" si="102"/>
        <v>1356980.308</v>
      </c>
      <c r="AA202" s="27">
        <f t="shared" si="102"/>
        <v>1397144.985</v>
      </c>
      <c r="AB202" s="27">
        <f t="shared" si="102"/>
        <v>1435033.007</v>
      </c>
      <c r="AC202" s="27">
        <f t="shared" si="102"/>
        <v>1470750.686</v>
      </c>
      <c r="AD202" s="27">
        <f t="shared" si="102"/>
        <v>1504381.676</v>
      </c>
      <c r="AE202" s="27">
        <f t="shared" si="102"/>
        <v>1536027.912</v>
      </c>
      <c r="AF202" s="27">
        <f t="shared" si="102"/>
        <v>1565789.575</v>
      </c>
      <c r="AG202" s="27">
        <f t="shared" si="102"/>
        <v>1593747.515</v>
      </c>
      <c r="AH202" s="27">
        <f t="shared" si="102"/>
        <v>1620003.43</v>
      </c>
      <c r="AI202" s="27">
        <f t="shared" si="102"/>
        <v>1644632.963</v>
      </c>
      <c r="AJ202" s="27">
        <f t="shared" si="102"/>
        <v>1667725.946</v>
      </c>
      <c r="AK202" s="27">
        <f t="shared" si="102"/>
        <v>1689378.121</v>
      </c>
      <c r="AL202" s="27">
        <f t="shared" si="102"/>
        <v>1709633.917</v>
      </c>
      <c r="AM202" s="27">
        <f t="shared" si="102"/>
        <v>1728588.457</v>
      </c>
      <c r="AN202" s="27">
        <f t="shared" si="102"/>
        <v>1746301.101</v>
      </c>
      <c r="AO202" s="27">
        <f t="shared" si="102"/>
        <v>1762847.937</v>
      </c>
      <c r="AP202" s="27">
        <f t="shared" si="102"/>
        <v>1778282.014</v>
      </c>
      <c r="AQ202" s="27">
        <f t="shared" si="102"/>
        <v>1792667.819</v>
      </c>
      <c r="AR202" s="27">
        <f t="shared" si="102"/>
        <v>1806065.549</v>
      </c>
      <c r="AS202" s="27">
        <f t="shared" si="102"/>
        <v>1818519.714</v>
      </c>
      <c r="AT202" s="27">
        <f t="shared" si="102"/>
        <v>1830088.74</v>
      </c>
      <c r="AU202" s="27">
        <f t="shared" si="102"/>
        <v>1840812.164</v>
      </c>
      <c r="AV202" s="27">
        <f t="shared" si="102"/>
        <v>1850738.949</v>
      </c>
      <c r="AW202" s="27">
        <f t="shared" si="102"/>
        <v>1859917.424</v>
      </c>
      <c r="AX202" s="27">
        <f t="shared" si="102"/>
        <v>1868374.139</v>
      </c>
      <c r="AY202" s="27">
        <f t="shared" si="102"/>
        <v>1876156.585</v>
      </c>
      <c r="AZ202" s="27">
        <f t="shared" si="102"/>
        <v>1883294.417</v>
      </c>
      <c r="BA202" s="27">
        <f t="shared" si="102"/>
        <v>1889826.545</v>
      </c>
      <c r="BB202" s="27">
        <f t="shared" si="102"/>
        <v>1895779.75</v>
      </c>
      <c r="BC202" s="27">
        <f t="shared" si="102"/>
        <v>1901186.502</v>
      </c>
      <c r="BD202" s="27">
        <f t="shared" si="102"/>
        <v>1906076.518</v>
      </c>
      <c r="BE202" s="27">
        <f t="shared" si="102"/>
        <v>1910472.778</v>
      </c>
      <c r="BF202" s="27">
        <f t="shared" si="102"/>
        <v>1914403.612</v>
      </c>
      <c r="BG202" s="27">
        <f t="shared" si="102"/>
        <v>1917890.036</v>
      </c>
      <c r="BH202" s="27">
        <f t="shared" si="102"/>
        <v>1920956.139</v>
      </c>
      <c r="BI202" s="27">
        <f t="shared" si="102"/>
        <v>1923624.385</v>
      </c>
      <c r="BJ202" s="27">
        <f t="shared" si="102"/>
        <v>1925910.754</v>
      </c>
      <c r="BK202" s="27">
        <f t="shared" si="102"/>
        <v>1927837.075</v>
      </c>
      <c r="BL202" s="27">
        <f t="shared" si="102"/>
        <v>1929420.842</v>
      </c>
      <c r="BM202" s="27">
        <f t="shared" si="102"/>
        <v>1930679.057</v>
      </c>
      <c r="BN202" s="27">
        <f t="shared" si="102"/>
        <v>1931628.296</v>
      </c>
      <c r="BO202" s="27">
        <f t="shared" si="102"/>
        <v>1932283.844</v>
      </c>
      <c r="BP202" s="27">
        <f t="shared" si="102"/>
        <v>1932658.951</v>
      </c>
      <c r="BQ202" s="27">
        <f t="shared" si="102"/>
        <v>1932769.206</v>
      </c>
      <c r="BR202" s="27">
        <f t="shared" si="102"/>
        <v>1932625.267</v>
      </c>
      <c r="BS202" s="27">
        <f t="shared" si="102"/>
        <v>1932242.276</v>
      </c>
      <c r="BT202" s="27">
        <f t="shared" si="102"/>
        <v>1931630.785</v>
      </c>
      <c r="BU202" s="27">
        <f t="shared" si="102"/>
        <v>1930794.847</v>
      </c>
      <c r="BV202" s="27">
        <f t="shared" si="102"/>
        <v>1929757.629</v>
      </c>
      <c r="BW202" s="27">
        <f t="shared" si="102"/>
        <v>1928520.82</v>
      </c>
      <c r="BX202" s="27">
        <f t="shared" si="102"/>
        <v>1927099.046</v>
      </c>
      <c r="BY202" s="27">
        <f t="shared" si="102"/>
        <v>1925495.795</v>
      </c>
      <c r="BZ202" s="27">
        <f t="shared" si="102"/>
        <v>1923725.709</v>
      </c>
      <c r="CA202" s="27">
        <f t="shared" si="102"/>
        <v>1921794.211</v>
      </c>
      <c r="CB202" s="27">
        <f t="shared" si="102"/>
        <v>1919705.146</v>
      </c>
      <c r="CC202" s="27">
        <f t="shared" si="102"/>
        <v>1917473.353</v>
      </c>
      <c r="CD202" s="27">
        <f t="shared" si="102"/>
        <v>1915098.041</v>
      </c>
      <c r="CE202" s="27">
        <f t="shared" si="102"/>
        <v>1912594.263</v>
      </c>
      <c r="CF202" s="27">
        <f t="shared" si="102"/>
        <v>1909964.516</v>
      </c>
      <c r="CG202" s="27">
        <f t="shared" si="102"/>
        <v>1907199.726</v>
      </c>
      <c r="CH202" s="27">
        <f t="shared" si="102"/>
        <v>1904334.722</v>
      </c>
      <c r="CI202" s="27">
        <f t="shared" si="102"/>
        <v>1901355.793</v>
      </c>
      <c r="CJ202" s="27">
        <f t="shared" si="102"/>
        <v>1898278.771</v>
      </c>
      <c r="CK202" s="27">
        <f t="shared" si="102"/>
        <v>1895097.751</v>
      </c>
      <c r="CL202" s="27">
        <f t="shared" si="102"/>
        <v>1891828.98</v>
      </c>
      <c r="CM202" s="27">
        <f t="shared" si="102"/>
        <v>1888471.597</v>
      </c>
      <c r="CN202" s="27">
        <f t="shared" si="102"/>
        <v>1885023.424</v>
      </c>
      <c r="CO202" s="27">
        <f t="shared" si="102"/>
        <v>1881501.401</v>
      </c>
      <c r="CP202" s="27">
        <f t="shared" si="102"/>
        <v>1877896.409</v>
      </c>
      <c r="CQ202" s="27">
        <f t="shared" si="102"/>
        <v>1874225.879</v>
      </c>
      <c r="CR202" s="27">
        <f t="shared" si="102"/>
        <v>1870486.922</v>
      </c>
      <c r="CS202" s="27">
        <f t="shared" si="102"/>
        <v>1866667.778</v>
      </c>
      <c r="CT202" s="27">
        <f t="shared" si="102"/>
        <v>1862801.518</v>
      </c>
      <c r="CU202" s="27">
        <f t="shared" si="102"/>
        <v>1858868.909</v>
      </c>
      <c r="CV202" s="27">
        <f t="shared" si="102"/>
        <v>1854888.701</v>
      </c>
      <c r="CW202" s="27">
        <f t="shared" si="102"/>
        <v>1850847.768</v>
      </c>
      <c r="CX202" s="27">
        <f t="shared" si="102"/>
        <v>1846765.431</v>
      </c>
      <c r="CY202" s="27">
        <f t="shared" si="102"/>
        <v>1842636.361</v>
      </c>
      <c r="CZ202" s="27">
        <f t="shared" si="102"/>
        <v>1838454.083</v>
      </c>
      <c r="DA202" s="27">
        <f t="shared" si="102"/>
        <v>1834238.801</v>
      </c>
      <c r="DB202" s="27">
        <f t="shared" si="102"/>
        <v>1829974.788</v>
      </c>
      <c r="DC202" s="27">
        <f t="shared" si="102"/>
        <v>1825682.838</v>
      </c>
      <c r="DD202" s="27">
        <f t="shared" si="102"/>
        <v>1821356.086</v>
      </c>
      <c r="DE202" s="27">
        <f t="shared" si="102"/>
        <v>1816966.513</v>
      </c>
      <c r="DF202" s="27">
        <f t="shared" si="102"/>
        <v>1812575.187</v>
      </c>
      <c r="DG202" s="27">
        <f t="shared" si="102"/>
        <v>1808144.706</v>
      </c>
      <c r="DH202" s="27">
        <f t="shared" si="102"/>
        <v>1803697.351</v>
      </c>
      <c r="DI202" s="27">
        <f t="shared" si="102"/>
        <v>1799214.084</v>
      </c>
      <c r="DJ202" s="27">
        <f t="shared" si="102"/>
        <v>1794717.802</v>
      </c>
      <c r="DK202" s="27">
        <f t="shared" si="102"/>
        <v>1790199.738</v>
      </c>
      <c r="DL202" s="27">
        <f t="shared" si="102"/>
        <v>1785650.105</v>
      </c>
      <c r="DM202" s="27">
        <f t="shared" si="102"/>
        <v>1781092.734</v>
      </c>
      <c r="DN202" s="27">
        <f t="shared" si="102"/>
        <v>1776506.388</v>
      </c>
      <c r="DO202" s="27">
        <f t="shared" si="102"/>
        <v>1771915.512</v>
      </c>
      <c r="DP202" s="27">
        <f t="shared" si="102"/>
        <v>1802792.478</v>
      </c>
      <c r="DQ202" s="27">
        <f t="shared" si="102"/>
        <v>1833969.787</v>
      </c>
      <c r="DR202" s="27">
        <f t="shared" si="102"/>
        <v>1865471.582</v>
      </c>
    </row>
    <row r="203" ht="14.25" customHeight="1">
      <c r="B203" s="242" t="s">
        <v>313</v>
      </c>
      <c r="C203" s="258">
        <f t="shared" ref="C203:DR203" si="103">C197/C7</f>
        <v>954.5834798</v>
      </c>
      <c r="D203" s="258">
        <f t="shared" si="103"/>
        <v>2321.727389</v>
      </c>
      <c r="E203" s="258">
        <f t="shared" si="103"/>
        <v>1513.57407</v>
      </c>
      <c r="F203" s="258">
        <f t="shared" si="103"/>
        <v>1241.87613</v>
      </c>
      <c r="G203" s="258">
        <f t="shared" si="103"/>
        <v>1163.315487</v>
      </c>
      <c r="H203" s="258">
        <f t="shared" si="103"/>
        <v>1141.027613</v>
      </c>
      <c r="I203" s="258">
        <f t="shared" si="103"/>
        <v>1134.171863</v>
      </c>
      <c r="J203" s="258">
        <f t="shared" si="103"/>
        <v>1132.157853</v>
      </c>
      <c r="K203" s="258">
        <f t="shared" si="103"/>
        <v>1131.464792</v>
      </c>
      <c r="L203" s="258">
        <f t="shared" si="103"/>
        <v>1131.184298</v>
      </c>
      <c r="M203" s="258">
        <f t="shared" si="103"/>
        <v>1131.036288</v>
      </c>
      <c r="N203" s="258">
        <f t="shared" si="103"/>
        <v>1130.907891</v>
      </c>
      <c r="O203" s="258">
        <f t="shared" si="103"/>
        <v>1130.795189</v>
      </c>
      <c r="P203" s="258">
        <f t="shared" si="103"/>
        <v>1130.682961</v>
      </c>
      <c r="Q203" s="258">
        <f t="shared" si="103"/>
        <v>1130.576292</v>
      </c>
      <c r="R203" s="258">
        <f t="shared" si="103"/>
        <v>1130.467413</v>
      </c>
      <c r="S203" s="258">
        <f t="shared" si="103"/>
        <v>1130.359707</v>
      </c>
      <c r="T203" s="258">
        <f t="shared" si="103"/>
        <v>1130.256536</v>
      </c>
      <c r="U203" s="258">
        <f t="shared" si="103"/>
        <v>1130.151007</v>
      </c>
      <c r="V203" s="258">
        <f t="shared" si="103"/>
        <v>1130.049922</v>
      </c>
      <c r="W203" s="258">
        <f t="shared" si="103"/>
        <v>1129.946541</v>
      </c>
      <c r="X203" s="258">
        <f t="shared" si="103"/>
        <v>1129.844249</v>
      </c>
      <c r="Y203" s="258">
        <f t="shared" si="103"/>
        <v>1129.752793</v>
      </c>
      <c r="Z203" s="258">
        <f t="shared" si="103"/>
        <v>1129.652573</v>
      </c>
      <c r="AA203" s="258">
        <f t="shared" si="103"/>
        <v>1129.556622</v>
      </c>
      <c r="AB203" s="258">
        <f t="shared" si="103"/>
        <v>1129.458541</v>
      </c>
      <c r="AC203" s="258">
        <f t="shared" si="103"/>
        <v>1129.364659</v>
      </c>
      <c r="AD203" s="258">
        <f t="shared" si="103"/>
        <v>1129.268716</v>
      </c>
      <c r="AE203" s="258">
        <f t="shared" si="103"/>
        <v>1129.173858</v>
      </c>
      <c r="AF203" s="258">
        <f t="shared" si="103"/>
        <v>1129.083093</v>
      </c>
      <c r="AG203" s="258">
        <f t="shared" si="103"/>
        <v>1128.990368</v>
      </c>
      <c r="AH203" s="258">
        <f t="shared" si="103"/>
        <v>1128.901666</v>
      </c>
      <c r="AI203" s="258">
        <f t="shared" si="103"/>
        <v>1128.811072</v>
      </c>
      <c r="AJ203" s="258">
        <f t="shared" si="103"/>
        <v>1128.721561</v>
      </c>
      <c r="AK203" s="258">
        <f t="shared" si="103"/>
        <v>1128.641641</v>
      </c>
      <c r="AL203" s="258">
        <f t="shared" si="103"/>
        <v>1128.554187</v>
      </c>
      <c r="AM203" s="258">
        <f t="shared" si="103"/>
        <v>1128.470583</v>
      </c>
      <c r="AN203" s="258">
        <f t="shared" si="103"/>
        <v>1128.385254</v>
      </c>
      <c r="AO203" s="258">
        <f t="shared" si="103"/>
        <v>1128.303705</v>
      </c>
      <c r="AP203" s="258">
        <f t="shared" si="103"/>
        <v>1128.220499</v>
      </c>
      <c r="AQ203" s="258">
        <f t="shared" si="103"/>
        <v>1128.13837</v>
      </c>
      <c r="AR203" s="258">
        <f t="shared" si="103"/>
        <v>1128.059916</v>
      </c>
      <c r="AS203" s="258">
        <f t="shared" si="103"/>
        <v>1127.979907</v>
      </c>
      <c r="AT203" s="258">
        <f t="shared" si="103"/>
        <v>1127.903502</v>
      </c>
      <c r="AU203" s="258">
        <f t="shared" si="103"/>
        <v>1127.825609</v>
      </c>
      <c r="AV203" s="258">
        <f t="shared" si="103"/>
        <v>1127.74879</v>
      </c>
      <c r="AW203" s="258">
        <f t="shared" si="103"/>
        <v>1127.677899</v>
      </c>
      <c r="AX203" s="258">
        <f t="shared" si="103"/>
        <v>1127.603158</v>
      </c>
      <c r="AY203" s="258">
        <f t="shared" si="103"/>
        <v>1127.53185</v>
      </c>
      <c r="AZ203" s="258">
        <f t="shared" si="103"/>
        <v>1127.459219</v>
      </c>
      <c r="BA203" s="258">
        <f t="shared" si="103"/>
        <v>1127.389952</v>
      </c>
      <c r="BB203" s="258">
        <f t="shared" si="103"/>
        <v>1127.319429</v>
      </c>
      <c r="BC203" s="258">
        <f t="shared" si="103"/>
        <v>1127.249976</v>
      </c>
      <c r="BD203" s="258">
        <f t="shared" si="103"/>
        <v>1127.183782</v>
      </c>
      <c r="BE203" s="258">
        <f t="shared" si="103"/>
        <v>1127.116434</v>
      </c>
      <c r="BF203" s="258">
        <f t="shared" si="103"/>
        <v>1127.052275</v>
      </c>
      <c r="BG203" s="258">
        <f t="shared" si="103"/>
        <v>1126.987028</v>
      </c>
      <c r="BH203" s="258">
        <f t="shared" si="103"/>
        <v>1126.922848</v>
      </c>
      <c r="BI203" s="258">
        <f t="shared" si="103"/>
        <v>1126.865796</v>
      </c>
      <c r="BJ203" s="258">
        <f t="shared" si="103"/>
        <v>1126.803645</v>
      </c>
      <c r="BK203" s="258">
        <f t="shared" si="103"/>
        <v>1126.744513</v>
      </c>
      <c r="BL203" s="258">
        <f t="shared" si="103"/>
        <v>1126.684457</v>
      </c>
      <c r="BM203" s="258">
        <f t="shared" si="103"/>
        <v>1126.627352</v>
      </c>
      <c r="BN203" s="258">
        <f t="shared" si="103"/>
        <v>1126.56939</v>
      </c>
      <c r="BO203" s="258">
        <f t="shared" si="103"/>
        <v>1126.51249</v>
      </c>
      <c r="BP203" s="258">
        <f t="shared" si="103"/>
        <v>1126.458437</v>
      </c>
      <c r="BQ203" s="258">
        <f t="shared" si="103"/>
        <v>1126.403626</v>
      </c>
      <c r="BR203" s="258">
        <f t="shared" si="103"/>
        <v>1126.351594</v>
      </c>
      <c r="BS203" s="258">
        <f t="shared" si="103"/>
        <v>1126.29887</v>
      </c>
      <c r="BT203" s="258">
        <f t="shared" si="103"/>
        <v>1126.247205</v>
      </c>
      <c r="BU203" s="258">
        <f t="shared" si="103"/>
        <v>1126.201451</v>
      </c>
      <c r="BV203" s="258">
        <f t="shared" si="103"/>
        <v>1126.151801</v>
      </c>
      <c r="BW203" s="258">
        <f t="shared" si="103"/>
        <v>1126.10476</v>
      </c>
      <c r="BX203" s="258">
        <f t="shared" si="103"/>
        <v>1126.05719</v>
      </c>
      <c r="BY203" s="258">
        <f t="shared" si="103"/>
        <v>1126.012161</v>
      </c>
      <c r="BZ203" s="258">
        <f t="shared" si="103"/>
        <v>1125.96667</v>
      </c>
      <c r="CA203" s="258">
        <f t="shared" si="103"/>
        <v>1125.922234</v>
      </c>
      <c r="CB203" s="258">
        <f t="shared" si="103"/>
        <v>1125.880235</v>
      </c>
      <c r="CC203" s="258">
        <f t="shared" si="103"/>
        <v>1125.837873</v>
      </c>
      <c r="CD203" s="258">
        <f t="shared" si="103"/>
        <v>1125.79788</v>
      </c>
      <c r="CE203" s="258">
        <f t="shared" si="103"/>
        <v>1125.75759</v>
      </c>
      <c r="CF203" s="258">
        <f t="shared" si="103"/>
        <v>1125.718352</v>
      </c>
      <c r="CG203" s="258">
        <f t="shared" si="103"/>
        <v>1125.683814</v>
      </c>
      <c r="CH203" s="258">
        <f t="shared" si="103"/>
        <v>1125.646576</v>
      </c>
      <c r="CI203" s="258">
        <f t="shared" si="103"/>
        <v>1125.611538</v>
      </c>
      <c r="CJ203" s="258">
        <f t="shared" si="103"/>
        <v>1125.576366</v>
      </c>
      <c r="CK203" s="258">
        <f t="shared" si="103"/>
        <v>1125.543326</v>
      </c>
      <c r="CL203" s="258">
        <f t="shared" si="103"/>
        <v>1125.510216</v>
      </c>
      <c r="CM203" s="258">
        <f t="shared" si="103"/>
        <v>1125.478154</v>
      </c>
      <c r="CN203" s="258">
        <f t="shared" si="103"/>
        <v>1125.448123</v>
      </c>
      <c r="CO203" s="258">
        <f t="shared" si="103"/>
        <v>1125.418119</v>
      </c>
      <c r="CP203" s="258">
        <f t="shared" si="103"/>
        <v>1125.390079</v>
      </c>
      <c r="CQ203" s="258">
        <f t="shared" si="103"/>
        <v>1125.362133</v>
      </c>
      <c r="CR203" s="258">
        <f t="shared" si="103"/>
        <v>1125.335231</v>
      </c>
      <c r="CS203" s="258">
        <f t="shared" si="103"/>
        <v>1125.311009</v>
      </c>
      <c r="CT203" s="258">
        <f t="shared" si="103"/>
        <v>1125.286125</v>
      </c>
      <c r="CU203" s="258">
        <f t="shared" si="103"/>
        <v>1125.263037</v>
      </c>
      <c r="CV203" s="258">
        <f t="shared" si="103"/>
        <v>1125.240204</v>
      </c>
      <c r="CW203" s="258">
        <f t="shared" si="103"/>
        <v>1125.219099</v>
      </c>
      <c r="CX203" s="258">
        <f t="shared" si="103"/>
        <v>1125.198314</v>
      </c>
      <c r="CY203" s="258">
        <f t="shared" si="103"/>
        <v>1125.178569</v>
      </c>
      <c r="CZ203" s="258">
        <f t="shared" si="103"/>
        <v>1125.16045</v>
      </c>
      <c r="DA203" s="258">
        <f t="shared" si="103"/>
        <v>1125.142748</v>
      </c>
      <c r="DB203" s="258">
        <f t="shared" si="103"/>
        <v>1125.126606</v>
      </c>
      <c r="DC203" s="258">
        <f t="shared" si="103"/>
        <v>1125.110946</v>
      </c>
      <c r="DD203" s="258">
        <f t="shared" si="103"/>
        <v>1125.096323</v>
      </c>
      <c r="DE203" s="258">
        <f t="shared" si="103"/>
        <v>1125.084005</v>
      </c>
      <c r="DF203" s="258">
        <f t="shared" si="103"/>
        <v>1125.071352</v>
      </c>
      <c r="DG203" s="258">
        <f t="shared" si="103"/>
        <v>1125.060092</v>
      </c>
      <c r="DH203" s="258">
        <f t="shared" si="103"/>
        <v>1125.049475</v>
      </c>
      <c r="DI203" s="258">
        <f t="shared" si="103"/>
        <v>1125.040184</v>
      </c>
      <c r="DJ203" s="258">
        <f t="shared" si="103"/>
        <v>1125.031599</v>
      </c>
      <c r="DK203" s="258">
        <f t="shared" si="103"/>
        <v>1125.024045</v>
      </c>
      <c r="DL203" s="258">
        <f t="shared" si="103"/>
        <v>1125.017718</v>
      </c>
      <c r="DM203" s="258">
        <f t="shared" si="103"/>
        <v>1125.012194</v>
      </c>
      <c r="DN203" s="258">
        <f t="shared" si="103"/>
        <v>1125.007828</v>
      </c>
      <c r="DO203" s="258">
        <f t="shared" si="103"/>
        <v>1125.00433</v>
      </c>
      <c r="DP203" s="258">
        <f t="shared" si="103"/>
        <v>1125.00186</v>
      </c>
      <c r="DQ203" s="258">
        <f t="shared" si="103"/>
        <v>1125.000513</v>
      </c>
      <c r="DR203" s="258">
        <f t="shared" si="103"/>
        <v>1125</v>
      </c>
    </row>
    <row r="204" ht="14.25" customHeight="1">
      <c r="B204" s="242" t="s">
        <v>314</v>
      </c>
      <c r="C204" s="258">
        <f t="shared" ref="C204:DR204" si="104">C199/C7</f>
        <v>0.2392176853</v>
      </c>
      <c r="D204" s="258">
        <f t="shared" si="104"/>
        <v>2.152040586</v>
      </c>
      <c r="E204" s="258">
        <f t="shared" si="104"/>
        <v>2.844540657</v>
      </c>
      <c r="F204" s="258">
        <f t="shared" si="104"/>
        <v>3.577490083</v>
      </c>
      <c r="G204" s="258">
        <f t="shared" si="104"/>
        <v>4.227178779</v>
      </c>
      <c r="H204" s="258">
        <f t="shared" si="104"/>
        <v>1.34877978</v>
      </c>
      <c r="I204" s="258">
        <f t="shared" si="104"/>
        <v>1.550335546</v>
      </c>
      <c r="J204" s="258">
        <f t="shared" si="104"/>
        <v>1.851449763</v>
      </c>
      <c r="K204" s="258">
        <f t="shared" si="104"/>
        <v>2.161392074</v>
      </c>
      <c r="L204" s="258">
        <f t="shared" si="104"/>
        <v>2.45692443</v>
      </c>
      <c r="M204" s="258">
        <f t="shared" si="104"/>
        <v>2.730572606</v>
      </c>
      <c r="N204" s="258">
        <f t="shared" si="104"/>
        <v>1.550476846</v>
      </c>
      <c r="O204" s="258">
        <f t="shared" si="104"/>
        <v>1.552901471</v>
      </c>
      <c r="P204" s="258">
        <f t="shared" si="104"/>
        <v>1.656176418</v>
      </c>
      <c r="Q204" s="258">
        <f t="shared" si="104"/>
        <v>1.779345619</v>
      </c>
      <c r="R204" s="258">
        <f t="shared" si="104"/>
        <v>1.904271155</v>
      </c>
      <c r="S204" s="258">
        <f t="shared" si="104"/>
        <v>2.025925825</v>
      </c>
      <c r="T204" s="258">
        <f t="shared" si="104"/>
        <v>2.14282004</v>
      </c>
      <c r="U204" s="258">
        <f t="shared" si="104"/>
        <v>2.254494384</v>
      </c>
      <c r="V204" s="258">
        <f t="shared" si="104"/>
        <v>2.360852975</v>
      </c>
      <c r="W204" s="258">
        <f t="shared" si="104"/>
        <v>2.461907776</v>
      </c>
      <c r="X204" s="258">
        <f t="shared" si="104"/>
        <v>2.557754081</v>
      </c>
      <c r="Y204" s="258">
        <f t="shared" si="104"/>
        <v>2.648538577</v>
      </c>
      <c r="Z204" s="258">
        <f t="shared" si="104"/>
        <v>2.734373899</v>
      </c>
      <c r="AA204" s="258">
        <f t="shared" si="104"/>
        <v>2.815459092</v>
      </c>
      <c r="AB204" s="258">
        <f t="shared" si="104"/>
        <v>2.891961896</v>
      </c>
      <c r="AC204" s="258">
        <f t="shared" si="104"/>
        <v>2.964085504</v>
      </c>
      <c r="AD204" s="258">
        <f t="shared" si="104"/>
        <v>3.032006681</v>
      </c>
      <c r="AE204" s="258">
        <f t="shared" si="104"/>
        <v>3.095924902</v>
      </c>
      <c r="AF204" s="258">
        <f t="shared" si="104"/>
        <v>3.156036944</v>
      </c>
      <c r="AG204" s="258">
        <f t="shared" si="104"/>
        <v>3.212513133</v>
      </c>
      <c r="AH204" s="258">
        <f t="shared" si="104"/>
        <v>3.265549683</v>
      </c>
      <c r="AI204" s="258">
        <f t="shared" si="104"/>
        <v>3.315305704</v>
      </c>
      <c r="AJ204" s="258">
        <f t="shared" si="104"/>
        <v>3.361957687</v>
      </c>
      <c r="AK204" s="258">
        <f t="shared" si="104"/>
        <v>3.405689508</v>
      </c>
      <c r="AL204" s="258">
        <f t="shared" si="104"/>
        <v>3.446607892</v>
      </c>
      <c r="AM204" s="258">
        <f t="shared" si="104"/>
        <v>3.484892504</v>
      </c>
      <c r="AN204" s="258">
        <f t="shared" si="104"/>
        <v>3.520667327</v>
      </c>
      <c r="AO204" s="258">
        <f t="shared" si="104"/>
        <v>3.554081121</v>
      </c>
      <c r="AP204" s="258">
        <f t="shared" si="104"/>
        <v>3.585244036</v>
      </c>
      <c r="AQ204" s="258">
        <f t="shared" si="104"/>
        <v>3.614283779</v>
      </c>
      <c r="AR204" s="258">
        <f t="shared" si="104"/>
        <v>3.641320727</v>
      </c>
      <c r="AS204" s="258">
        <f t="shared" si="104"/>
        <v>3.66644602</v>
      </c>
      <c r="AT204" s="258">
        <f t="shared" si="104"/>
        <v>3.689776211</v>
      </c>
      <c r="AU204" s="258">
        <f t="shared" si="104"/>
        <v>3.711391146</v>
      </c>
      <c r="AV204" s="258">
        <f t="shared" si="104"/>
        <v>3.731389018</v>
      </c>
      <c r="AW204" s="258">
        <f t="shared" si="104"/>
        <v>3.749869197</v>
      </c>
      <c r="AX204" s="258">
        <f t="shared" si="104"/>
        <v>3.766881632</v>
      </c>
      <c r="AY204" s="258">
        <f t="shared" si="104"/>
        <v>3.782525081</v>
      </c>
      <c r="AZ204" s="258">
        <f t="shared" si="104"/>
        <v>3.796856127</v>
      </c>
      <c r="BA204" s="258">
        <f t="shared" si="104"/>
        <v>3.809956987</v>
      </c>
      <c r="BB204" s="258">
        <f t="shared" si="104"/>
        <v>3.821877056</v>
      </c>
      <c r="BC204" s="258">
        <f t="shared" si="104"/>
        <v>3.832683861</v>
      </c>
      <c r="BD204" s="258">
        <f t="shared" si="104"/>
        <v>3.842440841</v>
      </c>
      <c r="BE204" s="258">
        <f t="shared" si="104"/>
        <v>3.851187592</v>
      </c>
      <c r="BF204" s="258">
        <f t="shared" si="104"/>
        <v>3.858988692</v>
      </c>
      <c r="BG204" s="258">
        <f t="shared" si="104"/>
        <v>3.865878348</v>
      </c>
      <c r="BH204" s="258">
        <f t="shared" si="104"/>
        <v>3.871909059</v>
      </c>
      <c r="BI204" s="258">
        <f t="shared" si="104"/>
        <v>3.877142223</v>
      </c>
      <c r="BJ204" s="258">
        <f t="shared" si="104"/>
        <v>3.881579059</v>
      </c>
      <c r="BK204" s="258">
        <f t="shared" si="104"/>
        <v>3.885284665</v>
      </c>
      <c r="BL204" s="258">
        <f t="shared" si="104"/>
        <v>3.888282588</v>
      </c>
      <c r="BM204" s="258">
        <f t="shared" si="104"/>
        <v>3.890619676</v>
      </c>
      <c r="BN204" s="258">
        <f t="shared" si="104"/>
        <v>3.89231618</v>
      </c>
      <c r="BO204" s="258">
        <f t="shared" si="104"/>
        <v>3.893409423</v>
      </c>
      <c r="BP204" s="258">
        <f t="shared" si="104"/>
        <v>3.893934085</v>
      </c>
      <c r="BQ204" s="258">
        <f t="shared" si="104"/>
        <v>3.893906263</v>
      </c>
      <c r="BR204" s="258">
        <f t="shared" si="104"/>
        <v>3.893363658</v>
      </c>
      <c r="BS204" s="258">
        <f t="shared" si="104"/>
        <v>3.892320039</v>
      </c>
      <c r="BT204" s="258">
        <f t="shared" si="104"/>
        <v>3.890805013</v>
      </c>
      <c r="BU204" s="258">
        <f t="shared" si="104"/>
        <v>3.888855837</v>
      </c>
      <c r="BV204" s="258">
        <f t="shared" si="104"/>
        <v>3.886462404</v>
      </c>
      <c r="BW204" s="258">
        <f t="shared" si="104"/>
        <v>3.883666487</v>
      </c>
      <c r="BX204" s="258">
        <f t="shared" si="104"/>
        <v>3.880477318</v>
      </c>
      <c r="BY204" s="258">
        <f t="shared" si="104"/>
        <v>3.876923079</v>
      </c>
      <c r="BZ204" s="258">
        <f t="shared" si="104"/>
        <v>3.873011645</v>
      </c>
      <c r="CA204" s="258">
        <f t="shared" si="104"/>
        <v>3.868764751</v>
      </c>
      <c r="CB204" s="258">
        <f t="shared" si="104"/>
        <v>3.86420234</v>
      </c>
      <c r="CC204" s="258">
        <f t="shared" si="104"/>
        <v>3.859330605</v>
      </c>
      <c r="CD204" s="258">
        <f t="shared" si="104"/>
        <v>3.854172568</v>
      </c>
      <c r="CE204" s="258">
        <f t="shared" si="104"/>
        <v>3.848733493</v>
      </c>
      <c r="CF204" s="258">
        <f t="shared" si="104"/>
        <v>3.843030941</v>
      </c>
      <c r="CG204" s="258">
        <f t="shared" si="104"/>
        <v>3.837088029</v>
      </c>
      <c r="CH204" s="258">
        <f t="shared" si="104"/>
        <v>3.830893496</v>
      </c>
      <c r="CI204" s="258">
        <f t="shared" si="104"/>
        <v>3.824474505</v>
      </c>
      <c r="CJ204" s="258">
        <f t="shared" si="104"/>
        <v>3.817834585</v>
      </c>
      <c r="CK204" s="258">
        <f t="shared" si="104"/>
        <v>3.810991088</v>
      </c>
      <c r="CL204" s="258">
        <f t="shared" si="104"/>
        <v>3.803947075</v>
      </c>
      <c r="CM204" s="258">
        <f t="shared" si="104"/>
        <v>3.796715652</v>
      </c>
      <c r="CN204" s="258">
        <f t="shared" si="104"/>
        <v>3.78930857</v>
      </c>
      <c r="CO204" s="258">
        <f t="shared" si="104"/>
        <v>3.781728344</v>
      </c>
      <c r="CP204" s="258">
        <f t="shared" si="104"/>
        <v>3.773989073</v>
      </c>
      <c r="CQ204" s="258">
        <f t="shared" si="104"/>
        <v>3.766092992</v>
      </c>
      <c r="CR204" s="258">
        <f t="shared" si="104"/>
        <v>3.758050729</v>
      </c>
      <c r="CS204" s="258">
        <f t="shared" si="104"/>
        <v>3.749873874</v>
      </c>
      <c r="CT204" s="258">
        <f t="shared" si="104"/>
        <v>3.741559448</v>
      </c>
      <c r="CU204" s="258">
        <f t="shared" si="104"/>
        <v>3.73312154</v>
      </c>
      <c r="CV204" s="258">
        <f t="shared" si="104"/>
        <v>3.724561967</v>
      </c>
      <c r="CW204" s="258">
        <f t="shared" si="104"/>
        <v>3.715891061</v>
      </c>
      <c r="CX204" s="258">
        <f t="shared" si="104"/>
        <v>3.707110578</v>
      </c>
      <c r="CY204" s="258">
        <f t="shared" si="104"/>
        <v>3.69822837</v>
      </c>
      <c r="CZ204" s="258">
        <f t="shared" si="104"/>
        <v>3.689251182</v>
      </c>
      <c r="DA204" s="258">
        <f t="shared" si="104"/>
        <v>3.680180755</v>
      </c>
      <c r="DB204" s="258">
        <f t="shared" si="104"/>
        <v>3.671025153</v>
      </c>
      <c r="DC204" s="258">
        <f t="shared" si="104"/>
        <v>3.661786142</v>
      </c>
      <c r="DD204" s="258">
        <f t="shared" si="104"/>
        <v>3.652469958</v>
      </c>
      <c r="DE204" s="258">
        <f t="shared" si="104"/>
        <v>3.643083586</v>
      </c>
      <c r="DF204" s="258">
        <f t="shared" si="104"/>
        <v>3.633624356</v>
      </c>
      <c r="DG204" s="258">
        <f t="shared" si="104"/>
        <v>3.624101138</v>
      </c>
      <c r="DH204" s="258">
        <f t="shared" si="104"/>
        <v>3.614515882</v>
      </c>
      <c r="DI204" s="258">
        <f t="shared" si="104"/>
        <v>3.604873914</v>
      </c>
      <c r="DJ204" s="258">
        <f t="shared" si="104"/>
        <v>3.595177323</v>
      </c>
      <c r="DK204" s="258">
        <f t="shared" si="104"/>
        <v>3.585430466</v>
      </c>
      <c r="DL204" s="258">
        <f t="shared" si="104"/>
        <v>3.575636746</v>
      </c>
      <c r="DM204" s="258">
        <f t="shared" si="104"/>
        <v>3.565798494</v>
      </c>
      <c r="DN204" s="258">
        <f t="shared" si="104"/>
        <v>3.555919319</v>
      </c>
      <c r="DO204" s="258">
        <f t="shared" si="104"/>
        <v>3.546001721</v>
      </c>
      <c r="DP204" s="258">
        <f t="shared" si="104"/>
        <v>3.607042357</v>
      </c>
      <c r="DQ204" s="258">
        <f t="shared" si="104"/>
        <v>3.668723196</v>
      </c>
      <c r="DR204" s="258">
        <f t="shared" si="104"/>
        <v>3.730943164</v>
      </c>
    </row>
    <row r="205" ht="14.25" customHeight="1">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c r="CL205" s="27"/>
      <c r="CM205" s="27"/>
      <c r="CN205" s="27"/>
      <c r="CO205" s="27"/>
      <c r="CP205" s="27"/>
      <c r="CQ205" s="27"/>
      <c r="CR205" s="27"/>
      <c r="CS205" s="27"/>
      <c r="CT205" s="27"/>
      <c r="CU205" s="27"/>
      <c r="CV205" s="27"/>
      <c r="CW205" s="27"/>
      <c r="CX205" s="27"/>
      <c r="CY205" s="27"/>
      <c r="CZ205" s="27"/>
      <c r="DA205" s="27"/>
      <c r="DB205" s="27"/>
      <c r="DC205" s="27"/>
      <c r="DD205" s="27"/>
      <c r="DE205" s="27"/>
      <c r="DF205" s="27"/>
      <c r="DG205" s="27"/>
      <c r="DH205" s="27"/>
      <c r="DI205" s="27"/>
      <c r="DJ205" s="27"/>
      <c r="DK205" s="27"/>
      <c r="DL205" s="27"/>
      <c r="DM205" s="27"/>
      <c r="DN205" s="27"/>
      <c r="DO205" s="27"/>
      <c r="DP205" s="27"/>
      <c r="DQ205" s="27"/>
      <c r="DR205" s="27"/>
    </row>
    <row r="206" ht="14.25" customHeight="1">
      <c r="B206" s="261" t="s">
        <v>315</v>
      </c>
      <c r="C206" s="27">
        <f>D5-C5</f>
        <v>30</v>
      </c>
      <c r="D206" s="27">
        <f t="shared" ref="D206:DR206" si="105">E5-D5+C206</f>
        <v>61</v>
      </c>
      <c r="E206" s="27">
        <f t="shared" si="105"/>
        <v>91</v>
      </c>
      <c r="F206" s="27">
        <f t="shared" si="105"/>
        <v>122</v>
      </c>
      <c r="G206" s="27">
        <f t="shared" si="105"/>
        <v>153</v>
      </c>
      <c r="H206" s="27">
        <f t="shared" si="105"/>
        <v>183</v>
      </c>
      <c r="I206" s="27">
        <f t="shared" si="105"/>
        <v>214</v>
      </c>
      <c r="J206" s="27">
        <f t="shared" si="105"/>
        <v>244</v>
      </c>
      <c r="K206" s="27">
        <f t="shared" si="105"/>
        <v>275</v>
      </c>
      <c r="L206" s="27">
        <f t="shared" si="105"/>
        <v>306</v>
      </c>
      <c r="M206" s="27">
        <f t="shared" si="105"/>
        <v>334</v>
      </c>
      <c r="N206" s="27">
        <f t="shared" si="105"/>
        <v>365</v>
      </c>
      <c r="O206" s="27">
        <f t="shared" si="105"/>
        <v>395</v>
      </c>
      <c r="P206" s="27">
        <f t="shared" si="105"/>
        <v>426</v>
      </c>
      <c r="Q206" s="27">
        <f t="shared" si="105"/>
        <v>456</v>
      </c>
      <c r="R206" s="27">
        <f t="shared" si="105"/>
        <v>487</v>
      </c>
      <c r="S206" s="27">
        <f t="shared" si="105"/>
        <v>518</v>
      </c>
      <c r="T206" s="27">
        <f t="shared" si="105"/>
        <v>548</v>
      </c>
      <c r="U206" s="27">
        <f t="shared" si="105"/>
        <v>579</v>
      </c>
      <c r="V206" s="27">
        <f t="shared" si="105"/>
        <v>609</v>
      </c>
      <c r="W206" s="27">
        <f t="shared" si="105"/>
        <v>640</v>
      </c>
      <c r="X206" s="27">
        <f t="shared" si="105"/>
        <v>671</v>
      </c>
      <c r="Y206" s="27">
        <f t="shared" si="105"/>
        <v>699</v>
      </c>
      <c r="Z206" s="27">
        <f t="shared" si="105"/>
        <v>730</v>
      </c>
      <c r="AA206" s="27">
        <f t="shared" si="105"/>
        <v>760</v>
      </c>
      <c r="AB206" s="27">
        <f t="shared" si="105"/>
        <v>791</v>
      </c>
      <c r="AC206" s="27">
        <f t="shared" si="105"/>
        <v>821</v>
      </c>
      <c r="AD206" s="27">
        <f t="shared" si="105"/>
        <v>852</v>
      </c>
      <c r="AE206" s="27">
        <f t="shared" si="105"/>
        <v>883</v>
      </c>
      <c r="AF206" s="27">
        <f t="shared" si="105"/>
        <v>913</v>
      </c>
      <c r="AG206" s="27">
        <f t="shared" si="105"/>
        <v>944</v>
      </c>
      <c r="AH206" s="27">
        <f t="shared" si="105"/>
        <v>974</v>
      </c>
      <c r="AI206" s="27">
        <f t="shared" si="105"/>
        <v>1005</v>
      </c>
      <c r="AJ206" s="27">
        <f t="shared" si="105"/>
        <v>1036</v>
      </c>
      <c r="AK206" s="27">
        <f t="shared" si="105"/>
        <v>1064</v>
      </c>
      <c r="AL206" s="27">
        <f t="shared" si="105"/>
        <v>1095</v>
      </c>
      <c r="AM206" s="27">
        <f t="shared" si="105"/>
        <v>1125</v>
      </c>
      <c r="AN206" s="27">
        <f t="shared" si="105"/>
        <v>1156</v>
      </c>
      <c r="AO206" s="27">
        <f t="shared" si="105"/>
        <v>1186</v>
      </c>
      <c r="AP206" s="27">
        <f t="shared" si="105"/>
        <v>1217</v>
      </c>
      <c r="AQ206" s="27">
        <f t="shared" si="105"/>
        <v>1248</v>
      </c>
      <c r="AR206" s="27">
        <f t="shared" si="105"/>
        <v>1278</v>
      </c>
      <c r="AS206" s="27">
        <f t="shared" si="105"/>
        <v>1309</v>
      </c>
      <c r="AT206" s="27">
        <f t="shared" si="105"/>
        <v>1339</v>
      </c>
      <c r="AU206" s="27">
        <f t="shared" si="105"/>
        <v>1370</v>
      </c>
      <c r="AV206" s="27">
        <f t="shared" si="105"/>
        <v>1401</v>
      </c>
      <c r="AW206" s="27">
        <f t="shared" si="105"/>
        <v>1430</v>
      </c>
      <c r="AX206" s="27">
        <f t="shared" si="105"/>
        <v>1461</v>
      </c>
      <c r="AY206" s="27">
        <f t="shared" si="105"/>
        <v>1491</v>
      </c>
      <c r="AZ206" s="27">
        <f t="shared" si="105"/>
        <v>1522</v>
      </c>
      <c r="BA206" s="27">
        <f t="shared" si="105"/>
        <v>1552</v>
      </c>
      <c r="BB206" s="27">
        <f t="shared" si="105"/>
        <v>1583</v>
      </c>
      <c r="BC206" s="27">
        <f t="shared" si="105"/>
        <v>1614</v>
      </c>
      <c r="BD206" s="27">
        <f t="shared" si="105"/>
        <v>1644</v>
      </c>
      <c r="BE206" s="27">
        <f t="shared" si="105"/>
        <v>1675</v>
      </c>
      <c r="BF206" s="27">
        <f t="shared" si="105"/>
        <v>1705</v>
      </c>
      <c r="BG206" s="27">
        <f t="shared" si="105"/>
        <v>1736</v>
      </c>
      <c r="BH206" s="27">
        <f t="shared" si="105"/>
        <v>1767</v>
      </c>
      <c r="BI206" s="27">
        <f t="shared" si="105"/>
        <v>1795</v>
      </c>
      <c r="BJ206" s="27">
        <f t="shared" si="105"/>
        <v>1826</v>
      </c>
      <c r="BK206" s="27">
        <f t="shared" si="105"/>
        <v>1856</v>
      </c>
      <c r="BL206" s="27">
        <f t="shared" si="105"/>
        <v>1887</v>
      </c>
      <c r="BM206" s="27">
        <f t="shared" si="105"/>
        <v>1917</v>
      </c>
      <c r="BN206" s="27">
        <f t="shared" si="105"/>
        <v>1948</v>
      </c>
      <c r="BO206" s="27">
        <f t="shared" si="105"/>
        <v>1979</v>
      </c>
      <c r="BP206" s="27">
        <f t="shared" si="105"/>
        <v>2009</v>
      </c>
      <c r="BQ206" s="27">
        <f t="shared" si="105"/>
        <v>2040</v>
      </c>
      <c r="BR206" s="27">
        <f t="shared" si="105"/>
        <v>2070</v>
      </c>
      <c r="BS206" s="27">
        <f t="shared" si="105"/>
        <v>2101</v>
      </c>
      <c r="BT206" s="27">
        <f t="shared" si="105"/>
        <v>2132</v>
      </c>
      <c r="BU206" s="27">
        <f t="shared" si="105"/>
        <v>2160</v>
      </c>
      <c r="BV206" s="27">
        <f t="shared" si="105"/>
        <v>2191</v>
      </c>
      <c r="BW206" s="27">
        <f t="shared" si="105"/>
        <v>2221</v>
      </c>
      <c r="BX206" s="27">
        <f t="shared" si="105"/>
        <v>2252</v>
      </c>
      <c r="BY206" s="27">
        <f t="shared" si="105"/>
        <v>2282</v>
      </c>
      <c r="BZ206" s="27">
        <f t="shared" si="105"/>
        <v>2313</v>
      </c>
      <c r="CA206" s="27">
        <f t="shared" si="105"/>
        <v>2344</v>
      </c>
      <c r="CB206" s="27">
        <f t="shared" si="105"/>
        <v>2374</v>
      </c>
      <c r="CC206" s="27">
        <f t="shared" si="105"/>
        <v>2405</v>
      </c>
      <c r="CD206" s="27">
        <f t="shared" si="105"/>
        <v>2435</v>
      </c>
      <c r="CE206" s="27">
        <f t="shared" si="105"/>
        <v>2466</v>
      </c>
      <c r="CF206" s="27">
        <f t="shared" si="105"/>
        <v>2497</v>
      </c>
      <c r="CG206" s="27">
        <f t="shared" si="105"/>
        <v>2525</v>
      </c>
      <c r="CH206" s="27">
        <f t="shared" si="105"/>
        <v>2556</v>
      </c>
      <c r="CI206" s="27">
        <f t="shared" si="105"/>
        <v>2586</v>
      </c>
      <c r="CJ206" s="27">
        <f t="shared" si="105"/>
        <v>2617</v>
      </c>
      <c r="CK206" s="27">
        <f t="shared" si="105"/>
        <v>2647</v>
      </c>
      <c r="CL206" s="27">
        <f t="shared" si="105"/>
        <v>2678</v>
      </c>
      <c r="CM206" s="27">
        <f t="shared" si="105"/>
        <v>2709</v>
      </c>
      <c r="CN206" s="27">
        <f t="shared" si="105"/>
        <v>2739</v>
      </c>
      <c r="CO206" s="27">
        <f t="shared" si="105"/>
        <v>2770</v>
      </c>
      <c r="CP206" s="27">
        <f t="shared" si="105"/>
        <v>2800</v>
      </c>
      <c r="CQ206" s="27">
        <f t="shared" si="105"/>
        <v>2831</v>
      </c>
      <c r="CR206" s="27">
        <f t="shared" si="105"/>
        <v>2862</v>
      </c>
      <c r="CS206" s="27">
        <f t="shared" si="105"/>
        <v>2891</v>
      </c>
      <c r="CT206" s="27">
        <f t="shared" si="105"/>
        <v>2922</v>
      </c>
      <c r="CU206" s="27">
        <f t="shared" si="105"/>
        <v>2952</v>
      </c>
      <c r="CV206" s="27">
        <f t="shared" si="105"/>
        <v>2983</v>
      </c>
      <c r="CW206" s="27">
        <f t="shared" si="105"/>
        <v>3013</v>
      </c>
      <c r="CX206" s="27">
        <f t="shared" si="105"/>
        <v>3044</v>
      </c>
      <c r="CY206" s="27">
        <f t="shared" si="105"/>
        <v>3075</v>
      </c>
      <c r="CZ206" s="27">
        <f t="shared" si="105"/>
        <v>3105</v>
      </c>
      <c r="DA206" s="27">
        <f t="shared" si="105"/>
        <v>3136</v>
      </c>
      <c r="DB206" s="27">
        <f t="shared" si="105"/>
        <v>3166</v>
      </c>
      <c r="DC206" s="27">
        <f t="shared" si="105"/>
        <v>3197</v>
      </c>
      <c r="DD206" s="27">
        <f t="shared" si="105"/>
        <v>3228</v>
      </c>
      <c r="DE206" s="27">
        <f t="shared" si="105"/>
        <v>3256</v>
      </c>
      <c r="DF206" s="27">
        <f t="shared" si="105"/>
        <v>3287</v>
      </c>
      <c r="DG206" s="27">
        <f t="shared" si="105"/>
        <v>3317</v>
      </c>
      <c r="DH206" s="27">
        <f t="shared" si="105"/>
        <v>3348</v>
      </c>
      <c r="DI206" s="27">
        <f t="shared" si="105"/>
        <v>3378</v>
      </c>
      <c r="DJ206" s="27">
        <f t="shared" si="105"/>
        <v>3409</v>
      </c>
      <c r="DK206" s="27">
        <f t="shared" si="105"/>
        <v>3440</v>
      </c>
      <c r="DL206" s="27">
        <f t="shared" si="105"/>
        <v>3470</v>
      </c>
      <c r="DM206" s="27">
        <f t="shared" si="105"/>
        <v>3501</v>
      </c>
      <c r="DN206" s="27">
        <f t="shared" si="105"/>
        <v>3531</v>
      </c>
      <c r="DO206" s="27">
        <f t="shared" si="105"/>
        <v>3562</v>
      </c>
      <c r="DP206" s="27">
        <f t="shared" si="105"/>
        <v>3593</v>
      </c>
      <c r="DQ206" s="27">
        <f t="shared" si="105"/>
        <v>3621</v>
      </c>
      <c r="DR206" s="27">
        <f t="shared" si="105"/>
        <v>3652</v>
      </c>
    </row>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sheetData>
  <mergeCells count="5">
    <mergeCell ref="B2:F2"/>
    <mergeCell ref="A141:A143"/>
    <mergeCell ref="A144:A146"/>
    <mergeCell ref="A147:A149"/>
    <mergeCell ref="A150:A152"/>
  </mergeCells>
  <printOptions/>
  <pageMargins bottom="0.787401575" footer="0.0" header="0.0" left="0.7" right="0.7" top="0.7874015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57"/>
    <col customWidth="1" min="2" max="2" width="11.57"/>
    <col customWidth="1" min="3" max="3" width="28.43"/>
    <col customWidth="1" min="4" max="4" width="20.14"/>
    <col customWidth="1" min="5" max="5" width="11.57"/>
    <col customWidth="1" min="6" max="6" width="17.29"/>
  </cols>
  <sheetData>
    <row r="1" ht="14.25" customHeight="1"/>
    <row r="2" ht="14.25" customHeight="1">
      <c r="A2" s="23" t="s">
        <v>316</v>
      </c>
    </row>
    <row r="3" ht="14.25" customHeight="1">
      <c r="A3" s="41" t="s">
        <v>7</v>
      </c>
    </row>
    <row r="4" ht="14.25" customHeight="1">
      <c r="A4" s="41" t="s">
        <v>317</v>
      </c>
    </row>
    <row r="5" ht="14.25" customHeight="1"/>
    <row r="6" ht="14.25" customHeight="1">
      <c r="A6" s="23" t="s">
        <v>318</v>
      </c>
    </row>
    <row r="7" ht="14.25" customHeight="1">
      <c r="A7" s="242" t="s">
        <v>62</v>
      </c>
    </row>
    <row r="8" ht="14.25" customHeight="1">
      <c r="A8" s="242" t="s">
        <v>319</v>
      </c>
    </row>
    <row r="9" ht="14.25" customHeight="1"/>
    <row r="10" ht="14.25" customHeight="1">
      <c r="A10" s="23" t="s">
        <v>320</v>
      </c>
      <c r="B10" s="242" t="str">
        <f>C5</f>
        <v/>
      </c>
    </row>
    <row r="11" ht="14.25" customHeight="1">
      <c r="A11" s="242" t="s">
        <v>62</v>
      </c>
      <c r="B11" s="242" t="str">
        <f>C21</f>
        <v/>
      </c>
    </row>
    <row r="12" ht="14.25" customHeight="1">
      <c r="A12" s="242" t="s">
        <v>321</v>
      </c>
      <c r="B12" s="242" t="str">
        <f>C37</f>
        <v/>
      </c>
    </row>
    <row r="13" ht="14.25" customHeight="1"/>
    <row r="14" ht="14.25" customHeight="1">
      <c r="A14" s="23" t="s">
        <v>322</v>
      </c>
    </row>
    <row r="15" ht="14.25" customHeight="1">
      <c r="A15" s="242" t="s">
        <v>62</v>
      </c>
    </row>
    <row r="16" ht="14.25" customHeight="1">
      <c r="A16" s="242" t="s">
        <v>323</v>
      </c>
    </row>
    <row r="17" ht="14.25" customHeight="1"/>
    <row r="18" ht="14.25" customHeight="1">
      <c r="A18" s="23" t="s">
        <v>324</v>
      </c>
    </row>
    <row r="19" ht="14.25" customHeight="1">
      <c r="A19" s="242" t="s">
        <v>191</v>
      </c>
    </row>
    <row r="20" ht="14.25" customHeight="1">
      <c r="A20" s="242" t="s">
        <v>181</v>
      </c>
    </row>
    <row r="21" ht="14.25" customHeight="1">
      <c r="A21" s="242" t="s">
        <v>188</v>
      </c>
    </row>
    <row r="22" ht="14.25" customHeight="1">
      <c r="A22" s="242" t="s">
        <v>189</v>
      </c>
    </row>
    <row r="23" ht="14.25" customHeight="1">
      <c r="A23" s="242" t="s">
        <v>195</v>
      </c>
    </row>
    <row r="24" ht="14.25" customHeight="1"/>
    <row r="25" ht="14.25" customHeight="1">
      <c r="A25" s="23" t="s">
        <v>325</v>
      </c>
    </row>
    <row r="26" ht="14.25" customHeight="1">
      <c r="A26" s="242" t="s">
        <v>326</v>
      </c>
    </row>
    <row r="27" ht="14.25" customHeight="1">
      <c r="A27" s="242" t="s">
        <v>201</v>
      </c>
    </row>
    <row r="28" ht="14.25" customHeight="1">
      <c r="A28" s="242" t="str">
        <f>'Fund Raising'!B36</f>
        <v>Reserve </v>
      </c>
    </row>
    <row r="29" ht="14.25" customHeight="1">
      <c r="A29" s="242" t="str">
        <f>'Fund Raising'!B37</f>
        <v>Placeholder 2</v>
      </c>
    </row>
    <row r="30" ht="14.25" customHeight="1">
      <c r="A30" s="242" t="str">
        <f>'Fund Raising'!B38</f>
        <v>Placeholder 3</v>
      </c>
    </row>
    <row r="31" ht="14.25" customHeight="1">
      <c r="A31" s="242" t="str">
        <f>'Fund Raising'!B39</f>
        <v>Placeholder 4</v>
      </c>
    </row>
    <row r="32" ht="14.25" customHeight="1">
      <c r="A32" s="242" t="str">
        <f>'Fund Raising'!B40</f>
        <v>Placeholder 5</v>
      </c>
    </row>
    <row r="33" ht="14.25" customHeight="1"/>
    <row r="34" ht="14.25" customHeight="1">
      <c r="A34" s="23" t="s">
        <v>202</v>
      </c>
    </row>
    <row r="35" ht="14.25" customHeight="1">
      <c r="A35" s="242" t="s">
        <v>62</v>
      </c>
    </row>
    <row r="36" ht="14.25" customHeight="1">
      <c r="A36" s="242" t="s">
        <v>327</v>
      </c>
    </row>
    <row r="37" ht="14.25" customHeight="1"/>
    <row r="38" ht="14.25" customHeight="1">
      <c r="A38" s="23" t="s">
        <v>328</v>
      </c>
    </row>
    <row r="39" ht="14.25" customHeight="1">
      <c r="A39" s="242" t="s">
        <v>62</v>
      </c>
    </row>
    <row r="40" ht="14.25" customHeight="1">
      <c r="A40" s="242" t="s">
        <v>329</v>
      </c>
    </row>
    <row r="41" ht="14.25" customHeight="1"/>
    <row r="42" ht="14.25" customHeight="1">
      <c r="A42" s="23" t="s">
        <v>330</v>
      </c>
    </row>
    <row r="43" ht="14.25" customHeight="1">
      <c r="A43" s="242" t="s">
        <v>331</v>
      </c>
    </row>
    <row r="44" ht="14.25" customHeight="1">
      <c r="A44" s="242" t="s">
        <v>332</v>
      </c>
    </row>
    <row r="45" ht="14.25" customHeight="1"/>
    <row r="46" ht="14.25" customHeight="1">
      <c r="A46" s="23" t="s">
        <v>333</v>
      </c>
    </row>
    <row r="47" ht="14.25" customHeight="1">
      <c r="A47" s="242" t="str">
        <f>'Utility Modules'!C21</f>
        <v>Reserve </v>
      </c>
    </row>
    <row r="48" ht="14.25" customHeight="1"/>
    <row r="49" ht="14.25" customHeight="1">
      <c r="A49" s="242" t="str">
        <f>'Utility Modules'!C33</f>
        <v>Reserve </v>
      </c>
    </row>
    <row r="50" ht="14.25" customHeight="1"/>
    <row r="51" ht="14.25" customHeight="1">
      <c r="A51" s="242" t="str">
        <f>'Utility Modules'!C44</f>
        <v>Reserve </v>
      </c>
    </row>
    <row r="52" ht="14.25" customHeight="1"/>
    <row r="53" ht="14.25" customHeight="1"/>
    <row r="54" ht="14.25" customHeight="1">
      <c r="A54" s="23" t="s">
        <v>334</v>
      </c>
    </row>
    <row r="55" ht="14.25" customHeight="1">
      <c r="A55" s="242" t="s">
        <v>62</v>
      </c>
    </row>
    <row r="56" ht="14.25" customHeight="1">
      <c r="A56" s="242" t="s">
        <v>335</v>
      </c>
      <c r="B56" s="169" t="s">
        <v>336</v>
      </c>
    </row>
    <row r="57" ht="14.25" customHeight="1">
      <c r="B57" s="242" t="str">
        <f>'Fund Raising'!B18</f>
        <v>Early Backers / Angels</v>
      </c>
      <c r="C57" s="263">
        <f>'Fund Raising'!F18</f>
        <v>0</v>
      </c>
    </row>
    <row r="58" ht="14.25" customHeight="1">
      <c r="A58" s="23" t="s">
        <v>337</v>
      </c>
      <c r="B58" s="242" t="str">
        <f>'Fund Raising'!B19</f>
        <v>Seed</v>
      </c>
      <c r="C58" s="263">
        <f>'Fund Raising'!F19</f>
        <v>0.000015</v>
      </c>
    </row>
    <row r="59" ht="14.25" customHeight="1">
      <c r="A59" s="242" t="s">
        <v>62</v>
      </c>
      <c r="B59" s="242" t="str">
        <f>'Fund Raising'!B20</f>
        <v>Pre-Sale 1</v>
      </c>
      <c r="C59" s="263">
        <f>'Fund Raising'!F20</f>
        <v>0.000025</v>
      </c>
    </row>
    <row r="60" ht="14.25" customHeight="1">
      <c r="A60" s="242" t="s">
        <v>338</v>
      </c>
      <c r="B60" s="242" t="str">
        <f>'Fund Raising'!B21</f>
        <v>Pre-Sale 2</v>
      </c>
      <c r="C60" s="263">
        <f>'Fund Raising'!F21</f>
        <v>0.00005</v>
      </c>
    </row>
    <row r="61" ht="14.25" customHeight="1">
      <c r="B61" s="242" t="str">
        <f>'Fund Raising'!B22</f>
        <v>Public Sale</v>
      </c>
      <c r="C61" s="263">
        <f>'Fund Raising'!F22</f>
        <v>0.01</v>
      </c>
    </row>
    <row r="62" ht="14.25" customHeight="1">
      <c r="A62" s="23" t="s">
        <v>339</v>
      </c>
      <c r="B62" s="242" t="s">
        <v>340</v>
      </c>
      <c r="C62" s="264">
        <f>Inputs!C9</f>
        <v>0.01</v>
      </c>
    </row>
    <row r="63" ht="14.25" customHeight="1">
      <c r="A63" s="242" t="s">
        <v>62</v>
      </c>
    </row>
    <row r="64" ht="14.25" customHeight="1">
      <c r="A64" s="265" t="s">
        <v>341</v>
      </c>
    </row>
    <row r="65" ht="14.25" customHeight="1"/>
    <row r="66" ht="14.25" customHeight="1">
      <c r="A66" s="23" t="s">
        <v>342</v>
      </c>
    </row>
    <row r="67" ht="14.25" customHeight="1">
      <c r="A67" s="33"/>
    </row>
    <row r="68" ht="14.25" customHeight="1">
      <c r="A68" s="33"/>
    </row>
    <row r="69" ht="14.25" customHeight="1">
      <c r="A69" s="33"/>
    </row>
    <row r="70" ht="14.25" customHeight="1">
      <c r="A70" s="33"/>
    </row>
    <row r="71" ht="14.25" customHeight="1">
      <c r="A71" s="33"/>
    </row>
    <row r="72" ht="14.25" customHeight="1">
      <c r="A72" s="33" t="str">
        <f>'Utility Modules'!C49</f>
        <v>Reserve </v>
      </c>
    </row>
    <row r="73" ht="14.25" customHeight="1"/>
    <row r="74" ht="14.25" customHeight="1">
      <c r="A74" s="23" t="s">
        <v>343</v>
      </c>
    </row>
    <row r="75" ht="14.25" customHeight="1">
      <c r="A75" s="242" t="str">
        <f>'Utility Modules'!C18</f>
        <v>Locking</v>
      </c>
    </row>
    <row r="76" ht="14.25" customHeight="1">
      <c r="A76" s="242" t="str">
        <f>'Utility Modules'!C30</f>
        <v>Liquidity</v>
      </c>
    </row>
    <row r="77" ht="14.25" customHeight="1">
      <c r="A77" s="242" t="str">
        <f>'Utility Modules'!C37</f>
        <v>Burning</v>
      </c>
    </row>
    <row r="78" ht="14.25" customHeight="1">
      <c r="A78" s="242" t="str">
        <f>'Utility Modules'!C41</f>
        <v>Holding</v>
      </c>
    </row>
    <row r="79" ht="14.25" customHeight="1">
      <c r="A79" s="242" t="str">
        <f>'Utility Modules'!C48</f>
        <v>Transfer</v>
      </c>
    </row>
    <row r="80" ht="14.25" customHeight="1"/>
    <row r="81" ht="14.25" customHeight="1">
      <c r="A81" s="23" t="s">
        <v>344</v>
      </c>
    </row>
    <row r="82" ht="14.25" customHeight="1">
      <c r="A82" s="242" t="s">
        <v>62</v>
      </c>
    </row>
    <row r="83" ht="14.25" customHeight="1">
      <c r="A83" s="242" t="str">
        <f>CONCATENATE('Fund Raising'!B36," bucket runs below 0 tokens on ",TEXT(B83,"DD.MM.YY"),"!")</f>
        <v>Reserve  bucket runs below 0 tokens on  !</v>
      </c>
      <c r="B83" s="173" t="str">
        <f t="array" ref="B83">IFNA(INDEX('Data Tables'!$C$5:$DR$5,MATCH(TRUE,'Data Tables'!C174:DR174&lt;0,0))," ")</f>
        <v> </v>
      </c>
      <c r="C83" s="242" t="str">
        <f t="shared" ref="C83:C88" si="1">IFNA(B83,"a")</f>
        <v> </v>
      </c>
    </row>
    <row r="84" ht="14.25" customHeight="1">
      <c r="A84" s="242" t="str">
        <f>CONCATENATE('Fund Raising'!B37," bucket runs below 0 tokens on ",TEXT(B84,"DD.MM.YY"),"!")</f>
        <v>Placeholder 2 bucket runs below 0 tokens on  !</v>
      </c>
      <c r="B84" s="173" t="str">
        <f t="array" ref="B84">IFNA(INDEX('Data Tables'!$C$5:$DR$5,MATCH(TRUE,'Data Tables'!C175:DR175&lt;0,0))," ")</f>
        <v> </v>
      </c>
      <c r="C84" s="242" t="str">
        <f t="shared" si="1"/>
        <v> </v>
      </c>
    </row>
    <row r="85" ht="14.25" customHeight="1">
      <c r="A85" s="242" t="str">
        <f>CONCATENATE('Fund Raising'!B38," bucket runs below 0 tokens on ",TEXT(B85,"DD.MM.YY"),"!")</f>
        <v>Placeholder 3 bucket runs below 0 tokens on  !</v>
      </c>
      <c r="B85" s="173" t="str">
        <f t="array" ref="B85">IFNA(INDEX('Data Tables'!$C$5:$DR$5,MATCH(TRUE,'Data Tables'!C176:DR176&lt;0,0))," ")</f>
        <v> </v>
      </c>
      <c r="C85" s="242" t="str">
        <f t="shared" si="1"/>
        <v> </v>
      </c>
    </row>
    <row r="86" ht="14.25" customHeight="1">
      <c r="A86" s="242" t="str">
        <f>CONCATENATE('Fund Raising'!B39," bucket runs below 0 tokens on ",TEXT(B86,"DD.MM.YY"),"!")</f>
        <v>Placeholder 4 bucket runs below 0 tokens on  !</v>
      </c>
      <c r="B86" s="173" t="str">
        <f t="array" ref="B86">IFNA(INDEX('Data Tables'!$C$5:$DR$5,MATCH(TRUE,'Data Tables'!C177:DR177&lt;0,0))," ")</f>
        <v> </v>
      </c>
      <c r="C86" s="242" t="str">
        <f t="shared" si="1"/>
        <v> </v>
      </c>
    </row>
    <row r="87" ht="14.25" customHeight="1">
      <c r="A87" s="242" t="str">
        <f>CONCATENATE('Fund Raising'!B40," bucket runs below 0 tokens on ",TEXT(B87,"DD.MM.YY"),"!")</f>
        <v>Placeholder 5 bucket runs below 0 tokens on  !</v>
      </c>
      <c r="B87" s="173" t="str">
        <f t="array" ref="B87">IFNA(INDEX('Data Tables'!$C$5:$DR$5,MATCH(TRUE,'Data Tables'!C178:DR178&lt;0,0))," ")</f>
        <v> </v>
      </c>
      <c r="C87" s="242" t="str">
        <f t="shared" si="1"/>
        <v> </v>
      </c>
    </row>
    <row r="88" ht="14.25" customHeight="1">
      <c r="A88" s="242" t="str">
        <f>CONCATENATE('Fund Raising'!B41," bucket runs below 0 tokens on ",TEXT(B88,"DD.MM.YY"),"!")</f>
        <v>Liquidity Pool bucket runs below 0 tokens on  !</v>
      </c>
      <c r="B88" s="173" t="str">
        <f t="array" ref="B88">IFNA(INDEX('Data Tables'!$C$5:$DR$5,MATCH(TRUE,'Data Tables'!C179:DR179&lt;0,0))," ")</f>
        <v> </v>
      </c>
      <c r="C88" s="242" t="str">
        <f t="shared" si="1"/>
        <v> </v>
      </c>
    </row>
    <row r="89" ht="14.25" customHeight="1">
      <c r="A89" s="242" t="str">
        <f>CONCATENATE("Held supply bucket runs below 0 tokens on ",TEXT(B89,"DD.MM.YY"),"!")</f>
        <v>Held supply bucket runs below 0 tokens on  !</v>
      </c>
      <c r="B89" s="173" t="str">
        <f t="array" ref="B89">IFNA(INDEX('Data Tables'!$C$5:$DR$5,MATCH(TRUE,'Data Tables'!C180:DR180&lt;0,0))," ")</f>
        <v> </v>
      </c>
    </row>
    <row r="90" ht="14.25" customHeight="1">
      <c r="A90" s="242" t="str">
        <f>CONCATENATE("Financial cash balance runs below $0 on ",TEXT(B90,"DD.MM.YY"),"!")</f>
        <v>Financial cash balance runs below $0 on  !</v>
      </c>
      <c r="B90" s="173" t="str">
        <f t="array" ref="B90">IFNA(INDEX('Data Tables'!$C$5:$DR$5,MATCH(TRUE,'Data Tables'!C184:DR184&lt;0,0))," ")</f>
        <v> </v>
      </c>
      <c r="C90" s="242" t="str">
        <f>IFNA(B90,"a")</f>
        <v> </v>
      </c>
    </row>
    <row r="91" ht="14.25" customHeight="1">
      <c r="A91" s="266"/>
      <c r="B91" s="173"/>
    </row>
    <row r="92" ht="14.25" customHeight="1">
      <c r="A92" s="169" t="s">
        <v>345</v>
      </c>
    </row>
    <row r="93" ht="14.25" customHeight="1">
      <c r="A93" s="242" t="s">
        <v>205</v>
      </c>
    </row>
    <row r="94" ht="14.25" customHeight="1">
      <c r="A94" s="242" t="s">
        <v>346</v>
      </c>
    </row>
    <row r="95" ht="14.25" customHeight="1"/>
    <row r="96" ht="14.25" customHeight="1">
      <c r="A96" s="267" t="s">
        <v>347</v>
      </c>
    </row>
    <row r="97" ht="14.25" customHeight="1">
      <c r="A97" s="117" t="s">
        <v>7</v>
      </c>
    </row>
    <row r="98" ht="14.25" customHeight="1">
      <c r="A98" s="117" t="s">
        <v>29</v>
      </c>
    </row>
    <row r="99" ht="14.25" customHeight="1"/>
    <row r="100" ht="14.25" customHeight="1">
      <c r="A100" s="169" t="s">
        <v>348</v>
      </c>
    </row>
    <row r="101" ht="14.25" customHeight="1">
      <c r="A101" s="242" t="s">
        <v>205</v>
      </c>
    </row>
    <row r="102" ht="14.25" customHeight="1">
      <c r="A102" s="242" t="s">
        <v>346</v>
      </c>
    </row>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7" right="0.7" top="0.7874015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54.0"/>
    <col customWidth="1" min="3" max="6" width="14.43"/>
    <col customWidth="1" min="7" max="7" width="33.14"/>
    <col customWidth="1" min="8" max="8" width="105.86"/>
  </cols>
  <sheetData>
    <row r="1">
      <c r="A1" s="268" t="s">
        <v>349</v>
      </c>
      <c r="B1" s="268" t="s">
        <v>350</v>
      </c>
      <c r="C1" s="268" t="s">
        <v>351</v>
      </c>
      <c r="D1" s="268" t="s">
        <v>352</v>
      </c>
      <c r="E1" s="268" t="s">
        <v>353</v>
      </c>
      <c r="F1" s="268" t="s">
        <v>354</v>
      </c>
      <c r="G1" s="268" t="s">
        <v>355</v>
      </c>
      <c r="H1" s="268" t="s">
        <v>178</v>
      </c>
    </row>
    <row r="2">
      <c r="A2" s="242" t="str">
        <f>'Fund Raising'!B9</f>
        <v>Supply Type</v>
      </c>
      <c r="B2" s="242" t="s">
        <v>356</v>
      </c>
      <c r="C2" s="269" t="str">
        <f>'Fund Raising'!C9</f>
        <v>Fixed</v>
      </c>
      <c r="D2" s="270"/>
      <c r="E2" s="270"/>
      <c r="F2" s="270"/>
    </row>
    <row r="3">
      <c r="A3" s="242" t="str">
        <f>'Fund Raising'!B10</f>
        <v>Initial Total Supply of Tokens</v>
      </c>
      <c r="B3" s="242" t="s">
        <v>357</v>
      </c>
      <c r="C3" s="31">
        <f>'Fund Raising'!C10</f>
        <v>1000000000000</v>
      </c>
    </row>
    <row r="4">
      <c r="A4" s="242" t="str">
        <f>'Fund Raising'!B11</f>
        <v>Launch Date / dd.mm.yyyy</v>
      </c>
      <c r="B4" s="242" t="s">
        <v>358</v>
      </c>
      <c r="C4" s="271">
        <f>'Fund Raising'!C11</f>
        <v>45383</v>
      </c>
      <c r="D4" s="270"/>
      <c r="E4" s="270"/>
      <c r="F4" s="270"/>
    </row>
    <row r="5">
      <c r="A5" s="242" t="str">
        <f>'Fund Raising'!B12</f>
        <v>% Public Sale of Supply (up to)</v>
      </c>
      <c r="B5" s="242" t="s">
        <v>359</v>
      </c>
      <c r="C5" s="32">
        <f>'Fund Raising'!C12</f>
        <v>0</v>
      </c>
    </row>
    <row r="6">
      <c r="A6" s="242" t="str">
        <f>'Fund Raising'!B13</f>
        <v>Public Sale Valuation / $</v>
      </c>
      <c r="B6" s="242" t="s">
        <v>360</v>
      </c>
      <c r="C6" s="31">
        <f>'Fund Raising'!C13</f>
        <v>0</v>
      </c>
    </row>
    <row r="7">
      <c r="A7" s="242" t="str">
        <f>'Fund Raising'!B14</f>
        <v>Equity Owned by External Shareholders</v>
      </c>
      <c r="B7" s="242" t="s">
        <v>361</v>
      </c>
      <c r="C7" s="32">
        <f>'Fund Raising'!C14</f>
        <v>0</v>
      </c>
    </row>
    <row r="8">
      <c r="A8" s="242" t="str">
        <f>'Fund Raising'!B18&amp;" Raised"</f>
        <v>Early Backers / Angels Raised</v>
      </c>
      <c r="B8" s="242" t="s">
        <v>362</v>
      </c>
      <c r="C8" s="31">
        <f>'Fund Raising'!C18</f>
        <v>0</v>
      </c>
    </row>
    <row r="9">
      <c r="A9" s="242" t="str">
        <f>'Fund Raising'!B19&amp;" Raised"</f>
        <v>Seed Raised</v>
      </c>
      <c r="B9" s="242" t="s">
        <v>363</v>
      </c>
      <c r="C9" s="31">
        <f>'Fund Raising'!C19</f>
        <v>0</v>
      </c>
    </row>
    <row r="10">
      <c r="A10" s="242" t="str">
        <f>'Fund Raising'!B20&amp;" Raised"</f>
        <v>Pre-Sale 1 Raised</v>
      </c>
      <c r="B10" s="242" t="s">
        <v>364</v>
      </c>
      <c r="C10" s="31">
        <f>'Fund Raising'!C20</f>
        <v>0</v>
      </c>
    </row>
    <row r="11">
      <c r="A11" s="242" t="str">
        <f>'Fund Raising'!B21&amp;" Raised"</f>
        <v>Pre-Sale 2 Raised</v>
      </c>
      <c r="B11" s="242" t="s">
        <v>365</v>
      </c>
      <c r="C11" s="31">
        <f>'Fund Raising'!C21</f>
        <v>0</v>
      </c>
    </row>
    <row r="12">
      <c r="A12" s="242" t="str">
        <f>'Fund Raising'!B22&amp;" Raised"</f>
        <v>Public Sale Raised</v>
      </c>
      <c r="B12" s="242" t="s">
        <v>366</v>
      </c>
      <c r="C12" s="31">
        <f>'Fund Raising'!C22</f>
        <v>0</v>
      </c>
    </row>
    <row r="13">
      <c r="A13" s="242" t="str">
        <f>'Fund Raising'!B23&amp;" Raised"</f>
        <v>Sum of Raised Capital / $ Raised</v>
      </c>
      <c r="B13" s="242" t="s">
        <v>367</v>
      </c>
      <c r="C13" s="35">
        <f>'Fund Raising'!C23</f>
        <v>0</v>
      </c>
      <c r="D13" s="270"/>
      <c r="E13" s="270"/>
      <c r="F13" s="270"/>
    </row>
    <row r="14">
      <c r="A14" s="242" t="str">
        <f>'Fund Raising'!B18&amp;" Valuation"</f>
        <v>Early Backers / Angels Valuation</v>
      </c>
      <c r="B14" s="242" t="s">
        <v>368</v>
      </c>
      <c r="C14" s="35" t="str">
        <f>'Fund Raising'!D18</f>
        <v/>
      </c>
      <c r="D14" s="270"/>
      <c r="E14" s="270"/>
      <c r="F14" s="270"/>
    </row>
    <row r="15">
      <c r="A15" s="242" t="str">
        <f>'Fund Raising'!B19&amp;" Valuation"</f>
        <v>Seed Valuation</v>
      </c>
      <c r="B15" s="242" t="s">
        <v>369</v>
      </c>
      <c r="C15" s="31">
        <f>'Fund Raising'!D19</f>
        <v>15000000</v>
      </c>
    </row>
    <row r="16">
      <c r="A16" s="242" t="str">
        <f>'Fund Raising'!B20&amp;" Valuation"</f>
        <v>Pre-Sale 1 Valuation</v>
      </c>
      <c r="B16" s="242" t="s">
        <v>370</v>
      </c>
      <c r="C16" s="31">
        <f>'Fund Raising'!D20</f>
        <v>25000000</v>
      </c>
    </row>
    <row r="17">
      <c r="A17" s="242" t="str">
        <f>'Fund Raising'!B21&amp;" Valuation"</f>
        <v>Pre-Sale 2 Valuation</v>
      </c>
      <c r="B17" s="242" t="s">
        <v>371</v>
      </c>
      <c r="C17" s="31">
        <f>'Fund Raising'!D21</f>
        <v>50000000</v>
      </c>
    </row>
    <row r="18">
      <c r="A18" s="242" t="str">
        <f>'Fund Raising'!B18&amp;" Bonus Amount / %"</f>
        <v>Early Backers / Angels Bonus Amount / %</v>
      </c>
      <c r="B18" s="242" t="s">
        <v>372</v>
      </c>
      <c r="C18" s="28">
        <f>'Fund Raising'!E18</f>
        <v>1</v>
      </c>
      <c r="D18" s="270"/>
      <c r="E18" s="270"/>
      <c r="F18" s="270"/>
    </row>
    <row r="19">
      <c r="A19" s="242" t="str">
        <f>'Fund Raising'!B19&amp;" Bonus Amount / %"</f>
        <v>Seed Bonus Amount / %</v>
      </c>
      <c r="B19" s="242" t="s">
        <v>373</v>
      </c>
      <c r="C19" s="32">
        <f>'Fund Raising'!E19</f>
        <v>0.5</v>
      </c>
    </row>
    <row r="20">
      <c r="A20" s="242" t="str">
        <f>'Fund Raising'!B20&amp;" Bonus Amount / %"</f>
        <v>Pre-Sale 1 Bonus Amount / %</v>
      </c>
      <c r="B20" s="242" t="s">
        <v>374</v>
      </c>
      <c r="C20" s="32">
        <f>'Fund Raising'!E20</f>
        <v>0.25</v>
      </c>
    </row>
    <row r="21" ht="15.75" customHeight="1">
      <c r="A21" s="242" t="str">
        <f>'Fund Raising'!B21&amp;" Bonus Amount / %"</f>
        <v>Pre-Sale 2 Bonus Amount / %</v>
      </c>
      <c r="B21" s="242" t="s">
        <v>375</v>
      </c>
      <c r="C21" s="32">
        <f>'Fund Raising'!E21</f>
        <v>0.15</v>
      </c>
    </row>
    <row r="22" ht="15.75" customHeight="1">
      <c r="A22" s="242" t="str">
        <f>'Fund Raising'!B32&amp;" Token Allocation"</f>
        <v>Founders / Team Token Allocation</v>
      </c>
      <c r="B22" s="242" t="s">
        <v>376</v>
      </c>
      <c r="C22" s="32">
        <f>'Fund Raising'!C32</f>
        <v>0.17</v>
      </c>
    </row>
    <row r="23" ht="15.75" customHeight="1">
      <c r="A23" s="242" t="str">
        <f>'Fund Raising'!B33&amp;" Token Allocation"</f>
        <v>Ecosystem Incentives (GPU, Storage Contributors) Token Allocation</v>
      </c>
      <c r="B23" s="242" t="s">
        <v>377</v>
      </c>
      <c r="C23" s="32">
        <f>'Fund Raising'!C33</f>
        <v>0.29</v>
      </c>
    </row>
    <row r="24" ht="15.75" customHeight="1">
      <c r="A24" s="242" t="str">
        <f>'Fund Raising'!B34&amp;" Token Allocation"</f>
        <v>Community Treasury Token Allocation</v>
      </c>
      <c r="B24" s="242" t="s">
        <v>378</v>
      </c>
      <c r="C24" s="32">
        <f>'Fund Raising'!C34</f>
        <v>0.1275</v>
      </c>
    </row>
    <row r="25" ht="15.75" customHeight="1">
      <c r="A25" s="242" t="str">
        <f>'Fund Raising'!B35&amp;" Token Allocation"</f>
        <v>Foundation Token Allocation</v>
      </c>
      <c r="B25" s="242" t="s">
        <v>379</v>
      </c>
      <c r="C25" s="32">
        <f>'Fund Raising'!C35</f>
        <v>0</v>
      </c>
    </row>
    <row r="26" ht="15.75" customHeight="1">
      <c r="A26" s="242" t="str">
        <f>'Fund Raising'!B36&amp;" Token Allocation"</f>
        <v>Reserve  Token Allocation</v>
      </c>
      <c r="B26" s="242" t="s">
        <v>380</v>
      </c>
      <c r="C26" s="32">
        <f>'Fund Raising'!C36</f>
        <v>0.22</v>
      </c>
    </row>
    <row r="27" ht="15.75" customHeight="1">
      <c r="A27" s="242" t="str">
        <f>'Fund Raising'!B37&amp;" Token Allocation"</f>
        <v>Placeholder 2 Token Allocation</v>
      </c>
      <c r="B27" s="242" t="s">
        <v>381</v>
      </c>
      <c r="C27" s="32">
        <f>'Fund Raising'!C37</f>
        <v>0</v>
      </c>
    </row>
    <row r="28" ht="15.75" customHeight="1">
      <c r="A28" s="242" t="str">
        <f>'Fund Raising'!B38&amp;" Token Allocation"</f>
        <v>Placeholder 3 Token Allocation</v>
      </c>
      <c r="B28" s="242" t="s">
        <v>382</v>
      </c>
      <c r="C28" s="32">
        <f>'Fund Raising'!C38</f>
        <v>0</v>
      </c>
    </row>
    <row r="29" ht="15.75" customHeight="1">
      <c r="A29" s="242" t="str">
        <f>'Fund Raising'!B39&amp;" Token Allocation"</f>
        <v>Placeholder 4 Token Allocation</v>
      </c>
      <c r="B29" s="242" t="s">
        <v>383</v>
      </c>
      <c r="C29" s="32">
        <f>'Fund Raising'!C39</f>
        <v>0</v>
      </c>
    </row>
    <row r="30" ht="15.75" customHeight="1">
      <c r="A30" s="242" t="str">
        <f>'Fund Raising'!B40&amp;" Token Allocation"</f>
        <v>Placeholder 5 Token Allocation</v>
      </c>
      <c r="B30" s="242" t="s">
        <v>384</v>
      </c>
      <c r="C30" s="32">
        <f>'Fund Raising'!C40</f>
        <v>0</v>
      </c>
    </row>
    <row r="31" ht="15.75" customHeight="1">
      <c r="A31" s="242" t="str">
        <f>'Fund Raising'!B41&amp;" Token Allocation"</f>
        <v>Liquidity Pool Token Allocation</v>
      </c>
      <c r="B31" s="242" t="s">
        <v>385</v>
      </c>
      <c r="C31" s="28">
        <f>'Fund Raising'!C41</f>
        <v>0.0025</v>
      </c>
      <c r="D31" s="270"/>
      <c r="E31" s="270"/>
      <c r="F31" s="270"/>
    </row>
    <row r="32" ht="15.75" customHeight="1">
      <c r="A32" s="242" t="s">
        <v>386</v>
      </c>
      <c r="B32" s="242" t="s">
        <v>387</v>
      </c>
      <c r="C32" s="32">
        <f>'Fund Raising'!C43</f>
        <v>0.19</v>
      </c>
    </row>
    <row r="33" ht="15.75" customHeight="1">
      <c r="A33" s="242" t="s">
        <v>388</v>
      </c>
      <c r="B33" s="242" t="s">
        <v>389</v>
      </c>
      <c r="C33" s="271">
        <f>'Fund Raising'!E43</f>
        <v>45382</v>
      </c>
    </row>
    <row r="34" ht="15.75" customHeight="1">
      <c r="A34" s="242" t="s">
        <v>390</v>
      </c>
      <c r="B34" s="242" t="s">
        <v>391</v>
      </c>
      <c r="C34" s="32">
        <f>'Fund Raising'!F43</f>
        <v>0.2</v>
      </c>
    </row>
    <row r="35" ht="15.75" customHeight="1">
      <c r="A35" s="242" t="s">
        <v>392</v>
      </c>
      <c r="B35" s="242" t="s">
        <v>393</v>
      </c>
      <c r="C35" s="271">
        <f>'Fund Raising'!G43</f>
        <v>45565</v>
      </c>
    </row>
    <row r="36" ht="15.75" customHeight="1">
      <c r="A36" s="242" t="s">
        <v>394</v>
      </c>
      <c r="B36" s="242" t="s">
        <v>395</v>
      </c>
      <c r="C36" s="32">
        <f>'Fund Raising'!H43</f>
        <v>0.3</v>
      </c>
    </row>
    <row r="37" ht="15.75" customHeight="1">
      <c r="A37" s="242" t="s">
        <v>396</v>
      </c>
      <c r="B37" s="242" t="s">
        <v>397</v>
      </c>
      <c r="C37" s="271">
        <f>'Fund Raising'!I43</f>
        <v>45747</v>
      </c>
    </row>
    <row r="38" ht="15.75" customHeight="1">
      <c r="A38" s="242" t="s">
        <v>398</v>
      </c>
      <c r="B38" s="242" t="s">
        <v>399</v>
      </c>
      <c r="C38" s="32">
        <f>'Fund Raising'!J43</f>
        <v>0.5</v>
      </c>
    </row>
    <row r="39" ht="15.75" customHeight="1">
      <c r="A39" s="242" t="str">
        <f>'Fund Raising'!B27&amp;" Initial Vesting"</f>
        <v>Early Backers / Angels Initial Vesting</v>
      </c>
      <c r="B39" s="242" t="s">
        <v>400</v>
      </c>
      <c r="C39" s="269">
        <f>'Fund Raising'!E27</f>
        <v>0</v>
      </c>
    </row>
    <row r="40" ht="15.75" customHeight="1">
      <c r="A40" s="242" t="str">
        <f>'Fund Raising'!B28&amp;" Initial Vesting"</f>
        <v>Seed Initial Vesting</v>
      </c>
      <c r="B40" s="242" t="s">
        <v>401</v>
      </c>
      <c r="C40" s="269">
        <f>'Fund Raising'!E28</f>
        <v>0</v>
      </c>
    </row>
    <row r="41" ht="15.75" customHeight="1">
      <c r="A41" s="242" t="str">
        <f>'Fund Raising'!B29&amp;" Initial Vesting"</f>
        <v>Pre-Sale 1 Initial Vesting</v>
      </c>
      <c r="B41" s="242" t="s">
        <v>402</v>
      </c>
      <c r="C41" s="269">
        <f>'Fund Raising'!E29</f>
        <v>0</v>
      </c>
    </row>
    <row r="42" ht="15.75" customHeight="1">
      <c r="A42" s="242" t="str">
        <f>'Fund Raising'!B30&amp;" Initial Vesting"</f>
        <v>Pre-Sale 2 Initial Vesting</v>
      </c>
      <c r="B42" s="242" t="s">
        <v>403</v>
      </c>
      <c r="C42" s="269">
        <f>'Fund Raising'!E30</f>
        <v>0</v>
      </c>
    </row>
    <row r="43" ht="15.75" customHeight="1">
      <c r="A43" s="242" t="str">
        <f>'Fund Raising'!B31&amp;" Initial Vesting"</f>
        <v>Public Sale Initial Vesting</v>
      </c>
      <c r="B43" s="242" t="s">
        <v>404</v>
      </c>
      <c r="C43" s="269">
        <f>'Fund Raising'!E31</f>
        <v>0</v>
      </c>
    </row>
    <row r="44" ht="15.75" customHeight="1">
      <c r="A44" s="242" t="str">
        <f>'Fund Raising'!B32&amp;" Initial Vesting"</f>
        <v>Founders / Team Initial Vesting</v>
      </c>
      <c r="B44" s="242" t="s">
        <v>405</v>
      </c>
      <c r="C44" s="269">
        <f>'Fund Raising'!E32</f>
        <v>2</v>
      </c>
    </row>
    <row r="45" ht="15.75" customHeight="1">
      <c r="A45" s="242" t="str">
        <f>'Fund Raising'!B33&amp;" Initial Vesting"</f>
        <v>Ecosystem Incentives (GPU, Storage Contributors) Initial Vesting</v>
      </c>
      <c r="B45" s="242" t="s">
        <v>406</v>
      </c>
      <c r="C45" s="269">
        <f>'Fund Raising'!E33</f>
        <v>2</v>
      </c>
    </row>
    <row r="46" ht="15.75" customHeight="1">
      <c r="A46" s="242" t="str">
        <f>'Fund Raising'!B34&amp;" Initial Vesting"</f>
        <v>Community Treasury Initial Vesting</v>
      </c>
      <c r="B46" s="242" t="s">
        <v>407</v>
      </c>
      <c r="C46" s="269">
        <f>'Fund Raising'!E34</f>
        <v>2</v>
      </c>
    </row>
    <row r="47" ht="15.75" customHeight="1">
      <c r="A47" s="242" t="str">
        <f>'Fund Raising'!B35&amp;" Initial Vesting"</f>
        <v>Foundation Initial Vesting</v>
      </c>
      <c r="B47" s="242" t="s">
        <v>408</v>
      </c>
      <c r="C47" s="269">
        <f>'Fund Raising'!E35</f>
        <v>0</v>
      </c>
    </row>
    <row r="48" ht="15.75" customHeight="1">
      <c r="A48" s="242" t="str">
        <f>'Fund Raising'!B36&amp;" Initial Vesting"</f>
        <v>Reserve  Initial Vesting</v>
      </c>
      <c r="B48" s="242" t="s">
        <v>409</v>
      </c>
      <c r="C48" s="269">
        <f>'Fund Raising'!E36</f>
        <v>2</v>
      </c>
    </row>
    <row r="49" ht="15.75" customHeight="1">
      <c r="A49" s="242" t="str">
        <f>'Fund Raising'!B37&amp;" Initial Vesting"</f>
        <v>Placeholder 2 Initial Vesting</v>
      </c>
      <c r="B49" s="242" t="s">
        <v>410</v>
      </c>
      <c r="C49" s="269">
        <f>'Fund Raising'!E37</f>
        <v>0</v>
      </c>
    </row>
    <row r="50" ht="15.75" customHeight="1">
      <c r="A50" s="242" t="str">
        <f>'Fund Raising'!B38&amp;" Initial Vesting"</f>
        <v>Placeholder 3 Initial Vesting</v>
      </c>
      <c r="B50" s="242" t="s">
        <v>411</v>
      </c>
      <c r="C50" s="269">
        <f>'Fund Raising'!E38</f>
        <v>0</v>
      </c>
    </row>
    <row r="51" ht="15.75" customHeight="1">
      <c r="A51" s="242" t="str">
        <f>'Fund Raising'!B39&amp;" Initial Vesting"</f>
        <v>Placeholder 4 Initial Vesting</v>
      </c>
      <c r="B51" s="242" t="s">
        <v>412</v>
      </c>
      <c r="C51" s="269">
        <f>'Fund Raising'!E39</f>
        <v>0</v>
      </c>
    </row>
    <row r="52" ht="15.75" customHeight="1">
      <c r="A52" s="242" t="str">
        <f>'Fund Raising'!B40&amp;" Initial Vesting"</f>
        <v>Placeholder 5 Initial Vesting</v>
      </c>
      <c r="B52" s="242" t="s">
        <v>413</v>
      </c>
      <c r="C52" s="269">
        <f>'Fund Raising'!E40</f>
        <v>0</v>
      </c>
    </row>
    <row r="53" ht="15.75" customHeight="1">
      <c r="A53" s="242" t="str">
        <f>'Fund Raising'!B41&amp;" Initial Vesting"</f>
        <v>Liquidity Pool Initial Vesting</v>
      </c>
      <c r="B53" s="242" t="s">
        <v>414</v>
      </c>
      <c r="C53" s="242">
        <f>'Fund Raising'!E41</f>
        <v>100</v>
      </c>
    </row>
    <row r="54" ht="15.75" customHeight="1">
      <c r="A54" s="242" t="str">
        <f>'Fund Raising'!B27&amp;" Cliff Months"</f>
        <v>Early Backers / Angels Cliff Months</v>
      </c>
      <c r="B54" s="242" t="s">
        <v>415</v>
      </c>
      <c r="C54" s="269">
        <f>'Fund Raising'!F27</f>
        <v>0</v>
      </c>
    </row>
    <row r="55" ht="15.75" customHeight="1">
      <c r="A55" s="242" t="str">
        <f>'Fund Raising'!B28&amp;" Cliff Months"</f>
        <v>Seed Cliff Months</v>
      </c>
      <c r="B55" s="242" t="s">
        <v>416</v>
      </c>
      <c r="C55" s="269">
        <f>'Fund Raising'!F28</f>
        <v>0</v>
      </c>
    </row>
    <row r="56" ht="15.75" customHeight="1">
      <c r="A56" s="242" t="str">
        <f>'Fund Raising'!B29&amp;" Cliff Months"</f>
        <v>Pre-Sale 1 Cliff Months</v>
      </c>
      <c r="B56" s="242" t="s">
        <v>417</v>
      </c>
      <c r="C56" s="269">
        <f>'Fund Raising'!F29</f>
        <v>0</v>
      </c>
    </row>
    <row r="57" ht="15.75" customHeight="1">
      <c r="A57" s="242" t="str">
        <f>'Fund Raising'!B30&amp;" Cliff Months"</f>
        <v>Pre-Sale 2 Cliff Months</v>
      </c>
      <c r="B57" s="242" t="s">
        <v>418</v>
      </c>
      <c r="C57" s="269">
        <f>'Fund Raising'!F30</f>
        <v>0</v>
      </c>
    </row>
    <row r="58" ht="15.75" customHeight="1">
      <c r="A58" s="242" t="str">
        <f>'Fund Raising'!B31&amp;" Cliff Months"</f>
        <v>Public Sale Cliff Months</v>
      </c>
      <c r="B58" s="242" t="s">
        <v>419</v>
      </c>
      <c r="C58" s="269">
        <f>'Fund Raising'!F31</f>
        <v>0</v>
      </c>
    </row>
    <row r="59" ht="15.75" customHeight="1">
      <c r="A59" s="242" t="str">
        <f>'Fund Raising'!B32&amp;" Cliff Months"</f>
        <v>Founders / Team Cliff Months</v>
      </c>
      <c r="B59" s="242" t="s">
        <v>420</v>
      </c>
      <c r="C59" s="269">
        <f>'Fund Raising'!F32</f>
        <v>0</v>
      </c>
    </row>
    <row r="60" ht="15.75" customHeight="1">
      <c r="A60" s="242" t="str">
        <f>'Fund Raising'!B33&amp;" Cliff Months"</f>
        <v>Ecosystem Incentives (GPU, Storage Contributors) Cliff Months</v>
      </c>
      <c r="B60" s="242" t="s">
        <v>421</v>
      </c>
      <c r="C60" s="269">
        <f>'Fund Raising'!F33</f>
        <v>0</v>
      </c>
    </row>
    <row r="61" ht="15.75" customHeight="1">
      <c r="A61" s="242" t="str">
        <f>'Fund Raising'!B34&amp;" Cliff Months"</f>
        <v>Community Treasury Cliff Months</v>
      </c>
      <c r="B61" s="242" t="s">
        <v>422</v>
      </c>
      <c r="C61" s="269">
        <f>'Fund Raising'!F34</f>
        <v>0</v>
      </c>
    </row>
    <row r="62" ht="15.75" customHeight="1">
      <c r="A62" s="242" t="str">
        <f>'Fund Raising'!B35&amp;" Cliff Months"</f>
        <v>Foundation Cliff Months</v>
      </c>
      <c r="B62" s="242" t="s">
        <v>423</v>
      </c>
      <c r="C62" s="269">
        <f>'Fund Raising'!F35</f>
        <v>0</v>
      </c>
    </row>
    <row r="63" ht="15.75" customHeight="1">
      <c r="A63" s="242" t="str">
        <f>'Fund Raising'!B36&amp;" Cliff Months"</f>
        <v>Reserve  Cliff Months</v>
      </c>
      <c r="B63" s="242" t="s">
        <v>424</v>
      </c>
      <c r="C63" s="269">
        <f>'Fund Raising'!F36</f>
        <v>0</v>
      </c>
    </row>
    <row r="64" ht="15.75" customHeight="1">
      <c r="A64" s="242" t="str">
        <f>'Fund Raising'!B37&amp;" Cliff Months"</f>
        <v>Placeholder 2 Cliff Months</v>
      </c>
      <c r="B64" s="242" t="s">
        <v>425</v>
      </c>
      <c r="C64" s="269">
        <f>'Fund Raising'!F37</f>
        <v>0</v>
      </c>
    </row>
    <row r="65" ht="15.75" customHeight="1">
      <c r="A65" s="242" t="str">
        <f>'Fund Raising'!B38&amp;" Cliff Months"</f>
        <v>Placeholder 3 Cliff Months</v>
      </c>
      <c r="B65" s="242" t="s">
        <v>426</v>
      </c>
      <c r="C65" s="269">
        <f>'Fund Raising'!F38</f>
        <v>0</v>
      </c>
    </row>
    <row r="66" ht="15.75" customHeight="1">
      <c r="A66" s="242" t="str">
        <f>'Fund Raising'!B39&amp;" Cliff Months"</f>
        <v>Placeholder 4 Cliff Months</v>
      </c>
      <c r="B66" s="242" t="s">
        <v>427</v>
      </c>
      <c r="C66" s="269">
        <f>'Fund Raising'!F39</f>
        <v>0</v>
      </c>
    </row>
    <row r="67" ht="15.75" customHeight="1">
      <c r="A67" s="242" t="str">
        <f>'Fund Raising'!B40&amp;" Cliff Months"</f>
        <v>Placeholder 5 Cliff Months</v>
      </c>
      <c r="B67" s="242" t="s">
        <v>428</v>
      </c>
      <c r="C67" s="269">
        <f>'Fund Raising'!F40</f>
        <v>0</v>
      </c>
    </row>
    <row r="68" ht="15.75" customHeight="1">
      <c r="A68" s="242" t="str">
        <f>'Fund Raising'!B27&amp;" Vesting Duration Months"</f>
        <v>Early Backers / Angels Vesting Duration Months</v>
      </c>
      <c r="B68" s="242" t="s">
        <v>429</v>
      </c>
      <c r="C68" s="269">
        <f>'Fund Raising'!G27</f>
        <v>0</v>
      </c>
    </row>
    <row r="69" ht="15.75" customHeight="1">
      <c r="A69" s="242" t="str">
        <f>'Fund Raising'!B28&amp;" Vesting Duration Months"</f>
        <v>Seed Vesting Duration Months</v>
      </c>
      <c r="B69" s="242" t="s">
        <v>430</v>
      </c>
      <c r="C69" s="269">
        <f>'Fund Raising'!G28</f>
        <v>0</v>
      </c>
    </row>
    <row r="70" ht="15.75" customHeight="1">
      <c r="A70" s="242" t="str">
        <f>'Fund Raising'!B29&amp;" Vesting Duration Months"</f>
        <v>Pre-Sale 1 Vesting Duration Months</v>
      </c>
      <c r="B70" s="242" t="s">
        <v>431</v>
      </c>
      <c r="C70" s="269">
        <f>'Fund Raising'!G29</f>
        <v>0</v>
      </c>
    </row>
    <row r="71" ht="15.75" customHeight="1">
      <c r="A71" s="242" t="str">
        <f>'Fund Raising'!B30&amp;" Vesting Duration Months"</f>
        <v>Pre-Sale 2 Vesting Duration Months</v>
      </c>
      <c r="B71" s="242" t="s">
        <v>432</v>
      </c>
      <c r="C71" s="269">
        <f>'Fund Raising'!G30</f>
        <v>0</v>
      </c>
    </row>
    <row r="72" ht="15.75" customHeight="1">
      <c r="A72" s="242" t="str">
        <f>'Fund Raising'!B31&amp;" Vesting Duration Months"</f>
        <v>Public Sale Vesting Duration Months</v>
      </c>
      <c r="B72" s="242" t="s">
        <v>433</v>
      </c>
      <c r="C72" s="269">
        <f>'Fund Raising'!G31</f>
        <v>0</v>
      </c>
    </row>
    <row r="73" ht="15.75" customHeight="1">
      <c r="A73" s="242" t="str">
        <f>'Fund Raising'!B32&amp;" Vesting Duration Months"</f>
        <v>Founders / Team Vesting Duration Months</v>
      </c>
      <c r="B73" s="242" t="s">
        <v>434</v>
      </c>
      <c r="C73" s="269">
        <f>'Fund Raising'!G32</f>
        <v>120</v>
      </c>
    </row>
    <row r="74" ht="15.75" customHeight="1">
      <c r="A74" s="242" t="str">
        <f>'Fund Raising'!B33&amp;" Vesting Duration Months"</f>
        <v>Ecosystem Incentives (GPU, Storage Contributors) Vesting Duration Months</v>
      </c>
      <c r="B74" s="242" t="s">
        <v>435</v>
      </c>
      <c r="C74" s="269">
        <f>'Fund Raising'!G33</f>
        <v>120</v>
      </c>
    </row>
    <row r="75" ht="15.75" customHeight="1">
      <c r="A75" s="242" t="str">
        <f>'Fund Raising'!B34&amp;" Vesting Duration Months"</f>
        <v>Community Treasury Vesting Duration Months</v>
      </c>
      <c r="B75" s="242" t="s">
        <v>436</v>
      </c>
      <c r="C75" s="269">
        <f>'Fund Raising'!G34</f>
        <v>120</v>
      </c>
    </row>
    <row r="76" ht="15.75" customHeight="1">
      <c r="A76" s="242" t="str">
        <f>'Fund Raising'!B35&amp;" Vesting Duration Months"</f>
        <v>Foundation Vesting Duration Months</v>
      </c>
      <c r="B76" s="242" t="s">
        <v>437</v>
      </c>
      <c r="C76" s="269">
        <f>'Fund Raising'!G35</f>
        <v>0</v>
      </c>
    </row>
    <row r="77" ht="15.75" customHeight="1">
      <c r="A77" s="242" t="str">
        <f>'Fund Raising'!B36&amp;" Vesting Duration Months"</f>
        <v>Reserve  Vesting Duration Months</v>
      </c>
      <c r="B77" s="242" t="s">
        <v>438</v>
      </c>
      <c r="C77" s="269">
        <f>'Fund Raising'!G36</f>
        <v>120</v>
      </c>
    </row>
    <row r="78" ht="15.75" customHeight="1">
      <c r="A78" s="242" t="str">
        <f>'Fund Raising'!B37&amp;" Vesting Duration Months"</f>
        <v>Placeholder 2 Vesting Duration Months</v>
      </c>
      <c r="B78" s="242" t="s">
        <v>439</v>
      </c>
      <c r="C78" s="269">
        <f>'Fund Raising'!G37</f>
        <v>0</v>
      </c>
    </row>
    <row r="79" ht="15.75" customHeight="1">
      <c r="A79" s="242" t="str">
        <f>'Fund Raising'!B38&amp;" Vesting Duration Months"</f>
        <v>Placeholder 3 Vesting Duration Months</v>
      </c>
      <c r="B79" s="242" t="s">
        <v>440</v>
      </c>
      <c r="C79" s="269">
        <f>'Fund Raising'!G38</f>
        <v>0</v>
      </c>
    </row>
    <row r="80" ht="15.75" customHeight="1">
      <c r="A80" s="242" t="str">
        <f>'Fund Raising'!B39&amp;" Vesting Duration Months"</f>
        <v>Placeholder 4 Vesting Duration Months</v>
      </c>
      <c r="B80" s="242" t="s">
        <v>441</v>
      </c>
      <c r="C80" s="269">
        <f>'Fund Raising'!G39</f>
        <v>0</v>
      </c>
    </row>
    <row r="81" ht="15.75" customHeight="1">
      <c r="A81" s="242" t="str">
        <f>'Fund Raising'!B40&amp;" Vesting Duration Months"</f>
        <v>Placeholder 5 Vesting Duration Months</v>
      </c>
      <c r="B81" s="242" t="s">
        <v>442</v>
      </c>
      <c r="C81" s="269">
        <f>'Fund Raising'!G40</f>
        <v>0</v>
      </c>
    </row>
    <row r="82" ht="15.75" customHeight="1">
      <c r="A82" s="242" t="str">
        <f>Inputs!B22</f>
        <v>Initial Product Users</v>
      </c>
      <c r="B82" s="242" t="s">
        <v>443</v>
      </c>
      <c r="C82" s="269">
        <f>Inputs!C22</f>
        <v>10000</v>
      </c>
    </row>
    <row r="83" ht="15.75" customHeight="1">
      <c r="A83" s="242" t="str">
        <f>Inputs!B23</f>
        <v>Product Users after 10 years</v>
      </c>
      <c r="B83" s="242" t="s">
        <v>444</v>
      </c>
      <c r="C83" s="269">
        <f>Inputs!C23</f>
        <v>10000000</v>
      </c>
    </row>
    <row r="84" ht="15.75" customHeight="1">
      <c r="A84" s="242" t="str">
        <f>Inputs!B24</f>
        <v>Product Adoption Velocity (curve shape)</v>
      </c>
      <c r="B84" s="242" t="s">
        <v>445</v>
      </c>
      <c r="C84" s="269">
        <f>Inputs!C24</f>
        <v>20</v>
      </c>
    </row>
    <row r="85" ht="15.75" customHeight="1">
      <c r="A85" s="242" t="str">
        <f>Inputs!B25</f>
        <v>One-Time Product Revenue per User / $</v>
      </c>
      <c r="B85" s="242" t="s">
        <v>446</v>
      </c>
      <c r="C85" s="269">
        <f>Inputs!C25</f>
        <v>10</v>
      </c>
    </row>
    <row r="86" ht="15.75" customHeight="1">
      <c r="A86" s="242" t="str">
        <f>Inputs!B26</f>
        <v>Regular Product Revenue per User per Month / $</v>
      </c>
      <c r="B86" s="242" t="s">
        <v>447</v>
      </c>
      <c r="C86" s="269">
        <f>Inputs!C26</f>
        <v>100</v>
      </c>
    </row>
    <row r="87" ht="15.75" customHeight="1">
      <c r="A87" s="242" t="str">
        <f>Inputs!B28</f>
        <v>Initial Token Holders</v>
      </c>
      <c r="B87" s="242" t="s">
        <v>448</v>
      </c>
      <c r="C87" s="269">
        <f>Inputs!C28</f>
        <v>10000</v>
      </c>
    </row>
    <row r="88" ht="15.75" customHeight="1">
      <c r="A88" s="242" t="str">
        <f>Inputs!B29</f>
        <v>Token Holders after 10 years</v>
      </c>
      <c r="B88" s="242" t="s">
        <v>449</v>
      </c>
      <c r="C88" s="269">
        <f>Inputs!C29</f>
        <v>500000</v>
      </c>
    </row>
    <row r="89" ht="15.75" customHeight="1">
      <c r="A89" s="242" t="str">
        <f>Inputs!B30</f>
        <v>Token Adoption Velocity (curve shape)</v>
      </c>
      <c r="B89" s="242" t="s">
        <v>450</v>
      </c>
      <c r="C89" s="269">
        <f>Inputs!C30</f>
        <v>50</v>
      </c>
    </row>
    <row r="90" ht="15.75" customHeight="1">
      <c r="A90" s="242" t="str">
        <f>Inputs!B31</f>
        <v>One-Time Token Buy per User / $</v>
      </c>
      <c r="B90" s="242" t="s">
        <v>451</v>
      </c>
      <c r="C90" s="269">
        <f>Inputs!C31</f>
        <v>0.5</v>
      </c>
    </row>
    <row r="91" ht="15.75" customHeight="1">
      <c r="A91" s="242" t="str">
        <f>Inputs!B32</f>
        <v>Regular Token Buy per User per Month / $</v>
      </c>
      <c r="B91" s="242" t="s">
        <v>452</v>
      </c>
      <c r="C91" s="269">
        <f>Inputs!C32</f>
        <v>200</v>
      </c>
    </row>
    <row r="92" ht="15.75" customHeight="1">
      <c r="A92" s="242" t="str">
        <f>Inputs!B34</f>
        <v>Avg. Token Utility Allocation / %</v>
      </c>
      <c r="B92" s="242" t="s">
        <v>453</v>
      </c>
      <c r="C92" s="269">
        <f>Inputs!C34</f>
        <v>69</v>
      </c>
    </row>
    <row r="93" ht="15.75" customHeight="1">
      <c r="A93" s="242" t="str">
        <f>Inputs!B35</f>
        <v>Avg. Token Holding / %</v>
      </c>
      <c r="B93" s="242" t="s">
        <v>454</v>
      </c>
      <c r="C93" s="269">
        <f>Inputs!C35</f>
        <v>21</v>
      </c>
    </row>
    <row r="94" ht="15.75" customHeight="1">
      <c r="A94" s="242" t="str">
        <f>Inputs!B36</f>
        <v>Avg. Token Selling / %</v>
      </c>
      <c r="B94" s="242" t="s">
        <v>455</v>
      </c>
      <c r="C94" s="269">
        <f>Inputs!C36</f>
        <v>10</v>
      </c>
    </row>
    <row r="95" ht="15.75" customHeight="1">
      <c r="A95" s="242" t="str">
        <f>Inputs!B37</f>
        <v>Avg. Token Utility Removal / %</v>
      </c>
      <c r="B95" s="242" t="s">
        <v>456</v>
      </c>
      <c r="C95" s="269">
        <f>Inputs!C37</f>
        <v>1</v>
      </c>
    </row>
    <row r="96" ht="15.75" customHeight="1">
      <c r="A96" s="242" t="str">
        <f>Inputs!B58</f>
        <v>Product Income per Month / $</v>
      </c>
      <c r="B96" s="242" t="s">
        <v>457</v>
      </c>
      <c r="C96" s="35">
        <f>Inputs!C58</f>
        <v>967877335.2</v>
      </c>
    </row>
    <row r="97" ht="15.75" customHeight="1">
      <c r="A97" s="242" t="str">
        <f>Inputs!B59</f>
        <v>Royalty Income per Month / $</v>
      </c>
      <c r="B97" s="242" t="s">
        <v>458</v>
      </c>
      <c r="C97" s="31">
        <f>Inputs!C59</f>
        <v>0</v>
      </c>
    </row>
    <row r="98" ht="15.75" customHeight="1">
      <c r="A98" s="242" t="str">
        <f>Inputs!B60</f>
        <v>Other Income per Month / $</v>
      </c>
      <c r="B98" s="242" t="s">
        <v>459</v>
      </c>
      <c r="C98" s="31">
        <f>Inputs!C60</f>
        <v>0</v>
      </c>
    </row>
    <row r="99" ht="15.75" customHeight="1">
      <c r="A99" s="242" t="str">
        <f>Inputs!B61</f>
        <v>Treasury Income per Month / $</v>
      </c>
      <c r="B99" s="242" t="s">
        <v>460</v>
      </c>
      <c r="C99" s="31">
        <f>Inputs!C61</f>
        <v>10000</v>
      </c>
    </row>
    <row r="100" ht="15.75" customHeight="1">
      <c r="A100" s="242" t="str">
        <f>Inputs!B62</f>
        <v>Regular Income Sum per Month / $</v>
      </c>
      <c r="B100" s="242" t="s">
        <v>461</v>
      </c>
      <c r="C100" s="35">
        <f>Inputs!C62</f>
        <v>967887335.2</v>
      </c>
    </row>
    <row r="101" ht="15.75" customHeight="1">
      <c r="A101" s="242" t="str">
        <f>Inputs!B64</f>
        <v>One-Time Payments after Pre-Sales / $</v>
      </c>
      <c r="B101" s="242" t="s">
        <v>462</v>
      </c>
      <c r="C101" s="31">
        <f>Inputs!C64</f>
        <v>20000</v>
      </c>
    </row>
    <row r="102" ht="15.75" customHeight="1">
      <c r="A102" s="242" t="str">
        <f>Inputs!B65</f>
        <v>Planned One-Time Investments after Launch / $</v>
      </c>
      <c r="B102" s="242" t="s">
        <v>463</v>
      </c>
      <c r="C102" s="31">
        <f>Inputs!C65</f>
        <v>0</v>
      </c>
    </row>
    <row r="103" ht="15.75" customHeight="1">
      <c r="A103" s="242" t="str">
        <f>Inputs!B66</f>
        <v>Salaries per Month / $</v>
      </c>
      <c r="B103" s="242" t="s">
        <v>464</v>
      </c>
      <c r="C103" s="31">
        <f>Inputs!C66</f>
        <v>0</v>
      </c>
    </row>
    <row r="104" ht="15.75" customHeight="1">
      <c r="A104" s="242" t="str">
        <f>Inputs!B67</f>
        <v>License Costs per Month / $</v>
      </c>
      <c r="B104" s="242" t="s">
        <v>465</v>
      </c>
      <c r="C104" s="31">
        <f>Inputs!C67</f>
        <v>0</v>
      </c>
    </row>
    <row r="105" ht="15.75" customHeight="1">
      <c r="A105" s="242" t="str">
        <f>Inputs!B68</f>
        <v>Other Monthly Costs / $</v>
      </c>
      <c r="B105" s="242" t="s">
        <v>466</v>
      </c>
      <c r="C105" s="31">
        <f>Inputs!C68</f>
        <v>0</v>
      </c>
    </row>
    <row r="106" ht="15.75" customHeight="1">
      <c r="A106" s="242" t="str">
        <f>Inputs!B69</f>
        <v>Buyback fixed/percentage of cash reserve</v>
      </c>
      <c r="B106" s="242" t="s">
        <v>467</v>
      </c>
      <c r="C106" s="31" t="str">
        <f>Inputs!C69</f>
        <v>Percentage</v>
      </c>
      <c r="D106" s="270"/>
      <c r="E106" s="270"/>
      <c r="F106" s="270"/>
    </row>
    <row r="107" ht="15.75" customHeight="1">
      <c r="A107" s="242" t="str">
        <f>Inputs!B70</f>
        <v>Token Buybacks per Month / % of cash reserves</v>
      </c>
      <c r="B107" s="242" t="s">
        <v>468</v>
      </c>
      <c r="C107" s="272">
        <f>Inputs!C70</f>
        <v>0.005</v>
      </c>
    </row>
    <row r="108" ht="15.75" customHeight="1">
      <c r="A108" s="242" t="str">
        <f>Inputs!B71</f>
        <v>Token Buybacks per Month / $</v>
      </c>
      <c r="B108" s="242" t="s">
        <v>469</v>
      </c>
      <c r="C108" s="31">
        <f>Inputs!C71</f>
        <v>80000</v>
      </c>
      <c r="G108" s="242" t="s">
        <v>470</v>
      </c>
    </row>
    <row r="109" ht="15.75" customHeight="1">
      <c r="A109" s="242" t="str">
        <f>Inputs!B72</f>
        <v>Buyback bucket</v>
      </c>
      <c r="B109" s="242" t="s">
        <v>471</v>
      </c>
      <c r="C109" s="31" t="str">
        <f>Inputs!C72</f>
        <v>Reserve </v>
      </c>
      <c r="D109" s="270"/>
      <c r="E109" s="270"/>
      <c r="F109" s="270"/>
    </row>
    <row r="110" ht="15.75" customHeight="1">
      <c r="A110" s="242" t="str">
        <f>Inputs!B73</f>
        <v>Buyback start date</v>
      </c>
      <c r="B110" s="242" t="s">
        <v>472</v>
      </c>
      <c r="C110" s="271">
        <f>Inputs!C73</f>
        <v>45474</v>
      </c>
      <c r="D110" s="270"/>
      <c r="E110" s="270"/>
      <c r="F110" s="270"/>
    </row>
    <row r="111" ht="15.75" customHeight="1">
      <c r="A111" s="242" t="str">
        <f>Inputs!B74</f>
        <v>Buyback end date</v>
      </c>
      <c r="B111" s="242" t="s">
        <v>473</v>
      </c>
      <c r="C111" s="271">
        <f>Inputs!C74</f>
        <v>46935</v>
      </c>
      <c r="D111" s="270"/>
      <c r="E111" s="270"/>
      <c r="F111" s="270"/>
    </row>
    <row r="112" ht="15.75" customHeight="1">
      <c r="A112" s="242" t="str">
        <f>Inputs!B75</f>
        <v>Burn token supply as percentage of init. total supply / month</v>
      </c>
      <c r="B112" s="242" t="s">
        <v>474</v>
      </c>
      <c r="C112" s="272">
        <f>Inputs!C75</f>
        <v>1000</v>
      </c>
    </row>
    <row r="113" ht="15.75" customHeight="1">
      <c r="A113" s="242" t="str">
        <f>Inputs!B76</f>
        <v>Burn project bucket tokens start date</v>
      </c>
      <c r="B113" s="242" t="s">
        <v>475</v>
      </c>
      <c r="C113" s="271">
        <f>Inputs!C76</f>
        <v>44927</v>
      </c>
      <c r="D113" s="270"/>
      <c r="E113" s="270"/>
      <c r="F113" s="270"/>
    </row>
    <row r="114" ht="15.75" customHeight="1">
      <c r="A114" s="242" t="str">
        <f>Inputs!B77</f>
        <v>Burn project bucket tokens end date</v>
      </c>
      <c r="B114" s="242" t="s">
        <v>476</v>
      </c>
      <c r="C114" s="271">
        <f>Inputs!C77</f>
        <v>45292</v>
      </c>
      <c r="D114" s="270"/>
      <c r="E114" s="270"/>
      <c r="F114" s="270"/>
    </row>
    <row r="115" ht="15.75" customHeight="1">
      <c r="A115" s="242" t="str">
        <f>Inputs!B78</f>
        <v>Burn from project bucket</v>
      </c>
      <c r="B115" s="242" t="s">
        <v>477</v>
      </c>
      <c r="C115" s="31" t="str">
        <f>Inputs!C78</f>
        <v>Reserve </v>
      </c>
      <c r="D115" s="270"/>
      <c r="E115" s="270"/>
      <c r="F115" s="270"/>
    </row>
    <row r="116" ht="15.75" customHeight="1">
      <c r="A116" s="242" t="str">
        <f>Inputs!B79</f>
        <v>Regular Expenditures Sum per Month / $</v>
      </c>
      <c r="B116" s="242" t="s">
        <v>478</v>
      </c>
      <c r="C116" s="35">
        <f>Inputs!C79</f>
        <v>125474.005</v>
      </c>
      <c r="D116" s="270"/>
      <c r="E116" s="270"/>
      <c r="F116" s="270"/>
    </row>
    <row r="117" ht="15.75" customHeight="1">
      <c r="A117" s="242" t="str">
        <f>Inputs!B81</f>
        <v>Cash Reserve after Launch / $</v>
      </c>
      <c r="B117" s="242" t="s">
        <v>479</v>
      </c>
      <c r="C117" s="35">
        <f>Inputs!C81</f>
        <v>-25010000</v>
      </c>
      <c r="D117" s="270"/>
      <c r="E117" s="270"/>
      <c r="F117" s="270"/>
    </row>
    <row r="118" ht="15.75" customHeight="1">
      <c r="A118" s="242" t="str">
        <f>Inputs!B82</f>
        <v>Monthly Income vs. Expenditures Balance / $</v>
      </c>
      <c r="B118" s="242" t="s">
        <v>480</v>
      </c>
      <c r="C118" s="35">
        <f>Inputs!C82</f>
        <v>967761861.2</v>
      </c>
      <c r="D118" s="270"/>
      <c r="E118" s="270"/>
      <c r="F118" s="270"/>
    </row>
    <row r="119" ht="15.75" customHeight="1">
      <c r="A119" s="242" t="str">
        <f>'Utility Modules'!B7&amp;" Utility Share / %"</f>
        <v>Staking Base APR Utility Share / %</v>
      </c>
      <c r="B119" s="242" t="s">
        <v>481</v>
      </c>
      <c r="C119" s="269">
        <f>'Utility Modules'!C7</f>
        <v>37</v>
      </c>
    </row>
    <row r="120" ht="15.75" customHeight="1">
      <c r="A120" s="242" t="str">
        <f>'Utility Modules'!B8&amp;" Utility Share / %"</f>
        <v>Staking Buyback &amp; Distribute Utility Share / %</v>
      </c>
      <c r="B120" s="242" t="s">
        <v>482</v>
      </c>
      <c r="C120" s="269">
        <f>'Utility Modules'!C8</f>
        <v>27</v>
      </c>
    </row>
    <row r="121" ht="15.75" customHeight="1">
      <c r="A121" s="242" t="str">
        <f>'Utility Modules'!B9&amp;" Utility Share / %"</f>
        <v>Liquidity Mining Utility Share / %</v>
      </c>
      <c r="B121" s="242" t="s">
        <v>483</v>
      </c>
      <c r="C121" s="269">
        <f>'Utility Modules'!C9</f>
        <v>26</v>
      </c>
    </row>
    <row r="122" ht="15.75" customHeight="1">
      <c r="A122" s="242" t="str">
        <f>'Utility Modules'!B10&amp;" Utility Share / %"</f>
        <v>Burning Utility Share / %</v>
      </c>
      <c r="B122" s="242" t="s">
        <v>484</v>
      </c>
      <c r="C122" s="269">
        <f>'Utility Modules'!C10</f>
        <v>10</v>
      </c>
    </row>
    <row r="123" ht="15.75" customHeight="1">
      <c r="A123" s="242" t="str">
        <f>'Utility Modules'!B11&amp;" Utility Share / %"</f>
        <v>Holding Utility Share / %</v>
      </c>
      <c r="B123" s="242" t="s">
        <v>485</v>
      </c>
      <c r="C123" s="269">
        <f>'Utility Modules'!C11</f>
        <v>0</v>
      </c>
    </row>
    <row r="124" ht="15.75" customHeight="1">
      <c r="A124" s="242" t="str">
        <f>'Utility Modules'!B12&amp;" Utility Share / %"</f>
        <v>Transfer for Benefit Utility Share / %</v>
      </c>
      <c r="B124" s="242" t="s">
        <v>486</v>
      </c>
      <c r="C124" s="269">
        <f>'Utility Modules'!C12</f>
        <v>0</v>
      </c>
    </row>
    <row r="125" ht="15.75" customHeight="1">
      <c r="A125" s="242" t="s">
        <v>487</v>
      </c>
      <c r="B125" s="242" t="s">
        <v>488</v>
      </c>
      <c r="C125" s="273">
        <f>'Utility Modules'!C19</f>
        <v>3</v>
      </c>
    </row>
    <row r="126" ht="15.75" customHeight="1">
      <c r="A126" s="242" t="s">
        <v>489</v>
      </c>
      <c r="B126" s="242" t="s">
        <v>490</v>
      </c>
      <c r="C126" s="269" t="str">
        <f>'Utility Modules'!C21</f>
        <v>Reserve </v>
      </c>
      <c r="D126" s="270"/>
      <c r="E126" s="270"/>
      <c r="F126" s="270"/>
    </row>
    <row r="127" ht="15.75" customHeight="1">
      <c r="A127" s="242" t="s">
        <v>491</v>
      </c>
      <c r="B127" s="242" t="s">
        <v>492</v>
      </c>
      <c r="C127" s="273">
        <f>'Utility Modules'!C26</f>
        <v>50</v>
      </c>
    </row>
    <row r="128" ht="15.75" customHeight="1">
      <c r="A128" s="242" t="s">
        <v>493</v>
      </c>
      <c r="B128" s="242" t="s">
        <v>494</v>
      </c>
      <c r="C128" s="273">
        <f>'Utility Modules'!C31</f>
        <v>3</v>
      </c>
    </row>
    <row r="129" ht="15.75" customHeight="1">
      <c r="A129" s="242" t="s">
        <v>495</v>
      </c>
      <c r="B129" s="242" t="s">
        <v>496</v>
      </c>
      <c r="C129" s="269" t="str">
        <f>'Utility Modules'!C33</f>
        <v>Reserve </v>
      </c>
      <c r="D129" s="270"/>
      <c r="E129" s="270"/>
      <c r="F129" s="270"/>
    </row>
    <row r="130" ht="15.75" customHeight="1">
      <c r="A130" s="242" t="s">
        <v>497</v>
      </c>
      <c r="B130" s="242" t="s">
        <v>498</v>
      </c>
      <c r="C130" s="273">
        <f>'Utility Modules'!C42</f>
        <v>0</v>
      </c>
    </row>
    <row r="131" ht="15.75" customHeight="1">
      <c r="A131" s="242" t="s">
        <v>499</v>
      </c>
      <c r="B131" s="242" t="s">
        <v>500</v>
      </c>
      <c r="C131" s="269" t="str">
        <f>'Utility Modules'!C44</f>
        <v>Reserve </v>
      </c>
      <c r="D131" s="270"/>
      <c r="E131" s="270"/>
      <c r="F131" s="270"/>
    </row>
    <row r="132" ht="15.75" customHeight="1">
      <c r="A132" s="242" t="s">
        <v>501</v>
      </c>
      <c r="B132" s="242" t="s">
        <v>502</v>
      </c>
      <c r="C132" s="274" t="str">
        <f>'Utility Modules'!C49</f>
        <v>Reserve </v>
      </c>
      <c r="D132" s="270"/>
      <c r="E132" s="270"/>
      <c r="F132" s="270"/>
    </row>
    <row r="133" ht="15.75" customHeight="1">
      <c r="A133" s="242" t="s">
        <v>503</v>
      </c>
      <c r="B133" s="242" t="s">
        <v>504</v>
      </c>
      <c r="C133" s="273">
        <f>'Utility Modules'!C54</f>
        <v>0</v>
      </c>
    </row>
    <row r="134" ht="15.75" customHeight="1">
      <c r="A134" s="242" t="s">
        <v>505</v>
      </c>
      <c r="B134" s="242" t="s">
        <v>506</v>
      </c>
      <c r="C134" s="274" t="str">
        <f>'Utility Modules'!C55</f>
        <v>Minting</v>
      </c>
      <c r="D134" s="270"/>
      <c r="E134" s="270"/>
      <c r="F134" s="270"/>
    </row>
    <row r="135" ht="15.75" customHeight="1">
      <c r="A135" s="242" t="str">
        <f>'Utility Modules'!B60</f>
        <v>Use Off-Chain Point System</v>
      </c>
      <c r="B135" s="242" t="s">
        <v>507</v>
      </c>
      <c r="C135" s="273" t="str">
        <f>'Utility Modules'!C60</f>
        <v>Yes</v>
      </c>
      <c r="D135" s="270"/>
      <c r="E135" s="270"/>
      <c r="F135" s="270"/>
    </row>
    <row r="136" ht="15.75" customHeight="1">
      <c r="A136" s="242" t="str">
        <f>'Utility Modules'!B61</f>
        <v>Avg. point issuance per user / day</v>
      </c>
      <c r="B136" s="242" t="s">
        <v>508</v>
      </c>
      <c r="C136" s="273">
        <f>'Utility Modules'!C61</f>
        <v>25</v>
      </c>
    </row>
    <row r="137" ht="15.75" customHeight="1">
      <c r="A137" s="242" t="str">
        <f>'Utility Modules'!B62</f>
        <v>Avg. point issuance per user / month</v>
      </c>
      <c r="B137" s="242" t="s">
        <v>509</v>
      </c>
      <c r="C137" s="275">
        <f>'Utility Modules'!C62</f>
        <v>750</v>
      </c>
      <c r="D137" s="270"/>
      <c r="E137" s="270"/>
      <c r="F137" s="270"/>
    </row>
    <row r="138" ht="15.75" customHeight="1">
      <c r="A138" s="242" t="str">
        <f>'Utility Modules'!B63</f>
        <v>Allow Conversion from Points to Token</v>
      </c>
      <c r="B138" s="242" t="s">
        <v>510</v>
      </c>
      <c r="C138" s="273" t="str">
        <f>'Utility Modules'!C63</f>
        <v>Yes</v>
      </c>
      <c r="D138" s="270"/>
      <c r="E138" s="270"/>
      <c r="F138" s="270"/>
    </row>
    <row r="139" ht="15.75" customHeight="1">
      <c r="A139" s="242" t="str">
        <f>'Utility Modules'!B64</f>
        <v>Conversion Rate Token per Point</v>
      </c>
      <c r="B139" s="242" t="s">
        <v>511</v>
      </c>
      <c r="C139" s="276">
        <f>'Utility Modules'!C64</f>
        <v>0.01</v>
      </c>
    </row>
    <row r="140" ht="15.75" customHeight="1">
      <c r="A140" s="242" t="str">
        <f>'Utility Modules'!B66</f>
        <v>Multiplier points per token staked</v>
      </c>
      <c r="B140" s="242" t="s">
        <v>512</v>
      </c>
      <c r="C140" s="277">
        <f>'Utility Modules'!C66</f>
        <v>10</v>
      </c>
    </row>
    <row r="141" ht="15.75" customHeight="1">
      <c r="A141" s="242" t="str">
        <f>'Utility Modules'!B67</f>
        <v>Multiplier Cap</v>
      </c>
      <c r="B141" s="242" t="s">
        <v>513</v>
      </c>
      <c r="C141" s="273">
        <f>'Utility Modules'!C67</f>
        <v>10</v>
      </c>
    </row>
    <row r="142" ht="15.75" customHeight="1">
      <c r="A142" s="242" t="str">
        <f>'Utility Modules'!B68</f>
        <v>Bucket to use for the conversion to token</v>
      </c>
      <c r="B142" s="242" t="s">
        <v>514</v>
      </c>
      <c r="C142" s="269" t="str">
        <f>'Utility Modules'!C68</f>
        <v>Reserve </v>
      </c>
      <c r="D142" s="270"/>
      <c r="E142" s="270"/>
      <c r="F142" s="270"/>
    </row>
    <row r="143" ht="15.75" customHeight="1">
      <c r="A143" s="169" t="s">
        <v>515</v>
      </c>
      <c r="B143" s="169" t="s">
        <v>516</v>
      </c>
      <c r="C143" s="242" t="s">
        <v>517</v>
      </c>
      <c r="D143" s="270"/>
      <c r="E143" s="270"/>
      <c r="F143" s="270"/>
    </row>
    <row r="144" ht="15.75" customHeight="1">
      <c r="A144" s="242" t="s">
        <v>518</v>
      </c>
      <c r="B144" s="242" t="s">
        <v>519</v>
      </c>
      <c r="C144" s="269">
        <v>2.0</v>
      </c>
      <c r="G144" s="242" t="s">
        <v>517</v>
      </c>
      <c r="H144" s="242" t="s">
        <v>520</v>
      </c>
    </row>
    <row r="145" ht="15.75" customHeight="1">
      <c r="A145" s="242" t="s">
        <v>521</v>
      </c>
      <c r="B145" s="242" t="s">
        <v>522</v>
      </c>
      <c r="C145" s="269">
        <v>0.5</v>
      </c>
      <c r="G145" s="242" t="s">
        <v>517</v>
      </c>
      <c r="H145" s="242" t="s">
        <v>523</v>
      </c>
    </row>
    <row r="146" ht="15.75" customHeight="1">
      <c r="A146" s="242" t="s">
        <v>524</v>
      </c>
      <c r="B146" s="242" t="s">
        <v>525</v>
      </c>
      <c r="C146" s="269">
        <v>4.0</v>
      </c>
      <c r="G146" s="242" t="s">
        <v>517</v>
      </c>
      <c r="H146" s="242" t="s">
        <v>526</v>
      </c>
    </row>
    <row r="147" ht="15.75" customHeight="1">
      <c r="A147" s="242" t="s">
        <v>527</v>
      </c>
      <c r="B147" s="242" t="s">
        <v>528</v>
      </c>
      <c r="C147" s="269">
        <v>0.005</v>
      </c>
      <c r="G147" s="242" t="s">
        <v>529</v>
      </c>
      <c r="H147" s="242" t="s">
        <v>530</v>
      </c>
    </row>
    <row r="148" ht="15.75" customHeight="1">
      <c r="A148" s="242" t="s">
        <v>531</v>
      </c>
      <c r="B148" s="242" t="s">
        <v>532</v>
      </c>
      <c r="C148" s="269">
        <v>1.0E-4</v>
      </c>
      <c r="G148" s="278" t="s">
        <v>529</v>
      </c>
      <c r="H148" s="242" t="s">
        <v>533</v>
      </c>
    </row>
    <row r="149" ht="15.75" customHeight="1">
      <c r="A149" s="242" t="s">
        <v>534</v>
      </c>
      <c r="B149" s="242" t="s">
        <v>535</v>
      </c>
      <c r="C149" s="269">
        <v>0.1</v>
      </c>
      <c r="G149" s="242" t="s">
        <v>536</v>
      </c>
      <c r="H149" s="242" t="s">
        <v>537</v>
      </c>
    </row>
    <row r="150" ht="15.75" customHeight="1">
      <c r="A150" s="242" t="s">
        <v>538</v>
      </c>
      <c r="B150" s="242" t="s">
        <v>539</v>
      </c>
      <c r="C150" s="269">
        <v>0.3</v>
      </c>
      <c r="G150" s="242" t="s">
        <v>536</v>
      </c>
      <c r="H150" s="242" t="s">
        <v>540</v>
      </c>
    </row>
    <row r="151" ht="15.75" customHeight="1">
      <c r="A151" s="242" t="s">
        <v>541</v>
      </c>
      <c r="B151" s="242" t="s">
        <v>542</v>
      </c>
      <c r="C151" s="269">
        <v>0.5</v>
      </c>
      <c r="G151" s="242" t="s">
        <v>536</v>
      </c>
      <c r="H151" s="242" t="s">
        <v>543</v>
      </c>
    </row>
    <row r="152" ht="15.75" customHeight="1">
      <c r="A152" s="242" t="s">
        <v>544</v>
      </c>
      <c r="B152" s="242" t="s">
        <v>545</v>
      </c>
      <c r="C152" s="269">
        <v>0.02</v>
      </c>
      <c r="G152" s="242" t="s">
        <v>546</v>
      </c>
      <c r="H152" s="242" t="s">
        <v>547</v>
      </c>
    </row>
    <row r="153" ht="15.75" customHeight="1">
      <c r="A153" s="242" t="s">
        <v>548</v>
      </c>
      <c r="B153" s="242" t="s">
        <v>549</v>
      </c>
      <c r="C153" s="269">
        <v>2.0</v>
      </c>
      <c r="G153" s="242" t="s">
        <v>517</v>
      </c>
      <c r="H153" s="242" t="s">
        <v>550</v>
      </c>
    </row>
    <row r="154" ht="15.75" customHeight="1">
      <c r="A154" s="242" t="s">
        <v>551</v>
      </c>
      <c r="B154" s="242" t="s">
        <v>552</v>
      </c>
      <c r="C154" s="269">
        <v>0.1</v>
      </c>
      <c r="G154" s="242" t="s">
        <v>553</v>
      </c>
      <c r="H154" s="242" t="s">
        <v>554</v>
      </c>
    </row>
    <row r="155" ht="15.75" customHeight="1">
      <c r="A155" s="242" t="s">
        <v>555</v>
      </c>
      <c r="B155" s="242" t="s">
        <v>556</v>
      </c>
      <c r="C155" s="269">
        <v>0.6</v>
      </c>
      <c r="G155" s="242" t="s">
        <v>553</v>
      </c>
      <c r="H155" s="242" t="s">
        <v>557</v>
      </c>
    </row>
    <row r="156" ht="15.75" customHeight="1">
      <c r="A156" s="242" t="s">
        <v>558</v>
      </c>
      <c r="B156" s="242" t="s">
        <v>559</v>
      </c>
      <c r="C156" s="269">
        <v>0.3</v>
      </c>
      <c r="G156" s="242" t="s">
        <v>553</v>
      </c>
      <c r="H156" s="242" t="s">
        <v>560</v>
      </c>
    </row>
    <row r="157" ht="15.75" customHeight="1">
      <c r="A157" s="242" t="s">
        <v>561</v>
      </c>
      <c r="B157" s="242" t="s">
        <v>562</v>
      </c>
      <c r="C157" s="269" t="s">
        <v>563</v>
      </c>
      <c r="D157" s="279"/>
      <c r="E157" s="279"/>
      <c r="F157" s="279"/>
      <c r="G157" s="242" t="s">
        <v>517</v>
      </c>
      <c r="H157" s="242" t="s">
        <v>564</v>
      </c>
    </row>
    <row r="158" ht="15.75" customHeight="1">
      <c r="A158" s="242" t="s">
        <v>565</v>
      </c>
      <c r="B158" s="242" t="s">
        <v>566</v>
      </c>
      <c r="C158" s="269" t="s">
        <v>567</v>
      </c>
      <c r="D158" s="279"/>
      <c r="E158" s="279"/>
      <c r="F158" s="279"/>
      <c r="H158" s="242" t="s">
        <v>568</v>
      </c>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