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Fund Raising" sheetId="2" r:id="rId5"/>
    <sheet state="visible" name="Inputs" sheetId="3" r:id="rId6"/>
    <sheet state="visible" name="Utility Modules" sheetId="4" r:id="rId7"/>
    <sheet state="visible" name="Analysis" sheetId="5" r:id="rId8"/>
    <sheet state="visible" name="Data Tables" sheetId="6" r:id="rId9"/>
    <sheet state="visible" name="Versions" sheetId="7" r:id="rId10"/>
    <sheet state="visible" name="Background Data" sheetId="8" r:id="rId11"/>
    <sheet state="visible" name="cadCAD_inputs" sheetId="9" r:id="rId12"/>
  </sheets>
  <definedNames>
    <definedName localSheetId="2" name="start_user">Inputs!$I$13</definedName>
    <definedName localSheetId="2" name="velocity">Inputs!$I$15</definedName>
    <definedName name="start_user">'Fund Raising'!$I$93</definedName>
    <definedName name="velocity">'Fund Raising'!$I$95</definedName>
    <definedName name="end_user">'Fund Raising'!$I$94</definedName>
    <definedName localSheetId="2" name="end_user">Inputs!$I$14</definedName>
  </definedNames>
  <calcPr/>
</workbook>
</file>

<file path=xl/sharedStrings.xml><?xml version="1.0" encoding="utf-8"?>
<sst xmlns="http://schemas.openxmlformats.org/spreadsheetml/2006/main" count="732" uniqueCount="629">
  <si>
    <t>Quantitative Token Model</t>
  </si>
  <si>
    <t>Information</t>
  </si>
  <si>
    <t>© Outlier Ventures Operations Ltd. All Rights Reserved</t>
  </si>
  <si>
    <r>
      <rPr>
        <rFont val="Calibri"/>
        <b/>
        <color rgb="FFFF0000"/>
        <sz val="12.0"/>
      </rPr>
      <t>DISCLAIMER - MUST READ:</t>
    </r>
    <r>
      <rPr>
        <rFont val="Calibri"/>
        <color rgb="FFFF0000"/>
        <sz val="12.0"/>
      </rPr>
      <t xml:space="preserve">
This Quantitative Token Model and accompanying information provided on this document (together the “QTM”) has been prepared  by Outlier Ventures (“OV”) for educational and general information purposes only for teams participating in the Base Camp and Ascent Programmes. No undertaking, warrant or other assurance is given, and none should be implied, as to, and no reliance should be placed on the accuracy, adequacy, validity, reliability, fairness or completeness of any information in the QTM. The QTM should not be considered a recommendation by OV or any of its directors, officers, employees, agents or advisers in connection with your token model. The information contained in the QTM  has been prepared purely for informational purposes. In all cases persons should conduct their own investigation and analysis of the data in the QTM. 
Under no circumstances shall OV have any liability for any loss or damage of any kind incurred as a result of the use of, or reliance on, the QTM. The use of the information contained in the QTM is solely at the user’s own risk.
</t>
    </r>
    <r>
      <rPr>
        <rFont val="Calibri"/>
        <b/>
        <color rgb="FFFF0000"/>
        <sz val="12.0"/>
      </rPr>
      <t>Disclosure Agreement</t>
    </r>
    <r>
      <rPr>
        <rFont val="Calibri"/>
        <color rgb="FFFF0000"/>
        <sz val="12.0"/>
      </rPr>
      <t xml:space="preserve">:                                                                                                                                                                                                                     The QTM has been produced as part of the Outlier Ventures Accelerator Programmes and may not be shared, published, distributed in whole or in part or disclosed to any other persons.
</t>
    </r>
  </si>
  <si>
    <r>
      <rPr>
        <rFont val="Calibri"/>
        <b/>
        <color theme="1"/>
        <sz val="12.0"/>
      </rPr>
      <t xml:space="preserve">MODEL CAPABILITIES:
</t>
    </r>
    <r>
      <rPr>
        <rFont val="Calibri"/>
        <color theme="1"/>
        <sz val="12.0"/>
      </rPr>
      <t xml:space="preserve">This Quantitative Token Model shows the impact of different token allocation and vesting strategies combined with utility influences, monetary aspects, and adoption assumptions. The calculated numbers are valid only within the scope of the underlying assumptions and mechanisms. </t>
    </r>
    <r>
      <rPr>
        <rFont val="Calibri"/>
        <color theme="1"/>
        <sz val="12.0"/>
      </rPr>
      <t>However, it can provide parameter value starting points and useful insights in the behavioural outcomes for different token ecosystem strategies.</t>
    </r>
  </si>
  <si>
    <r>
      <rPr>
        <rFont val="Calibri"/>
        <b/>
        <color theme="1"/>
        <sz val="12.0"/>
      </rPr>
      <t xml:space="preserve">MODEL LIMITATIONS:
</t>
    </r>
    <r>
      <rPr>
        <rFont val="Calibri"/>
        <color theme="1"/>
        <sz val="12.0"/>
      </rPr>
      <t>The Quantitative Token Model is based on many assumptions that can diverge from the reality and thereby only provides approximate results. This model is based on a "representative agent" instead of simulating "individual agents".</t>
    </r>
  </si>
  <si>
    <r>
      <rPr>
        <rFont val="Calibri"/>
        <b/>
        <color theme="1"/>
        <sz val="12.0"/>
      </rPr>
      <t xml:space="preserve">HOW TO USE:
</t>
    </r>
    <r>
      <rPr>
        <rFont val="Calibri"/>
        <color theme="1"/>
        <sz val="12.0"/>
      </rPr>
      <t>Go through the Excel-File tabs in this order: "Main Inputs", "Utility Modules", and "Analysis". In each tab, fill out all light-blue highlighted cells according to your project values from the top to the bottom. Many row and column names have little comments on them that help to explain the meaning behind them. Hype and market sentiment effects can be mapped through the adoption assumptions for different timeframes. The adoption assumptions are given in avarege $-value that flows into the underlying liquidity pool to buy (positive value) or to sell (negative value) your token. The timeframe for the whole simulation is fixed to 10 years, starting from the launch date of the token.</t>
    </r>
  </si>
  <si>
    <t>References</t>
  </si>
  <si>
    <t>Liquidity Pool Calculations:    https://balancer.fi/whitepaper.pdf</t>
  </si>
  <si>
    <t>Model Abstraction</t>
  </si>
  <si>
    <t>Fund Raising</t>
  </si>
  <si>
    <t>Token Model Inputs</t>
  </si>
  <si>
    <t>Input Fields</t>
  </si>
  <si>
    <t>Set Fields</t>
  </si>
  <si>
    <t>Basic Token Parameters</t>
  </si>
  <si>
    <t>Supply Type</t>
  </si>
  <si>
    <t>Fixed</t>
  </si>
  <si>
    <t>Initial Total Supply of Tokens</t>
  </si>
  <si>
    <t>Launch Date / dd.mm.yyyy</t>
  </si>
  <si>
    <t>% Public Sale of Supply (up to)</t>
  </si>
  <si>
    <t>Public Sale Valuation / $</t>
  </si>
  <si>
    <t>Equity Owned by External Shareholders</t>
  </si>
  <si>
    <t>Fund Raising Module</t>
  </si>
  <si>
    <t>Token Sales</t>
  </si>
  <si>
    <t>Capital Raise / $</t>
  </si>
  <si>
    <t>Valuation Cap / $</t>
  </si>
  <si>
    <t>Bonus Amount / %</t>
  </si>
  <si>
    <t>Effective Token Price / $</t>
  </si>
  <si>
    <t>Token Discount / %</t>
  </si>
  <si>
    <t>Early Backers / Angels</t>
  </si>
  <si>
    <t>Seed</t>
  </si>
  <si>
    <t>Pre-Sale 1</t>
  </si>
  <si>
    <t>Pre-Sale 2</t>
  </si>
  <si>
    <t>Public Sale</t>
  </si>
  <si>
    <t>Sum of Raised Capital / $</t>
  </si>
  <si>
    <t>Initial Token Allocations &amp; Vesting Schedules</t>
  </si>
  <si>
    <t>Token Vesting Regime</t>
  </si>
  <si>
    <t>Buckets</t>
  </si>
  <si>
    <t>Percentage</t>
  </si>
  <si>
    <t>Amount</t>
  </si>
  <si>
    <t>Initial vesting / %</t>
  </si>
  <si>
    <t>Cliff / months</t>
  </si>
  <si>
    <t>Issuing Months</t>
  </si>
  <si>
    <t>Monthly Issuing / %</t>
  </si>
  <si>
    <t>Monthly Issuing / token</t>
  </si>
  <si>
    <t>1st Month Vested Tokens</t>
  </si>
  <si>
    <t>First issuing month</t>
  </si>
  <si>
    <t>Last issuing month</t>
  </si>
  <si>
    <t>Investors</t>
  </si>
  <si>
    <t>Founders / Team</t>
  </si>
  <si>
    <t>Outlier Ventures</t>
  </si>
  <si>
    <t>Advisors</t>
  </si>
  <si>
    <t>Strategic Partners</t>
  </si>
  <si>
    <t>Project Buckets</t>
  </si>
  <si>
    <t>Reserve</t>
  </si>
  <si>
    <t>Community</t>
  </si>
  <si>
    <t>Foundation</t>
  </si>
  <si>
    <t>Incentivisation</t>
  </si>
  <si>
    <t>Placeholder 2</t>
  </si>
  <si>
    <t>LP</t>
  </si>
  <si>
    <t>Liquidity Pool</t>
  </si>
  <si>
    <t>Airdrops</t>
  </si>
  <si>
    <t>Airdrop Module</t>
  </si>
  <si>
    <t>Date 1</t>
  </si>
  <si>
    <t>Amount 1</t>
  </si>
  <si>
    <t>Date 2</t>
  </si>
  <si>
    <t>Amount 2</t>
  </si>
  <si>
    <t>Date 3</t>
  </si>
  <si>
    <t>Amount 3</t>
  </si>
  <si>
    <t>Check Sum</t>
  </si>
  <si>
    <t>Sum</t>
  </si>
  <si>
    <t>Check</t>
  </si>
  <si>
    <t>lllustrative Output Tables</t>
  </si>
  <si>
    <t>Please double check the links for every single cell after you have been making adjustments to the tables above.</t>
  </si>
  <si>
    <t>Key Parameters</t>
  </si>
  <si>
    <t>Token Pre-Sales</t>
  </si>
  <si>
    <t>Raise</t>
  </si>
  <si>
    <t>Valuation Cap</t>
  </si>
  <si>
    <t>Bonus Amount</t>
  </si>
  <si>
    <t>TGE Target Date</t>
  </si>
  <si>
    <t>Pre-sale/SAFT 1</t>
  </si>
  <si>
    <t>Pre-sale/SAFT 2</t>
  </si>
  <si>
    <t>Public Sale Valuation</t>
  </si>
  <si>
    <t>TBD</t>
  </si>
  <si>
    <t>Pre-sale/SAFT 3</t>
  </si>
  <si>
    <t>Initial Circulating Supply (up to)</t>
  </si>
  <si>
    <t>Total Private Sales</t>
  </si>
  <si>
    <t>Indicative Token Allocation &amp; Vesting</t>
  </si>
  <si>
    <t>% of Tokens</t>
  </si>
  <si>
    <t># Monthly Vests</t>
  </si>
  <si>
    <t>Months Cliff</t>
  </si>
  <si>
    <t>Early Backers (OV, Angels, Other Partners etc.)</t>
  </si>
  <si>
    <t>Pre-sales</t>
  </si>
  <si>
    <t>Total</t>
  </si>
  <si>
    <t>Note: All assumptions and data preliminary and subject to change at the sole discretion of the Company</t>
  </si>
  <si>
    <t>Inputs</t>
  </si>
  <si>
    <t>Liquidity Pool Module</t>
  </si>
  <si>
    <t>Token Launch Price / $</t>
  </si>
  <si>
    <t>Liquidity Pool Fund Allocation / $</t>
  </si>
  <si>
    <t>Liquidity Pool Fund Allocation / % of Raised Amount</t>
  </si>
  <si>
    <t>Initial Token MC / $</t>
  </si>
  <si>
    <t>Initial Token FDV MC / $</t>
  </si>
  <si>
    <t>Token LP weighting / %/100</t>
  </si>
  <si>
    <t>LP Pairing Token2 / ticker</t>
  </si>
  <si>
    <t>USDC</t>
  </si>
  <si>
    <t>LP Pairing Token2 Price / $</t>
  </si>
  <si>
    <t>Initial LP Pairing Token2 Amount / Token</t>
  </si>
  <si>
    <t>Token2 LP weighting</t>
  </si>
  <si>
    <t>User Adoption</t>
  </si>
  <si>
    <t>Product User Adoption</t>
  </si>
  <si>
    <t>Initial Product Users</t>
  </si>
  <si>
    <t>Product Users after 10 years</t>
  </si>
  <si>
    <t>Product Adoption Velocity (curve shape)</t>
  </si>
  <si>
    <t>One-Time Product Revenue per User / $</t>
  </si>
  <si>
    <t>Regular Product Revenue per User per Month / $</t>
  </si>
  <si>
    <t>Token Holder Adoption</t>
  </si>
  <si>
    <t>Initial Token Holders</t>
  </si>
  <si>
    <t>Token Holders after 10 years</t>
  </si>
  <si>
    <t>Token Adoption Velocity (curve shape)</t>
  </si>
  <si>
    <t>One-Time Token Buy per User / $</t>
  </si>
  <si>
    <t>Regular Token Buy per User per Month / $</t>
  </si>
  <si>
    <t>Meta Bucket Allocations</t>
  </si>
  <si>
    <t>Avg. Token Utility Allocation / %</t>
  </si>
  <si>
    <t>Avg. Token Holding / %</t>
  </si>
  <si>
    <t>Avg. Token Selling / %</t>
  </si>
  <si>
    <t>Avg. Token Utility Removal / %</t>
  </si>
  <si>
    <t>User Token Allocation Consistency</t>
  </si>
  <si>
    <t>Business Assumptions</t>
  </si>
  <si>
    <t>Avg. Revenue Streams for the Project</t>
  </si>
  <si>
    <t>Product Income per Month / $</t>
  </si>
  <si>
    <t>Royalty Income per Month / $</t>
  </si>
  <si>
    <t>Other Income per Month / $</t>
  </si>
  <si>
    <t>Treasury Income per Month / $</t>
  </si>
  <si>
    <t>Regular Income Sum per Month / $</t>
  </si>
  <si>
    <t>Avg. Expenditures for the Project</t>
  </si>
  <si>
    <t>One-Time Payments after Pre-Sales / $</t>
  </si>
  <si>
    <t>Planned One-Time Investments after Launch / $</t>
  </si>
  <si>
    <t>Salaries per Month / $</t>
  </si>
  <si>
    <t>License Costs per Month / $</t>
  </si>
  <si>
    <t>Other Monthly Costs / $</t>
  </si>
  <si>
    <t>Buyback fixed/percentage of cash reserve</t>
  </si>
  <si>
    <t>Token Buybacks per Month / % of cash reserves</t>
  </si>
  <si>
    <t>Token Buybacks per Month / $</t>
  </si>
  <si>
    <t>Buyback bucket</t>
  </si>
  <si>
    <t>Buyback start date</t>
  </si>
  <si>
    <t>Buyback end date</t>
  </si>
  <si>
    <t>Burn token supply as percentage of init. total supply / month</t>
  </si>
  <si>
    <t>Burn project bucket tokens start date</t>
  </si>
  <si>
    <t>Burn project bucket tokens end date</t>
  </si>
  <si>
    <t>Burn from project bucket</t>
  </si>
  <si>
    <t>Regular Expenditures Sum per Month / $</t>
  </si>
  <si>
    <t>Balances</t>
  </si>
  <si>
    <t>Cash Reserve after Launch / $</t>
  </si>
  <si>
    <t>Monthly Income vs. Expenditures Balance / $</t>
  </si>
  <si>
    <t>Runway / months</t>
  </si>
  <si>
    <t>Cash Reserve sustainability</t>
  </si>
  <si>
    <t>Runway / years</t>
  </si>
  <si>
    <t>Token Meta Bucket Allocations - Information Table</t>
  </si>
  <si>
    <t>Free Supply Usage</t>
  </si>
  <si>
    <t>Timeframes</t>
  </si>
  <si>
    <t>Start</t>
  </si>
  <si>
    <t>End</t>
  </si>
  <si>
    <t>Selling / %</t>
  </si>
  <si>
    <t>Utility Allocation / %</t>
  </si>
  <si>
    <t>Holding / %</t>
  </si>
  <si>
    <t>Utility Removal / %</t>
  </si>
  <si>
    <t>Timeframe 1</t>
  </si>
  <si>
    <t>Timeframe 2</t>
  </si>
  <si>
    <t>Timeframe 3</t>
  </si>
  <si>
    <t>Timeframe 4</t>
  </si>
  <si>
    <t>Timeframe 5</t>
  </si>
  <si>
    <t>Timeframe 6</t>
  </si>
  <si>
    <t>Timeframe 7</t>
  </si>
  <si>
    <t>Timeframe 8</t>
  </si>
  <si>
    <t>Timeframe 9</t>
  </si>
  <si>
    <t>Timeframe 10</t>
  </si>
  <si>
    <t>Timeframe 11</t>
  </si>
  <si>
    <t>Timeframe 12</t>
  </si>
  <si>
    <t>Free Supply Distribution</t>
  </si>
  <si>
    <t>Utility Module Configuration</t>
  </si>
  <si>
    <t>Utility Adoption Distributions</t>
  </si>
  <si>
    <t>Utility</t>
  </si>
  <si>
    <t>Utility Adoption Share / %</t>
  </si>
  <si>
    <t>Staking Buyback &amp; Distribute</t>
  </si>
  <si>
    <t>Utility Modules</t>
  </si>
  <si>
    <t>Module Name</t>
  </si>
  <si>
    <t>Staking Base APR</t>
  </si>
  <si>
    <t>Comment</t>
  </si>
  <si>
    <t>Locking tokens for staking to receive rewards in the same token. Staked tokens give owner voting power in the DAO.</t>
  </si>
  <si>
    <t>Token Usage</t>
  </si>
  <si>
    <t>Locking</t>
  </si>
  <si>
    <t>Token Payout APR / %</t>
  </si>
  <si>
    <t>Token Payout APY / %</t>
  </si>
  <si>
    <t>Payout Source</t>
  </si>
  <si>
    <t>Product Revenue Share for Buyback &amp; Distribute for Stakers / %</t>
  </si>
  <si>
    <t>Liquidity Mining</t>
  </si>
  <si>
    <t>Provide liquidity and receive tokens based on amount</t>
  </si>
  <si>
    <t>Liquidity</t>
  </si>
  <si>
    <t>Burning</t>
  </si>
  <si>
    <t>Burn tokens (e.g. for some benefit)</t>
  </si>
  <si>
    <t>Holding</t>
  </si>
  <si>
    <t>Just hold the tokens in your wallet and receive rewards based on the amount</t>
  </si>
  <si>
    <t>Transfer for Benefit</t>
  </si>
  <si>
    <t>Transfer tokens to receive some benefit (e.g. for purchasing a NFT, another product, or to earn reputation etc.). Transferred tokens will go to the "Transfer Destination" bucket.</t>
  </si>
  <si>
    <t>Transfer</t>
  </si>
  <si>
    <t>Transfer Destination</t>
  </si>
  <si>
    <t>Incentivise</t>
  </si>
  <si>
    <t>Emit tokens from a project bucket into the free floating holder supply to incentivise ecosystem actions. E.g. it can be used to immitate product liquidity incentivisation.</t>
  </si>
  <si>
    <t>Token Minting per month / % of init. total suply</t>
  </si>
  <si>
    <t>Note: This number will only be used if Payout Source is "Minting"</t>
  </si>
  <si>
    <t>Token Type to Payout Check</t>
  </si>
  <si>
    <t>Off-Chain Point System</t>
  </si>
  <si>
    <t>Use Off-Chain Point System</t>
  </si>
  <si>
    <t>No</t>
  </si>
  <si>
    <t>Avg. point issuance per user / day</t>
  </si>
  <si>
    <t>Avg. point issuance per user / month</t>
  </si>
  <si>
    <t>Allow Conversion from Points to Token</t>
  </si>
  <si>
    <t>Conversion Rate Token per Point</t>
  </si>
  <si>
    <t>Point multiplier scheme</t>
  </si>
  <si>
    <t>Multiplier points per token staked</t>
  </si>
  <si>
    <t>Multiplier Cap</t>
  </si>
  <si>
    <t>Bucket to use for the conversion to token</t>
  </si>
  <si>
    <t>Resulting multiplyer for different amounts of tokens staked</t>
  </si>
  <si>
    <t>Tokens staked / % of total supply</t>
  </si>
  <si>
    <t>Resulting Multiplier</t>
  </si>
  <si>
    <t>Point issuance per user / month</t>
  </si>
  <si>
    <t>Analysis</t>
  </si>
  <si>
    <t>Input Consistency Checks: everything must be checked!</t>
  </si>
  <si>
    <t>Initial Token Allocations</t>
  </si>
  <si>
    <t>Utility Adoption Rates</t>
  </si>
  <si>
    <t>Token Type Payout</t>
  </si>
  <si>
    <t>Token Vesting Sum</t>
  </si>
  <si>
    <t>User Token Allocation</t>
  </si>
  <si>
    <t>Output Consistency Checks: everything must be checked!</t>
  </si>
  <si>
    <t xml:space="preserve">Financial sustainability </t>
  </si>
  <si>
    <t>Important Note: Only use the following diagrams if all previous consistency checks passed!</t>
  </si>
  <si>
    <t>Volatility definition:</t>
  </si>
  <si>
    <t>price difference between maximum and minimum occurring price of all simulated transactions in the respective month</t>
  </si>
  <si>
    <t>maximum price that occurs on all simulated transactions in the respective month</t>
  </si>
  <si>
    <t>Data Tables</t>
  </si>
  <si>
    <t>Data Series</t>
  </si>
  <si>
    <t>Date</t>
  </si>
  <si>
    <t>Adoption</t>
  </si>
  <si>
    <t>Product Users</t>
  </si>
  <si>
    <t>Token Holders</t>
  </si>
  <si>
    <t>Vesting</t>
  </si>
  <si>
    <t>Vesting Series / Token</t>
  </si>
  <si>
    <t>SUM</t>
  </si>
  <si>
    <t>Vesting Series / Cumulative Tokens</t>
  </si>
  <si>
    <t>CUMULATIVE SUM</t>
  </si>
  <si>
    <t>Utility / %</t>
  </si>
  <si>
    <t>Ecosystem Incentivisation / Token</t>
  </si>
  <si>
    <t>Minted</t>
  </si>
  <si>
    <t>Ecosystem Incentivisation / $</t>
  </si>
  <si>
    <t>Airdrops / Cumulative Tokens</t>
  </si>
  <si>
    <t>Category Allocations</t>
  </si>
  <si>
    <t>Selling Series / Token</t>
  </si>
  <si>
    <t>From Holding Supply of prev. Month</t>
  </si>
  <si>
    <t>Utility Allocation / Token</t>
  </si>
  <si>
    <t>Holding Allocation / Token</t>
  </si>
  <si>
    <t>Utility Share Allocations / Token</t>
  </si>
  <si>
    <t>Product capital allocation / $</t>
  </si>
  <si>
    <t>Product Revenue</t>
  </si>
  <si>
    <t>Token capital allocation / $</t>
  </si>
  <si>
    <t>Token Buys</t>
  </si>
  <si>
    <t>Value Distribution from Adoption / Token</t>
  </si>
  <si>
    <t>Token2-In LP</t>
  </si>
  <si>
    <t>Utility Removal</t>
  </si>
  <si>
    <t>Utility Removal / Token</t>
  </si>
  <si>
    <t>Buybacks</t>
  </si>
  <si>
    <t>Value Flow Balance through Buybacks / $</t>
  </si>
  <si>
    <t>Buybacks from Revenue for Stakers</t>
  </si>
  <si>
    <t>Burning from Project Bucket</t>
  </si>
  <si>
    <t>LP Transfers / Token&amp;Token2</t>
  </si>
  <si>
    <t>Tx 1</t>
  </si>
  <si>
    <t>Token - after Adoption</t>
  </si>
  <si>
    <t>Token2 - after Adoption</t>
  </si>
  <si>
    <t>Token2/Token - after adoption</t>
  </si>
  <si>
    <t>Tx 2</t>
  </si>
  <si>
    <t>Token - after vesting sell</t>
  </si>
  <si>
    <t>Token2 - after vesting sell</t>
  </si>
  <si>
    <t>Token2/Token - after vesting sell</t>
  </si>
  <si>
    <t>Tx 3</t>
  </si>
  <si>
    <t>Token - after liquidity addition</t>
  </si>
  <si>
    <t>Token2 - after liquidity addition</t>
  </si>
  <si>
    <t>Token2/Token - after liquidity addition</t>
  </si>
  <si>
    <t>Tx 4</t>
  </si>
  <si>
    <t>Token - after Buyback</t>
  </si>
  <si>
    <t>Token2 - after Buyback</t>
  </si>
  <si>
    <t>Token2/Token - after Buyback</t>
  </si>
  <si>
    <t>LP Valuation / $</t>
  </si>
  <si>
    <t>LP Valuation</t>
  </si>
  <si>
    <t>Volatility / dP / max(p) * 100 %</t>
  </si>
  <si>
    <t>Volatility</t>
  </si>
  <si>
    <t>Utilities</t>
  </si>
  <si>
    <t>Rewards / Token</t>
  </si>
  <si>
    <t>Rewards / $</t>
  </si>
  <si>
    <t>Balances / Token</t>
  </si>
  <si>
    <t>Holding Supply</t>
  </si>
  <si>
    <t>Unvested Supply</t>
  </si>
  <si>
    <t>Circulating Supply</t>
  </si>
  <si>
    <t>Cash Reserve</t>
  </si>
  <si>
    <t>Balance / $</t>
  </si>
  <si>
    <t>Token Price / $</t>
  </si>
  <si>
    <t>Token</t>
  </si>
  <si>
    <t>Price</t>
  </si>
  <si>
    <t>Market Cap</t>
  </si>
  <si>
    <t>FDV Market Cap</t>
  </si>
  <si>
    <t>Off-Chain</t>
  </si>
  <si>
    <t>Point Rewards System</t>
  </si>
  <si>
    <t>Points</t>
  </si>
  <si>
    <t>Base Point Issuance</t>
  </si>
  <si>
    <t>Avg. Token Staked per Token User</t>
  </si>
  <si>
    <t>Avg. Point Multiplier per Token User</t>
  </si>
  <si>
    <t>Point Issuance w. Multiplier from Token User (proportional)</t>
  </si>
  <si>
    <t>Accumulated Points</t>
  </si>
  <si>
    <t>Point Issuance per Month / $</t>
  </si>
  <si>
    <t>Accumulated Points Worth / $</t>
  </si>
  <si>
    <t>Point Conversion to Token (will add to staking rewards if point system is enabled)</t>
  </si>
  <si>
    <t>Point Conversion to Token (will add to staking rewards if point system is enabled) / $</t>
  </si>
  <si>
    <t>Point Issuance per User per month / points</t>
  </si>
  <si>
    <t>Point Issuance per User per month / $</t>
  </si>
  <si>
    <t>Days</t>
  </si>
  <si>
    <t>Future features to be added to the tool</t>
  </si>
  <si>
    <t>More utility modules (e.g. DEX product liquidity &amp; volume/fee calculations)</t>
  </si>
  <si>
    <t>Launch Tool</t>
  </si>
  <si>
    <t>Token Minting through Batches of fixed supply (do we really need this?)</t>
  </si>
  <si>
    <t>Include Protocol Income and Expenditure streams</t>
  </si>
  <si>
    <t>Add revenues in $ for the different utilities</t>
  </si>
  <si>
    <t>Implement Token Usage "Holding" as option in the utility modules</t>
  </si>
  <si>
    <t>Add cash reserve balance and runway to the analysis charts</t>
  </si>
  <si>
    <t>Distinct growth for product user adoption and token adoption (buy vs sells)</t>
  </si>
  <si>
    <t>Switch to change the price forecasts from pure DEX pool to an order book</t>
  </si>
  <si>
    <t>Include Sigmoid function for user growth</t>
  </si>
  <si>
    <t>Add OV styling to all graphs</t>
  </si>
  <si>
    <t>Add vesting function to LP according to Karim's suggestion</t>
  </si>
  <si>
    <t>Adjust fund raising section w.r.t. new fund raising template</t>
  </si>
  <si>
    <t>Add decaying vesting option</t>
  </si>
  <si>
    <t>Add revenue based buyback and distribute to stakers</t>
  </si>
  <si>
    <t>Add vesting into the free floating token holder supply (imitating product liquidity incentivisation)</t>
  </si>
  <si>
    <r>
      <rPr>
        <rFont val="Calibri"/>
        <color theme="1"/>
      </rPr>
      <t xml:space="preserve">Change the QTM to be date agnostic (only working with months) </t>
    </r>
    <r>
      <rPr>
        <rFont val="Calibri"/>
        <color rgb="FFFF0000"/>
      </rPr>
      <t>[not confirmed yet]</t>
    </r>
  </si>
  <si>
    <t>Version Changes</t>
  </si>
  <si>
    <t>V1.5</t>
  </si>
  <si>
    <t>changed holding token supply definition from utilities to the general freely held tokens to prevent confusion</t>
  </si>
  <si>
    <t>09.09.2022</t>
  </si>
  <si>
    <t>V1.6</t>
  </si>
  <si>
    <t>Allocated tokens for liquidity mining will be rebalanced according to the LP changes in terms of token ratios</t>
  </si>
  <si>
    <t>27.09.2022</t>
  </si>
  <si>
    <t>V1.7</t>
  </si>
  <si>
    <t>Restructuring of all charts, so that many of them are on the respective input section page. Implementation of an off-chain point system</t>
  </si>
  <si>
    <t>15.10.2022</t>
  </si>
  <si>
    <t>V1.8</t>
  </si>
  <si>
    <t>Added more flexible buyback options</t>
  </si>
  <si>
    <t>27.10.2022</t>
  </si>
  <si>
    <t>V1.81</t>
  </si>
  <si>
    <t>Added the project bucket burning mechanism</t>
  </si>
  <si>
    <t>12.01.2022</t>
  </si>
  <si>
    <t>V1.83</t>
  </si>
  <si>
    <t>Adjusted und corrected the date handling</t>
  </si>
  <si>
    <t>13.02.2023</t>
  </si>
  <si>
    <t>V1.84</t>
  </si>
  <si>
    <t>Added differentiation between product and token adoption with reduced parameter input through Sigmoid function, clarification on parameter descriptions, utility modules cleaned up, introduced switch to turn off point to token conversion if point system is enabled, introduced the new advanced fund raising input table architecture</t>
  </si>
  <si>
    <t>21.02.2023</t>
  </si>
  <si>
    <t>V1.85</t>
  </si>
  <si>
    <t>added volatility to the price chart and moved the consistency checks to the analysis section; Divided the main inputs into fund raising related and other inputs for better digestibility for teams; added OV banner to all main tabs</t>
  </si>
  <si>
    <t>27.02.2023</t>
  </si>
  <si>
    <t>V1.86</t>
  </si>
  <si>
    <t>Streamlined user adoption section with better to understand metrics</t>
  </si>
  <si>
    <t>03.05.2023</t>
  </si>
  <si>
    <t>V1.87</t>
  </si>
  <si>
    <t>Parameter Interface for cadCAD</t>
  </si>
  <si>
    <t>07.06.2023</t>
  </si>
  <si>
    <t>V1.88</t>
  </si>
  <si>
    <t>Added the stake + buyback &amp; distribute utility mechanism. Fixed all charts for being more flexible for custom namings. Cleaned up many equations to be more simple without dynamic utility swap referencing. Added the incentivisation utility</t>
  </si>
  <si>
    <t>12.07.2023</t>
  </si>
  <si>
    <t>Supply type</t>
  </si>
  <si>
    <t>Inflationary</t>
  </si>
  <si>
    <t>Token Allocation Checks</t>
  </si>
  <si>
    <t>Sum inconsistencies detected!</t>
  </si>
  <si>
    <t>Token Distribution Sum Check</t>
  </si>
  <si>
    <t>Token distribution sums between selling, utility adoption, and holding have to be 100 % for every timeframe</t>
  </si>
  <si>
    <t>Token Utility Share Check</t>
  </si>
  <si>
    <t>The sum of all utility shares must be 100!</t>
  </si>
  <si>
    <t>Token Usage Options</t>
  </si>
  <si>
    <t>Payout Sources</t>
  </si>
  <si>
    <t>None</t>
  </si>
  <si>
    <t>Minting</t>
  </si>
  <si>
    <t>You can't use minting as payout source for a token with fixed supply!</t>
  </si>
  <si>
    <t>Token Vesting Sums</t>
  </si>
  <si>
    <t>Sum of vested tokens doesn't match the initial total supply!</t>
  </si>
  <si>
    <t>Consistency Checks</t>
  </si>
  <si>
    <t>All previous checks passed!</t>
  </si>
  <si>
    <t>NOT all checks passed! Correction required!</t>
  </si>
  <si>
    <t>Set Utility Payout Sources</t>
  </si>
  <si>
    <t>Positive Volume Check</t>
  </si>
  <si>
    <t>Volume has to be &gt;=0!</t>
  </si>
  <si>
    <t>Effective token prices</t>
  </si>
  <si>
    <t>Free Supply Shares</t>
  </si>
  <si>
    <t>Token Holdings must be &gt;= 0 %</t>
  </si>
  <si>
    <t>Bucket Check</t>
  </si>
  <si>
    <t>Launch Price</t>
  </si>
  <si>
    <t>Bucket runs out of tokens!</t>
  </si>
  <si>
    <t>Set Transfer Destinations</t>
  </si>
  <si>
    <t>Utility Selection</t>
  </si>
  <si>
    <t>Bucket Checks</t>
  </si>
  <si>
    <t>Use point system</t>
  </si>
  <si>
    <t>Yes</t>
  </si>
  <si>
    <t>Buyback Options</t>
  </si>
  <si>
    <t>Allow for Point Conversion</t>
  </si>
  <si>
    <t>Parameter</t>
  </si>
  <si>
    <t>Parameter Name</t>
  </si>
  <si>
    <t>Initial Value</t>
  </si>
  <si>
    <t>Min</t>
  </si>
  <si>
    <t>Max</t>
  </si>
  <si>
    <t>Interval Steps</t>
  </si>
  <si>
    <t>Unit</t>
  </si>
  <si>
    <t>supply_type</t>
  </si>
  <si>
    <t>initial_total_supply</t>
  </si>
  <si>
    <t>launch_date</t>
  </si>
  <si>
    <t>public_sale_supply_perc</t>
  </si>
  <si>
    <t>public_sale_valuation</t>
  </si>
  <si>
    <t>equity_external_shareholders_perc</t>
  </si>
  <si>
    <t>angle_raised</t>
  </si>
  <si>
    <t>seed_raised</t>
  </si>
  <si>
    <t>presale_1_raised</t>
  </si>
  <si>
    <t>presale_2_raised</t>
  </si>
  <si>
    <t>public_sale_raised</t>
  </si>
  <si>
    <t>raised_capital_sum</t>
  </si>
  <si>
    <t>angle_valuation</t>
  </si>
  <si>
    <t>seed_valuation</t>
  </si>
  <si>
    <t>presale_1_valuation</t>
  </si>
  <si>
    <t>presale_2_valuation</t>
  </si>
  <si>
    <t>angle_bonus</t>
  </si>
  <si>
    <t>seed_bonus</t>
  </si>
  <si>
    <t>presale_1_bonus</t>
  </si>
  <si>
    <t>presale_2_bonus</t>
  </si>
  <si>
    <t>team_allocation</t>
  </si>
  <si>
    <t>ov_allocation</t>
  </si>
  <si>
    <t>advisor_allocation</t>
  </si>
  <si>
    <t>strategic_partners_allocation</t>
  </si>
  <si>
    <t>reserve_allocation</t>
  </si>
  <si>
    <t>community_allocation</t>
  </si>
  <si>
    <t>foundation_allocation</t>
  </si>
  <si>
    <t>placeholder_1_allocation</t>
  </si>
  <si>
    <t>placeholder_2_allocation</t>
  </si>
  <si>
    <t>liquidity_pool_allocation</t>
  </si>
  <si>
    <t>Airdrop Allocation</t>
  </si>
  <si>
    <t>airdrop_allocation</t>
  </si>
  <si>
    <t>Airdrop Date 1</t>
  </si>
  <si>
    <t>airdrop_date1</t>
  </si>
  <si>
    <t>Aidrop Amount 1</t>
  </si>
  <si>
    <t>airdrop_amount1</t>
  </si>
  <si>
    <t>Airdrop Date 2</t>
  </si>
  <si>
    <t>airdrop_date2</t>
  </si>
  <si>
    <t>Aidrop Amount 2</t>
  </si>
  <si>
    <t>airdrop_amount2</t>
  </si>
  <si>
    <t>Airdrop Date 3</t>
  </si>
  <si>
    <t>airdrop_date3</t>
  </si>
  <si>
    <t>Aidrop Amount 3</t>
  </si>
  <si>
    <t>airdrop_amount3</t>
  </si>
  <si>
    <t>angle_initial_vesting</t>
  </si>
  <si>
    <t>seed_initial_vesting</t>
  </si>
  <si>
    <t>presale_1_initial_vesting</t>
  </si>
  <si>
    <t>presale_2_initial_vesting</t>
  </si>
  <si>
    <t>public_sale_initial_vesting</t>
  </si>
  <si>
    <t>team_initial_vesting</t>
  </si>
  <si>
    <t>ov_initial_vesting</t>
  </si>
  <si>
    <t>advisor_initial_vesting</t>
  </si>
  <si>
    <t>strategic_partners_initial_vesting</t>
  </si>
  <si>
    <t>reserve_initial_vesting</t>
  </si>
  <si>
    <t>community_initial_vesting</t>
  </si>
  <si>
    <t>foundation_initial_vesting</t>
  </si>
  <si>
    <t>placeholder_1_initial_vesting</t>
  </si>
  <si>
    <t>placeholder_2_initial_vesting</t>
  </si>
  <si>
    <t>liquidity_pool_initial_vesting</t>
  </si>
  <si>
    <t>angle_cliff</t>
  </si>
  <si>
    <t>seed_cliff</t>
  </si>
  <si>
    <t>presale_1_cliff</t>
  </si>
  <si>
    <t>presale_2_cliff</t>
  </si>
  <si>
    <t>public_sale_cliff</t>
  </si>
  <si>
    <t>team_cliff</t>
  </si>
  <si>
    <t>ov_cliff</t>
  </si>
  <si>
    <t>advisor_cliff</t>
  </si>
  <si>
    <t>strategic_partners_cliff</t>
  </si>
  <si>
    <t>reserve_cliff</t>
  </si>
  <si>
    <t>community_cliff</t>
  </si>
  <si>
    <t>foundation_cliff</t>
  </si>
  <si>
    <t>placeholder_1_cliff</t>
  </si>
  <si>
    <t>placeholder_2_cliff</t>
  </si>
  <si>
    <t>angle_vesting_duration</t>
  </si>
  <si>
    <t>seed_vesting_duration</t>
  </si>
  <si>
    <t>presale_1_vesting_duration</t>
  </si>
  <si>
    <t>presale_2_vesting_duration</t>
  </si>
  <si>
    <t>public_sale_vesting_duration</t>
  </si>
  <si>
    <t>team_vesting_duration</t>
  </si>
  <si>
    <t>ov_vesting_duration</t>
  </si>
  <si>
    <t>advisor_vesting_duration</t>
  </si>
  <si>
    <t>strategic_partner_vesting_duration</t>
  </si>
  <si>
    <t>reserve_vesting_duration</t>
  </si>
  <si>
    <t>community_vesting_duration</t>
  </si>
  <si>
    <t>foundation_vesting_duration</t>
  </si>
  <si>
    <t>placeholder_1_vesting_duration</t>
  </si>
  <si>
    <t>placeholder_2_vesting_duration</t>
  </si>
  <si>
    <t>initial_product_users</t>
  </si>
  <si>
    <t>product_users_after_10y</t>
  </si>
  <si>
    <t>product_adoption_velocity</t>
  </si>
  <si>
    <t>one_time_product_revenue_per_user</t>
  </si>
  <si>
    <t>regular_product_revenue_per_user</t>
  </si>
  <si>
    <t>initial_token_holders</t>
  </si>
  <si>
    <t>token_holders_after_10y</t>
  </si>
  <si>
    <t>token_adoption_velocity</t>
  </si>
  <si>
    <t>one_time_token_buy_per_user</t>
  </si>
  <si>
    <t>regular_token_buy_per_user</t>
  </si>
  <si>
    <t>avg_token_utility_allocation</t>
  </si>
  <si>
    <t>avg_token_holding_allocation</t>
  </si>
  <si>
    <t>avg_token_selling_allocation</t>
  </si>
  <si>
    <t>avg_token_utility_removal</t>
  </si>
  <si>
    <t>product_income_per_month</t>
  </si>
  <si>
    <t>royalty_income_per_month</t>
  </si>
  <si>
    <t>other_income_per_month</t>
  </si>
  <si>
    <t>treasury_income_per_month</t>
  </si>
  <si>
    <t>regular_income_sum</t>
  </si>
  <si>
    <t>one_time_payments_1</t>
  </si>
  <si>
    <t>one_time_payments_2</t>
  </si>
  <si>
    <t>salaries_per_month</t>
  </si>
  <si>
    <t>license_costs_per_month</t>
  </si>
  <si>
    <t>other_monthly_costs</t>
  </si>
  <si>
    <t>buyback_type</t>
  </si>
  <si>
    <t>buyback_perc_per_month</t>
  </si>
  <si>
    <t>buyback_fixed_per_month</t>
  </si>
  <si>
    <t>$</t>
  </si>
  <si>
    <t>buyback_bucket</t>
  </si>
  <si>
    <t>buyback_start</t>
  </si>
  <si>
    <t>buyback_end</t>
  </si>
  <si>
    <t>burn_per_month</t>
  </si>
  <si>
    <t>burn_start</t>
  </si>
  <si>
    <t>burn_end</t>
  </si>
  <si>
    <t>burn_project_bucket</t>
  </si>
  <si>
    <t>regular_expenditures_per_month</t>
  </si>
  <si>
    <t>cash_reserves_after_launch</t>
  </si>
  <si>
    <t>cashflow_balance</t>
  </si>
  <si>
    <t>lock_share</t>
  </si>
  <si>
    <t>lock_buyback_distribute_share</t>
  </si>
  <si>
    <t>liquidity_mining_share</t>
  </si>
  <si>
    <t>burning_share</t>
  </si>
  <si>
    <t>holding_share</t>
  </si>
  <si>
    <t>transfer_share</t>
  </si>
  <si>
    <t>Locking APR/%</t>
  </si>
  <si>
    <t>lock_APR</t>
  </si>
  <si>
    <t>Locking Payout Source</t>
  </si>
  <si>
    <t>lock_payout_source</t>
  </si>
  <si>
    <t>Locking Revenue Buyback Share</t>
  </si>
  <si>
    <t>lock_buyback_from_revenue_share</t>
  </si>
  <si>
    <t>Liquidity Mining APR/%</t>
  </si>
  <si>
    <t>liquidity_mining_APR</t>
  </si>
  <si>
    <t>Liquidity Mining Payout Source</t>
  </si>
  <si>
    <t>liquidity_mining_payout_source</t>
  </si>
  <si>
    <t>Token Holding APR/%</t>
  </si>
  <si>
    <t>holding_APR</t>
  </si>
  <si>
    <t>Token Holding Reward Payout Source</t>
  </si>
  <si>
    <t>holding_payout_source</t>
  </si>
  <si>
    <t>Token Transfer Destination</t>
  </si>
  <si>
    <t>transfer_destination</t>
  </si>
  <si>
    <t>Incentivise Through Minting</t>
  </si>
  <si>
    <t>mint_incentivisation</t>
  </si>
  <si>
    <t>Incentivisation Payout Source</t>
  </si>
  <si>
    <t>incentivisation_payout_source</t>
  </si>
  <si>
    <t>off_chain_point_system_flag</t>
  </si>
  <si>
    <t>avg_point_issuance_per_user</t>
  </si>
  <si>
    <t>avg_point_issuance_per_user_per_month</t>
  </si>
  <si>
    <t>allow_point_conversion</t>
  </si>
  <si>
    <t>point_to_token_conversion_rate</t>
  </si>
  <si>
    <t>multiplier_points_per_token_staked</t>
  </si>
  <si>
    <t>multiplier_cap</t>
  </si>
  <si>
    <t>conversion_bucket</t>
  </si>
  <si>
    <t>cadCAD specific parameters</t>
  </si>
  <si>
    <t>none</t>
  </si>
  <si>
    <t>-</t>
  </si>
  <si>
    <t>implied FDV MC multiple after 3 years</t>
  </si>
  <si>
    <t>implied_fdv_after_3y</t>
  </si>
  <si>
    <t>Prescribed multiple of the public sale token valuation after 3 years assuming a linear valuation change</t>
  </si>
  <si>
    <t>speculation factor</t>
  </si>
  <si>
    <t>speculation_factor</t>
  </si>
  <si>
    <t>0 = pure value investing according to the implied FDV MC; 1 = pure speculation including random noise</t>
  </si>
  <si>
    <t>AAV exponent</t>
  </si>
  <si>
    <t>aav_exponent</t>
  </si>
  <si>
    <t>Exponent that determines the influence of the AAV price divergence with respect to the supply rate change</t>
  </si>
  <si>
    <t>max vesting rate</t>
  </si>
  <si>
    <t>max_vesting_rate</t>
  </si>
  <si>
    <t>share of total supply / 100%</t>
  </si>
  <si>
    <t>maximum allowed vesting rate for the AAV controller</t>
  </si>
  <si>
    <t>min vesting rate</t>
  </si>
  <si>
    <t>min_vesting_rate</t>
  </si>
  <si>
    <t>minimum allowed vesting rate for the AAV controller</t>
  </si>
  <si>
    <t>avg trading fund usage</t>
  </si>
  <si>
    <t>avg_trading_fund_usage</t>
  </si>
  <si>
    <t>1 / 100%</t>
  </si>
  <si>
    <t>avg. amount of available usd funds to be used by agent when speculating</t>
  </si>
  <si>
    <t>avg token lock</t>
  </si>
  <si>
    <t>avg_token_lock</t>
  </si>
  <si>
    <t>avg. amount of available tokens to be used to lock if an agent decides to lock their tokens</t>
  </si>
  <si>
    <t>avg token remove</t>
  </si>
  <si>
    <t>avg_token_remove</t>
  </si>
  <si>
    <t>avg. amount of available locked tokens to be removed/unlocked if the agent decides to unlock</t>
  </si>
  <si>
    <t>avg token incentivisation</t>
  </si>
  <si>
    <t>avg_token_incentivisation</t>
  </si>
  <si>
    <t>share of agents token balance / 100%</t>
  </si>
  <si>
    <t>avg. amount of available tokens to be used to incentivise the ecosystem</t>
  </si>
  <si>
    <t>token incentivisation exponent</t>
  </si>
  <si>
    <t>token_incentivisation_exponent</t>
  </si>
  <si>
    <t>exponent on the avg token incentivisation percentage to amplify probability of agents locking their token when incentivised</t>
  </si>
  <si>
    <t>team vesting weight</t>
  </si>
  <si>
    <t>team_vesting_weight</t>
  </si>
  <si>
    <t>share of vested tokens / 100%</t>
  </si>
  <si>
    <t>the priority with which the team gets their tokens vested through the AAV controller</t>
  </si>
  <si>
    <t>foundation vesting weight</t>
  </si>
  <si>
    <t>foundation_vesting_weight</t>
  </si>
  <si>
    <t>the priority with which the foundation gets their tokens vested through the AAV controller</t>
  </si>
  <si>
    <t>investor vesting weight</t>
  </si>
  <si>
    <t>investor_vesting_weight</t>
  </si>
  <si>
    <t>the priority with which the investors get their tokens vested through the AAV controller</t>
  </si>
  <si>
    <t>stakeholder that owns all business funds</t>
  </si>
  <si>
    <t>business_fund_holder</t>
  </si>
  <si>
    <t>reserve</t>
  </si>
  <si>
    <t>stakeholder that gets all the raised funds and also seeds the liquidity</t>
  </si>
  <si>
    <t>agent behavior</t>
  </si>
  <si>
    <t>agent_behavior</t>
  </si>
  <si>
    <t>static</t>
  </si>
  <si>
    <t>static = replica of the spreadsheet QTM; stochastic = actions based on probabilities; dynamic = actions based on optimization goals</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</si>
</sst>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d&quot;.&quot;m&quot;.&quot;yy"/>
    <numFmt numFmtId="165" formatCode="0.000"/>
    <numFmt numFmtId="166" formatCode="[$-407]mmm/\ yy"/>
    <numFmt numFmtId="167" formatCode="0.0%"/>
    <numFmt numFmtId="168" formatCode="mmm&quot;/&quot;yyyy"/>
    <numFmt numFmtId="169" formatCode="&quot;$&quot;#,##0"/>
    <numFmt numFmtId="170" formatCode="dd/mm/yy"/>
    <numFmt numFmtId="171" formatCode="#,##0.0"/>
    <numFmt numFmtId="172" formatCode="0.0"/>
    <numFmt numFmtId="173" formatCode="0.000000"/>
    <numFmt numFmtId="174" formatCode="mm&quot;/&quot;yy"/>
    <numFmt numFmtId="175" formatCode="#,##0.0000"/>
  </numFmts>
  <fonts count="35">
    <font>
      <sz val="11.0"/>
      <color theme="1"/>
      <name val="Calibri"/>
      <scheme val="minor"/>
    </font>
    <font>
      <b/>
      <sz val="18.0"/>
      <color theme="1"/>
      <name val="Calibri"/>
    </font>
    <font>
      <sz val="10.0"/>
      <color theme="1"/>
      <name val="Arial"/>
    </font>
    <font>
      <b/>
      <sz val="18.0"/>
      <color theme="1"/>
      <name val="Arial"/>
    </font>
    <font>
      <sz val="12.0"/>
      <color rgb="FFFF0000"/>
      <name val="Calibri"/>
    </font>
    <font>
      <sz val="10.0"/>
      <color theme="1"/>
      <name val="Calibri"/>
    </font>
    <font>
      <sz val="12.0"/>
      <color theme="1"/>
      <name val="Calibri"/>
    </font>
    <font>
      <sz val="11.0"/>
      <color theme="1"/>
      <name val="Calibri"/>
    </font>
    <font>
      <b/>
      <sz val="12.0"/>
      <color theme="1"/>
      <name val="Calibri"/>
    </font>
    <font>
      <color theme="1"/>
      <name val="Calibri"/>
      <scheme val="minor"/>
    </font>
    <font>
      <b/>
      <sz val="24.0"/>
      <color theme="1"/>
      <name val="Calibri"/>
    </font>
    <font>
      <b/>
      <sz val="24.0"/>
      <color theme="1"/>
      <name val="Arial"/>
    </font>
    <font>
      <sz val="11.0"/>
      <color rgb="FF000000"/>
      <name val="Inconsolata"/>
    </font>
    <font>
      <b/>
      <sz val="11.0"/>
      <color theme="1"/>
      <name val="Calibri"/>
    </font>
    <font/>
    <font>
      <b/>
      <u/>
      <sz val="11.0"/>
      <color rgb="FFFFFFFF"/>
      <name val="Avenir"/>
    </font>
    <font>
      <sz val="11.0"/>
      <color rgb="FF9900FF"/>
      <name val="Avenir"/>
    </font>
    <font>
      <b/>
      <sz val="11.0"/>
      <color theme="1"/>
      <name val="Avenir"/>
    </font>
    <font>
      <sz val="11.0"/>
      <color theme="1"/>
      <name val="Avenir"/>
    </font>
    <font>
      <i/>
      <sz val="11.0"/>
      <color theme="1"/>
      <name val="Calibri"/>
    </font>
    <font>
      <sz val="24.0"/>
      <color theme="1"/>
      <name val="Calibri"/>
      <scheme val="minor"/>
    </font>
    <font>
      <i/>
      <sz val="8.0"/>
      <color theme="1"/>
      <name val="Avenir"/>
    </font>
    <font>
      <b/>
      <color theme="1"/>
      <name val="Calibri"/>
      <scheme val="minor"/>
    </font>
    <font>
      <sz val="9.0"/>
      <color theme="1"/>
      <name val="Quattrocento Sans"/>
    </font>
    <font>
      <b/>
      <sz val="14.0"/>
      <color theme="1"/>
      <name val="Calibri"/>
      <scheme val="minor"/>
    </font>
    <font>
      <b/>
      <sz val="18.0"/>
      <color theme="1"/>
      <name val="Calibri"/>
      <scheme val="minor"/>
    </font>
    <font>
      <b/>
      <sz val="14.0"/>
      <color rgb="FFFF0000"/>
      <name val="Calibri"/>
      <scheme val="minor"/>
    </font>
    <font>
      <b/>
      <sz val="11.0"/>
      <color rgb="FF000000"/>
      <name val="Calibri"/>
    </font>
    <font>
      <b/>
      <sz val="11.0"/>
      <color theme="0"/>
      <name val="Calibri"/>
    </font>
    <font>
      <b/>
      <sz val="11.0"/>
      <color rgb="FFFFFFFF"/>
      <name val="Calibri"/>
    </font>
    <font>
      <sz val="11.0"/>
      <color rgb="FFF7981D"/>
      <name val="Inconsolata"/>
    </font>
    <font>
      <sz val="11.0"/>
      <color rgb="FF11A9CC"/>
      <name val="Inconsolata"/>
    </font>
    <font>
      <strike/>
      <sz val="11.0"/>
      <color theme="1"/>
      <name val="Calibri"/>
    </font>
    <font>
      <strike/>
      <color theme="1"/>
      <name val="Calibri"/>
      <scheme val="minor"/>
    </font>
    <font>
      <color rgb="FF000000"/>
      <name val="Calibri"/>
    </font>
  </fonts>
  <fills count="11">
    <fill>
      <patternFill patternType="none"/>
    </fill>
    <fill>
      <patternFill patternType="lightGray"/>
    </fill>
    <fill>
      <patternFill patternType="solid">
        <fgColor rgb="FFDEEAF6"/>
        <bgColor rgb="FFDEEAF6"/>
      </patternFill>
    </fill>
    <fill>
      <patternFill patternType="solid">
        <fgColor rgb="FF00FF00"/>
        <bgColor rgb="FF00FF00"/>
      </patternFill>
    </fill>
    <fill>
      <patternFill patternType="solid">
        <fgColor rgb="FFFFFFFF"/>
        <bgColor rgb="FFFFFFFF"/>
      </patternFill>
    </fill>
    <fill>
      <patternFill patternType="solid">
        <fgColor rgb="FFEFEFEF"/>
        <bgColor rgb="FFEFEFEF"/>
      </patternFill>
    </fill>
    <fill>
      <patternFill patternType="solid">
        <fgColor rgb="FF9900FF"/>
        <bgColor rgb="FF9900FF"/>
      </patternFill>
    </fill>
    <fill>
      <patternFill patternType="solid">
        <fgColor rgb="FF7F7F7F"/>
        <bgColor rgb="FF7F7F7F"/>
      </patternFill>
    </fill>
    <fill>
      <patternFill patternType="solid">
        <fgColor rgb="FFD8D8D8"/>
        <bgColor rgb="FFD8D8D8"/>
      </patternFill>
    </fill>
    <fill>
      <patternFill patternType="solid">
        <fgColor rgb="FF000000"/>
        <bgColor rgb="FF000000"/>
      </patternFill>
    </fill>
    <fill>
      <patternFill patternType="solid">
        <fgColor theme="1"/>
        <bgColor theme="1"/>
      </patternFill>
    </fill>
  </fills>
  <borders count="67">
    <border/>
    <border>
      <left style="thick">
        <color rgb="FF000000"/>
      </left>
      <right style="thick">
        <color rgb="FF000000"/>
      </right>
      <top style="thick">
        <color rgb="FF000000"/>
      </top>
      <bottom style="thick">
        <color rgb="FF000000"/>
      </bottom>
    </border>
    <border>
      <left/>
      <right/>
      <top/>
      <bottom/>
    </border>
    <border>
      <left style="medium">
        <color rgb="FF000000"/>
      </left>
      <top style="medium">
        <color rgb="FF000000"/>
      </top>
    </border>
    <border>
      <right style="medium">
        <color rgb="FF000000"/>
      </right>
      <top style="medium">
        <color rgb="FF000000"/>
      </top>
    </border>
    <border>
      <left style="medium">
        <color rgb="FF000000"/>
      </left>
    </border>
    <border>
      <left/>
      <right style="medium">
        <color rgb="FF000000"/>
      </right>
      <top/>
      <bottom/>
    </border>
    <border>
      <left/>
      <right style="medium">
        <color rgb="FF000000"/>
      </right>
      <top/>
    </border>
    <border>
      <right style="medium">
        <color rgb="FF000000"/>
      </right>
    </border>
    <border>
      <left style="medium">
        <color rgb="FF000000"/>
      </left>
      <bottom style="medium">
        <color rgb="FF000000"/>
      </bottom>
    </border>
    <border>
      <right style="medium">
        <color rgb="FF000000"/>
      </right>
      <bottom style="medium">
        <color rgb="FF000000"/>
      </bottom>
    </border>
    <border>
      <top style="medium">
        <color rgb="FF000000"/>
      </top>
    </border>
    <border>
      <left style="medium">
        <color rgb="FF000000"/>
      </left>
      <right/>
      <top/>
      <bottom/>
    </border>
    <border>
      <left/>
      <top/>
      <bottom/>
    </border>
    <border>
      <bottom style="medium">
        <color rgb="FF000000"/>
      </bottom>
    </border>
    <border>
      <left style="thin">
        <color rgb="FF000000"/>
      </left>
      <top style="medium">
        <color rgb="FF000000"/>
      </top>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thin">
        <color rgb="FF000000"/>
      </left>
      <right/>
      <top/>
      <bottom/>
    </border>
    <border>
      <right style="medium">
        <color rgb="FF000000"/>
      </right>
      <bottom style="dotted">
        <color rgb="FF000000"/>
      </bottom>
    </border>
    <border>
      <left/>
      <right/>
      <top/>
      <bottom style="dotted">
        <color rgb="FF000000"/>
      </bottom>
    </border>
    <border>
      <left style="thin">
        <color rgb="FF000000"/>
      </left>
      <right/>
      <top/>
      <bottom style="dotted">
        <color rgb="FF000000"/>
      </bottom>
    </border>
    <border>
      <bottom style="dotted">
        <color rgb="FF000000"/>
      </bottom>
    </border>
    <border>
      <right style="medium">
        <color rgb="FF000000"/>
      </right>
      <top style="dotted">
        <color rgb="FF000000"/>
      </top>
    </border>
    <border>
      <left style="medium">
        <color rgb="FF000000"/>
      </left>
      <right/>
      <top style="dotted">
        <color rgb="FF000000"/>
      </top>
      <bottom/>
    </border>
    <border>
      <left/>
      <top style="dotted">
        <color rgb="FF000000"/>
      </top>
      <bottom/>
    </border>
    <border>
      <right style="thin">
        <color rgb="FF000000"/>
      </right>
      <top style="dotted">
        <color rgb="FF000000"/>
      </top>
    </border>
    <border>
      <right/>
      <top style="dotted">
        <color rgb="FF000000"/>
      </top>
      <bottom/>
    </border>
    <border>
      <left/>
      <right/>
      <top style="dotted">
        <color rgb="FF000000"/>
      </top>
      <bottom/>
    </border>
    <border>
      <top style="dotted">
        <color rgb="FF000000"/>
      </top>
    </border>
    <border>
      <right style="thin">
        <color rgb="FF000000"/>
      </right>
    </border>
    <border>
      <right/>
      <top/>
      <bottom/>
    </border>
    <border>
      <left style="medium">
        <color rgb="FF000000"/>
      </left>
      <right/>
      <top/>
      <bottom style="dotted">
        <color rgb="FF000000"/>
      </bottom>
    </border>
    <border>
      <left/>
      <top/>
      <bottom style="dotted">
        <color rgb="FF000000"/>
      </bottom>
    </border>
    <border>
      <right style="thin">
        <color rgb="FF000000"/>
      </right>
      <bottom style="dotted">
        <color rgb="FF000000"/>
      </bottom>
    </border>
    <border>
      <right/>
      <top/>
      <bottom style="dotted">
        <color rgb="FF000000"/>
      </bottom>
    </border>
    <border>
      <left style="medium">
        <color rgb="FF000000"/>
      </left>
      <bottom style="dotted">
        <color rgb="FF000000"/>
      </bottom>
    </border>
    <border>
      <left style="thin">
        <color rgb="FF000000"/>
      </left>
      <right/>
      <bottom style="dotted">
        <color rgb="FF000000"/>
      </bottom>
    </border>
    <border>
      <left/>
      <right/>
      <bottom style="dotted">
        <color rgb="FF000000"/>
      </bottom>
    </border>
    <border>
      <top style="dotted">
        <color rgb="FF000000"/>
      </top>
      <bottom style="dotted">
        <color rgb="FF000000"/>
      </bottom>
    </border>
    <border>
      <left/>
      <right style="dotted">
        <color rgb="FF000000"/>
      </right>
      <bottom style="dotted">
        <color rgb="FF000000"/>
      </bottom>
    </border>
    <border>
      <right/>
      <bottom style="dotted">
        <color rgb="FF000000"/>
      </bottom>
    </border>
    <border>
      <right style="dotted">
        <color rgb="FF000000"/>
      </right>
      <bottom style="dotted">
        <color rgb="FF000000"/>
      </bottom>
    </border>
    <border>
      <left style="thin">
        <color rgb="FF000000"/>
      </left>
    </border>
    <border>
      <left style="thin">
        <color rgb="FF000000"/>
      </left>
      <bottom style="hair">
        <color rgb="FF000000"/>
      </bottom>
    </border>
    <border>
      <bottom style="hair">
        <color rgb="FF000000"/>
      </bottom>
    </border>
    <border>
      <right style="thin">
        <color rgb="FF000000"/>
      </right>
      <top style="dotted">
        <color rgb="FF000000"/>
      </top>
      <bottom style="dotted">
        <color rgb="FF000000"/>
      </bottom>
    </border>
    <border>
      <right style="thin">
        <color rgb="FF000000"/>
      </right>
      <top style="dotted">
        <color rgb="FF000000"/>
      </top>
      <bottom style="thin">
        <color rgb="FF000000"/>
      </bottom>
    </border>
    <border>
      <left style="thin">
        <color rgb="FF000000"/>
      </left>
      <bottom style="dotted">
        <color rgb="FF000000"/>
      </bottom>
    </border>
    <border>
      <left/>
      <right/>
      <top/>
    </border>
    <border>
      <right/>
      <top/>
      <bottom style="medium">
        <color rgb="FF000000"/>
      </bottom>
    </border>
    <border>
      <left style="thin">
        <color rgb="FF000000"/>
      </left>
      <right/>
      <top/>
      <bottom style="medium">
        <color rgb="FF000000"/>
      </bottom>
    </border>
    <border>
      <right style="thin">
        <color rgb="FF000000"/>
      </right>
      <bottom style="medium">
        <color rgb="FF000000"/>
      </bottom>
    </border>
    <border>
      <left/>
      <right style="medium">
        <color rgb="FF000000"/>
      </right>
      <top/>
      <bottom style="medium">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right/>
      <top style="medium">
        <color rgb="FF000000"/>
      </top>
      <bottom/>
    </border>
    <border>
      <right style="medium">
        <color rgb="FF000000"/>
      </right>
      <top/>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xf>
    <xf borderId="0" fillId="0" fontId="2" numFmtId="0" xfId="0" applyAlignment="1" applyFont="1">
      <alignment readingOrder="0"/>
    </xf>
    <xf borderId="0" fillId="0" fontId="2" numFmtId="0" xfId="0" applyFont="1"/>
    <xf borderId="1" fillId="0" fontId="3" numFmtId="0" xfId="0" applyAlignment="1" applyBorder="1" applyFont="1">
      <alignment horizontal="center" readingOrder="0" vertical="center"/>
    </xf>
    <xf borderId="0" fillId="0" fontId="4" numFmtId="0" xfId="0" applyAlignment="1" applyFont="1">
      <alignment horizontal="left" readingOrder="0" shrinkToFit="0" vertical="top" wrapText="1"/>
    </xf>
    <xf borderId="0" fillId="0" fontId="5" numFmtId="0" xfId="0" applyAlignment="1" applyFont="1">
      <alignment shrinkToFit="0" vertical="top" wrapText="1"/>
    </xf>
    <xf borderId="0" fillId="0" fontId="6" numFmtId="0" xfId="0" applyAlignment="1" applyFont="1">
      <alignment horizontal="left" shrinkToFit="0" vertical="top" wrapText="1"/>
    </xf>
    <xf borderId="0" fillId="0" fontId="7" numFmtId="0" xfId="0" applyFont="1"/>
    <xf borderId="0" fillId="0" fontId="6" numFmtId="0" xfId="0" applyAlignment="1" applyFont="1">
      <alignment horizontal="left" readingOrder="0" shrinkToFit="0" vertical="top" wrapText="1"/>
    </xf>
    <xf borderId="0" fillId="0" fontId="8" numFmtId="0" xfId="0" applyFont="1"/>
    <xf borderId="0" fillId="0" fontId="9" numFmtId="0" xfId="0" applyAlignment="1" applyFont="1">
      <alignment readingOrder="0"/>
    </xf>
    <xf borderId="0" fillId="0" fontId="10" numFmtId="0" xfId="0" applyFont="1"/>
    <xf borderId="0" fillId="0" fontId="1" numFmtId="0" xfId="0" applyAlignment="1" applyFont="1">
      <alignment horizontal="left" vertical="center"/>
    </xf>
    <xf borderId="0" fillId="0" fontId="11" numFmtId="0" xfId="0" applyAlignment="1" applyFont="1">
      <alignment horizontal="center" readingOrder="0" vertical="center"/>
    </xf>
    <xf borderId="2" fillId="2" fontId="7" numFmtId="0" xfId="0" applyBorder="1" applyFill="1" applyFont="1"/>
    <xf borderId="0" fillId="3" fontId="9" numFmtId="0" xfId="0" applyAlignment="1" applyFill="1" applyFont="1">
      <alignment readingOrder="0"/>
    </xf>
    <xf borderId="3" fillId="0" fontId="8" numFmtId="0" xfId="0" applyBorder="1" applyFont="1"/>
    <xf borderId="4" fillId="0" fontId="7" numFmtId="0" xfId="0" applyBorder="1" applyFont="1"/>
    <xf borderId="5" fillId="0" fontId="7" numFmtId="0" xfId="0" applyBorder="1" applyFont="1"/>
    <xf borderId="6" fillId="2" fontId="7" numFmtId="0" xfId="0" applyAlignment="1" applyBorder="1" applyFont="1">
      <alignment horizontal="right"/>
    </xf>
    <xf borderId="0" fillId="4" fontId="12" numFmtId="0" xfId="0" applyAlignment="1" applyFill="1" applyFont="1">
      <alignment horizontal="left"/>
    </xf>
    <xf borderId="5" fillId="0" fontId="7" numFmtId="0" xfId="0" applyAlignment="1" applyBorder="1" applyFont="1">
      <alignment readingOrder="0"/>
    </xf>
    <xf borderId="7" fillId="2" fontId="7" numFmtId="3" xfId="0" applyBorder="1" applyFont="1" applyNumberFormat="1"/>
    <xf borderId="8" fillId="2" fontId="7" numFmtId="164" xfId="0" applyAlignment="1" applyBorder="1" applyFont="1" applyNumberFormat="1">
      <alignment readingOrder="0"/>
    </xf>
    <xf borderId="8" fillId="2" fontId="7" numFmtId="10" xfId="0" applyAlignment="1" applyBorder="1" applyFont="1" applyNumberFormat="1">
      <alignment readingOrder="0"/>
    </xf>
    <xf borderId="8" fillId="2" fontId="7" numFmtId="3" xfId="0" applyAlignment="1" applyBorder="1" applyFont="1" applyNumberFormat="1">
      <alignment readingOrder="0"/>
    </xf>
    <xf borderId="9" fillId="0" fontId="7" numFmtId="0" xfId="0" applyAlignment="1" applyBorder="1" applyFont="1">
      <alignment readingOrder="0"/>
    </xf>
    <xf borderId="10" fillId="2" fontId="7" numFmtId="10" xfId="0" applyAlignment="1" applyBorder="1" applyFont="1" applyNumberFormat="1">
      <alignment readingOrder="0"/>
    </xf>
    <xf borderId="3" fillId="0" fontId="8" numFmtId="0" xfId="0" applyAlignment="1" applyBorder="1" applyFont="1">
      <alignment readingOrder="0"/>
    </xf>
    <xf borderId="11" fillId="0" fontId="7" numFmtId="0" xfId="0" applyBorder="1" applyFont="1"/>
    <xf borderId="11" fillId="0" fontId="9" numFmtId="0" xfId="0" applyBorder="1" applyFont="1"/>
    <xf borderId="5" fillId="0" fontId="13" numFmtId="0" xfId="0" applyBorder="1" applyFont="1"/>
    <xf borderId="0" fillId="0" fontId="13" numFmtId="0" xfId="0" applyFont="1"/>
    <xf borderId="8" fillId="0" fontId="13" numFmtId="0" xfId="0" applyBorder="1" applyFont="1"/>
    <xf borderId="12" fillId="2" fontId="7" numFmtId="0" xfId="0" applyBorder="1" applyFont="1"/>
    <xf borderId="13" fillId="2" fontId="7" numFmtId="3" xfId="0" applyAlignment="1" applyBorder="1" applyFont="1" applyNumberFormat="1">
      <alignment readingOrder="0"/>
    </xf>
    <xf borderId="0" fillId="0" fontId="7" numFmtId="3" xfId="0" applyFont="1" applyNumberFormat="1"/>
    <xf borderId="0" fillId="0" fontId="9" numFmtId="10" xfId="0" applyFont="1" applyNumberFormat="1"/>
    <xf borderId="0" fillId="0" fontId="7" numFmtId="165" xfId="0" applyFont="1" applyNumberFormat="1"/>
    <xf borderId="8" fillId="0" fontId="7" numFmtId="10" xfId="0" applyBorder="1" applyFont="1" applyNumberFormat="1"/>
    <xf borderId="12" fillId="2" fontId="7" numFmtId="0" xfId="0" applyAlignment="1" applyBorder="1" applyFont="1">
      <alignment readingOrder="0"/>
    </xf>
    <xf borderId="0" fillId="2" fontId="9" numFmtId="3" xfId="0" applyAlignment="1" applyFont="1" applyNumberFormat="1">
      <alignment readingOrder="0"/>
    </xf>
    <xf borderId="0" fillId="2" fontId="9" numFmtId="10" xfId="0" applyAlignment="1" applyFont="1" applyNumberFormat="1">
      <alignment readingOrder="0"/>
    </xf>
    <xf borderId="0" fillId="0" fontId="7" numFmtId="1" xfId="0" applyFont="1" applyNumberFormat="1"/>
    <xf borderId="13" fillId="2" fontId="7" numFmtId="3" xfId="0" applyBorder="1" applyFont="1" applyNumberFormat="1"/>
    <xf borderId="0" fillId="2" fontId="9" numFmtId="3" xfId="0" applyFont="1" applyNumberFormat="1"/>
    <xf borderId="0" fillId="0" fontId="9" numFmtId="3" xfId="0" applyFont="1" applyNumberFormat="1"/>
    <xf borderId="8" fillId="0" fontId="7" numFmtId="10" xfId="0" applyAlignment="1" applyBorder="1" applyFont="1" applyNumberFormat="1">
      <alignment readingOrder="0"/>
    </xf>
    <xf borderId="14" fillId="0" fontId="9" numFmtId="0" xfId="0" applyBorder="1" applyFont="1"/>
    <xf borderId="14" fillId="0" fontId="7" numFmtId="0" xfId="0" applyBorder="1" applyFont="1"/>
    <xf borderId="10" fillId="0" fontId="7" numFmtId="0" xfId="0" applyBorder="1" applyFont="1"/>
    <xf borderId="11" fillId="0" fontId="13" numFmtId="0" xfId="0" applyAlignment="1" applyBorder="1" applyFont="1">
      <alignment readingOrder="0"/>
    </xf>
    <xf borderId="11" fillId="0" fontId="7" numFmtId="3" xfId="0" applyBorder="1" applyFont="1" applyNumberFormat="1"/>
    <xf borderId="15" fillId="0" fontId="13" numFmtId="0" xfId="0" applyAlignment="1" applyBorder="1" applyFont="1">
      <alignment horizontal="center" vertical="center"/>
    </xf>
    <xf borderId="11" fillId="0" fontId="14" numFmtId="0" xfId="0" applyBorder="1" applyFont="1"/>
    <xf borderId="4" fillId="0" fontId="14" numFmtId="0" xfId="0" applyBorder="1" applyFont="1"/>
    <xf borderId="16" fillId="0" fontId="13" numFmtId="0" xfId="0" applyBorder="1" applyFont="1"/>
    <xf borderId="17" fillId="0" fontId="13" numFmtId="0" xfId="0" applyAlignment="1" applyBorder="1" applyFont="1">
      <alignment horizontal="center" vertical="center"/>
    </xf>
    <xf borderId="18" fillId="0" fontId="13" numFmtId="0" xfId="0" applyAlignment="1" applyBorder="1" applyFont="1">
      <alignment horizontal="center" vertical="center"/>
    </xf>
    <xf borderId="19" fillId="0" fontId="13" numFmtId="0" xfId="0" applyBorder="1" applyFont="1"/>
    <xf borderId="17" fillId="0" fontId="13" numFmtId="0" xfId="0" applyBorder="1" applyFont="1"/>
    <xf borderId="20" fillId="0" fontId="13" numFmtId="0" xfId="0" applyBorder="1" applyFont="1"/>
    <xf borderId="8" fillId="0" fontId="7" numFmtId="0" xfId="0" applyAlignment="1" applyBorder="1" applyFont="1">
      <alignment horizontal="center" textRotation="90" vertical="center"/>
    </xf>
    <xf borderId="0" fillId="0" fontId="7" numFmtId="10" xfId="0" applyFont="1" applyNumberFormat="1"/>
    <xf borderId="21" fillId="2" fontId="7" numFmtId="0" xfId="0" applyBorder="1" applyFont="1"/>
    <xf borderId="2" fillId="2" fontId="7" numFmtId="0" xfId="0" applyAlignment="1" applyBorder="1" applyFont="1">
      <alignment readingOrder="0"/>
    </xf>
    <xf borderId="0" fillId="0" fontId="7" numFmtId="2" xfId="0" applyFont="1" applyNumberFormat="1"/>
    <xf borderId="0" fillId="0" fontId="7" numFmtId="166" xfId="0" applyFont="1" applyNumberFormat="1"/>
    <xf borderId="8" fillId="0" fontId="7" numFmtId="166" xfId="0" applyBorder="1" applyFont="1" applyNumberFormat="1"/>
    <xf borderId="8" fillId="0" fontId="14" numFmtId="0" xfId="0" applyBorder="1" applyFont="1"/>
    <xf borderId="21" fillId="2" fontId="7" numFmtId="0" xfId="0" applyAlignment="1" applyBorder="1" applyFont="1">
      <alignment readingOrder="0"/>
    </xf>
    <xf borderId="0" fillId="2" fontId="7" numFmtId="10" xfId="0" applyAlignment="1" applyFont="1" applyNumberFormat="1">
      <alignment readingOrder="0"/>
    </xf>
    <xf borderId="2" fillId="2" fontId="7" numFmtId="10" xfId="0" applyAlignment="1" applyBorder="1" applyFont="1" applyNumberFormat="1">
      <alignment readingOrder="0"/>
    </xf>
    <xf borderId="22" fillId="0" fontId="14" numFmtId="0" xfId="0" applyBorder="1" applyFont="1"/>
    <xf borderId="23" fillId="2" fontId="7" numFmtId="10" xfId="0" applyAlignment="1" applyBorder="1" applyFont="1" applyNumberFormat="1">
      <alignment readingOrder="0"/>
    </xf>
    <xf borderId="24" fillId="2" fontId="7" numFmtId="0" xfId="0" applyAlignment="1" applyBorder="1" applyFont="1">
      <alignment readingOrder="0"/>
    </xf>
    <xf borderId="23" fillId="2" fontId="7" numFmtId="0" xfId="0" applyBorder="1" applyFont="1"/>
    <xf borderId="23" fillId="2" fontId="7" numFmtId="0" xfId="0" applyAlignment="1" applyBorder="1" applyFont="1">
      <alignment readingOrder="0"/>
    </xf>
    <xf borderId="25" fillId="0" fontId="7" numFmtId="3" xfId="0" applyBorder="1" applyFont="1" applyNumberFormat="1"/>
    <xf borderId="26" fillId="0" fontId="7" numFmtId="0" xfId="0" applyAlignment="1" applyBorder="1" applyFont="1">
      <alignment horizontal="center" textRotation="90" vertical="center"/>
    </xf>
    <xf borderId="27" fillId="2" fontId="7" numFmtId="0" xfId="0" applyBorder="1" applyFont="1"/>
    <xf borderId="28" fillId="2" fontId="7" numFmtId="10" xfId="0" applyAlignment="1" applyBorder="1" applyFont="1" applyNumberFormat="1">
      <alignment readingOrder="0"/>
    </xf>
    <xf borderId="29" fillId="0" fontId="7" numFmtId="3" xfId="0" applyBorder="1" applyFont="1" applyNumberFormat="1"/>
    <xf borderId="30" fillId="2" fontId="7" numFmtId="0" xfId="0" applyBorder="1" applyFont="1"/>
    <xf borderId="31" fillId="2" fontId="7" numFmtId="0" xfId="0" applyBorder="1" applyFont="1"/>
    <xf borderId="32" fillId="0" fontId="7" numFmtId="2" xfId="0" applyBorder="1" applyFont="1" applyNumberFormat="1"/>
    <xf borderId="32" fillId="0" fontId="7" numFmtId="166" xfId="0" applyBorder="1" applyFont="1" applyNumberFormat="1"/>
    <xf borderId="26" fillId="0" fontId="7" numFmtId="166" xfId="0" applyBorder="1" applyFont="1" applyNumberFormat="1"/>
    <xf borderId="13" fillId="2" fontId="7" numFmtId="10" xfId="0" applyBorder="1" applyFont="1" applyNumberFormat="1"/>
    <xf borderId="33" fillId="0" fontId="7" numFmtId="3" xfId="0" applyBorder="1" applyFont="1" applyNumberFormat="1"/>
    <xf borderId="34" fillId="2" fontId="7" numFmtId="0" xfId="0" applyBorder="1" applyFont="1"/>
    <xf borderId="13" fillId="2" fontId="7" numFmtId="10" xfId="0" applyAlignment="1" applyBorder="1" applyFont="1" applyNumberFormat="1">
      <alignment readingOrder="0"/>
    </xf>
    <xf borderId="34" fillId="2" fontId="7" numFmtId="0" xfId="0" applyAlignment="1" applyBorder="1" applyFont="1">
      <alignment readingOrder="0"/>
    </xf>
    <xf borderId="35" fillId="2" fontId="7" numFmtId="0" xfId="0" applyBorder="1" applyFont="1"/>
    <xf borderId="36" fillId="2" fontId="7" numFmtId="10" xfId="0" applyBorder="1" applyFont="1" applyNumberFormat="1"/>
    <xf borderId="37" fillId="0" fontId="7" numFmtId="3" xfId="0" applyBorder="1" applyFont="1" applyNumberFormat="1"/>
    <xf borderId="38" fillId="2" fontId="7" numFmtId="0" xfId="0" applyBorder="1" applyFont="1"/>
    <xf borderId="25" fillId="0" fontId="7" numFmtId="2" xfId="0" applyBorder="1" applyFont="1" applyNumberFormat="1"/>
    <xf borderId="25" fillId="0" fontId="7" numFmtId="166" xfId="0" applyBorder="1" applyFont="1" applyNumberFormat="1"/>
    <xf borderId="22" fillId="0" fontId="7" numFmtId="166" xfId="0" applyBorder="1" applyFont="1" applyNumberFormat="1"/>
    <xf borderId="39" fillId="0" fontId="7" numFmtId="0" xfId="0" applyBorder="1" applyFont="1"/>
    <xf borderId="25" fillId="0" fontId="7" numFmtId="10" xfId="0" applyAlignment="1" applyBorder="1" applyFont="1" applyNumberFormat="1">
      <alignment readingOrder="0"/>
    </xf>
    <xf borderId="40" fillId="4" fontId="7" numFmtId="0" xfId="0" applyBorder="1" applyFont="1"/>
    <xf borderId="41" fillId="0" fontId="7" numFmtId="0" xfId="0" applyBorder="1" applyFont="1"/>
    <xf borderId="42" fillId="0" fontId="7" numFmtId="3" xfId="0" applyBorder="1" applyFont="1" applyNumberFormat="1"/>
    <xf borderId="39" fillId="5" fontId="7" numFmtId="0" xfId="0" applyAlignment="1" applyBorder="1" applyFill="1" applyFont="1">
      <alignment readingOrder="0" vertical="center"/>
    </xf>
    <xf borderId="25" fillId="5" fontId="7" numFmtId="10" xfId="0" applyAlignment="1" applyBorder="1" applyFont="1" applyNumberFormat="1">
      <alignment readingOrder="0" vertical="center"/>
    </xf>
    <xf borderId="25" fillId="5" fontId="7" numFmtId="3" xfId="0" applyAlignment="1" applyBorder="1" applyFont="1" applyNumberFormat="1">
      <alignment vertical="center"/>
    </xf>
    <xf borderId="40" fillId="0" fontId="7" numFmtId="0" xfId="0" applyAlignment="1" applyBorder="1" applyFont="1">
      <alignment horizontal="center" readingOrder="0" vertical="center"/>
    </xf>
    <xf borderId="43" fillId="0" fontId="7" numFmtId="0" xfId="0" applyAlignment="1" applyBorder="1" applyFont="1">
      <alignment horizontal="center" readingOrder="0" vertical="center"/>
    </xf>
    <xf borderId="44" fillId="0" fontId="7" numFmtId="0" xfId="0" applyAlignment="1" applyBorder="1" applyFont="1">
      <alignment horizontal="center" readingOrder="0" vertical="center"/>
    </xf>
    <xf borderId="42" fillId="0" fontId="7" numFmtId="3" xfId="0" applyAlignment="1" applyBorder="1" applyFont="1" applyNumberFormat="1">
      <alignment horizontal="center" readingOrder="0" vertical="center"/>
    </xf>
    <xf borderId="45" fillId="0" fontId="7" numFmtId="0" xfId="0" applyAlignment="1" applyBorder="1" applyFont="1">
      <alignment horizontal="center" readingOrder="0" vertical="center"/>
    </xf>
    <xf borderId="39" fillId="0" fontId="7" numFmtId="0" xfId="0" applyAlignment="1" applyBorder="1" applyFont="1">
      <alignment readingOrder="0" vertical="center"/>
    </xf>
    <xf borderId="25" fillId="2" fontId="7" numFmtId="10" xfId="0" applyAlignment="1" applyBorder="1" applyFont="1" applyNumberFormat="1">
      <alignment readingOrder="0" vertical="center"/>
    </xf>
    <xf borderId="37" fillId="0" fontId="7" numFmtId="3" xfId="0" applyAlignment="1" applyBorder="1" applyFont="1" applyNumberFormat="1">
      <alignment vertical="center"/>
    </xf>
    <xf borderId="40" fillId="2" fontId="7" numFmtId="164" xfId="0" applyAlignment="1" applyBorder="1" applyFont="1" applyNumberFormat="1">
      <alignment horizontal="center" readingOrder="0" vertical="center"/>
    </xf>
    <xf borderId="43" fillId="2" fontId="7" numFmtId="10" xfId="0" applyAlignment="1" applyBorder="1" applyFont="1" applyNumberFormat="1">
      <alignment horizontal="center" readingOrder="0" vertical="center"/>
    </xf>
    <xf borderId="44" fillId="2" fontId="7" numFmtId="164" xfId="0" applyAlignment="1" applyBorder="1" applyFont="1" applyNumberFormat="1">
      <alignment horizontal="center" readingOrder="0" vertical="center"/>
    </xf>
    <xf borderId="42" fillId="2" fontId="7" numFmtId="164" xfId="0" applyAlignment="1" applyBorder="1" applyFont="1" applyNumberFormat="1">
      <alignment horizontal="center" readingOrder="0" vertical="center"/>
    </xf>
    <xf borderId="45" fillId="2" fontId="7" numFmtId="10" xfId="0" applyAlignment="1" applyBorder="1" applyFont="1" applyNumberFormat="1">
      <alignment horizontal="center" readingOrder="0" vertical="center"/>
    </xf>
    <xf borderId="8" fillId="0" fontId="7" numFmtId="0" xfId="0" applyAlignment="1" applyBorder="1" applyFont="1">
      <alignment textRotation="90" vertical="center"/>
    </xf>
    <xf borderId="0" fillId="0" fontId="13" numFmtId="10" xfId="0" applyFont="1" applyNumberFormat="1"/>
    <xf borderId="0" fillId="0" fontId="13" numFmtId="3" xfId="0" applyFont="1" applyNumberFormat="1"/>
    <xf borderId="8" fillId="0" fontId="7" numFmtId="0" xfId="0" applyBorder="1" applyFont="1"/>
    <xf borderId="5" fillId="0" fontId="13" numFmtId="0" xfId="0" applyAlignment="1" applyBorder="1" applyFont="1">
      <alignment horizontal="left"/>
    </xf>
    <xf borderId="0" fillId="0" fontId="7" numFmtId="0" xfId="0" applyAlignment="1" applyFont="1">
      <alignment readingOrder="0"/>
    </xf>
    <xf borderId="9" fillId="0" fontId="7" numFmtId="0" xfId="0" applyBorder="1" applyFont="1"/>
    <xf borderId="0" fillId="0" fontId="8" numFmtId="0" xfId="0" applyAlignment="1" applyFont="1">
      <alignment readingOrder="0"/>
    </xf>
    <xf borderId="0" fillId="6" fontId="15" numFmtId="0" xfId="0" applyAlignment="1" applyFill="1" applyFont="1">
      <alignment vertical="bottom"/>
    </xf>
    <xf borderId="0" fillId="0" fontId="7" numFmtId="3" xfId="0" applyAlignment="1" applyFont="1" applyNumberFormat="1">
      <alignment vertical="bottom"/>
    </xf>
    <xf borderId="0" fillId="0" fontId="7" numFmtId="0" xfId="0" applyAlignment="1" applyFont="1">
      <alignment vertical="bottom"/>
    </xf>
    <xf borderId="0" fillId="0" fontId="7" numFmtId="0" xfId="0" applyAlignment="1" applyFont="1">
      <alignment vertical="bottom"/>
    </xf>
    <xf borderId="0" fillId="0" fontId="16" numFmtId="0" xfId="0" applyAlignment="1" applyFont="1">
      <alignment shrinkToFit="0" vertical="bottom" wrapText="0"/>
    </xf>
    <xf borderId="17" fillId="5" fontId="17" numFmtId="0" xfId="0" applyAlignment="1" applyBorder="1" applyFont="1">
      <alignment vertical="bottom"/>
    </xf>
    <xf borderId="17" fillId="5" fontId="7" numFmtId="3" xfId="0" applyAlignment="1" applyBorder="1" applyFont="1" applyNumberFormat="1">
      <alignment vertical="bottom"/>
    </xf>
    <xf borderId="0" fillId="5" fontId="7" numFmtId="167" xfId="0" applyAlignment="1" applyFont="1" applyNumberFormat="1">
      <alignment vertical="bottom"/>
    </xf>
    <xf borderId="17" fillId="5" fontId="17" numFmtId="0" xfId="0" applyAlignment="1" applyBorder="1" applyFont="1">
      <alignment shrinkToFit="0" vertical="bottom" wrapText="0"/>
    </xf>
    <xf borderId="17" fillId="5" fontId="7" numFmtId="0" xfId="0" applyAlignment="1" applyBorder="1" applyFont="1">
      <alignment vertical="bottom"/>
    </xf>
    <xf borderId="46" fillId="5" fontId="18" numFmtId="0" xfId="0" applyAlignment="1" applyBorder="1" applyFont="1">
      <alignment vertical="bottom"/>
    </xf>
    <xf borderId="33" fillId="5" fontId="18" numFmtId="3" xfId="0" applyAlignment="1" applyBorder="1" applyFont="1" applyNumberFormat="1">
      <alignment horizontal="right" vertical="bottom"/>
    </xf>
    <xf borderId="19" fillId="5" fontId="7" numFmtId="0" xfId="0" applyAlignment="1" applyBorder="1" applyFont="1">
      <alignment vertical="bottom"/>
    </xf>
    <xf borderId="17" fillId="5" fontId="7" numFmtId="0" xfId="0" applyAlignment="1" applyBorder="1" applyFont="1">
      <alignment readingOrder="0"/>
    </xf>
    <xf borderId="17" fillId="5" fontId="18" numFmtId="0" xfId="0" applyAlignment="1" applyBorder="1" applyFont="1">
      <alignment horizontal="center" readingOrder="0"/>
    </xf>
    <xf borderId="18" fillId="5" fontId="18" numFmtId="0" xfId="0" applyAlignment="1" applyBorder="1" applyFont="1">
      <alignment horizontal="center" readingOrder="0"/>
    </xf>
    <xf borderId="46" fillId="5" fontId="18" numFmtId="0" xfId="0" applyAlignment="1" applyBorder="1" applyFont="1">
      <alignment readingOrder="0" vertical="bottom"/>
    </xf>
    <xf borderId="33" fillId="5" fontId="18" numFmtId="168" xfId="0" applyAlignment="1" applyBorder="1" applyFont="1" applyNumberFormat="1">
      <alignment horizontal="right" vertical="bottom"/>
    </xf>
    <xf borderId="47" fillId="5" fontId="18" numFmtId="0" xfId="0" applyAlignment="1" applyBorder="1" applyFont="1">
      <alignment shrinkToFit="0" vertical="bottom" wrapText="0"/>
    </xf>
    <xf borderId="48" fillId="5" fontId="7" numFmtId="169" xfId="0" applyAlignment="1" applyBorder="1" applyFont="1" applyNumberFormat="1">
      <alignment vertical="bottom"/>
    </xf>
    <xf borderId="37" fillId="5" fontId="9" numFmtId="10" xfId="0" applyBorder="1" applyFont="1" applyNumberFormat="1"/>
    <xf borderId="46" fillId="5" fontId="18" numFmtId="0" xfId="0" applyAlignment="1" applyBorder="1" applyFont="1">
      <alignment shrinkToFit="0" vertical="bottom" wrapText="0"/>
    </xf>
    <xf borderId="33" fillId="5" fontId="18" numFmtId="10" xfId="0" applyAlignment="1" applyBorder="1" applyFont="1" applyNumberFormat="1">
      <alignment horizontal="right" readingOrder="0" vertical="bottom"/>
    </xf>
    <xf borderId="49" fillId="5" fontId="9" numFmtId="10" xfId="0" applyBorder="1" applyFont="1" applyNumberFormat="1"/>
    <xf borderId="0" fillId="0" fontId="9" numFmtId="1" xfId="0" applyFont="1" applyNumberFormat="1"/>
    <xf borderId="33" fillId="5" fontId="16" numFmtId="0" xfId="0" applyAlignment="1" applyBorder="1" applyFont="1">
      <alignment horizontal="right" vertical="bottom"/>
    </xf>
    <xf borderId="19" fillId="5" fontId="18" numFmtId="0" xfId="0" applyAlignment="1" applyBorder="1" applyFont="1">
      <alignment shrinkToFit="0" vertical="bottom" wrapText="0"/>
    </xf>
    <xf borderId="18" fillId="5" fontId="18" numFmtId="167" xfId="0" applyAlignment="1" applyBorder="1" applyFont="1" applyNumberFormat="1">
      <alignment horizontal="right" vertical="bottom"/>
    </xf>
    <xf borderId="19" fillId="5" fontId="19" numFmtId="0" xfId="0" applyAlignment="1" applyBorder="1" applyFont="1">
      <alignment shrinkToFit="0" vertical="bottom" wrapText="0"/>
    </xf>
    <xf borderId="17" fillId="5" fontId="7" numFmtId="169" xfId="0" applyAlignment="1" applyBorder="1" applyFont="1" applyNumberFormat="1">
      <alignment vertical="bottom"/>
    </xf>
    <xf borderId="50" fillId="5" fontId="9" numFmtId="0" xfId="0" applyBorder="1" applyFont="1"/>
    <xf borderId="0" fillId="5" fontId="7" numFmtId="0" xfId="0" applyAlignment="1" applyFont="1">
      <alignment vertical="bottom"/>
    </xf>
    <xf borderId="0" fillId="5" fontId="7" numFmtId="168" xfId="0" applyAlignment="1" applyFont="1" applyNumberFormat="1">
      <alignment vertical="bottom"/>
    </xf>
    <xf borderId="19" fillId="5" fontId="18" numFmtId="0" xfId="0" applyAlignment="1" applyBorder="1" applyFont="1">
      <alignment vertical="bottom"/>
    </xf>
    <xf borderId="17" fillId="5" fontId="18" numFmtId="0" xfId="0" applyAlignment="1" applyBorder="1" applyFont="1">
      <alignment horizontal="center" vertical="bottom"/>
    </xf>
    <xf borderId="18" fillId="5" fontId="18" numFmtId="0" xfId="0" applyAlignment="1" applyBorder="1" applyFont="1">
      <alignment horizontal="center" vertical="bottom"/>
    </xf>
    <xf borderId="51" fillId="5" fontId="18" numFmtId="0" xfId="0" applyAlignment="1" applyBorder="1" applyFont="1">
      <alignment readingOrder="0" shrinkToFit="0" vertical="bottom" wrapText="0"/>
    </xf>
    <xf borderId="25" fillId="5" fontId="18" numFmtId="9" xfId="0" applyAlignment="1" applyBorder="1" applyFont="1" applyNumberFormat="1">
      <alignment horizontal="right" vertical="bottom"/>
    </xf>
    <xf borderId="25" fillId="5" fontId="18" numFmtId="3" xfId="0" applyAlignment="1" applyBorder="1" applyFont="1" applyNumberFormat="1">
      <alignment horizontal="right" vertical="bottom"/>
    </xf>
    <xf borderId="37" fillId="5" fontId="18" numFmtId="3" xfId="0" applyAlignment="1" applyBorder="1" applyFont="1" applyNumberFormat="1">
      <alignment horizontal="right" vertical="bottom"/>
    </xf>
    <xf borderId="51" fillId="5" fontId="18" numFmtId="0" xfId="0" applyAlignment="1" applyBorder="1" applyFont="1">
      <alignment vertical="bottom"/>
    </xf>
    <xf borderId="0" fillId="0" fontId="20" numFmtId="0" xfId="0" applyFont="1"/>
    <xf borderId="17" fillId="5" fontId="18" numFmtId="9" xfId="0" applyAlignment="1" applyBorder="1" applyFont="1" applyNumberFormat="1">
      <alignment horizontal="right" vertical="bottom"/>
    </xf>
    <xf borderId="18" fillId="5" fontId="7" numFmtId="3" xfId="0" applyAlignment="1" applyBorder="1" applyFont="1" applyNumberFormat="1">
      <alignment vertical="bottom"/>
    </xf>
    <xf borderId="0" fillId="5" fontId="21" numFmtId="0" xfId="0" applyAlignment="1" applyFont="1">
      <alignment shrinkToFit="0" vertical="bottom" wrapText="0"/>
    </xf>
    <xf borderId="4" fillId="0" fontId="7" numFmtId="3" xfId="0" applyBorder="1" applyFont="1" applyNumberFormat="1"/>
    <xf borderId="6" fillId="0" fontId="7" numFmtId="4" xfId="0" applyBorder="1" applyFont="1" applyNumberFormat="1"/>
    <xf borderId="8" fillId="0" fontId="7" numFmtId="3" xfId="0" applyBorder="1" applyFont="1" applyNumberFormat="1"/>
    <xf borderId="8" fillId="0" fontId="7" numFmtId="4" xfId="0" applyBorder="1" applyFont="1" applyNumberFormat="1"/>
    <xf borderId="6" fillId="0" fontId="7" numFmtId="3" xfId="0" applyAlignment="1" applyBorder="1" applyFont="1" applyNumberFormat="1">
      <alignment horizontal="right"/>
    </xf>
    <xf borderId="10" fillId="0" fontId="7" numFmtId="4" xfId="0" applyBorder="1" applyFont="1" applyNumberFormat="1"/>
    <xf borderId="4" fillId="0" fontId="9" numFmtId="0" xfId="0" applyBorder="1" applyFont="1"/>
    <xf borderId="5" fillId="0" fontId="13" numFmtId="0" xfId="0" applyAlignment="1" applyBorder="1" applyFont="1">
      <alignment readingOrder="0"/>
    </xf>
    <xf borderId="8" fillId="0" fontId="9" numFmtId="0" xfId="0" applyBorder="1" applyFont="1"/>
    <xf borderId="0" fillId="2" fontId="7" numFmtId="0" xfId="0" applyAlignment="1" applyFont="1">
      <alignment readingOrder="0"/>
    </xf>
    <xf borderId="0" fillId="0" fontId="22" numFmtId="0" xfId="0" applyAlignment="1" applyFont="1">
      <alignment readingOrder="0"/>
    </xf>
    <xf borderId="0" fillId="0" fontId="13" numFmtId="0" xfId="0" applyAlignment="1" applyFont="1">
      <alignment horizontal="center" vertical="center"/>
    </xf>
    <xf borderId="0" fillId="0" fontId="13" numFmtId="0" xfId="0" applyAlignment="1" applyFont="1">
      <alignment horizontal="center" readingOrder="0" vertical="center"/>
    </xf>
    <xf borderId="8" fillId="0" fontId="7" numFmtId="0" xfId="0" applyAlignment="1" applyBorder="1" applyFont="1">
      <alignment readingOrder="0"/>
    </xf>
    <xf borderId="5" fillId="0" fontId="9" numFmtId="0" xfId="0" applyBorder="1" applyFont="1"/>
    <xf borderId="0" fillId="0" fontId="7" numFmtId="170" xfId="0" applyFont="1" applyNumberFormat="1"/>
    <xf borderId="2" fillId="0" fontId="7" numFmtId="170" xfId="0" applyAlignment="1" applyBorder="1" applyFont="1" applyNumberFormat="1">
      <alignment readingOrder="0"/>
    </xf>
    <xf borderId="0" fillId="0" fontId="7" numFmtId="171" xfId="0" applyFont="1" applyNumberFormat="1"/>
    <xf borderId="8" fillId="0" fontId="7" numFmtId="171" xfId="0" applyBorder="1" applyFont="1" applyNumberFormat="1"/>
    <xf borderId="52" fillId="0" fontId="7" numFmtId="170" xfId="0" applyAlignment="1" applyBorder="1" applyFont="1" applyNumberFormat="1">
      <alignment readingOrder="0"/>
    </xf>
    <xf borderId="14" fillId="0" fontId="7" numFmtId="171" xfId="0" applyBorder="1" applyFont="1" applyNumberFormat="1"/>
    <xf borderId="10" fillId="0" fontId="7" numFmtId="171" xfId="0" applyBorder="1" applyFont="1" applyNumberFormat="1"/>
    <xf borderId="11" fillId="0" fontId="13" numFmtId="0" xfId="0" applyBorder="1" applyFont="1"/>
    <xf borderId="6" fillId="4" fontId="7" numFmtId="3" xfId="0" applyBorder="1" applyFont="1" applyNumberFormat="1"/>
    <xf borderId="6" fillId="2" fontId="7" numFmtId="3" xfId="0" applyBorder="1" applyFont="1" applyNumberFormat="1"/>
    <xf borderId="6" fillId="2" fontId="7" numFmtId="3" xfId="0" applyAlignment="1" applyBorder="1" applyFont="1" applyNumberFormat="1">
      <alignment readingOrder="0"/>
    </xf>
    <xf borderId="5" fillId="0" fontId="7" numFmtId="0" xfId="0" applyAlignment="1" applyBorder="1" applyFont="1">
      <alignment vertical="bottom"/>
    </xf>
    <xf borderId="8" fillId="2" fontId="7" numFmtId="3" xfId="0" applyAlignment="1" applyBorder="1" applyFont="1" applyNumberFormat="1">
      <alignment horizontal="right" readingOrder="0" vertical="bottom"/>
    </xf>
    <xf borderId="8" fillId="2" fontId="7" numFmtId="4" xfId="0" applyAlignment="1" applyBorder="1" applyFont="1" applyNumberFormat="1">
      <alignment horizontal="right" vertical="bottom"/>
    </xf>
    <xf borderId="6" fillId="2" fontId="7" numFmtId="3" xfId="0" applyAlignment="1" applyBorder="1" applyFont="1" applyNumberFormat="1">
      <alignment horizontal="right"/>
    </xf>
    <xf borderId="8" fillId="2" fontId="7" numFmtId="164" xfId="0" applyAlignment="1" applyBorder="1" applyFont="1" applyNumberFormat="1">
      <alignment horizontal="right" readingOrder="0" vertical="bottom"/>
    </xf>
    <xf borderId="5" fillId="0" fontId="7" numFmtId="0" xfId="0" applyAlignment="1" applyBorder="1" applyFont="1">
      <alignment readingOrder="0" vertical="bottom"/>
    </xf>
    <xf borderId="5" fillId="0" fontId="5" numFmtId="0" xfId="0" applyAlignment="1" applyBorder="1" applyFont="1">
      <alignment readingOrder="0" vertical="bottom"/>
    </xf>
    <xf borderId="8" fillId="2" fontId="7" numFmtId="4" xfId="0" applyAlignment="1" applyBorder="1" applyFont="1" applyNumberFormat="1">
      <alignment horizontal="right" readingOrder="0" vertical="bottom"/>
    </xf>
    <xf borderId="8" fillId="2" fontId="7" numFmtId="164" xfId="0" applyAlignment="1" applyBorder="1" applyFont="1" applyNumberFormat="1">
      <alignment horizontal="right" vertical="bottom"/>
    </xf>
    <xf borderId="8" fillId="0" fontId="7" numFmtId="1" xfId="0" applyBorder="1" applyFont="1" applyNumberFormat="1"/>
    <xf borderId="0" fillId="0" fontId="22" numFmtId="0" xfId="0" applyFont="1"/>
    <xf borderId="10" fillId="0" fontId="7" numFmtId="172" xfId="0" applyBorder="1" applyFont="1" applyNumberFormat="1"/>
    <xf borderId="33" fillId="0" fontId="14" numFmtId="0" xfId="0" applyBorder="1" applyFont="1"/>
    <xf borderId="17" fillId="0" fontId="13" numFmtId="3" xfId="0" applyAlignment="1" applyBorder="1" applyFont="1" applyNumberFormat="1">
      <alignment horizontal="center" vertical="center"/>
    </xf>
    <xf borderId="20" fillId="0" fontId="13" numFmtId="0" xfId="0" applyAlignment="1" applyBorder="1" applyFont="1">
      <alignment horizontal="center" vertical="center"/>
    </xf>
    <xf borderId="34" fillId="0" fontId="7" numFmtId="0" xfId="0" applyBorder="1" applyFont="1"/>
    <xf borderId="21" fillId="0" fontId="7" numFmtId="0" xfId="0" applyBorder="1" applyFont="1"/>
    <xf borderId="6" fillId="0" fontId="7" numFmtId="3" xfId="0" applyBorder="1" applyFont="1" applyNumberFormat="1"/>
    <xf borderId="0" fillId="0" fontId="7" numFmtId="170" xfId="0" applyAlignment="1" applyFont="1" applyNumberFormat="1">
      <alignment readingOrder="0"/>
    </xf>
    <xf borderId="14" fillId="0" fontId="7" numFmtId="170" xfId="0" applyBorder="1" applyFont="1" applyNumberFormat="1"/>
    <xf borderId="14" fillId="0" fontId="7" numFmtId="170" xfId="0" applyAlignment="1" applyBorder="1" applyFont="1" applyNumberFormat="1">
      <alignment readingOrder="0"/>
    </xf>
    <xf borderId="53" fillId="0" fontId="7" numFmtId="0" xfId="0" applyBorder="1" applyFont="1"/>
    <xf borderId="54" fillId="0" fontId="7" numFmtId="0" xfId="0" applyBorder="1" applyFont="1"/>
    <xf borderId="55" fillId="0" fontId="7" numFmtId="3" xfId="0" applyBorder="1" applyFont="1" applyNumberFormat="1"/>
    <xf borderId="56" fillId="0" fontId="7" numFmtId="3" xfId="0" applyBorder="1" applyFont="1" applyNumberFormat="1"/>
    <xf borderId="0" fillId="0" fontId="7" numFmtId="3" xfId="0" applyAlignment="1" applyFont="1" applyNumberFormat="1">
      <alignment horizontal="left" vertical="center"/>
    </xf>
    <xf borderId="0" fillId="0" fontId="1" numFmtId="0" xfId="0" applyAlignment="1" applyFont="1">
      <alignment horizontal="left" readingOrder="0" vertical="center"/>
    </xf>
    <xf borderId="57" fillId="0" fontId="1" numFmtId="0" xfId="0" applyAlignment="1" applyBorder="1" applyFont="1">
      <alignment horizontal="center" vertical="center"/>
    </xf>
    <xf borderId="58" fillId="0" fontId="14" numFmtId="0" xfId="0" applyBorder="1" applyFont="1"/>
    <xf borderId="3" fillId="0" fontId="8" numFmtId="0" xfId="0" applyAlignment="1" applyBorder="1" applyFont="1">
      <alignment horizontal="left"/>
    </xf>
    <xf borderId="9" fillId="0" fontId="13" numFmtId="0" xfId="0" applyBorder="1" applyFont="1"/>
    <xf borderId="14" fillId="0" fontId="13" numFmtId="0" xfId="0" applyBorder="1" applyFont="1"/>
    <xf borderId="14" fillId="0" fontId="7" numFmtId="0" xfId="0" applyAlignment="1" applyBorder="1" applyFont="1">
      <alignment horizontal="left"/>
    </xf>
    <xf borderId="14" fillId="0" fontId="14" numFmtId="0" xfId="0" applyBorder="1" applyFont="1"/>
    <xf borderId="10" fillId="0" fontId="14" numFmtId="0" xfId="0" applyBorder="1" applyFont="1"/>
    <xf borderId="3" fillId="0" fontId="7" numFmtId="0" xfId="0" applyBorder="1" applyFont="1"/>
    <xf borderId="59" fillId="2" fontId="7" numFmtId="0" xfId="0" applyAlignment="1" applyBorder="1" applyFont="1">
      <alignment horizontal="left" readingOrder="0"/>
    </xf>
    <xf borderId="5" fillId="0" fontId="7" numFmtId="0" xfId="0" applyAlignment="1" applyBorder="1" applyFont="1">
      <alignment horizontal="left" vertical="center"/>
    </xf>
    <xf borderId="13" fillId="2" fontId="7" numFmtId="0" xfId="0" applyAlignment="1" applyBorder="1" applyFont="1">
      <alignment horizontal="left" shrinkToFit="0" vertical="top" wrapText="1"/>
    </xf>
    <xf borderId="60" fillId="0" fontId="14" numFmtId="0" xfId="0" applyBorder="1" applyFont="1"/>
    <xf borderId="0" fillId="0" fontId="23" numFmtId="0" xfId="0" applyFont="1"/>
    <xf borderId="2" fillId="2" fontId="7" numFmtId="0" xfId="0" applyAlignment="1" applyBorder="1" applyFont="1">
      <alignment horizontal="right"/>
    </xf>
    <xf borderId="2" fillId="2" fontId="7" numFmtId="172" xfId="0" applyAlignment="1" applyBorder="1" applyFont="1" applyNumberFormat="1">
      <alignment horizontal="right" readingOrder="0"/>
    </xf>
    <xf borderId="0" fillId="0" fontId="7" numFmtId="172" xfId="0" applyAlignment="1" applyFont="1" applyNumberFormat="1">
      <alignment horizontal="right"/>
    </xf>
    <xf borderId="61" fillId="2" fontId="7" numFmtId="0" xfId="0" applyAlignment="1" applyBorder="1" applyFont="1">
      <alignment horizontal="right"/>
    </xf>
    <xf borderId="9" fillId="0" fontId="7" numFmtId="0" xfId="0" applyAlignment="1" applyBorder="1" applyFont="1">
      <alignment readingOrder="0" shrinkToFit="0" wrapText="1"/>
    </xf>
    <xf borderId="61" fillId="2" fontId="7" numFmtId="172" xfId="0" applyAlignment="1" applyBorder="1" applyFont="1" applyNumberFormat="1">
      <alignment horizontal="right" readingOrder="0"/>
    </xf>
    <xf borderId="59" fillId="2" fontId="7" numFmtId="0" xfId="0" applyAlignment="1" applyBorder="1" applyFont="1">
      <alignment horizontal="left"/>
    </xf>
    <xf borderId="13" fillId="2" fontId="7" numFmtId="0" xfId="0" applyAlignment="1" applyBorder="1" applyFont="1">
      <alignment horizontal="left" readingOrder="0" shrinkToFit="0" vertical="top" wrapText="1"/>
    </xf>
    <xf borderId="61" fillId="2" fontId="7" numFmtId="1" xfId="0" applyAlignment="1" applyBorder="1" applyFont="1" applyNumberFormat="1">
      <alignment horizontal="right"/>
    </xf>
    <xf borderId="2" fillId="2" fontId="7" numFmtId="0" xfId="0" applyAlignment="1" applyBorder="1" applyFont="1">
      <alignment horizontal="right" readingOrder="0"/>
    </xf>
    <xf borderId="5" fillId="0" fontId="7" numFmtId="0" xfId="0" applyAlignment="1" applyBorder="1" applyFont="1">
      <alignment readingOrder="0" shrinkToFit="0" wrapText="1"/>
    </xf>
    <xf borderId="8" fillId="0" fontId="7" numFmtId="0" xfId="0" applyAlignment="1" applyBorder="1" applyFont="1">
      <alignment readingOrder="0" shrinkToFit="0" wrapText="1"/>
    </xf>
    <xf borderId="61" fillId="2" fontId="7" numFmtId="1" xfId="0" applyAlignment="1" applyBorder="1" applyFont="1" applyNumberFormat="1">
      <alignment horizontal="right" readingOrder="0"/>
    </xf>
    <xf borderId="62" fillId="0" fontId="7" numFmtId="0" xfId="0" applyBorder="1" applyFont="1"/>
    <xf borderId="63" fillId="0" fontId="7" numFmtId="0" xfId="0" applyAlignment="1" applyBorder="1" applyFont="1">
      <alignment horizontal="left"/>
    </xf>
    <xf borderId="63" fillId="0" fontId="14" numFmtId="0" xfId="0" applyBorder="1" applyFont="1"/>
    <xf borderId="64" fillId="0" fontId="14" numFmtId="0" xfId="0" applyBorder="1" applyFont="1"/>
    <xf borderId="3" fillId="0" fontId="24" numFmtId="0" xfId="0" applyAlignment="1" applyBorder="1" applyFont="1">
      <alignment readingOrder="0"/>
    </xf>
    <xf borderId="65" fillId="0" fontId="9" numFmtId="0" xfId="0" applyAlignment="1" applyBorder="1" applyFont="1">
      <alignment readingOrder="0" shrinkToFit="0" wrapText="1"/>
    </xf>
    <xf borderId="66" fillId="2" fontId="7" numFmtId="172" xfId="0" applyAlignment="1" applyBorder="1" applyFont="1" applyNumberFormat="1">
      <alignment horizontal="right" readingOrder="0"/>
    </xf>
    <xf borderId="66" fillId="0" fontId="7" numFmtId="172" xfId="0" applyAlignment="1" applyBorder="1" applyFont="1" applyNumberFormat="1">
      <alignment horizontal="right"/>
    </xf>
    <xf borderId="66" fillId="2" fontId="7" numFmtId="2" xfId="0" applyAlignment="1" applyBorder="1" applyFont="1" applyNumberFormat="1">
      <alignment horizontal="right"/>
    </xf>
    <xf borderId="65" fillId="0" fontId="22" numFmtId="0" xfId="0" applyAlignment="1" applyBorder="1" applyFont="1">
      <alignment readingOrder="0"/>
    </xf>
    <xf borderId="66" fillId="0" fontId="9" numFmtId="0" xfId="0" applyBorder="1" applyFont="1"/>
    <xf borderId="66" fillId="2" fontId="7" numFmtId="173" xfId="0" applyAlignment="1" applyBorder="1" applyFont="1" applyNumberFormat="1">
      <alignment horizontal="right" readingOrder="0"/>
    </xf>
    <xf borderId="65" fillId="0" fontId="9" numFmtId="0" xfId="0" applyAlignment="1" applyBorder="1" applyFont="1">
      <alignment readingOrder="0"/>
    </xf>
    <xf borderId="66" fillId="2" fontId="7" numFmtId="0" xfId="0" applyAlignment="1" applyBorder="1" applyFont="1">
      <alignment horizontal="right"/>
    </xf>
    <xf borderId="5" fillId="0" fontId="22" numFmtId="0" xfId="0" applyAlignment="1" applyBorder="1" applyFont="1">
      <alignment readingOrder="0" shrinkToFit="0" wrapText="1"/>
    </xf>
    <xf borderId="66" fillId="0" fontId="9" numFmtId="0" xfId="0" applyAlignment="1" applyBorder="1" applyFont="1">
      <alignment readingOrder="0"/>
    </xf>
    <xf borderId="66" fillId="0" fontId="9" numFmtId="172" xfId="0" applyBorder="1" applyFont="1" applyNumberFormat="1"/>
    <xf borderId="5" fillId="0" fontId="8" numFmtId="0" xfId="0" applyBorder="1" applyFont="1"/>
    <xf borderId="5" fillId="0" fontId="9" numFmtId="0" xfId="0" applyAlignment="1" applyBorder="1" applyFont="1">
      <alignment readingOrder="0"/>
    </xf>
    <xf borderId="9" fillId="0" fontId="9" numFmtId="0" xfId="0" applyBorder="1" applyFont="1"/>
    <xf borderId="1" fillId="0" fontId="25" numFmtId="0" xfId="0" applyAlignment="1" applyBorder="1" applyFont="1">
      <alignment horizontal="center" readingOrder="0" vertical="center"/>
    </xf>
    <xf borderId="0" fillId="0" fontId="9" numFmtId="0" xfId="0" applyFont="1"/>
    <xf borderId="0" fillId="4" fontId="12" numFmtId="0" xfId="0" applyFont="1"/>
    <xf borderId="0" fillId="4" fontId="12" numFmtId="0" xfId="0" applyFont="1"/>
    <xf borderId="10" fillId="0" fontId="9" numFmtId="0" xfId="0" applyBorder="1" applyFont="1"/>
    <xf borderId="0" fillId="0" fontId="26" numFmtId="0" xfId="0" applyAlignment="1" applyFont="1">
      <alignment readingOrder="0"/>
    </xf>
    <xf borderId="0" fillId="5" fontId="27" numFmtId="0" xfId="0" applyAlignment="1" applyFont="1">
      <alignment horizontal="left" readingOrder="0"/>
    </xf>
    <xf borderId="17" fillId="0" fontId="13" numFmtId="174" xfId="0" applyBorder="1" applyFont="1" applyNumberFormat="1"/>
    <xf borderId="2" fillId="7" fontId="28" numFmtId="0" xfId="0" applyBorder="1" applyFill="1" applyFont="1"/>
    <xf borderId="2" fillId="7" fontId="7" numFmtId="0" xfId="0" applyBorder="1" applyFont="1"/>
    <xf borderId="0" fillId="0" fontId="9" numFmtId="0" xfId="0" applyAlignment="1" applyFont="1">
      <alignment readingOrder="0" shrinkToFit="0" wrapText="1"/>
    </xf>
    <xf borderId="2" fillId="8" fontId="13" numFmtId="0" xfId="0" applyBorder="1" applyFill="1" applyFont="1"/>
    <xf borderId="2" fillId="8" fontId="7" numFmtId="0" xfId="0" applyBorder="1" applyFont="1"/>
    <xf borderId="2" fillId="8" fontId="13" numFmtId="0" xfId="0" applyAlignment="1" applyBorder="1" applyFont="1">
      <alignment readingOrder="0"/>
    </xf>
    <xf borderId="2" fillId="7" fontId="29" numFmtId="0" xfId="0" applyAlignment="1" applyBorder="1" applyFont="1">
      <alignment readingOrder="0"/>
    </xf>
    <xf borderId="2" fillId="8" fontId="7" numFmtId="3" xfId="0" applyBorder="1" applyFont="1" applyNumberFormat="1"/>
    <xf borderId="2" fillId="7" fontId="7" numFmtId="3" xfId="0" applyBorder="1" applyFont="1" applyNumberFormat="1"/>
    <xf borderId="0" fillId="0" fontId="7" numFmtId="3" xfId="0" applyAlignment="1" applyFont="1" applyNumberFormat="1">
      <alignment readingOrder="0"/>
    </xf>
    <xf borderId="0" fillId="0" fontId="7" numFmtId="0" xfId="0" applyAlignment="1" applyFont="1">
      <alignment horizontal="center" textRotation="90" vertical="center"/>
    </xf>
    <xf borderId="0" fillId="0" fontId="7" numFmtId="4" xfId="0" applyFont="1" applyNumberFormat="1"/>
    <xf borderId="0" fillId="4" fontId="12" numFmtId="0" xfId="0" applyAlignment="1" applyFont="1">
      <alignment horizontal="left" readingOrder="0"/>
    </xf>
    <xf borderId="0" fillId="4" fontId="30" numFmtId="0" xfId="0" applyFont="1"/>
    <xf borderId="0" fillId="4" fontId="31" numFmtId="3" xfId="0" applyFont="1" applyNumberFormat="1"/>
    <xf borderId="0" fillId="0" fontId="24" numFmtId="0" xfId="0" applyAlignment="1" applyFont="1">
      <alignment readingOrder="0"/>
    </xf>
    <xf borderId="0" fillId="0" fontId="7" numFmtId="175" xfId="0" applyFont="1" applyNumberFormat="1"/>
    <xf borderId="0" fillId="0" fontId="32" numFmtId="0" xfId="0" applyAlignment="1" applyFont="1">
      <alignment readingOrder="0"/>
    </xf>
    <xf borderId="0" fillId="0" fontId="32" numFmtId="0" xfId="0" applyFont="1"/>
    <xf borderId="0" fillId="0" fontId="33" numFmtId="0" xfId="0" applyFont="1"/>
    <xf borderId="0" fillId="0" fontId="33" numFmtId="0" xfId="0" applyAlignment="1" applyFont="1">
      <alignment readingOrder="0"/>
    </xf>
    <xf borderId="0" fillId="0" fontId="9" numFmtId="165" xfId="0" applyFont="1" applyNumberFormat="1"/>
    <xf borderId="0" fillId="0" fontId="9" numFmtId="4" xfId="0" applyFont="1" applyNumberFormat="1"/>
    <xf quotePrefix="1" borderId="0" fillId="0" fontId="7" numFmtId="0" xfId="0" applyFont="1"/>
    <xf borderId="0" fillId="0" fontId="7" numFmtId="14" xfId="0" applyFont="1" applyNumberFormat="1"/>
    <xf borderId="0" fillId="0" fontId="13" numFmtId="0" xfId="0" applyAlignment="1" applyFont="1">
      <alignment vertical="bottom"/>
    </xf>
    <xf borderId="0" fillId="0" fontId="22" numFmtId="0" xfId="0" applyAlignment="1" applyFont="1">
      <alignment horizontal="center" readingOrder="0"/>
    </xf>
    <xf borderId="0" fillId="2" fontId="9" numFmtId="0" xfId="0" applyFont="1"/>
    <xf borderId="0" fillId="9" fontId="9" numFmtId="0" xfId="0" applyFill="1" applyFont="1"/>
    <xf borderId="0" fillId="2" fontId="9" numFmtId="164" xfId="0" applyFont="1" applyNumberFormat="1"/>
    <xf borderId="0" fillId="2" fontId="9" numFmtId="10" xfId="0" applyFont="1" applyNumberFormat="1"/>
    <xf borderId="0" fillId="2" fontId="9" numFmtId="164" xfId="0" applyAlignment="1" applyFont="1" applyNumberFormat="1">
      <alignment readingOrder="0"/>
    </xf>
    <xf borderId="0" fillId="2" fontId="9" numFmtId="4" xfId="0" applyFont="1" applyNumberFormat="1"/>
    <xf borderId="0" fillId="2" fontId="9" numFmtId="172" xfId="0" applyFont="1" applyNumberFormat="1"/>
    <xf borderId="0" fillId="2" fontId="9" numFmtId="1" xfId="0" applyFont="1" applyNumberFormat="1"/>
    <xf borderId="0" fillId="0" fontId="9" numFmtId="172" xfId="0" applyFont="1" applyNumberFormat="1"/>
    <xf borderId="0" fillId="2" fontId="9" numFmtId="2" xfId="0" applyFont="1" applyNumberFormat="1"/>
    <xf borderId="0" fillId="2" fontId="9" numFmtId="173" xfId="0" applyFont="1" applyNumberFormat="1"/>
    <xf borderId="0" fillId="2" fontId="9" numFmtId="0" xfId="0" applyAlignment="1" applyFont="1">
      <alignment readingOrder="0"/>
    </xf>
    <xf borderId="0" fillId="4" fontId="34" numFmtId="0" xfId="0" applyAlignment="1" applyFont="1">
      <alignment horizontal="left" readingOrder="0"/>
    </xf>
    <xf borderId="0" fillId="10" fontId="9" numFmtId="0" xfId="0" applyFill="1" applyFont="1"/>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4C7E7"/>
              </a:solidFill>
            </c:spPr>
          </c:dPt>
          <c:dLbls>
            <c:showLegendKey val="0"/>
            <c:showVal val="0"/>
            <c:showCatName val="0"/>
            <c:showSerName val="0"/>
            <c:showPercent val="0"/>
            <c:showBubbleSize val="0"/>
            <c:showLeaderLines val="1"/>
          </c:dLbls>
          <c:cat>
            <c:strRef>
              <c:f>'Fund Raising'!$B$27:$B$43</c:f>
            </c:strRef>
          </c:cat>
          <c:val>
            <c:numRef>
              <c:f>'Fund Raising'!$C$27:$C$43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Token Vesting</a:t>
            </a:r>
          </a:p>
        </c:rich>
      </c:tx>
      <c:overlay val="0"/>
    </c:title>
    <c:plotArea>
      <c:layout/>
      <c:areaChart>
        <c:grouping val="stacked"/>
        <c:ser>
          <c:idx val="0"/>
          <c:order val="0"/>
          <c:tx>
            <c:strRef>
              <c:f>'Data Tables'!$B$28</c:f>
            </c:strRef>
          </c:tx>
          <c:spPr>
            <a:solidFill>
              <a:srgbClr val="5B9BD5">
                <a:alpha val="30000"/>
              </a:srgbClr>
            </a:solidFill>
            <a:ln cmpd="sng">
              <a:solidFill>
                <a:srgbClr val="5B9BD5"/>
              </a:solidFill>
            </a:ln>
          </c:spPr>
          <c:cat>
            <c:strRef>
              <c:f>'Data Tables'!$C$5:$DR$5</c:f>
            </c:strRef>
          </c:cat>
          <c:val>
            <c:numRef>
              <c:f>'Data Tables'!$C$28:$DR$28</c:f>
              <c:numCache/>
            </c:numRef>
          </c:val>
        </c:ser>
        <c:ser>
          <c:idx val="1"/>
          <c:order val="1"/>
          <c:tx>
            <c:strRef>
              <c:f>'Data Tables'!$B$29</c:f>
            </c:strRef>
          </c:tx>
          <c:spPr>
            <a:solidFill>
              <a:srgbClr val="ED7D31">
                <a:alpha val="30000"/>
              </a:srgbClr>
            </a:solidFill>
            <a:ln cmpd="sng">
              <a:solidFill>
                <a:srgbClr val="ED7D31"/>
              </a:solidFill>
            </a:ln>
          </c:spPr>
          <c:cat>
            <c:strRef>
              <c:f>'Data Tables'!$C$5:$DR$5</c:f>
            </c:strRef>
          </c:cat>
          <c:val>
            <c:numRef>
              <c:f>'Data Tables'!$C$29:$DR$29</c:f>
              <c:numCache/>
            </c:numRef>
          </c:val>
        </c:ser>
        <c:ser>
          <c:idx val="2"/>
          <c:order val="2"/>
          <c:tx>
            <c:strRef>
              <c:f>'Data Tables'!$B$30</c:f>
            </c:strRef>
          </c:tx>
          <c:spPr>
            <a:solidFill>
              <a:srgbClr val="A5A5A5">
                <a:alpha val="30000"/>
              </a:srgbClr>
            </a:solidFill>
            <a:ln cmpd="sng">
              <a:solidFill>
                <a:srgbClr val="A5A5A5"/>
              </a:solidFill>
            </a:ln>
          </c:spPr>
          <c:cat>
            <c:strRef>
              <c:f>'Data Tables'!$C$5:$DR$5</c:f>
            </c:strRef>
          </c:cat>
          <c:val>
            <c:numRef>
              <c:f>'Data Tables'!$C$30:$DR$30</c:f>
              <c:numCache/>
            </c:numRef>
          </c:val>
        </c:ser>
        <c:ser>
          <c:idx val="3"/>
          <c:order val="3"/>
          <c:tx>
            <c:strRef>
              <c:f>'Data Tables'!$B$31</c:f>
            </c:strRef>
          </c:tx>
          <c:spPr>
            <a:solidFill>
              <a:srgbClr val="FFC000">
                <a:alpha val="30000"/>
              </a:srgbClr>
            </a:solidFill>
            <a:ln cmpd="sng">
              <a:solidFill>
                <a:srgbClr val="FFC000"/>
              </a:solidFill>
            </a:ln>
          </c:spPr>
          <c:cat>
            <c:strRef>
              <c:f>'Data Tables'!$C$5:$DR$5</c:f>
            </c:strRef>
          </c:cat>
          <c:val>
            <c:numRef>
              <c:f>'Data Tables'!$C$31:$DR$31</c:f>
              <c:numCache/>
            </c:numRef>
          </c:val>
        </c:ser>
        <c:ser>
          <c:idx val="4"/>
          <c:order val="4"/>
          <c:tx>
            <c:strRef>
              <c:f>'Data Tables'!$B$32</c:f>
            </c:strRef>
          </c:tx>
          <c:spPr>
            <a:solidFill>
              <a:srgbClr val="4472C4">
                <a:alpha val="30000"/>
              </a:srgbClr>
            </a:solidFill>
            <a:ln cmpd="sng">
              <a:solidFill>
                <a:srgbClr val="4472C4"/>
              </a:solidFill>
            </a:ln>
          </c:spPr>
          <c:cat>
            <c:strRef>
              <c:f>'Data Tables'!$C$5:$DR$5</c:f>
            </c:strRef>
          </c:cat>
          <c:val>
            <c:numRef>
              <c:f>'Data Tables'!$C$32:$DR$32</c:f>
              <c:numCache/>
            </c:numRef>
          </c:val>
        </c:ser>
        <c:ser>
          <c:idx val="5"/>
          <c:order val="5"/>
          <c:tx>
            <c:strRef>
              <c:f>'Data Tables'!$B$33</c:f>
            </c:strRef>
          </c:tx>
          <c:spPr>
            <a:solidFill>
              <a:srgbClr val="70AD47">
                <a:alpha val="30000"/>
              </a:srgbClr>
            </a:solidFill>
            <a:ln cmpd="sng">
              <a:solidFill>
                <a:srgbClr val="70AD47"/>
              </a:solidFill>
            </a:ln>
          </c:spPr>
          <c:cat>
            <c:strRef>
              <c:f>'Data Tables'!$C$5:$DR$5</c:f>
            </c:strRef>
          </c:cat>
          <c:val>
            <c:numRef>
              <c:f>'Data Tables'!$C$33:$DR$33</c:f>
              <c:numCache/>
            </c:numRef>
          </c:val>
        </c:ser>
        <c:ser>
          <c:idx val="6"/>
          <c:order val="6"/>
          <c:tx>
            <c:strRef>
              <c:f>'Data Tables'!$B$34</c:f>
            </c:strRef>
          </c:tx>
          <c:spPr>
            <a:solidFill>
              <a:srgbClr val="5B9BD5">
                <a:alpha val="30000"/>
              </a:srgbClr>
            </a:solidFill>
            <a:ln cmpd="sng">
              <a:solidFill>
                <a:srgbClr val="5B9BD5"/>
              </a:solidFill>
            </a:ln>
          </c:spPr>
          <c:cat>
            <c:strRef>
              <c:f>'Data Tables'!$C$5:$DR$5</c:f>
            </c:strRef>
          </c:cat>
          <c:val>
            <c:numRef>
              <c:f>'Data Tables'!$C$34:$DR$34</c:f>
              <c:numCache/>
            </c:numRef>
          </c:val>
        </c:ser>
        <c:ser>
          <c:idx val="7"/>
          <c:order val="7"/>
          <c:tx>
            <c:strRef>
              <c:f>'Data Tables'!$B$35</c:f>
            </c:strRef>
          </c:tx>
          <c:spPr>
            <a:solidFill>
              <a:srgbClr val="ED7D31">
                <a:alpha val="30000"/>
              </a:srgbClr>
            </a:solidFill>
            <a:ln cmpd="sng">
              <a:solidFill>
                <a:srgbClr val="ED7D31"/>
              </a:solidFill>
            </a:ln>
          </c:spPr>
          <c:cat>
            <c:strRef>
              <c:f>'Data Tables'!$C$5:$DR$5</c:f>
            </c:strRef>
          </c:cat>
          <c:val>
            <c:numRef>
              <c:f>'Data Tables'!$C$35:$DR$35</c:f>
              <c:numCache/>
            </c:numRef>
          </c:val>
        </c:ser>
        <c:ser>
          <c:idx val="8"/>
          <c:order val="8"/>
          <c:tx>
            <c:strRef>
              <c:f>'Data Tables'!$B$36</c:f>
            </c:strRef>
          </c:tx>
          <c:spPr>
            <a:solidFill>
              <a:srgbClr val="A5A5A5">
                <a:alpha val="30000"/>
              </a:srgbClr>
            </a:solidFill>
            <a:ln cmpd="sng">
              <a:solidFill>
                <a:srgbClr val="A5A5A5"/>
              </a:solidFill>
            </a:ln>
          </c:spPr>
          <c:cat>
            <c:strRef>
              <c:f>'Data Tables'!$C$5:$DR$5</c:f>
            </c:strRef>
          </c:cat>
          <c:val>
            <c:numRef>
              <c:f>'Data Tables'!$C$36:$DR$36</c:f>
              <c:numCache/>
            </c:numRef>
          </c:val>
        </c:ser>
        <c:ser>
          <c:idx val="9"/>
          <c:order val="9"/>
          <c:tx>
            <c:strRef>
              <c:f>'Data Tables'!$B$37</c:f>
            </c:strRef>
          </c:tx>
          <c:spPr>
            <a:solidFill>
              <a:srgbClr val="FFC000">
                <a:alpha val="30000"/>
              </a:srgbClr>
            </a:solidFill>
            <a:ln cmpd="sng">
              <a:solidFill>
                <a:srgbClr val="FFC000"/>
              </a:solidFill>
            </a:ln>
          </c:spPr>
          <c:cat>
            <c:strRef>
              <c:f>'Data Tables'!$C$5:$DR$5</c:f>
            </c:strRef>
          </c:cat>
          <c:val>
            <c:numRef>
              <c:f>'Data Tables'!$C$37:$DR$37</c:f>
              <c:numCache/>
            </c:numRef>
          </c:val>
        </c:ser>
        <c:ser>
          <c:idx val="10"/>
          <c:order val="10"/>
          <c:tx>
            <c:strRef>
              <c:f>'Data Tables'!$B$38</c:f>
            </c:strRef>
          </c:tx>
          <c:spPr>
            <a:solidFill>
              <a:srgbClr val="4472C4">
                <a:alpha val="30000"/>
              </a:srgbClr>
            </a:solidFill>
            <a:ln cmpd="sng">
              <a:solidFill>
                <a:srgbClr val="4472C4"/>
              </a:solidFill>
            </a:ln>
          </c:spPr>
          <c:cat>
            <c:strRef>
              <c:f>'Data Tables'!$C$5:$DR$5</c:f>
            </c:strRef>
          </c:cat>
          <c:val>
            <c:numRef>
              <c:f>'Data Tables'!$C$38:$DR$38</c:f>
              <c:numCache/>
            </c:numRef>
          </c:val>
        </c:ser>
        <c:ser>
          <c:idx val="11"/>
          <c:order val="11"/>
          <c:tx>
            <c:strRef>
              <c:f>'Data Tables'!$B$39</c:f>
            </c:strRef>
          </c:tx>
          <c:spPr>
            <a:solidFill>
              <a:srgbClr val="70AD47">
                <a:alpha val="30000"/>
              </a:srgbClr>
            </a:solidFill>
            <a:ln cmpd="sng">
              <a:solidFill>
                <a:srgbClr val="70AD47"/>
              </a:solidFill>
            </a:ln>
          </c:spPr>
          <c:cat>
            <c:strRef>
              <c:f>'Data Tables'!$C$5:$DR$5</c:f>
            </c:strRef>
          </c:cat>
          <c:val>
            <c:numRef>
              <c:f>'Data Tables'!$C$39:$DR$39</c:f>
              <c:numCache/>
            </c:numRef>
          </c:val>
        </c:ser>
        <c:ser>
          <c:idx val="12"/>
          <c:order val="12"/>
          <c:tx>
            <c:strRef>
              <c:f>'Data Tables'!$B$40</c:f>
            </c:strRef>
          </c:tx>
          <c:spPr>
            <a:solidFill>
              <a:srgbClr val="5B9BD5">
                <a:alpha val="30000"/>
              </a:srgbClr>
            </a:solidFill>
            <a:ln cmpd="sng">
              <a:solidFill>
                <a:srgbClr val="5B9BD5"/>
              </a:solidFill>
            </a:ln>
          </c:spPr>
          <c:cat>
            <c:strRef>
              <c:f>'Data Tables'!$C$5:$DR$5</c:f>
            </c:strRef>
          </c:cat>
          <c:val>
            <c:numRef>
              <c:f>'Data Tables'!$C$40:$DR$40</c:f>
              <c:numCache/>
            </c:numRef>
          </c:val>
        </c:ser>
        <c:ser>
          <c:idx val="13"/>
          <c:order val="13"/>
          <c:tx>
            <c:strRef>
              <c:f>'Data Tables'!$B$41</c:f>
            </c:strRef>
          </c:tx>
          <c:spPr>
            <a:solidFill>
              <a:srgbClr val="ED7D31">
                <a:alpha val="30000"/>
              </a:srgbClr>
            </a:solidFill>
            <a:ln cmpd="sng">
              <a:solidFill>
                <a:srgbClr val="ED7D31"/>
              </a:solidFill>
            </a:ln>
          </c:spPr>
          <c:cat>
            <c:strRef>
              <c:f>'Data Tables'!$C$5:$DR$5</c:f>
            </c:strRef>
          </c:cat>
          <c:val>
            <c:numRef>
              <c:f>'Data Tables'!$C$41:$DR$41</c:f>
              <c:numCache/>
            </c:numRef>
          </c:val>
        </c:ser>
        <c:ser>
          <c:idx val="14"/>
          <c:order val="14"/>
          <c:tx>
            <c:strRef>
              <c:f>'Data Tables'!$B$42</c:f>
            </c:strRef>
          </c:tx>
          <c:spPr>
            <a:solidFill>
              <a:srgbClr val="A5A5A5">
                <a:alpha val="30000"/>
              </a:srgbClr>
            </a:solidFill>
            <a:ln cmpd="sng">
              <a:solidFill>
                <a:srgbClr val="A5A5A5"/>
              </a:solidFill>
            </a:ln>
          </c:spPr>
          <c:cat>
            <c:strRef>
              <c:f>'Data Tables'!$C$5:$DR$5</c:f>
            </c:strRef>
          </c:cat>
          <c:val>
            <c:numRef>
              <c:f>'Data Tables'!$C$42:$DR$42</c:f>
              <c:numCache/>
            </c:numRef>
          </c:val>
        </c:ser>
        <c:ser>
          <c:idx val="15"/>
          <c:order val="15"/>
          <c:tx>
            <c:strRef>
              <c:f>'Data Tables'!$B$59</c:f>
            </c:strRef>
          </c:tx>
          <c:spPr>
            <a:solidFill>
              <a:srgbClr val="FFE699">
                <a:alpha val="30000"/>
              </a:srgbClr>
            </a:solidFill>
            <a:ln cmpd="sng">
              <a:solidFill>
                <a:srgbClr val="FFE699"/>
              </a:solidFill>
            </a:ln>
          </c:spPr>
          <c:cat>
            <c:strRef>
              <c:f>'Data Tables'!$C$5:$DR$5</c:f>
            </c:strRef>
          </c:cat>
          <c:val>
            <c:numRef>
              <c:f>'Data Tables'!$C$59:$DR$59</c:f>
              <c:numCache/>
            </c:numRef>
          </c:val>
        </c:ser>
        <c:axId val="472707334"/>
        <c:axId val="1948633484"/>
      </c:areaChart>
      <c:catAx>
        <c:axId val="472707334"/>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out"/>
        <c:minorTickMark val="none"/>
        <c:spPr/>
        <c:txPr>
          <a:bodyPr/>
          <a:lstStyle/>
          <a:p>
            <a:pPr lvl="0">
              <a:defRPr b="0" i="0" sz="1200">
                <a:solidFill>
                  <a:schemeClr val="dk1"/>
                </a:solidFill>
                <a:latin typeface="+mn-lt"/>
              </a:defRPr>
            </a:pPr>
          </a:p>
        </c:txPr>
        <c:crossAx val="1948633484"/>
      </c:catAx>
      <c:valAx>
        <c:axId val="1948633484"/>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Vested / 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472707334"/>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'Fund Raising'!$F$17</c:f>
            </c:strRef>
          </c:tx>
          <c:spPr>
            <a:solidFill>
              <a:schemeClr val="accent1"/>
            </a:solidFill>
            <a:ln cmpd="sng">
              <a:solidFill>
                <a:srgbClr val="000000"/>
              </a:solidFill>
            </a:ln>
          </c:spPr>
          <c:cat>
            <c:strRef>
              <c:f>'Fund Raising'!$B$18:$B$22</c:f>
            </c:strRef>
          </c:cat>
          <c:val>
            <c:numRef>
              <c:f>'Fund Raising'!$F$18:$F$22</c:f>
              <c:numCache/>
            </c:numRef>
          </c:val>
        </c:ser>
        <c:axId val="1714252109"/>
        <c:axId val="139072641"/>
      </c:barChart>
      <c:catAx>
        <c:axId val="17142521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9072641"/>
      </c:catAx>
      <c:valAx>
        <c:axId val="1390726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Effective Token Price /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425210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User</a:t>
            </a:r>
          </a:p>
        </c:rich>
      </c:tx>
      <c:overlay val="0"/>
    </c:title>
    <c:plotArea>
      <c:layout/>
      <c:lineChart>
        <c:ser>
          <c:idx val="0"/>
          <c:order val="0"/>
          <c:tx>
            <c:v>Product User</c:v>
          </c:tx>
          <c:spPr>
            <a:ln cmpd="sng">
              <a:solidFill>
                <a:srgbClr val="5B9BD5"/>
              </a:solidFill>
            </a:ln>
          </c:spPr>
          <c:marker>
            <c:symbol val="none"/>
          </c:marker>
          <c:cat>
            <c:strRef>
              <c:f>'Data Tables'!$C$5:$DR$5</c:f>
            </c:strRef>
          </c:cat>
          <c:val>
            <c:numRef>
              <c:f>'Data Tables'!$C$7:$DR$7</c:f>
              <c:numCache/>
            </c:numRef>
          </c:val>
          <c:smooth val="0"/>
        </c:ser>
        <c:ser>
          <c:idx val="1"/>
          <c:order val="1"/>
          <c:tx>
            <c:v>Token Holder</c:v>
          </c:tx>
          <c:spPr>
            <a:ln cmpd="sng">
              <a:solidFill>
                <a:srgbClr val="ED7D31"/>
              </a:solidFill>
            </a:ln>
          </c:spPr>
          <c:marker>
            <c:symbol val="none"/>
          </c:marker>
          <c:cat>
            <c:strRef>
              <c:f>'Data Tables'!$C$5:$DR$5</c:f>
            </c:strRef>
          </c:cat>
          <c:val>
            <c:numRef>
              <c:f>'Data Tables'!$C$8:$DR$8</c:f>
              <c:numCache/>
            </c:numRef>
          </c:val>
          <c:smooth val="0"/>
        </c:ser>
        <c:axId val="1884933234"/>
        <c:axId val="1793186880"/>
      </c:lineChart>
      <c:catAx>
        <c:axId val="1884933234"/>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793186880"/>
      </c:catAx>
      <c:valAx>
        <c:axId val="1793186880"/>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User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884933234"/>
      </c:valAx>
    </c:plotArea>
    <c:legend>
      <c:legendPos val="t"/>
      <c:overlay val="0"/>
      <c:txPr>
        <a:bodyPr/>
        <a:lstStyle/>
        <a:p>
          <a:pPr lvl="0">
            <a:defRPr b="0">
              <a:solidFill>
                <a:schemeClr val="dk1"/>
              </a:solidFill>
              <a:latin typeface="+mn-lt"/>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Business Funds</a:t>
            </a:r>
          </a:p>
        </c:rich>
      </c:tx>
      <c:overlay val="0"/>
    </c:title>
    <c:plotArea>
      <c:layout/>
      <c:lineChart>
        <c:varyColors val="0"/>
        <c:ser>
          <c:idx val="0"/>
          <c:order val="0"/>
          <c:tx>
            <c:v>Business Funds</c:v>
          </c:tx>
          <c:spPr>
            <a:ln cmpd="sng">
              <a:solidFill>
                <a:srgbClr val="5B9BD5"/>
              </a:solidFill>
            </a:ln>
          </c:spPr>
          <c:marker>
            <c:symbol val="none"/>
          </c:marker>
          <c:cat>
            <c:strRef>
              <c:f>'Data Tables'!$C$5:$DR$5</c:f>
            </c:strRef>
          </c:cat>
          <c:val>
            <c:numRef>
              <c:f>'Data Tables'!$C$184:$DR$184</c:f>
              <c:numCache/>
            </c:numRef>
          </c:val>
          <c:smooth val="0"/>
        </c:ser>
        <c:axId val="1886990440"/>
        <c:axId val="1376792574"/>
      </c:lineChart>
      <c:catAx>
        <c:axId val="1886990440"/>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376792574"/>
      </c:catAx>
      <c:valAx>
        <c:axId val="1376792574"/>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Funds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886990440"/>
      </c:valAx>
    </c:plotArea>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Product Revenue per Month</a:t>
            </a:r>
          </a:p>
        </c:rich>
      </c:tx>
      <c:overlay val="0"/>
    </c:title>
    <c:plotArea>
      <c:layout/>
      <c:lineChart>
        <c:varyColors val="0"/>
        <c:ser>
          <c:idx val="0"/>
          <c:order val="0"/>
          <c:tx>
            <c:v>Product User</c:v>
          </c:tx>
          <c:spPr>
            <a:ln cmpd="sng">
              <a:solidFill>
                <a:srgbClr val="5B9BD5"/>
              </a:solidFill>
            </a:ln>
          </c:spPr>
          <c:marker>
            <c:symbol val="none"/>
          </c:marker>
          <c:cat>
            <c:strRef>
              <c:f>'Data Tables'!$C$5:$DR$5</c:f>
            </c:strRef>
          </c:cat>
          <c:val>
            <c:numRef>
              <c:f>'Data Tables'!$C$117:$DR$117</c:f>
              <c:numCache/>
            </c:numRef>
          </c:val>
          <c:smooth val="0"/>
        </c:ser>
        <c:axId val="1020455583"/>
        <c:axId val="2143938231"/>
      </c:lineChart>
      <c:catAx>
        <c:axId val="1020455583"/>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143938231"/>
      </c:catAx>
      <c:valAx>
        <c:axId val="2143938231"/>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Product Income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020455583"/>
      </c:valAx>
    </c:plotArea>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Token Buys per Month</a:t>
            </a:r>
          </a:p>
        </c:rich>
      </c:tx>
      <c:overlay val="0"/>
    </c:title>
    <c:plotArea>
      <c:layout/>
      <c:lineChart>
        <c:varyColors val="0"/>
        <c:ser>
          <c:idx val="0"/>
          <c:order val="0"/>
          <c:tx>
            <c:v>Product User</c:v>
          </c:tx>
          <c:spPr>
            <a:ln cmpd="sng">
              <a:solidFill>
                <a:schemeClr val="accent2"/>
              </a:solidFill>
            </a:ln>
          </c:spPr>
          <c:marker>
            <c:symbol val="none"/>
          </c:marker>
          <c:dPt>
            <c:idx val="40"/>
            <c:marker>
              <c:symbol val="none"/>
            </c:marker>
          </c:dPt>
          <c:dPt>
            <c:idx val="41"/>
            <c:marker>
              <c:symbol val="none"/>
            </c:marker>
          </c:dPt>
          <c:dPt>
            <c:idx val="66"/>
            <c:marker>
              <c:symbol val="none"/>
            </c:marker>
          </c:dPt>
          <c:cat>
            <c:strRef>
              <c:f>'Data Tables'!$C$5:$DR$5</c:f>
            </c:strRef>
          </c:cat>
          <c:val>
            <c:numRef>
              <c:f>'Data Tables'!$C$119:$DR$119</c:f>
              <c:numCache/>
            </c:numRef>
          </c:val>
          <c:smooth val="0"/>
        </c:ser>
        <c:axId val="1976866453"/>
        <c:axId val="1545123004"/>
      </c:lineChart>
      <c:catAx>
        <c:axId val="1976866453"/>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545123004"/>
      </c:catAx>
      <c:valAx>
        <c:axId val="1545123004"/>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 Buys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976866453"/>
      </c:valAx>
    </c:plotArea>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and Token Issuance</a:t>
            </a:r>
          </a:p>
        </c:rich>
      </c:tx>
      <c:overlay val="0"/>
    </c:title>
    <c:plotArea>
      <c:layout/>
      <c:lineChart>
        <c:ser>
          <c:idx val="0"/>
          <c:order val="0"/>
          <c:tx>
            <c:v>Points</c:v>
          </c:tx>
          <c:spPr>
            <a:ln cmpd="sng">
              <a:solidFill>
                <a:srgbClr val="5B9BD5"/>
              </a:solidFill>
            </a:ln>
          </c:spPr>
          <c:marker>
            <c:symbol val="none"/>
          </c:marker>
          <c:cat>
            <c:strRef>
              <c:f>'Data Tables'!$C$5:$DR$5</c:f>
            </c:strRef>
          </c:cat>
          <c:val>
            <c:numRef>
              <c:f>'Data Tables'!$C$194:$DR$194</c:f>
              <c:numCache/>
            </c:numRef>
          </c:val>
          <c:smooth val="0"/>
        </c:ser>
        <c:ser>
          <c:idx val="1"/>
          <c:order val="1"/>
          <c:tx>
            <c:v>Points with Multiplier</c:v>
          </c:tx>
          <c:spPr>
            <a:ln cmpd="sng">
              <a:solidFill>
                <a:srgbClr val="00FF00">
                  <a:alpha val="100000"/>
                </a:srgbClr>
              </a:solidFill>
            </a:ln>
          </c:spPr>
          <c:marker>
            <c:symbol val="none"/>
          </c:marker>
          <c:dPt>
            <c:idx val="86"/>
            <c:marker>
              <c:symbol val="none"/>
            </c:marker>
          </c:dPt>
          <c:dPt>
            <c:idx val="87"/>
            <c:marker>
              <c:symbol val="none"/>
            </c:marker>
          </c:dPt>
          <c:dPt>
            <c:idx val="103"/>
            <c:marker>
              <c:symbol val="none"/>
            </c:marker>
          </c:dPt>
          <c:cat>
            <c:strRef>
              <c:f>'Data Tables'!$C$5:$DR$5</c:f>
            </c:strRef>
          </c:cat>
          <c:val>
            <c:numRef>
              <c:f>'Data Tables'!$C$197:$DR$197</c:f>
              <c:numCache/>
            </c:numRef>
          </c:val>
          <c:smooth val="0"/>
        </c:ser>
        <c:ser>
          <c:idx val="2"/>
          <c:order val="2"/>
          <c:tx>
            <c:v>Tokens from Conversion</c:v>
          </c:tx>
          <c:spPr>
            <a:ln cmpd="sng">
              <a:solidFill>
                <a:srgbClr val="FF0000">
                  <a:alpha val="100000"/>
                </a:srgbClr>
              </a:solidFill>
            </a:ln>
          </c:spPr>
          <c:marker>
            <c:symbol val="none"/>
          </c:marker>
          <c:cat>
            <c:strRef>
              <c:f>'Data Tables'!$C$5:$DR$5</c:f>
            </c:strRef>
          </c:cat>
          <c:val>
            <c:numRef>
              <c:f>'Data Tables'!$C$201:$DR$201</c:f>
              <c:numCache/>
            </c:numRef>
          </c:val>
          <c:smooth val="0"/>
        </c:ser>
        <c:axId val="1661834967"/>
        <c:axId val="67132899"/>
      </c:lineChart>
      <c:catAx>
        <c:axId val="1661834967"/>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67132899"/>
      </c:catAx>
      <c:valAx>
        <c:axId val="67132899"/>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Points or Tokens / month</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661834967"/>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Token and Point Emissions Through Point System</a:t>
            </a:r>
          </a:p>
        </c:rich>
      </c:tx>
      <c:overlay val="0"/>
    </c:title>
    <c:plotArea>
      <c:layout/>
      <c:lineChart>
        <c:ser>
          <c:idx val="0"/>
          <c:order val="0"/>
          <c:tx>
            <c:v>Points</c:v>
          </c:tx>
          <c:spPr>
            <a:ln cmpd="sng">
              <a:solidFill>
                <a:srgbClr val="5B9BD5"/>
              </a:solidFill>
            </a:ln>
          </c:spPr>
          <c:marker>
            <c:symbol val="none"/>
          </c:marker>
          <c:cat>
            <c:strRef>
              <c:f>'Data Tables'!$C$5:$DR$5</c:f>
            </c:strRef>
          </c:cat>
          <c:val>
            <c:numRef>
              <c:f>'Data Tables'!$C$199:$DR$199</c:f>
              <c:numCache/>
            </c:numRef>
          </c:val>
          <c:smooth val="0"/>
        </c:ser>
        <c:ser>
          <c:idx val="1"/>
          <c:order val="1"/>
          <c:tx>
            <c:v>Tokens</c:v>
          </c:tx>
          <c:spPr>
            <a:ln cmpd="sng">
              <a:solidFill>
                <a:srgbClr val="ED7D31"/>
              </a:solidFill>
            </a:ln>
          </c:spPr>
          <c:marker>
            <c:symbol val="none"/>
          </c:marker>
          <c:cat>
            <c:strRef>
              <c:f>'Data Tables'!$C$5:$DR$5</c:f>
            </c:strRef>
          </c:cat>
          <c:val>
            <c:numRef>
              <c:f>'Data Tables'!$C$202:$DR$202</c:f>
              <c:numCache/>
            </c:numRef>
          </c:val>
          <c:smooth val="0"/>
        </c:ser>
        <c:axId val="376314009"/>
        <c:axId val="63187751"/>
      </c:lineChart>
      <c:catAx>
        <c:axId val="376314009"/>
        <c:scaling>
          <c:orientation val="minMax"/>
        </c:scaling>
        <c:delete val="0"/>
        <c:axPos val="b"/>
        <c:title>
          <c:tx>
            <c:rich>
              <a:bodyPr/>
              <a:lstStyle/>
              <a:p>
                <a:pPr lvl="0">
                  <a:defRPr b="1" i="0" sz="1200">
                    <a:solidFill>
                      <a:srgbClr val="000000"/>
                    </a:solidFill>
                    <a:latin typeface="+mn-lt"/>
                  </a:defRPr>
                </a:pPr>
                <a:r>
                  <a:rPr b="1" i="0" sz="120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63187751"/>
      </c:catAx>
      <c:valAx>
        <c:axId val="63187751"/>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 / month</a:t>
                </a:r>
              </a:p>
            </c:rich>
          </c:tx>
          <c:overlay val="0"/>
        </c:title>
        <c:numFmt formatCode="#,##0" sourceLinked="0"/>
        <c:majorTickMark val="none"/>
        <c:minorTickMark val="none"/>
        <c:tickLblPos val="nextTo"/>
        <c:spPr>
          <a:ln/>
        </c:spPr>
        <c:txPr>
          <a:bodyPr/>
          <a:lstStyle/>
          <a:p>
            <a:pPr lvl="0">
              <a:defRPr b="0" i="0" sz="1200">
                <a:solidFill>
                  <a:srgbClr val="000000"/>
                </a:solidFill>
                <a:latin typeface="+mn-lt"/>
              </a:defRPr>
            </a:pPr>
          </a:p>
        </c:txPr>
        <c:crossAx val="376314009"/>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Emission per User per Month</a:t>
            </a:r>
          </a:p>
        </c:rich>
      </c:tx>
      <c:overlay val="0"/>
    </c:title>
    <c:plotArea>
      <c:layout/>
      <c:lineChart>
        <c:varyColors val="0"/>
        <c:ser>
          <c:idx val="0"/>
          <c:order val="0"/>
          <c:tx>
            <c:v>Points</c:v>
          </c:tx>
          <c:spPr>
            <a:ln cmpd="sng">
              <a:solidFill>
                <a:srgbClr val="5B9BD5"/>
              </a:solidFill>
            </a:ln>
          </c:spPr>
          <c:marker>
            <c:symbol val="none"/>
          </c:marker>
          <c:cat>
            <c:strRef>
              <c:f>'Data Tables'!$C$5:$DR$5</c:f>
            </c:strRef>
          </c:cat>
          <c:val>
            <c:numRef>
              <c:f>'Data Tables'!$C$203:$DR$203</c:f>
              <c:numCache/>
            </c:numRef>
          </c:val>
          <c:smooth val="0"/>
        </c:ser>
        <c:axId val="313537670"/>
        <c:axId val="2047508388"/>
      </c:lineChart>
      <c:catAx>
        <c:axId val="313537670"/>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047508388"/>
      </c:catAx>
      <c:valAx>
        <c:axId val="2047508388"/>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Points per User / month</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313537670"/>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Issuance per User per Month</a:t>
            </a:r>
          </a:p>
        </c:rich>
      </c:tx>
      <c:overlay val="0"/>
    </c:title>
    <c:plotArea>
      <c:layout/>
      <c:lineChart>
        <c:varyColors val="0"/>
        <c:ser>
          <c:idx val="0"/>
          <c:order val="0"/>
          <c:tx>
            <c:v>Points</c:v>
          </c:tx>
          <c:spPr>
            <a:ln cmpd="sng">
              <a:solidFill>
                <a:srgbClr val="5B9BD5"/>
              </a:solidFill>
            </a:ln>
          </c:spPr>
          <c:marker>
            <c:symbol val="none"/>
          </c:marker>
          <c:cat>
            <c:strRef>
              <c:f>'Data Tables'!$C$5:$DR$5</c:f>
            </c:strRef>
          </c:cat>
          <c:val>
            <c:numRef>
              <c:f>'Data Tables'!$C$204:$DR$204</c:f>
              <c:numCache/>
            </c:numRef>
          </c:val>
          <c:smooth val="0"/>
        </c:ser>
        <c:axId val="770908036"/>
        <c:axId val="1730026697"/>
      </c:lineChart>
      <c:catAx>
        <c:axId val="770908036"/>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730026697"/>
      </c:catAx>
      <c:valAx>
        <c:axId val="1730026697"/>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Point Issuance per User per Month / $</a:t>
                </a:r>
              </a:p>
            </c:rich>
          </c:tx>
          <c:layout>
            <c:manualLayout>
              <c:xMode val="edge"/>
              <c:yMode val="edge"/>
              <c:x val="0.032054176072234764"/>
              <c:y val="0.12910798122065728"/>
            </c:manualLayout>
          </c:layout>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770908036"/>
      </c:valAx>
    </c:plotArea>
    <c:legend>
      <c:legendPos val="tr"/>
      <c:overlay val="1"/>
      <c:txPr>
        <a:bodyPr/>
        <a:lstStyle/>
        <a:p>
          <a:pPr lvl="0">
            <a:defRPr b="0">
              <a:solidFill>
                <a:schemeClr val="dk1"/>
              </a:solidFill>
              <a:latin typeface="+mn-lt"/>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Accumulated Point Issuance (without token conversion)</a:t>
            </a:r>
          </a:p>
        </c:rich>
      </c:tx>
      <c:overlay val="0"/>
    </c:title>
    <c:plotArea>
      <c:layout/>
      <c:lineChart>
        <c:varyColors val="0"/>
        <c:ser>
          <c:idx val="0"/>
          <c:order val="0"/>
          <c:tx>
            <c:v>Token</c:v>
          </c:tx>
          <c:spPr>
            <a:ln cmpd="sng">
              <a:solidFill>
                <a:srgbClr val="5B9BD5"/>
              </a:solidFill>
            </a:ln>
          </c:spPr>
          <c:marker>
            <c:symbol val="none"/>
          </c:marker>
          <c:cat>
            <c:strRef>
              <c:f>'Data Tables'!$C$5:$DR$5</c:f>
            </c:strRef>
          </c:cat>
          <c:val>
            <c:numRef>
              <c:f>'Data Tables'!$C$198:$DR$198</c:f>
              <c:numCache/>
            </c:numRef>
          </c:val>
          <c:smooth val="0"/>
        </c:ser>
        <c:axId val="179792539"/>
        <c:axId val="985767957"/>
      </c:lineChart>
      <c:catAx>
        <c:axId val="179792539"/>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985767957"/>
      </c:catAx>
      <c:valAx>
        <c:axId val="985767957"/>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Accumulated Point Issuance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79792539"/>
      </c:valAx>
    </c:plotArea>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Lbls>
            <c:showLegendKey val="0"/>
            <c:showVal val="0"/>
            <c:showCatName val="0"/>
            <c:showSerName val="0"/>
            <c:showPercent val="0"/>
            <c:showBubbleSize val="0"/>
            <c:showLeaderLines val="1"/>
          </c:dLbls>
          <c:cat>
            <c:strRef>
              <c:f>'Utility Modules'!$B$7:$B$12</c:f>
            </c:strRef>
          </c:cat>
          <c:val>
            <c:numRef>
              <c:f>'Utility Modules'!$C$7:$C$12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Project Token Buckets &amp; Token Supply</a:t>
            </a:r>
          </a:p>
        </c:rich>
      </c:tx>
      <c:overlay val="0"/>
    </c:title>
    <c:plotArea>
      <c:layout/>
      <c:lineChart>
        <c:ser>
          <c:idx val="0"/>
          <c:order val="0"/>
          <c:tx>
            <c:strRef>
              <c:f>'Data Tables'!$B$174</c:f>
            </c:strRef>
          </c:tx>
          <c:spPr>
            <a:ln cmpd="sng">
              <a:solidFill>
                <a:srgbClr val="5B9BD5"/>
              </a:solidFill>
            </a:ln>
          </c:spPr>
          <c:marker>
            <c:symbol val="none"/>
          </c:marker>
          <c:cat>
            <c:strRef>
              <c:f>'Data Tables'!$C$5:$DR$5</c:f>
            </c:strRef>
          </c:cat>
          <c:val>
            <c:numRef>
              <c:f>'Data Tables'!$C$174:$DR$174</c:f>
              <c:numCache/>
            </c:numRef>
          </c:val>
          <c:smooth val="0"/>
        </c:ser>
        <c:ser>
          <c:idx val="1"/>
          <c:order val="1"/>
          <c:tx>
            <c:v>Community</c:v>
          </c:tx>
          <c:spPr>
            <a:ln cmpd="sng">
              <a:solidFill>
                <a:srgbClr val="ED7D31"/>
              </a:solidFill>
            </a:ln>
          </c:spPr>
          <c:marker>
            <c:symbol val="none"/>
          </c:marker>
          <c:cat>
            <c:strRef>
              <c:f>'Data Tables'!$C$5:$DR$5</c:f>
            </c:strRef>
          </c:cat>
          <c:val>
            <c:numRef>
              <c:f>'Data Tables'!$C$175:$DR$175</c:f>
              <c:numCache/>
            </c:numRef>
          </c:val>
          <c:smooth val="0"/>
        </c:ser>
        <c:ser>
          <c:idx val="2"/>
          <c:order val="2"/>
          <c:tx>
            <c:v>Foundation</c:v>
          </c:tx>
          <c:spPr>
            <a:ln cmpd="sng">
              <a:solidFill>
                <a:srgbClr val="A5A5A5"/>
              </a:solidFill>
            </a:ln>
          </c:spPr>
          <c:marker>
            <c:symbol val="none"/>
          </c:marker>
          <c:cat>
            <c:strRef>
              <c:f>'Data Tables'!$C$5:$DR$5</c:f>
            </c:strRef>
          </c:cat>
          <c:val>
            <c:numRef>
              <c:f>'Data Tables'!$C$176:$DR$176</c:f>
              <c:numCache/>
            </c:numRef>
          </c:val>
          <c:smooth val="0"/>
        </c:ser>
        <c:ser>
          <c:idx val="3"/>
          <c:order val="3"/>
          <c:tx>
            <c:strRef>
              <c:f>'Data Tables'!$B$177</c:f>
            </c:strRef>
          </c:tx>
          <c:spPr>
            <a:ln cmpd="sng">
              <a:solidFill>
                <a:srgbClr val="FFC000"/>
              </a:solidFill>
            </a:ln>
          </c:spPr>
          <c:marker>
            <c:symbol val="none"/>
          </c:marker>
          <c:cat>
            <c:strRef>
              <c:f>'Data Tables'!$C$5:$DR$5</c:f>
            </c:strRef>
          </c:cat>
          <c:val>
            <c:numRef>
              <c:f>'Data Tables'!$C$177:$DR$177</c:f>
              <c:numCache/>
            </c:numRef>
          </c:val>
          <c:smooth val="0"/>
        </c:ser>
        <c:ser>
          <c:idx val="4"/>
          <c:order val="4"/>
          <c:tx>
            <c:strRef>
              <c:f>'Data Tables'!$B$178</c:f>
            </c:strRef>
          </c:tx>
          <c:spPr>
            <a:ln cmpd="sng">
              <a:solidFill>
                <a:srgbClr val="4472C4"/>
              </a:solidFill>
            </a:ln>
          </c:spPr>
          <c:marker>
            <c:symbol val="none"/>
          </c:marker>
          <c:cat>
            <c:strRef>
              <c:f>'Data Tables'!$C$5:$DR$5</c:f>
            </c:strRef>
          </c:cat>
          <c:val>
            <c:numRef>
              <c:f>'Data Tables'!$C$178:$DR$178</c:f>
              <c:numCache/>
            </c:numRef>
          </c:val>
          <c:smooth val="0"/>
        </c:ser>
        <c:ser>
          <c:idx val="5"/>
          <c:order val="5"/>
          <c:tx>
            <c:v>Liquidity Pool</c:v>
          </c:tx>
          <c:spPr>
            <a:ln cmpd="sng">
              <a:solidFill>
                <a:srgbClr val="70AD47"/>
              </a:solidFill>
            </a:ln>
          </c:spPr>
          <c:marker>
            <c:symbol val="none"/>
          </c:marker>
          <c:cat>
            <c:strRef>
              <c:f>'Data Tables'!$C$5:$DR$5</c:f>
            </c:strRef>
          </c:cat>
          <c:val>
            <c:numRef>
              <c:f>'Data Tables'!$C$179:$DR$179</c:f>
              <c:numCache/>
            </c:numRef>
          </c:val>
          <c:smooth val="0"/>
        </c:ser>
        <c:ser>
          <c:idx val="6"/>
          <c:order val="6"/>
          <c:tx>
            <c:v>Unvested Supply</c:v>
          </c:tx>
          <c:spPr>
            <a:ln cmpd="sng">
              <a:solidFill>
                <a:srgbClr val="8CB9E2"/>
              </a:solidFill>
            </a:ln>
          </c:spPr>
          <c:marker>
            <c:symbol val="none"/>
          </c:marker>
          <c:cat>
            <c:strRef>
              <c:f>'Data Tables'!$C$5:$DR$5</c:f>
            </c:strRef>
          </c:cat>
          <c:val>
            <c:numRef>
              <c:f>'Data Tables'!$C$181:$DR$181</c:f>
              <c:numCache/>
            </c:numRef>
          </c:val>
          <c:smooth val="0"/>
        </c:ser>
        <c:ser>
          <c:idx val="7"/>
          <c:order val="7"/>
          <c:tx>
            <c:v>Circulating Supply</c:v>
          </c:tx>
          <c:spPr>
            <a:ln cmpd="sng">
              <a:solidFill>
                <a:srgbClr val="F2A46F"/>
              </a:solidFill>
            </a:ln>
          </c:spPr>
          <c:marker>
            <c:symbol val="none"/>
          </c:marker>
          <c:cat>
            <c:strRef>
              <c:f>'Data Tables'!$C$5:$DR$5</c:f>
            </c:strRef>
          </c:cat>
          <c:val>
            <c:numRef>
              <c:f>'Data Tables'!$C$182:$DR$182</c:f>
              <c:numCache/>
            </c:numRef>
          </c:val>
          <c:smooth val="0"/>
        </c:ser>
        <c:ser>
          <c:idx val="8"/>
          <c:order val="8"/>
          <c:tx>
            <c:strRef>
              <c:f>'Data Tables'!$B$180</c:f>
            </c:strRef>
          </c:tx>
          <c:spPr>
            <a:ln cmpd="sng">
              <a:solidFill>
                <a:srgbClr val="C0C0C0"/>
              </a:solidFill>
            </a:ln>
          </c:spPr>
          <c:marker>
            <c:symbol val="none"/>
          </c:marker>
          <c:cat>
            <c:strRef>
              <c:f>'Data Tables'!$C$5:$DR$5</c:f>
            </c:strRef>
          </c:cat>
          <c:val>
            <c:numRef>
              <c:f>'Data Tables'!$C$180:$DR$180</c:f>
              <c:numCache/>
            </c:numRef>
          </c:val>
          <c:smooth val="0"/>
        </c:ser>
        <c:axId val="1310864829"/>
        <c:axId val="1038209801"/>
      </c:lineChart>
      <c:catAx>
        <c:axId val="1310864829"/>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809]mm/\ yy;@" sourceLinked="0"/>
        <c:majorTickMark val="none"/>
        <c:minorTickMark val="none"/>
        <c:spPr/>
        <c:txPr>
          <a:bodyPr/>
          <a:lstStyle/>
          <a:p>
            <a:pPr lvl="0">
              <a:defRPr b="0" i="0" sz="1200">
                <a:solidFill>
                  <a:schemeClr val="dk1"/>
                </a:solidFill>
                <a:latin typeface="+mn-lt"/>
              </a:defRPr>
            </a:pPr>
          </a:p>
        </c:txPr>
        <c:crossAx val="1038209801"/>
      </c:catAx>
      <c:valAx>
        <c:axId val="1038209801"/>
        <c:scaling>
          <c:orientation val="minMax"/>
          <c:min val="0.0"/>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310864829"/>
      </c:valAx>
    </c:plotArea>
    <c:legend>
      <c:legendPos val="t"/>
      <c:layout>
        <c:manualLayout>
          <c:xMode val="edge"/>
          <c:yMode val="edge"/>
          <c:x val="0.026750380870986867"/>
          <c:y val="0.12076648841354724"/>
        </c:manualLayout>
      </c:layou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Price</a:t>
            </a:r>
          </a:p>
        </c:rich>
      </c:tx>
      <c:overlay val="0"/>
    </c:title>
    <c:plotArea>
      <c:layout/>
      <c:lineChart>
        <c:varyColors val="0"/>
        <c:ser>
          <c:idx val="0"/>
          <c:order val="0"/>
          <c:tx>
            <c:v>Price</c:v>
          </c:tx>
          <c:spPr>
            <a:ln cmpd="sng">
              <a:solidFill>
                <a:srgbClr val="5B9BD5"/>
              </a:solidFill>
            </a:ln>
          </c:spPr>
          <c:marker>
            <c:symbol val="none"/>
          </c:marker>
          <c:cat>
            <c:strRef>
              <c:f>'Data Tables'!$C$5:$DR$5</c:f>
            </c:strRef>
          </c:cat>
          <c:val>
            <c:numRef>
              <c:f>'Data Tables'!$C$187:$DR$187</c:f>
              <c:numCache/>
            </c:numRef>
          </c:val>
          <c:smooth val="0"/>
        </c:ser>
        <c:axId val="1709773229"/>
        <c:axId val="263428880"/>
      </c:lineChart>
      <c:catAx>
        <c:axId val="1709773229"/>
        <c:scaling>
          <c:orientation val="minMax"/>
        </c:scaling>
        <c:delete val="0"/>
        <c:axPos val="b"/>
        <c:title>
          <c:tx>
            <c:rich>
              <a:bodyPr/>
              <a:lstStyle/>
              <a:p>
                <a:pPr lvl="0">
                  <a:defRPr b="1" i="0" sz="1200">
                    <a:solidFill>
                      <a:srgbClr val="000000"/>
                    </a:solidFill>
                    <a:latin typeface="+mn-lt"/>
                  </a:defRPr>
                </a:pPr>
                <a:r>
                  <a:rPr b="1" i="0" sz="1200">
                    <a:solidFill>
                      <a:srgbClr val="000000"/>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63428880"/>
      </c:catAx>
      <c:valAx>
        <c:axId val="263428880"/>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 Price / $</a:t>
                </a:r>
              </a:p>
            </c:rich>
          </c:tx>
          <c:overlay val="0"/>
        </c:title>
        <c:numFmt formatCode="0.0000" sourceLinked="0"/>
        <c:majorTickMark val="none"/>
        <c:minorTickMark val="none"/>
        <c:tickLblPos val="nextTo"/>
        <c:spPr>
          <a:ln/>
        </c:spPr>
        <c:txPr>
          <a:bodyPr/>
          <a:lstStyle/>
          <a:p>
            <a:pPr lvl="0">
              <a:defRPr b="0" i="0" sz="1200">
                <a:solidFill>
                  <a:schemeClr val="dk1"/>
                </a:solidFill>
                <a:latin typeface="+mn-lt"/>
              </a:defRPr>
            </a:pPr>
          </a:p>
        </c:txPr>
        <c:crossAx val="1709773229"/>
      </c:valAx>
      <c:lineChart>
        <c:varyColors val="0"/>
        <c:ser>
          <c:idx val="1"/>
          <c:order val="1"/>
          <c:tx>
            <c:strRef>
              <c:f>'Data Tables'!$B$156</c:f>
            </c:strRef>
          </c:tx>
          <c:spPr>
            <a:ln cmpd="sng">
              <a:solidFill>
                <a:srgbClr val="ED7D31"/>
              </a:solidFill>
            </a:ln>
          </c:spPr>
          <c:marker>
            <c:symbol val="none"/>
          </c:marker>
          <c:cat>
            <c:strRef>
              <c:f>'Data Tables'!$C$5:$DR$5</c:f>
            </c:strRef>
          </c:cat>
          <c:val>
            <c:numRef>
              <c:f>'Data Tables'!$C$156:$DR$156</c:f>
              <c:numCache/>
            </c:numRef>
          </c:val>
          <c:smooth val="0"/>
        </c:ser>
        <c:axId val="983850404"/>
        <c:axId val="1878246713"/>
      </c:lineChart>
      <c:catAx>
        <c:axId val="983850404"/>
        <c:scaling>
          <c:orientation val="minMax"/>
        </c:scaling>
        <c:delete val="1"/>
        <c:axPos val="b"/>
        <c:numFmt formatCode="mm/yy;@" sourceLinked="0"/>
        <c:majorTickMark val="none"/>
        <c:minorTickMark val="none"/>
        <c:spPr/>
        <c:txPr>
          <a:bodyPr/>
          <a:lstStyle/>
          <a:p>
            <a:pPr lvl="0">
              <a:defRPr b="0" i="0" sz="1200">
                <a:solidFill>
                  <a:schemeClr val="dk1"/>
                </a:solidFill>
                <a:latin typeface="+mn-lt"/>
              </a:defRPr>
            </a:pPr>
          </a:p>
        </c:txPr>
        <c:crossAx val="1878246713"/>
      </c:catAx>
      <c:valAx>
        <c:axId val="1878246713"/>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Volatility /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3850404"/>
        <c:crosses val="max"/>
      </c:valAx>
    </c:plotArea>
    <c:legend>
      <c:legendPos val="t"/>
      <c:overlay val="0"/>
      <c:txPr>
        <a:bodyPr/>
        <a:lstStyle/>
        <a:p>
          <a:pPr lvl="0">
            <a:defRPr b="0">
              <a:solidFill>
                <a:srgbClr val="1A1A1A"/>
              </a:solidFill>
              <a:latin typeface="+mn-lt"/>
            </a:defRPr>
          </a:pPr>
        </a:p>
      </c:txPr>
    </c:legend>
    <c:plotVisOnly val="1"/>
  </c:chart>
  <c:spPr>
    <a:solidFill>
      <a:srgbClr val="FFFFFF"/>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Market Caps &amp; LP Valuations</a:t>
            </a:r>
          </a:p>
        </c:rich>
      </c:tx>
      <c:overlay val="0"/>
    </c:title>
    <c:plotArea>
      <c:layout/>
      <c:lineChart>
        <c:ser>
          <c:idx val="0"/>
          <c:order val="0"/>
          <c:tx>
            <c:v>LP Valuation</c:v>
          </c:tx>
          <c:spPr>
            <a:ln cmpd="sng">
              <a:solidFill>
                <a:srgbClr val="5B9BD5"/>
              </a:solidFill>
            </a:ln>
          </c:spPr>
          <c:marker>
            <c:symbol val="none"/>
          </c:marker>
          <c:cat>
            <c:strRef>
              <c:f>'Data Tables'!$C$5:$DR$5</c:f>
            </c:strRef>
          </c:cat>
          <c:val>
            <c:numRef>
              <c:f>'Data Tables'!$C$154:$DR$154</c:f>
              <c:numCache/>
            </c:numRef>
          </c:val>
          <c:smooth val="0"/>
        </c:ser>
        <c:ser>
          <c:idx val="1"/>
          <c:order val="1"/>
          <c:tx>
            <c:v>Market Cap</c:v>
          </c:tx>
          <c:spPr>
            <a:ln cmpd="sng">
              <a:solidFill>
                <a:srgbClr val="ED7D31"/>
              </a:solidFill>
            </a:ln>
          </c:spPr>
          <c:marker>
            <c:symbol val="none"/>
          </c:marker>
          <c:cat>
            <c:strRef>
              <c:f>'Data Tables'!$C$5:$DR$5</c:f>
            </c:strRef>
          </c:cat>
          <c:val>
            <c:numRef>
              <c:f>'Data Tables'!$C$188:$DR$188</c:f>
              <c:numCache/>
            </c:numRef>
          </c:val>
          <c:smooth val="0"/>
        </c:ser>
        <c:ser>
          <c:idx val="2"/>
          <c:order val="2"/>
          <c:tx>
            <c:v>FDV Market Cap</c:v>
          </c:tx>
          <c:spPr>
            <a:ln cmpd="sng">
              <a:solidFill>
                <a:srgbClr val="A5A5A5"/>
              </a:solidFill>
            </a:ln>
          </c:spPr>
          <c:marker>
            <c:symbol val="none"/>
          </c:marker>
          <c:cat>
            <c:strRef>
              <c:f>'Data Tables'!$C$5:$DR$5</c:f>
            </c:strRef>
          </c:cat>
          <c:val>
            <c:numRef>
              <c:f>'Data Tables'!$C$189:$DR$189</c:f>
              <c:numCache/>
            </c:numRef>
          </c:val>
          <c:smooth val="0"/>
        </c:ser>
        <c:axId val="671438560"/>
        <c:axId val="656262748"/>
      </c:lineChart>
      <c:catAx>
        <c:axId val="671438560"/>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656262748"/>
      </c:catAx>
      <c:valAx>
        <c:axId val="656262748"/>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USD Valuations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671438560"/>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Monthly Utility Rewards / Burnings / Transfers</a:t>
            </a:r>
          </a:p>
        </c:rich>
      </c:tx>
      <c:overlay val="0"/>
    </c:title>
    <c:plotArea>
      <c:layout/>
      <c:lineChart>
        <c:ser>
          <c:idx val="0"/>
          <c:order val="0"/>
          <c:tx>
            <c:strRef>
              <c:f>'Data Tables'!$B$166</c:f>
            </c:strRef>
          </c:tx>
          <c:spPr>
            <a:ln cmpd="sng">
              <a:solidFill>
                <a:srgbClr val="5B9BD5"/>
              </a:solidFill>
            </a:ln>
          </c:spPr>
          <c:marker>
            <c:symbol val="none"/>
          </c:marker>
          <c:cat>
            <c:strRef>
              <c:f>'Data Tables'!$C$5:$DR$5</c:f>
            </c:strRef>
          </c:cat>
          <c:val>
            <c:numRef>
              <c:f>'Data Tables'!$C$166:$DR$166</c:f>
              <c:numCache/>
            </c:numRef>
          </c:val>
          <c:smooth val="0"/>
        </c:ser>
        <c:ser>
          <c:idx val="1"/>
          <c:order val="1"/>
          <c:tx>
            <c:strRef>
              <c:f>'Data Tables'!$B$167</c:f>
            </c:strRef>
          </c:tx>
          <c:spPr>
            <a:ln cmpd="sng">
              <a:solidFill>
                <a:srgbClr val="ED7D31"/>
              </a:solidFill>
            </a:ln>
          </c:spPr>
          <c:marker>
            <c:symbol val="none"/>
          </c:marker>
          <c:cat>
            <c:strRef>
              <c:f>'Data Tables'!$C$5:$DR$5</c:f>
            </c:strRef>
          </c:cat>
          <c:val>
            <c:numRef>
              <c:f>'Data Tables'!$C$167:$DR$167</c:f>
              <c:numCache/>
            </c:numRef>
          </c:val>
          <c:smooth val="0"/>
        </c:ser>
        <c:ser>
          <c:idx val="2"/>
          <c:order val="2"/>
          <c:tx>
            <c:strRef>
              <c:f>'Data Tables'!$B$168</c:f>
            </c:strRef>
          </c:tx>
          <c:spPr>
            <a:ln cmpd="sng">
              <a:solidFill>
                <a:srgbClr val="A5A5A5"/>
              </a:solidFill>
            </a:ln>
          </c:spPr>
          <c:marker>
            <c:symbol val="none"/>
          </c:marker>
          <c:cat>
            <c:strRef>
              <c:f>'Data Tables'!$C$5:$DR$5</c:f>
            </c:strRef>
          </c:cat>
          <c:val>
            <c:numRef>
              <c:f>'Data Tables'!$C$168:$DR$168</c:f>
              <c:numCache/>
            </c:numRef>
          </c:val>
          <c:smooth val="0"/>
        </c:ser>
        <c:ser>
          <c:idx val="3"/>
          <c:order val="3"/>
          <c:tx>
            <c:strRef>
              <c:f>'Data Tables'!$B$169</c:f>
            </c:strRef>
          </c:tx>
          <c:spPr>
            <a:ln cmpd="sng">
              <a:solidFill>
                <a:srgbClr val="FFC000"/>
              </a:solidFill>
            </a:ln>
          </c:spPr>
          <c:marker>
            <c:symbol val="none"/>
          </c:marker>
          <c:cat>
            <c:strRef>
              <c:f>'Data Tables'!$C$5:$DR$5</c:f>
            </c:strRef>
          </c:cat>
          <c:val>
            <c:numRef>
              <c:f>'Data Tables'!$C$169:$DR$169</c:f>
              <c:numCache/>
            </c:numRef>
          </c:val>
          <c:smooth val="0"/>
        </c:ser>
        <c:ser>
          <c:idx val="4"/>
          <c:order val="4"/>
          <c:tx>
            <c:v>Transfer for Reputation</c:v>
          </c:tx>
          <c:spPr>
            <a:ln cmpd="sng">
              <a:solidFill>
                <a:srgbClr val="4472C4"/>
              </a:solidFill>
            </a:ln>
          </c:spPr>
          <c:marker>
            <c:symbol val="none"/>
          </c:marker>
          <c:cat>
            <c:strRef>
              <c:f>'Data Tables'!$C$5:$DR$5</c:f>
            </c:strRef>
          </c:cat>
          <c:val>
            <c:numRef>
              <c:f>'Data Tables'!$C$170:$DR$170</c:f>
              <c:numCache/>
            </c:numRef>
          </c:val>
          <c:smooth val="0"/>
        </c:ser>
        <c:ser>
          <c:idx val="5"/>
          <c:order val="5"/>
          <c:tx>
            <c:strRef>
              <c:f>'Data Tables'!$B$171</c:f>
            </c:strRef>
          </c:tx>
          <c:spPr>
            <a:ln cmpd="sng">
              <a:solidFill>
                <a:srgbClr val="70AD47"/>
              </a:solidFill>
            </a:ln>
          </c:spPr>
          <c:marker>
            <c:symbol val="none"/>
          </c:marker>
          <c:cat>
            <c:strRef>
              <c:f>'Data Tables'!$C$5:$DR$5</c:f>
            </c:strRef>
          </c:cat>
          <c:val>
            <c:numRef>
              <c:f>'Data Tables'!$C$171:$DR$171</c:f>
              <c:numCache/>
            </c:numRef>
          </c:val>
          <c:smooth val="0"/>
        </c:ser>
        <c:ser>
          <c:idx val="6"/>
          <c:order val="6"/>
          <c:tx>
            <c:strRef>
              <c:f>'Data Tables'!$B$54</c:f>
            </c:strRef>
          </c:tx>
          <c:spPr>
            <a:ln cmpd="sng">
              <a:solidFill>
                <a:srgbClr val="8CB9E2"/>
              </a:solidFill>
            </a:ln>
          </c:spPr>
          <c:marker>
            <c:symbol val="none"/>
          </c:marker>
          <c:cat>
            <c:strRef>
              <c:f>'Data Tables'!$C$5:$DR$5</c:f>
            </c:strRef>
          </c:cat>
          <c:val>
            <c:numRef>
              <c:f>'Data Tables'!$C$54:$DR$54</c:f>
              <c:numCache/>
            </c:numRef>
          </c:val>
          <c:smooth val="0"/>
        </c:ser>
        <c:ser>
          <c:idx val="7"/>
          <c:order val="7"/>
          <c:tx>
            <c:strRef>
              <c:f>'Data Tables'!$B$61</c:f>
            </c:strRef>
          </c:tx>
          <c:spPr>
            <a:ln cmpd="sng">
              <a:solidFill>
                <a:srgbClr val="CC0000">
                  <a:alpha val="100000"/>
                </a:srgbClr>
              </a:solidFill>
            </a:ln>
          </c:spPr>
          <c:marker>
            <c:symbol val="circle"/>
            <c:size val="10"/>
            <c:spPr>
              <a:solidFill>
                <a:srgbClr val="CC0000">
                  <a:alpha val="100000"/>
                </a:srgbClr>
              </a:solidFill>
              <a:ln cmpd="sng">
                <a:solidFill>
                  <a:srgbClr val="CC0000">
                    <a:alpha val="100000"/>
                  </a:srgbClr>
                </a:solidFill>
              </a:ln>
            </c:spPr>
          </c:marker>
          <c:cat>
            <c:strRef>
              <c:f>'Data Tables'!$C$5:$DR$5</c:f>
            </c:strRef>
          </c:cat>
          <c:val>
            <c:numRef>
              <c:f>'Data Tables'!$C$61:$DR$61</c:f>
              <c:numCache/>
            </c:numRef>
          </c:val>
          <c:smooth val="0"/>
        </c:ser>
        <c:axId val="958652753"/>
        <c:axId val="1452419200"/>
      </c:lineChart>
      <c:catAx>
        <c:axId val="958652753"/>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452419200"/>
      </c:catAx>
      <c:valAx>
        <c:axId val="1452419200"/>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Value Flow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958652753"/>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Utility Allocations</a:t>
            </a:r>
          </a:p>
        </c:rich>
      </c:tx>
      <c:overlay val="0"/>
    </c:title>
    <c:plotArea>
      <c:layout/>
      <c:lineChart>
        <c:ser>
          <c:idx val="0"/>
          <c:order val="0"/>
          <c:tx>
            <c:strRef>
              <c:f>'Data Tables'!$B$109</c:f>
            </c:strRef>
          </c:tx>
          <c:spPr>
            <a:ln cmpd="sng">
              <a:solidFill>
                <a:srgbClr val="5B9BD5"/>
              </a:solidFill>
            </a:ln>
          </c:spPr>
          <c:marker>
            <c:symbol val="none"/>
          </c:marker>
          <c:cat>
            <c:strRef>
              <c:f>'Data Tables'!$C$5:$DR$5</c:f>
            </c:strRef>
          </c:cat>
          <c:val>
            <c:numRef>
              <c:f>'Data Tables'!$C$109:$DR$109</c:f>
              <c:numCache/>
            </c:numRef>
          </c:val>
          <c:smooth val="0"/>
        </c:ser>
        <c:ser>
          <c:idx val="1"/>
          <c:order val="1"/>
          <c:tx>
            <c:strRef>
              <c:f>'Data Tables'!$B$110</c:f>
            </c:strRef>
          </c:tx>
          <c:spPr>
            <a:ln cmpd="sng">
              <a:solidFill>
                <a:srgbClr val="ED7D31"/>
              </a:solidFill>
            </a:ln>
          </c:spPr>
          <c:marker>
            <c:symbol val="none"/>
          </c:marker>
          <c:cat>
            <c:strRef>
              <c:f>'Data Tables'!$C$5:$DR$5</c:f>
            </c:strRef>
          </c:cat>
          <c:val>
            <c:numRef>
              <c:f>'Data Tables'!$C$110:$DR$110</c:f>
              <c:numCache/>
            </c:numRef>
          </c:val>
          <c:smooth val="0"/>
        </c:ser>
        <c:ser>
          <c:idx val="2"/>
          <c:order val="2"/>
          <c:tx>
            <c:strRef>
              <c:f>'Data Tables'!$B$111</c:f>
            </c:strRef>
          </c:tx>
          <c:spPr>
            <a:ln cmpd="sng">
              <a:solidFill>
                <a:srgbClr val="A5A5A5"/>
              </a:solidFill>
            </a:ln>
          </c:spPr>
          <c:marker>
            <c:symbol val="none"/>
          </c:marker>
          <c:cat>
            <c:strRef>
              <c:f>'Data Tables'!$C$5:$DR$5</c:f>
            </c:strRef>
          </c:cat>
          <c:val>
            <c:numRef>
              <c:f>'Data Tables'!$C$111:$DR$111</c:f>
              <c:numCache/>
            </c:numRef>
          </c:val>
          <c:smooth val="0"/>
        </c:ser>
        <c:ser>
          <c:idx val="3"/>
          <c:order val="3"/>
          <c:tx>
            <c:strRef>
              <c:f>'Data Tables'!$B$112</c:f>
            </c:strRef>
          </c:tx>
          <c:spPr>
            <a:ln cmpd="sng">
              <a:solidFill>
                <a:srgbClr val="FFC000"/>
              </a:solidFill>
            </a:ln>
          </c:spPr>
          <c:marker>
            <c:symbol val="none"/>
          </c:marker>
          <c:cat>
            <c:strRef>
              <c:f>'Data Tables'!$C$5:$DR$5</c:f>
            </c:strRef>
          </c:cat>
          <c:val>
            <c:numRef>
              <c:f>'Data Tables'!$C$112:$DR$112</c:f>
              <c:numCache/>
            </c:numRef>
          </c:val>
          <c:smooth val="0"/>
        </c:ser>
        <c:ser>
          <c:idx val="4"/>
          <c:order val="4"/>
          <c:tx>
            <c:strRef>
              <c:f>'Data Tables'!$B$113</c:f>
            </c:strRef>
          </c:tx>
          <c:spPr>
            <a:ln cmpd="sng">
              <a:solidFill>
                <a:srgbClr val="4472C4"/>
              </a:solidFill>
            </a:ln>
          </c:spPr>
          <c:marker>
            <c:symbol val="none"/>
          </c:marker>
          <c:cat>
            <c:strRef>
              <c:f>'Data Tables'!$C$5:$DR$5</c:f>
            </c:strRef>
          </c:cat>
          <c:val>
            <c:numRef>
              <c:f>'Data Tables'!$C$113:$DR$113</c:f>
              <c:numCache/>
            </c:numRef>
          </c:val>
          <c:smooth val="0"/>
        </c:ser>
        <c:ser>
          <c:idx val="5"/>
          <c:order val="5"/>
          <c:tx>
            <c:strRef>
              <c:f>'Data Tables'!$B$114</c:f>
            </c:strRef>
          </c:tx>
          <c:spPr>
            <a:ln cmpd="sng">
              <a:solidFill>
                <a:srgbClr val="70AD47"/>
              </a:solidFill>
            </a:ln>
          </c:spPr>
          <c:marker>
            <c:symbol val="none"/>
          </c:marker>
          <c:cat>
            <c:strRef>
              <c:f>'Data Tables'!$C$5:$DR$5</c:f>
            </c:strRef>
          </c:cat>
          <c:val>
            <c:numRef>
              <c:f>'Data Tables'!$C$114:$DR$114</c:f>
              <c:numCache/>
            </c:numRef>
          </c:val>
          <c:smooth val="0"/>
        </c:ser>
        <c:ser>
          <c:idx val="6"/>
          <c:order val="6"/>
          <c:tx>
            <c:strRef>
              <c:f>'Data Tables'!$B$52</c:f>
            </c:strRef>
          </c:tx>
          <c:spPr>
            <a:ln cmpd="sng">
              <a:solidFill>
                <a:srgbClr val="8CB9E2"/>
              </a:solidFill>
            </a:ln>
          </c:spPr>
          <c:marker>
            <c:symbol val="none"/>
          </c:marker>
          <c:cat>
            <c:strRef>
              <c:f>'Data Tables'!$C$5:$DR$5</c:f>
            </c:strRef>
          </c:cat>
          <c:val>
            <c:numRef>
              <c:f>'Data Tables'!$C$52:$DR$52</c:f>
              <c:numCache/>
            </c:numRef>
          </c:val>
          <c:smooth val="0"/>
        </c:ser>
        <c:ser>
          <c:idx val="7"/>
          <c:order val="7"/>
          <c:tx>
            <c:strRef>
              <c:f>'Data Tables'!$B$59</c:f>
            </c:strRef>
          </c:tx>
          <c:spPr>
            <a:ln cmpd="sng">
              <a:solidFill>
                <a:srgbClr val="F2A46F"/>
              </a:solidFill>
            </a:ln>
          </c:spPr>
          <c:marker>
            <c:symbol val="none"/>
          </c:marker>
          <c:cat>
            <c:strRef>
              <c:f>'Data Tables'!$C$5:$DR$5</c:f>
            </c:strRef>
          </c:cat>
          <c:val>
            <c:numRef>
              <c:f>'Data Tables'!$C$59:$DR$59</c:f>
              <c:numCache/>
            </c:numRef>
          </c:val>
          <c:smooth val="0"/>
        </c:ser>
        <c:axId val="94612377"/>
        <c:axId val="1317698016"/>
      </c:lineChart>
      <c:catAx>
        <c:axId val="94612377"/>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317698016"/>
      </c:catAx>
      <c:valAx>
        <c:axId val="1317698016"/>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Tokens</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94612377"/>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 Id="rId3"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2.jpg"/><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2.jpg"/><Relationship Id="rId6"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11" Type="http://schemas.openxmlformats.org/officeDocument/2006/relationships/image" Target="../media/image2.jpg"/><Relationship Id="rId10" Type="http://schemas.openxmlformats.org/officeDocument/2006/relationships/image" Target="../media/image14.png"/><Relationship Id="rId12" Type="http://schemas.openxmlformats.org/officeDocument/2006/relationships/image" Target="../media/image1.png"/><Relationship Id="rId9" Type="http://schemas.openxmlformats.org/officeDocument/2006/relationships/image" Target="../media/image13.png"/><Relationship Id="rId5" Type="http://schemas.openxmlformats.org/officeDocument/2006/relationships/chart" Target="../charts/chart12.xml"/><Relationship Id="rId6" Type="http://schemas.openxmlformats.org/officeDocument/2006/relationships/chart" Target="../charts/chart13.xml"/><Relationship Id="rId7" Type="http://schemas.openxmlformats.org/officeDocument/2006/relationships/image" Target="../media/image11.png"/><Relationship Id="rId8"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 Id="rId4" Type="http://schemas.openxmlformats.org/officeDocument/2006/relationships/chart" Target="../charts/chart17.xml"/><Relationship Id="rId5" Type="http://schemas.openxmlformats.org/officeDocument/2006/relationships/chart" Target="../charts/chart18.xml"/><Relationship Id="rId6" Type="http://schemas.openxmlformats.org/officeDocument/2006/relationships/image" Target="../media/image2.jpg"/><Relationship Id="rId7"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428625</xdr:colOff>
      <xdr:row>0</xdr:row>
      <xdr:rowOff>0</xdr:rowOff>
    </xdr:from>
    <xdr:ext cx="8134350" cy="20002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219075</xdr:colOff>
      <xdr:row>0</xdr:row>
      <xdr:rowOff>1666875</xdr:rowOff>
    </xdr:from>
    <xdr:ext cx="2857500" cy="3333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41</xdr:row>
      <xdr:rowOff>0</xdr:rowOff>
    </xdr:from>
    <xdr:ext cx="8220075" cy="122205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68</xdr:row>
      <xdr:rowOff>47625</xdr:rowOff>
    </xdr:from>
    <xdr:ext cx="5705475" cy="3200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1638300</xdr:colOff>
      <xdr:row>68</xdr:row>
      <xdr:rowOff>47625</xdr:rowOff>
    </xdr:from>
    <xdr:ext cx="6896100" cy="43434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171450</xdr:colOff>
      <xdr:row>8</xdr:row>
      <xdr:rowOff>152400</xdr:rowOff>
    </xdr:from>
    <xdr:ext cx="3571875" cy="25527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428625</xdr:colOff>
      <xdr:row>0</xdr:row>
      <xdr:rowOff>0</xdr:rowOff>
    </xdr:from>
    <xdr:ext cx="8134350" cy="2000250"/>
    <xdr:pic>
      <xdr:nvPicPr>
        <xdr:cNvPr id="0" name="image2.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485775</xdr:colOff>
      <xdr:row>0</xdr:row>
      <xdr:rowOff>1666875</xdr:rowOff>
    </xdr:from>
    <xdr:ext cx="2857500" cy="33337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714375</xdr:colOff>
      <xdr:row>19</xdr:row>
      <xdr:rowOff>38100</xdr:rowOff>
    </xdr:from>
    <xdr:ext cx="8915400" cy="36195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228600</xdr:colOff>
      <xdr:row>57</xdr:row>
      <xdr:rowOff>142875</xdr:rowOff>
    </xdr:from>
    <xdr:ext cx="9486900" cy="398145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57150</xdr:colOff>
      <xdr:row>38</xdr:row>
      <xdr:rowOff>76200</xdr:rowOff>
    </xdr:from>
    <xdr:ext cx="6591300" cy="27813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276225</xdr:colOff>
      <xdr:row>38</xdr:row>
      <xdr:rowOff>76200</xdr:rowOff>
    </xdr:from>
    <xdr:ext cx="6591300" cy="278130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247650</xdr:colOff>
      <xdr:row>0</xdr:row>
      <xdr:rowOff>19050</xdr:rowOff>
    </xdr:from>
    <xdr:ext cx="8134350" cy="2000250"/>
    <xdr:pic>
      <xdr:nvPicPr>
        <xdr:cNvPr id="0" name="image2.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276225</xdr:colOff>
      <xdr:row>0</xdr:row>
      <xdr:rowOff>1685925</xdr:rowOff>
    </xdr:from>
    <xdr:ext cx="2857500" cy="333375"/>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257175</xdr:colOff>
      <xdr:row>77</xdr:row>
      <xdr:rowOff>85725</xdr:rowOff>
    </xdr:from>
    <xdr:ext cx="5048250" cy="2705100"/>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266700</xdr:colOff>
      <xdr:row>58</xdr:row>
      <xdr:rowOff>76200</xdr:rowOff>
    </xdr:from>
    <xdr:ext cx="4124325" cy="26574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552450</xdr:colOff>
      <xdr:row>71</xdr:row>
      <xdr:rowOff>171450</xdr:rowOff>
    </xdr:from>
    <xdr:ext cx="4219575" cy="2705100"/>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552450</xdr:colOff>
      <xdr:row>58</xdr:row>
      <xdr:rowOff>57150</xdr:rowOff>
    </xdr:from>
    <xdr:ext cx="4219575" cy="2705100"/>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266700</xdr:colOff>
      <xdr:row>71</xdr:row>
      <xdr:rowOff>171450</xdr:rowOff>
    </xdr:from>
    <xdr:ext cx="4124325" cy="2705100"/>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3</xdr:col>
      <xdr:colOff>733425</xdr:colOff>
      <xdr:row>4</xdr:row>
      <xdr:rowOff>9525</xdr:rowOff>
    </xdr:from>
    <xdr:ext cx="3571875" cy="1238250"/>
    <xdr:graphicFrame>
      <xdr:nvGraphicFramePr>
        <xdr:cNvPr id="13" name="Chart 13"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13</xdr:col>
      <xdr:colOff>571500</xdr:colOff>
      <xdr:row>16</xdr:row>
      <xdr:rowOff>476250</xdr:rowOff>
    </xdr:from>
    <xdr:ext cx="5457825" cy="1495425"/>
    <xdr:sp>
      <xdr:nvSpPr>
        <xdr:cNvPr id="3" name="Shape 3"/>
        <xdr:cNvSpPr/>
      </xdr:nvSpPr>
      <xdr:spPr>
        <a:xfrm>
          <a:off x="2617088" y="3113250"/>
          <a:ext cx="5457825" cy="133350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571500</xdr:colOff>
      <xdr:row>28</xdr:row>
      <xdr:rowOff>476250</xdr:rowOff>
    </xdr:from>
    <xdr:ext cx="5457825" cy="1495425"/>
    <xdr:sp>
      <xdr:nvSpPr>
        <xdr:cNvPr id="4" name="Shape 4"/>
        <xdr:cNvSpPr/>
      </xdr:nvSpPr>
      <xdr:spPr>
        <a:xfrm>
          <a:off x="2617088" y="3037050"/>
          <a:ext cx="5457825" cy="148590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180975</xdr:colOff>
      <xdr:row>35</xdr:row>
      <xdr:rowOff>514350</xdr:rowOff>
    </xdr:from>
    <xdr:ext cx="5457825" cy="2066925"/>
    <xdr:sp>
      <xdr:nvSpPr>
        <xdr:cNvPr id="5" name="Shape 5"/>
        <xdr:cNvSpPr/>
      </xdr:nvSpPr>
      <xdr:spPr>
        <a:xfrm>
          <a:off x="2617088" y="2751300"/>
          <a:ext cx="5457825" cy="205740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390525</xdr:colOff>
      <xdr:row>28</xdr:row>
      <xdr:rowOff>238125</xdr:rowOff>
    </xdr:from>
    <xdr:ext cx="5457825" cy="2076450"/>
    <xdr:sp>
      <xdr:nvSpPr>
        <xdr:cNvPr id="6" name="Shape 6"/>
        <xdr:cNvSpPr/>
      </xdr:nvSpPr>
      <xdr:spPr>
        <a:xfrm>
          <a:off x="2621850" y="2746538"/>
          <a:ext cx="5448300" cy="2066925"/>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533400</xdr:colOff>
      <xdr:row>28</xdr:row>
      <xdr:rowOff>295275</xdr:rowOff>
    </xdr:from>
    <xdr:ext cx="5391150" cy="2066925"/>
    <xdr:grpSp>
      <xdr:nvGrpSpPr>
        <xdr:cNvPr id="2" name="Shape 2" title="Drawing"/>
        <xdr:cNvGrpSpPr/>
      </xdr:nvGrpSpPr>
      <xdr:grpSpPr>
        <a:xfrm>
          <a:off x="2621850" y="2746538"/>
          <a:ext cx="5448300" cy="2066925"/>
          <a:chOff x="2621850" y="2746538"/>
          <a:chExt cx="5448300" cy="2066925"/>
        </a:xfrm>
      </xdr:grpSpPr>
      <xdr:grpSp>
        <xdr:nvGrpSpPr>
          <xdr:cNvPr id="7" name="Shape 7"/>
          <xdr:cNvGrpSpPr/>
        </xdr:nvGrpSpPr>
        <xdr:grpSpPr>
          <a:xfrm>
            <a:off x="2621850" y="2746538"/>
            <a:ext cx="5448300" cy="2066925"/>
            <a:chOff x="7402830" y="2377440"/>
            <a:chExt cx="5596891" cy="1981200"/>
          </a:xfrm>
        </xdr:grpSpPr>
        <xdr:sp>
          <xdr:nvSpPr>
            <xdr:cNvPr id="8" name="Shape 8"/>
            <xdr:cNvSpPr/>
          </xdr:nvSpPr>
          <xdr:spPr>
            <a:xfrm>
              <a:off x="7402830" y="2377440"/>
              <a:ext cx="5596875" cy="1981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txBox="1"/>
          </xdr:nvSpPr>
          <xdr:spPr>
            <a:xfrm>
              <a:off x="10370820" y="286893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Tokens will be locked permanently into the utility. Rewards will by paid out from the payout source according to the token payout APR</a:t>
              </a:r>
              <a:r>
                <a:rPr b="0" i="0" lang="en-US" sz="1100" u="none" strike="noStrike">
                  <a:solidFill>
                    <a:schemeClr val="dk1"/>
                  </a:solidFill>
                  <a:latin typeface="Calibri"/>
                  <a:ea typeface="Calibri"/>
                  <a:cs typeface="Calibri"/>
                  <a:sym typeface="Calibri"/>
                </a:rPr>
                <a:t> and the amount of tokens locked.</a:t>
              </a:r>
              <a:endParaRPr sz="1400"/>
            </a:p>
          </xdr:txBody>
        </xdr:sp>
        <xdr:grpSp>
          <xdr:nvGrpSpPr>
            <xdr:cNvPr id="10" name="Shape 10"/>
            <xdr:cNvGrpSpPr/>
          </xdr:nvGrpSpPr>
          <xdr:grpSpPr>
            <a:xfrm>
              <a:off x="7402830" y="2377440"/>
              <a:ext cx="2945130" cy="1981200"/>
              <a:chOff x="7402830" y="2377440"/>
              <a:chExt cx="2945130" cy="1981200"/>
            </a:xfrm>
          </xdr:grpSpPr>
          <xdr:grpSp>
            <xdr:nvGrpSpPr>
              <xdr:cNvPr id="11" name="Shape 11"/>
              <xdr:cNvGrpSpPr/>
            </xdr:nvGrpSpPr>
            <xdr:grpSpPr>
              <a:xfrm>
                <a:off x="7402830" y="2377440"/>
                <a:ext cx="2651760" cy="1981200"/>
                <a:chOff x="7787640" y="2377440"/>
                <a:chExt cx="2651760" cy="1981200"/>
              </a:xfrm>
            </xdr:grpSpPr>
            <xdr:sp>
              <xdr:nvSpPr>
                <xdr:cNvPr id="12" name="Shape 12"/>
                <xdr:cNvSpPr/>
              </xdr:nvSpPr>
              <xdr:spPr>
                <a:xfrm>
                  <a:off x="7787640" y="308991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lt1"/>
                      </a:solidFill>
                      <a:latin typeface="Calibri"/>
                      <a:ea typeface="Calibri"/>
                      <a:cs typeface="Calibri"/>
                      <a:sym typeface="Calibri"/>
                    </a:rPr>
                    <a:t>Tokens</a:t>
                  </a:r>
                  <a:endParaRPr sz="1400"/>
                </a:p>
              </xdr:txBody>
            </xdr:sp>
            <xdr:sp>
              <xdr:nvSpPr>
                <xdr:cNvPr id="13" name="Shape 13"/>
                <xdr:cNvSpPr/>
              </xdr:nvSpPr>
              <xdr:spPr>
                <a:xfrm>
                  <a:off x="9601200" y="308991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p>
              </xdr:txBody>
            </xdr:sp>
            <xdr:cxnSp>
              <xdr:nvCxnSpPr>
                <xdr:cNvPr id="14" name="Shape 14"/>
                <xdr:cNvCxnSpPr/>
              </xdr:nvCxnSpPr>
              <xdr:spPr>
                <a:xfrm>
                  <a:off x="8393430" y="2887980"/>
                  <a:ext cx="1424940" cy="0"/>
                </a:xfrm>
                <a:prstGeom prst="straightConnector1">
                  <a:avLst/>
                </a:prstGeom>
                <a:noFill/>
                <a:ln cap="flat" cmpd="sng" w="38100">
                  <a:solidFill>
                    <a:schemeClr val="accent1"/>
                  </a:solidFill>
                  <a:prstDash val="solid"/>
                  <a:miter lim="800000"/>
                  <a:headEnd len="sm" w="sm" type="none"/>
                  <a:tailEnd len="med" w="med" type="triangle"/>
                </a:ln>
              </xdr:spPr>
            </xdr:cxnSp>
            <xdr:cxnSp>
              <xdr:nvCxnSpPr>
                <xdr:cNvPr id="15" name="Shape 15"/>
                <xdr:cNvCxnSpPr/>
              </xdr:nvCxnSpPr>
              <xdr:spPr>
                <a:xfrm>
                  <a:off x="8393430" y="3870960"/>
                  <a:ext cx="1424940" cy="0"/>
                </a:xfrm>
                <a:prstGeom prst="straightConnector1">
                  <a:avLst/>
                </a:prstGeom>
                <a:noFill/>
                <a:ln cap="flat" cmpd="sng" w="38100">
                  <a:solidFill>
                    <a:schemeClr val="accent1"/>
                  </a:solidFill>
                  <a:prstDash val="solid"/>
                  <a:miter lim="800000"/>
                  <a:headEnd len="med" w="med" type="triangle"/>
                  <a:tailEnd len="sm" w="sm" type="none"/>
                </a:ln>
              </xdr:spPr>
            </xdr:cxnSp>
            <xdr:sp>
              <xdr:nvSpPr>
                <xdr:cNvPr id="16" name="Shape 16"/>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locked</a:t>
                  </a:r>
                  <a:endParaRPr sz="1400"/>
                </a:p>
              </xdr:txBody>
            </xdr:sp>
            <xdr:sp>
              <xdr:nvSpPr>
                <xdr:cNvPr id="17" name="Shape 17"/>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token</a:t>
                  </a:r>
                  <a:r>
                    <a:rPr lang="en-US" sz="1100">
                      <a:solidFill>
                        <a:schemeClr val="dk1"/>
                      </a:solidFill>
                      <a:latin typeface="Calibri"/>
                      <a:ea typeface="Calibri"/>
                      <a:cs typeface="Calibri"/>
                      <a:sym typeface="Calibri"/>
                    </a:rPr>
                    <a:t> payouts (rewards)</a:t>
                  </a:r>
                  <a:endParaRPr sz="1100"/>
                </a:p>
              </xdr:txBody>
            </xdr:sp>
            <xdr:sp>
              <xdr:nvSpPr>
                <xdr:cNvPr id="18" name="Shape 18"/>
                <xdr:cNvSpPr txBox="1"/>
              </xdr:nvSpPr>
              <xdr:spPr>
                <a:xfrm>
                  <a:off x="8732520" y="237744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Locking</a:t>
                  </a:r>
                  <a:endParaRPr sz="1400"/>
                </a:p>
              </xdr:txBody>
            </xdr:sp>
            <xdr:pic>
              <xdr:nvPicPr>
                <xdr:cNvPr descr="Sperren Silhouette" id="19" name="Shape 19"/>
                <xdr:cNvPicPr preferRelativeResize="0"/>
              </xdr:nvPicPr>
              <xdr:blipFill rotWithShape="1">
                <a:blip r:embed="rId7">
                  <a:alphaModFix/>
                </a:blip>
                <a:srcRect b="0" l="0" r="0" t="0"/>
                <a:stretch/>
              </xdr:blipFill>
              <xdr:spPr>
                <a:xfrm>
                  <a:off x="9745980" y="3093720"/>
                  <a:ext cx="533400" cy="533400"/>
                </a:xfrm>
                <a:prstGeom prst="rect">
                  <a:avLst/>
                </a:prstGeom>
                <a:noFill/>
                <a:ln>
                  <a:noFill/>
                </a:ln>
              </xdr:spPr>
            </xdr:pic>
          </xdr:grpSp>
          <xdr:sp>
            <xdr:nvSpPr>
              <xdr:cNvPr id="20" name="Shape 20"/>
              <xdr:cNvSpPr/>
            </xdr:nvSpPr>
            <xdr:spPr>
              <a:xfrm>
                <a:off x="9509760" y="359664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chemeClr val="lt1"/>
                    </a:solidFill>
                    <a:latin typeface="Calibri"/>
                    <a:ea typeface="Calibri"/>
                    <a:cs typeface="Calibri"/>
                    <a:sym typeface="Calibri"/>
                  </a:rPr>
                  <a:t>Payout</a:t>
                </a:r>
                <a:r>
                  <a:rPr lang="en-US" sz="1200">
                    <a:solidFill>
                      <a:schemeClr val="lt1"/>
                    </a:solidFill>
                    <a:latin typeface="Calibri"/>
                    <a:ea typeface="Calibri"/>
                    <a:cs typeface="Calibri"/>
                    <a:sym typeface="Calibri"/>
                  </a:rPr>
                  <a:t> Source</a:t>
                </a:r>
                <a:endParaRPr sz="1200"/>
              </a:p>
            </xdr:txBody>
          </xdr:sp>
        </xdr:grpSp>
      </xdr:grpSp>
    </xdr:grpSp>
    <xdr:clientData fLocksWithSheet="0"/>
  </xdr:oneCellAnchor>
  <xdr:oneCellAnchor>
    <xdr:from>
      <xdr:col>10</xdr:col>
      <xdr:colOff>314325</xdr:colOff>
      <xdr:row>35</xdr:row>
      <xdr:rowOff>571500</xdr:rowOff>
    </xdr:from>
    <xdr:ext cx="5295900" cy="2047875"/>
    <xdr:grpSp>
      <xdr:nvGrpSpPr>
        <xdr:cNvPr id="2" name="Shape 2" title="Drawing"/>
        <xdr:cNvGrpSpPr/>
      </xdr:nvGrpSpPr>
      <xdr:grpSpPr>
        <a:xfrm>
          <a:off x="2626613" y="2756063"/>
          <a:ext cx="5438776" cy="2047875"/>
          <a:chOff x="2626613" y="2756063"/>
          <a:chExt cx="5438776" cy="2047875"/>
        </a:xfrm>
      </xdr:grpSpPr>
      <xdr:grpSp>
        <xdr:nvGrpSpPr>
          <xdr:cNvPr id="21" name="Shape 21"/>
          <xdr:cNvGrpSpPr/>
        </xdr:nvGrpSpPr>
        <xdr:grpSpPr>
          <a:xfrm>
            <a:off x="2626613" y="2756063"/>
            <a:ext cx="5438776" cy="2047875"/>
            <a:chOff x="7402830" y="4442460"/>
            <a:chExt cx="5596891" cy="1981200"/>
          </a:xfrm>
        </xdr:grpSpPr>
        <xdr:sp>
          <xdr:nvSpPr>
            <xdr:cNvPr id="8" name="Shape 8"/>
            <xdr:cNvSpPr/>
          </xdr:nvSpPr>
          <xdr:spPr>
            <a:xfrm>
              <a:off x="7402830" y="4442460"/>
              <a:ext cx="5596875" cy="1981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2" name="Shape 22"/>
            <xdr:cNvGrpSpPr/>
          </xdr:nvGrpSpPr>
          <xdr:grpSpPr>
            <a:xfrm>
              <a:off x="7402830" y="4442460"/>
              <a:ext cx="2937510" cy="1981200"/>
              <a:chOff x="7402830" y="4442460"/>
              <a:chExt cx="2937510" cy="1981200"/>
            </a:xfrm>
          </xdr:grpSpPr>
          <xdr:grpSp>
            <xdr:nvGrpSpPr>
              <xdr:cNvPr id="23" name="Shape 23"/>
              <xdr:cNvGrpSpPr/>
            </xdr:nvGrpSpPr>
            <xdr:grpSpPr>
              <a:xfrm>
                <a:off x="7402830" y="4442460"/>
                <a:ext cx="2651760" cy="1981200"/>
                <a:chOff x="7825740" y="4442460"/>
                <a:chExt cx="2651760" cy="1981200"/>
              </a:xfrm>
            </xdr:grpSpPr>
            <xdr:grpSp>
              <xdr:nvGrpSpPr>
                <xdr:cNvPr id="24" name="Shape 24"/>
                <xdr:cNvGrpSpPr/>
              </xdr:nvGrpSpPr>
              <xdr:grpSpPr>
                <a:xfrm>
                  <a:off x="7825740" y="4442460"/>
                  <a:ext cx="2651760" cy="1981200"/>
                  <a:chOff x="7787640" y="2377440"/>
                  <a:chExt cx="2651760" cy="1981200"/>
                </a:xfrm>
              </xdr:grpSpPr>
              <xdr:sp>
                <xdr:nvSpPr>
                  <xdr:cNvPr id="25" name="Shape 25"/>
                  <xdr:cNvSpPr/>
                </xdr:nvSpPr>
                <xdr:spPr>
                  <a:xfrm>
                    <a:off x="7787640" y="308991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rgbClr val="000000"/>
                        </a:solidFill>
                        <a:latin typeface="Calibri"/>
                        <a:ea typeface="Calibri"/>
                        <a:cs typeface="Calibri"/>
                        <a:sym typeface="Calibri"/>
                      </a:rPr>
                      <a:t>Tokens</a:t>
                    </a:r>
                    <a:endParaRPr sz="1400"/>
                  </a:p>
                </xdr:txBody>
              </xdr:sp>
              <xdr:sp>
                <xdr:nvSpPr>
                  <xdr:cNvPr id="26" name="Shape 26"/>
                  <xdr:cNvSpPr/>
                </xdr:nvSpPr>
                <xdr:spPr>
                  <a:xfrm>
                    <a:off x="9601200" y="308991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rgbClr val="000000"/>
                      </a:solidFill>
                    </a:endParaRPr>
                  </a:p>
                </xdr:txBody>
              </xdr:sp>
              <xdr:cxnSp>
                <xdr:nvCxnSpPr>
                  <xdr:cNvPr id="27" name="Shape 27"/>
                  <xdr:cNvCxnSpPr/>
                </xdr:nvCxnSpPr>
                <xdr:spPr>
                  <a:xfrm>
                    <a:off x="8393430" y="2887980"/>
                    <a:ext cx="1424940" cy="0"/>
                  </a:xfrm>
                  <a:prstGeom prst="straightConnector1">
                    <a:avLst/>
                  </a:prstGeom>
                  <a:noFill/>
                  <a:ln cap="flat" cmpd="sng" w="38100">
                    <a:solidFill>
                      <a:srgbClr val="FFD966"/>
                    </a:solidFill>
                    <a:prstDash val="solid"/>
                    <a:miter lim="800000"/>
                    <a:headEnd len="sm" w="sm" type="none"/>
                    <a:tailEnd len="med" w="med" type="triangle"/>
                  </a:ln>
                </xdr:spPr>
              </xdr:cxnSp>
              <xdr:cxnSp>
                <xdr:nvCxnSpPr>
                  <xdr:cNvPr id="28" name="Shape 28"/>
                  <xdr:cNvCxnSpPr/>
                </xdr:nvCxnSpPr>
                <xdr:spPr>
                  <a:xfrm>
                    <a:off x="8393430" y="3870960"/>
                    <a:ext cx="1424940" cy="0"/>
                  </a:xfrm>
                  <a:prstGeom prst="straightConnector1">
                    <a:avLst/>
                  </a:prstGeom>
                  <a:noFill/>
                  <a:ln cap="flat" cmpd="sng" w="38100">
                    <a:solidFill>
                      <a:srgbClr val="FFD966"/>
                    </a:solidFill>
                    <a:prstDash val="solid"/>
                    <a:miter lim="800000"/>
                    <a:headEnd len="med" w="med" type="triangle"/>
                    <a:tailEnd len="sm" w="sm" type="none"/>
                  </a:ln>
                </xdr:spPr>
              </xdr:cxnSp>
              <xdr:sp>
                <xdr:nvSpPr>
                  <xdr:cNvPr id="29" name="Shape 29"/>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liquidity</a:t>
                    </a:r>
                    <a:endParaRPr sz="1400"/>
                  </a:p>
                </xdr:txBody>
              </xdr:sp>
              <xdr:sp>
                <xdr:nvSpPr>
                  <xdr:cNvPr id="30" name="Shape 30"/>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token</a:t>
                    </a:r>
                    <a:r>
                      <a:rPr lang="en-US" sz="1100">
                        <a:solidFill>
                          <a:schemeClr val="dk1"/>
                        </a:solidFill>
                        <a:latin typeface="Calibri"/>
                        <a:ea typeface="Calibri"/>
                        <a:cs typeface="Calibri"/>
                        <a:sym typeface="Calibri"/>
                      </a:rPr>
                      <a:t> payouts (rewards)</a:t>
                    </a:r>
                    <a:endParaRPr sz="1100"/>
                  </a:p>
                </xdr:txBody>
              </xdr:sp>
              <xdr:sp>
                <xdr:nvSpPr>
                  <xdr:cNvPr id="31" name="Shape 31"/>
                  <xdr:cNvSpPr txBox="1"/>
                </xdr:nvSpPr>
                <xdr:spPr>
                  <a:xfrm>
                    <a:off x="8161020" y="2377440"/>
                    <a:ext cx="176022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Liquidity Mining</a:t>
                    </a:r>
                    <a:endParaRPr sz="1400"/>
                  </a:p>
                </xdr:txBody>
              </xdr:sp>
            </xdr:grpSp>
            <xdr:pic>
              <xdr:nvPicPr>
                <xdr:cNvPr descr="Wassermann mit einfarbiger Füllung" id="32" name="Shape 32"/>
                <xdr:cNvPicPr preferRelativeResize="0"/>
              </xdr:nvPicPr>
              <xdr:blipFill rotWithShape="1">
                <a:blip r:embed="rId8">
                  <a:alphaModFix/>
                </a:blip>
                <a:srcRect b="0" l="0" r="0" t="0"/>
                <a:stretch/>
              </xdr:blipFill>
              <xdr:spPr>
                <a:xfrm>
                  <a:off x="9723120" y="5090160"/>
                  <a:ext cx="670560" cy="670560"/>
                </a:xfrm>
                <a:prstGeom prst="rect">
                  <a:avLst/>
                </a:prstGeom>
                <a:noFill/>
                <a:ln>
                  <a:noFill/>
                </a:ln>
              </xdr:spPr>
            </xdr:pic>
          </xdr:grpSp>
          <xdr:sp>
            <xdr:nvSpPr>
              <xdr:cNvPr id="33" name="Shape 33"/>
              <xdr:cNvSpPr/>
            </xdr:nvSpPr>
            <xdr:spPr>
              <a:xfrm>
                <a:off x="9502140" y="566166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00000"/>
                    </a:solidFill>
                    <a:latin typeface="Calibri"/>
                    <a:ea typeface="Calibri"/>
                    <a:cs typeface="Calibri"/>
                    <a:sym typeface="Calibri"/>
                  </a:rPr>
                  <a:t>Payout Source</a:t>
                </a:r>
                <a:endParaRPr sz="1400"/>
              </a:p>
            </xdr:txBody>
          </xdr:sp>
        </xdr:grpSp>
        <xdr:sp>
          <xdr:nvSpPr>
            <xdr:cNvPr id="34" name="Shape 34"/>
            <xdr:cNvSpPr txBox="1"/>
          </xdr:nvSpPr>
          <xdr:spPr>
            <a:xfrm>
              <a:off x="10370820" y="4773727"/>
              <a:ext cx="2628900" cy="1158443"/>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Tokens will be added to the LP together with owners additional funds for the counter part token2. Rewards will by paid out from the payout source according to the token payout APR</a:t>
              </a:r>
              <a:r>
                <a:rPr lang="en-US" sz="1100">
                  <a:solidFill>
                    <a:schemeClr val="dk1"/>
                  </a:solidFill>
                  <a:latin typeface="Calibri"/>
                  <a:ea typeface="Calibri"/>
                  <a:cs typeface="Calibri"/>
                  <a:sym typeface="Calibri"/>
                </a:rPr>
                <a:t> and the amount of tokens provided for the liquidity pool.</a:t>
              </a:r>
              <a:endParaRPr sz="1100"/>
            </a:p>
          </xdr:txBody>
        </xdr:sp>
      </xdr:grpSp>
    </xdr:grpSp>
    <xdr:clientData fLocksWithSheet="0"/>
  </xdr:oneCellAnchor>
  <xdr:oneCellAnchor>
    <xdr:from>
      <xdr:col>13</xdr:col>
      <xdr:colOff>704850</xdr:colOff>
      <xdr:row>16</xdr:row>
      <xdr:rowOff>571500</xdr:rowOff>
    </xdr:from>
    <xdr:ext cx="5438775" cy="1276350"/>
    <xdr:grpSp>
      <xdr:nvGrpSpPr>
        <xdr:cNvPr id="2" name="Shape 2" title="Drawing"/>
        <xdr:cNvGrpSpPr/>
      </xdr:nvGrpSpPr>
      <xdr:grpSpPr>
        <a:xfrm>
          <a:off x="2626613" y="3156113"/>
          <a:ext cx="5438775" cy="1247775"/>
          <a:chOff x="2626613" y="3156113"/>
          <a:chExt cx="5438775" cy="1247775"/>
        </a:xfrm>
      </xdr:grpSpPr>
      <xdr:grpSp>
        <xdr:nvGrpSpPr>
          <xdr:cNvPr id="35" name="Shape 35"/>
          <xdr:cNvGrpSpPr/>
        </xdr:nvGrpSpPr>
        <xdr:grpSpPr>
          <a:xfrm>
            <a:off x="2626613" y="3156113"/>
            <a:ext cx="5438775" cy="1247775"/>
            <a:chOff x="7402830" y="6475095"/>
            <a:chExt cx="5589270" cy="1261110"/>
          </a:xfrm>
        </xdr:grpSpPr>
        <xdr:sp>
          <xdr:nvSpPr>
            <xdr:cNvPr id="8" name="Shape 8"/>
            <xdr:cNvSpPr/>
          </xdr:nvSpPr>
          <xdr:spPr>
            <a:xfrm>
              <a:off x="7402830" y="6475095"/>
              <a:ext cx="5589250" cy="1261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6" name="Shape 36"/>
            <xdr:cNvGrpSpPr/>
          </xdr:nvGrpSpPr>
          <xdr:grpSpPr>
            <a:xfrm>
              <a:off x="7402830" y="6475095"/>
              <a:ext cx="2651760" cy="1261110"/>
              <a:chOff x="7894320" y="6446520"/>
              <a:chExt cx="2651760" cy="1261110"/>
            </a:xfrm>
          </xdr:grpSpPr>
          <xdr:grpSp>
            <xdr:nvGrpSpPr>
              <xdr:cNvPr id="37" name="Shape 37"/>
              <xdr:cNvGrpSpPr/>
            </xdr:nvGrpSpPr>
            <xdr:grpSpPr>
              <a:xfrm>
                <a:off x="7894320" y="6446520"/>
                <a:ext cx="2651760" cy="1261110"/>
                <a:chOff x="7787640" y="2377440"/>
                <a:chExt cx="2651760" cy="1261110"/>
              </a:xfrm>
            </xdr:grpSpPr>
            <xdr:sp>
              <xdr:nvSpPr>
                <xdr:cNvPr id="38" name="Shape 38"/>
                <xdr:cNvSpPr/>
              </xdr:nvSpPr>
              <xdr:spPr>
                <a:xfrm>
                  <a:off x="7787640" y="3089910"/>
                  <a:ext cx="838200" cy="548640"/>
                </a:xfrm>
                <a:prstGeom prst="roundRect">
                  <a:avLst>
                    <a:gd fmla="val 16667" name="adj"/>
                  </a:avLst>
                </a:prstGeom>
                <a:solidFill>
                  <a:srgbClr val="C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lt1"/>
                      </a:solidFill>
                      <a:latin typeface="Calibri"/>
                      <a:ea typeface="Calibri"/>
                      <a:cs typeface="Calibri"/>
                      <a:sym typeface="Calibri"/>
                    </a:rPr>
                    <a:t>Tokens</a:t>
                  </a:r>
                  <a:endParaRPr sz="1400"/>
                </a:p>
              </xdr:txBody>
            </xdr:sp>
            <xdr:sp>
              <xdr:nvSpPr>
                <xdr:cNvPr id="39" name="Shape 39"/>
                <xdr:cNvSpPr/>
              </xdr:nvSpPr>
              <xdr:spPr>
                <a:xfrm>
                  <a:off x="9601200" y="3089910"/>
                  <a:ext cx="838200" cy="548640"/>
                </a:xfrm>
                <a:prstGeom prst="roundRect">
                  <a:avLst>
                    <a:gd fmla="val 16667" name="adj"/>
                  </a:avLst>
                </a:prstGeom>
                <a:solidFill>
                  <a:srgbClr val="C000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id="40" name="Shape 40"/>
                <xdr:cNvCxnSpPr/>
              </xdr:nvCxnSpPr>
              <xdr:spPr>
                <a:xfrm>
                  <a:off x="8393430" y="2887980"/>
                  <a:ext cx="1424940" cy="0"/>
                </a:xfrm>
                <a:prstGeom prst="straightConnector1">
                  <a:avLst/>
                </a:prstGeom>
                <a:noFill/>
                <a:ln cap="flat" cmpd="sng" w="38100">
                  <a:solidFill>
                    <a:srgbClr val="C00000"/>
                  </a:solidFill>
                  <a:prstDash val="solid"/>
                  <a:miter lim="800000"/>
                  <a:headEnd len="sm" w="sm" type="none"/>
                  <a:tailEnd len="med" w="med" type="triangle"/>
                </a:ln>
              </xdr:spPr>
            </xdr:cxnSp>
            <xdr:sp>
              <xdr:nvSpPr>
                <xdr:cNvPr id="41" name="Shape 41"/>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burned</a:t>
                  </a:r>
                  <a:endParaRPr sz="1400"/>
                </a:p>
              </xdr:txBody>
            </xdr:sp>
            <xdr:sp>
              <xdr:nvSpPr>
                <xdr:cNvPr id="42" name="Shape 42"/>
                <xdr:cNvSpPr txBox="1"/>
              </xdr:nvSpPr>
              <xdr:spPr>
                <a:xfrm>
                  <a:off x="8641080" y="2377440"/>
                  <a:ext cx="9448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Burning</a:t>
                  </a:r>
                  <a:endParaRPr sz="1400"/>
                </a:p>
              </xdr:txBody>
            </xdr:sp>
          </xdr:grpSp>
          <xdr:pic>
            <xdr:nvPicPr>
              <xdr:cNvPr descr="Feuer Silhouette" id="43" name="Shape 43"/>
              <xdr:cNvPicPr preferRelativeResize="0"/>
            </xdr:nvPicPr>
            <xdr:blipFill rotWithShape="1">
              <a:blip r:embed="rId9">
                <a:alphaModFix/>
              </a:blip>
              <a:srcRect b="0" l="0" r="0" t="0"/>
              <a:stretch/>
            </xdr:blipFill>
            <xdr:spPr>
              <a:xfrm>
                <a:off x="9867900" y="7178040"/>
                <a:ext cx="480060" cy="480060"/>
              </a:xfrm>
              <a:prstGeom prst="rect">
                <a:avLst/>
              </a:prstGeom>
              <a:noFill/>
              <a:ln>
                <a:noFill/>
              </a:ln>
            </xdr:spPr>
          </xdr:pic>
        </xdr:grpSp>
        <xdr:sp>
          <xdr:nvSpPr>
            <xdr:cNvPr id="44" name="Shape 44"/>
            <xdr:cNvSpPr txBox="1"/>
          </xdr:nvSpPr>
          <xdr:spPr>
            <a:xfrm>
              <a:off x="10363200" y="660654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Tokens will be burned and thereby removed from the circulating supply. No rewards will be paid out, through this utility.</a:t>
              </a:r>
              <a:endParaRPr sz="1100"/>
            </a:p>
          </xdr:txBody>
        </xdr:sp>
      </xdr:grpSp>
    </xdr:grpSp>
    <xdr:clientData fLocksWithSheet="0"/>
  </xdr:oneCellAnchor>
  <xdr:oneCellAnchor>
    <xdr:from>
      <xdr:col>13</xdr:col>
      <xdr:colOff>704850</xdr:colOff>
      <xdr:row>28</xdr:row>
      <xdr:rowOff>476250</xdr:rowOff>
    </xdr:from>
    <xdr:ext cx="5295900" cy="1409700"/>
    <xdr:grpSp>
      <xdr:nvGrpSpPr>
        <xdr:cNvPr id="2" name="Shape 2" title="Drawing"/>
        <xdr:cNvGrpSpPr/>
      </xdr:nvGrpSpPr>
      <xdr:grpSpPr>
        <a:xfrm>
          <a:off x="2626613" y="3075150"/>
          <a:ext cx="5438775" cy="1409700"/>
          <a:chOff x="2626613" y="3075150"/>
          <a:chExt cx="5438775" cy="1409700"/>
        </a:xfrm>
      </xdr:grpSpPr>
      <xdr:grpSp>
        <xdr:nvGrpSpPr>
          <xdr:cNvPr id="45" name="Shape 45"/>
          <xdr:cNvGrpSpPr/>
        </xdr:nvGrpSpPr>
        <xdr:grpSpPr>
          <a:xfrm>
            <a:off x="2626613" y="3075150"/>
            <a:ext cx="5438775" cy="1409700"/>
            <a:chOff x="7402830" y="7985760"/>
            <a:chExt cx="5589270" cy="1295400"/>
          </a:xfrm>
        </xdr:grpSpPr>
        <xdr:sp>
          <xdr:nvSpPr>
            <xdr:cNvPr id="8" name="Shape 8"/>
            <xdr:cNvSpPr/>
          </xdr:nvSpPr>
          <xdr:spPr>
            <a:xfrm>
              <a:off x="7402830" y="7985760"/>
              <a:ext cx="5589250" cy="1295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46" name="Shape 46"/>
            <xdr:cNvGrpSpPr/>
          </xdr:nvGrpSpPr>
          <xdr:grpSpPr>
            <a:xfrm>
              <a:off x="7402830" y="7985760"/>
              <a:ext cx="2651760" cy="1295400"/>
              <a:chOff x="7947660" y="7985760"/>
              <a:chExt cx="2651760" cy="1295400"/>
            </a:xfrm>
          </xdr:grpSpPr>
          <xdr:grpSp>
            <xdr:nvGrpSpPr>
              <xdr:cNvPr id="47" name="Shape 47"/>
              <xdr:cNvGrpSpPr/>
            </xdr:nvGrpSpPr>
            <xdr:grpSpPr>
              <a:xfrm>
                <a:off x="7947660" y="7985760"/>
                <a:ext cx="2651760" cy="1261110"/>
                <a:chOff x="7787640" y="2377440"/>
                <a:chExt cx="2651760" cy="1261110"/>
              </a:xfrm>
            </xdr:grpSpPr>
            <xdr:sp>
              <xdr:nvSpPr>
                <xdr:cNvPr id="48" name="Shape 48"/>
                <xdr:cNvSpPr/>
              </xdr:nvSpPr>
              <xdr:spPr>
                <a:xfrm>
                  <a:off x="7787640" y="3089910"/>
                  <a:ext cx="838200" cy="548640"/>
                </a:xfrm>
                <a:prstGeom prst="roundRect">
                  <a:avLst>
                    <a:gd fmla="val 16667" name="adj"/>
                  </a:avLst>
                </a:prstGeom>
                <a:solidFill>
                  <a:srgbClr val="00B05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lt1"/>
                      </a:solidFill>
                      <a:latin typeface="Calibri"/>
                      <a:ea typeface="Calibri"/>
                      <a:cs typeface="Calibri"/>
                      <a:sym typeface="Calibri"/>
                    </a:rPr>
                    <a:t>Tokens</a:t>
                  </a:r>
                  <a:endParaRPr sz="1400"/>
                </a:p>
              </xdr:txBody>
            </xdr:sp>
            <xdr:sp>
              <xdr:nvSpPr>
                <xdr:cNvPr id="49" name="Shape 49"/>
                <xdr:cNvSpPr/>
              </xdr:nvSpPr>
              <xdr:spPr>
                <a:xfrm>
                  <a:off x="9601200" y="3089910"/>
                  <a:ext cx="838200" cy="548640"/>
                </a:xfrm>
                <a:prstGeom prst="roundRect">
                  <a:avLst>
                    <a:gd fmla="val 16667" name="adj"/>
                  </a:avLst>
                </a:prstGeom>
                <a:solidFill>
                  <a:srgbClr val="00B05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id="50" name="Shape 50"/>
                <xdr:cNvCxnSpPr/>
              </xdr:nvCxnSpPr>
              <xdr:spPr>
                <a:xfrm>
                  <a:off x="8393430" y="2887980"/>
                  <a:ext cx="1424940" cy="0"/>
                </a:xfrm>
                <a:prstGeom prst="straightConnector1">
                  <a:avLst/>
                </a:prstGeom>
                <a:noFill/>
                <a:ln cap="flat" cmpd="sng" w="38100">
                  <a:solidFill>
                    <a:srgbClr val="00B050"/>
                  </a:solidFill>
                  <a:prstDash val="solid"/>
                  <a:miter lim="800000"/>
                  <a:headEnd len="sm" w="sm" type="none"/>
                  <a:tailEnd len="med" w="med" type="triangle"/>
                </a:ln>
              </xdr:spPr>
            </xdr:cxnSp>
            <xdr:sp>
              <xdr:nvSpPr>
                <xdr:cNvPr id="51" name="Shape 51"/>
                <xdr:cNvSpPr txBox="1"/>
              </xdr:nvSpPr>
              <xdr:spPr>
                <a:xfrm>
                  <a:off x="8671560" y="2628900"/>
                  <a:ext cx="9067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transferred</a:t>
                  </a:r>
                  <a:endParaRPr sz="1400"/>
                </a:p>
              </xdr:txBody>
            </xdr:sp>
            <xdr:sp>
              <xdr:nvSpPr>
                <xdr:cNvPr id="52" name="Shape 52"/>
                <xdr:cNvSpPr txBox="1"/>
              </xdr:nvSpPr>
              <xdr:spPr>
                <a:xfrm>
                  <a:off x="8641080" y="2377440"/>
                  <a:ext cx="9448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Transfer</a:t>
                  </a:r>
                  <a:endParaRPr sz="1400"/>
                </a:p>
              </xdr:txBody>
            </xdr:sp>
          </xdr:grpSp>
          <xdr:pic>
            <xdr:nvPicPr>
              <xdr:cNvPr descr="Topf mit Gold mit einfarbiger Füllung" id="53" name="Shape 53"/>
              <xdr:cNvPicPr preferRelativeResize="0"/>
            </xdr:nvPicPr>
            <xdr:blipFill rotWithShape="1">
              <a:blip r:embed="rId10">
                <a:alphaModFix/>
              </a:blip>
              <a:srcRect b="0" l="0" r="0" t="0"/>
              <a:stretch/>
            </xdr:blipFill>
            <xdr:spPr>
              <a:xfrm>
                <a:off x="9906000" y="8702040"/>
                <a:ext cx="579120" cy="579120"/>
              </a:xfrm>
              <a:prstGeom prst="rect">
                <a:avLst/>
              </a:prstGeom>
              <a:noFill/>
              <a:ln>
                <a:noFill/>
              </a:ln>
            </xdr:spPr>
          </xdr:pic>
        </xdr:grpSp>
        <xdr:sp>
          <xdr:nvSpPr>
            <xdr:cNvPr id="54" name="Shape 54"/>
            <xdr:cNvSpPr txBox="1"/>
          </xdr:nvSpPr>
          <xdr:spPr>
            <a:xfrm>
              <a:off x="10363200" y="813435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Tokens will be transferred to the "Transfer Destination" bucket. No rewards will be paid out through this utility.</a:t>
              </a:r>
              <a:endParaRPr sz="1100"/>
            </a:p>
          </xdr:txBody>
        </xdr:sp>
      </xdr:grpSp>
    </xdr:grpSp>
    <xdr:clientData fLocksWithSheet="0"/>
  </xdr:oneCellAnchor>
  <xdr:oneCellAnchor>
    <xdr:from>
      <xdr:col>6</xdr:col>
      <xdr:colOff>381000</xdr:colOff>
      <xdr:row>16</xdr:row>
      <xdr:rowOff>342900</xdr:rowOff>
    </xdr:from>
    <xdr:ext cx="5457825" cy="1704975"/>
    <xdr:sp>
      <xdr:nvSpPr>
        <xdr:cNvPr id="55" name="Shape 55"/>
        <xdr:cNvSpPr/>
      </xdr:nvSpPr>
      <xdr:spPr>
        <a:xfrm>
          <a:off x="2621850" y="2932275"/>
          <a:ext cx="5448300" cy="169545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581025</xdr:colOff>
      <xdr:row>16</xdr:row>
      <xdr:rowOff>361950</xdr:rowOff>
    </xdr:from>
    <xdr:ext cx="5295900" cy="1714500"/>
    <xdr:grpSp>
      <xdr:nvGrpSpPr>
        <xdr:cNvPr id="2" name="Shape 2" title="Drawing"/>
        <xdr:cNvGrpSpPr/>
      </xdr:nvGrpSpPr>
      <xdr:grpSpPr>
        <a:xfrm>
          <a:off x="2621850" y="2922750"/>
          <a:ext cx="5448300" cy="1714500"/>
          <a:chOff x="2621850" y="2922750"/>
          <a:chExt cx="5448300" cy="1714500"/>
        </a:xfrm>
      </xdr:grpSpPr>
      <xdr:grpSp>
        <xdr:nvGrpSpPr>
          <xdr:cNvPr id="56" name="Shape 56"/>
          <xdr:cNvGrpSpPr/>
        </xdr:nvGrpSpPr>
        <xdr:grpSpPr>
          <a:xfrm>
            <a:off x="2621850" y="2922750"/>
            <a:ext cx="5448300" cy="1714500"/>
            <a:chOff x="7402830" y="2680460"/>
            <a:chExt cx="5596891" cy="1678180"/>
          </a:xfrm>
        </xdr:grpSpPr>
        <xdr:sp>
          <xdr:nvSpPr>
            <xdr:cNvPr id="8" name="Shape 8"/>
            <xdr:cNvSpPr/>
          </xdr:nvSpPr>
          <xdr:spPr>
            <a:xfrm>
              <a:off x="7402830" y="2680460"/>
              <a:ext cx="5596875" cy="1678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7" name="Shape 57"/>
            <xdr:cNvSpPr txBox="1"/>
          </xdr:nvSpPr>
          <xdr:spPr>
            <a:xfrm>
              <a:off x="10370820" y="286893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Tokens are just</a:t>
              </a:r>
              <a:r>
                <a:rPr b="0" i="0" lang="en-US" sz="1100" u="none" strike="noStrike">
                  <a:solidFill>
                    <a:schemeClr val="dk1"/>
                  </a:solidFill>
                  <a:latin typeface="Calibri"/>
                  <a:ea typeface="Calibri"/>
                  <a:cs typeface="Calibri"/>
                  <a:sym typeface="Calibri"/>
                </a:rPr>
                <a:t> held in the wallet. </a:t>
              </a:r>
              <a:r>
                <a:rPr b="0" i="0" lang="en-US" sz="1100" u="none" strike="noStrike">
                  <a:solidFill>
                    <a:schemeClr val="dk1"/>
                  </a:solidFill>
                  <a:latin typeface="Calibri"/>
                  <a:ea typeface="Calibri"/>
                  <a:cs typeface="Calibri"/>
                  <a:sym typeface="Calibri"/>
                </a:rPr>
                <a:t>Rewards will by paid out from the payout source according to the token payout APR and the amount of tokens held in the</a:t>
              </a:r>
              <a:r>
                <a:rPr b="0" i="0" lang="en-US" sz="1100" u="none" strike="noStrike">
                  <a:solidFill>
                    <a:schemeClr val="dk1"/>
                  </a:solidFill>
                  <a:latin typeface="Calibri"/>
                  <a:ea typeface="Calibri"/>
                  <a:cs typeface="Calibri"/>
                  <a:sym typeface="Calibri"/>
                </a:rPr>
                <a:t> wallets</a:t>
              </a:r>
              <a:r>
                <a:rPr b="0" i="0" lang="en-US" sz="1100" u="none" strike="noStrike">
                  <a:solidFill>
                    <a:schemeClr val="dk1"/>
                  </a:solidFill>
                  <a:latin typeface="Calibri"/>
                  <a:ea typeface="Calibri"/>
                  <a:cs typeface="Calibri"/>
                  <a:sym typeface="Calibri"/>
                </a:rPr>
                <a:t>.</a:t>
              </a:r>
              <a:r>
                <a:rPr lang="en-US" sz="1100">
                  <a:solidFill>
                    <a:schemeClr val="dk1"/>
                  </a:solidFill>
                  <a:latin typeface="Calibri"/>
                  <a:ea typeface="Calibri"/>
                  <a:cs typeface="Calibri"/>
                  <a:sym typeface="Calibri"/>
                </a:rPr>
                <a:t> </a:t>
              </a:r>
              <a:endParaRPr sz="1100"/>
            </a:p>
          </xdr:txBody>
        </xdr:sp>
        <xdr:grpSp>
          <xdr:nvGrpSpPr>
            <xdr:cNvPr id="58" name="Shape 58"/>
            <xdr:cNvGrpSpPr/>
          </xdr:nvGrpSpPr>
          <xdr:grpSpPr>
            <a:xfrm>
              <a:off x="7402830" y="2680460"/>
              <a:ext cx="2945130" cy="1678180"/>
              <a:chOff x="7402830" y="2680460"/>
              <a:chExt cx="2945130" cy="1678180"/>
            </a:xfrm>
          </xdr:grpSpPr>
          <xdr:grpSp>
            <xdr:nvGrpSpPr>
              <xdr:cNvPr id="59" name="Shape 59"/>
              <xdr:cNvGrpSpPr/>
            </xdr:nvGrpSpPr>
            <xdr:grpSpPr>
              <a:xfrm>
                <a:off x="7402830" y="2680460"/>
                <a:ext cx="2061475" cy="1678180"/>
                <a:chOff x="7787640" y="2680460"/>
                <a:chExt cx="2061475" cy="1678180"/>
              </a:xfrm>
            </xdr:grpSpPr>
            <xdr:sp>
              <xdr:nvSpPr>
                <xdr:cNvPr id="60" name="Shape 60"/>
                <xdr:cNvSpPr/>
              </xdr:nvSpPr>
              <xdr:spPr>
                <a:xfrm>
                  <a:off x="7787640" y="3089910"/>
                  <a:ext cx="838200" cy="54864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rgbClr val="000000"/>
                      </a:solidFill>
                      <a:latin typeface="Calibri"/>
                      <a:ea typeface="Calibri"/>
                      <a:cs typeface="Calibri"/>
                      <a:sym typeface="Calibri"/>
                    </a:rPr>
                    <a:t>Tokens</a:t>
                  </a:r>
                  <a:endParaRPr sz="1400"/>
                </a:p>
              </xdr:txBody>
            </xdr:sp>
            <xdr:cxnSp>
              <xdr:nvCxnSpPr>
                <xdr:cNvPr id="61" name="Shape 61"/>
                <xdr:cNvCxnSpPr/>
              </xdr:nvCxnSpPr>
              <xdr:spPr>
                <a:xfrm>
                  <a:off x="8393430" y="3870960"/>
                  <a:ext cx="1424940" cy="0"/>
                </a:xfrm>
                <a:prstGeom prst="straightConnector1">
                  <a:avLst/>
                </a:prstGeom>
                <a:noFill/>
                <a:ln cap="flat" cmpd="sng" w="38100">
                  <a:solidFill>
                    <a:schemeClr val="lt1"/>
                  </a:solidFill>
                  <a:prstDash val="solid"/>
                  <a:miter lim="800000"/>
                  <a:headEnd len="med" w="med" type="triangle"/>
                  <a:tailEnd len="sm" w="sm" type="none"/>
                </a:ln>
              </xdr:spPr>
            </xdr:cxnSp>
            <xdr:sp>
              <xdr:nvSpPr>
                <xdr:cNvPr id="62" name="Shape 62"/>
                <xdr:cNvSpPr txBox="1"/>
              </xdr:nvSpPr>
              <xdr:spPr>
                <a:xfrm>
                  <a:off x="9102355" y="3238702"/>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held</a:t>
                  </a:r>
                  <a:endParaRPr sz="1400"/>
                </a:p>
              </xdr:txBody>
            </xdr:sp>
            <xdr:sp>
              <xdr:nvSpPr>
                <xdr:cNvPr id="63" name="Shape 63"/>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token</a:t>
                  </a:r>
                  <a:r>
                    <a:rPr lang="en-US" sz="1100">
                      <a:solidFill>
                        <a:schemeClr val="dk1"/>
                      </a:solidFill>
                      <a:latin typeface="Calibri"/>
                      <a:ea typeface="Calibri"/>
                      <a:cs typeface="Calibri"/>
                      <a:sym typeface="Calibri"/>
                    </a:rPr>
                    <a:t> payouts (rewards)</a:t>
                  </a:r>
                  <a:endParaRPr sz="1100"/>
                </a:p>
              </xdr:txBody>
            </xdr:sp>
            <xdr:sp>
              <xdr:nvSpPr>
                <xdr:cNvPr id="64" name="Shape 64"/>
                <xdr:cNvSpPr txBox="1"/>
              </xdr:nvSpPr>
              <xdr:spPr>
                <a:xfrm>
                  <a:off x="8732520" y="2680460"/>
                  <a:ext cx="97155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dk1"/>
                      </a:solidFill>
                      <a:latin typeface="Calibri"/>
                      <a:ea typeface="Calibri"/>
                      <a:cs typeface="Calibri"/>
                      <a:sym typeface="Calibri"/>
                    </a:rPr>
                    <a:t>Holding</a:t>
                  </a:r>
                  <a:endParaRPr sz="1400"/>
                </a:p>
              </xdr:txBody>
            </xdr:sp>
          </xdr:grpSp>
          <xdr:sp>
            <xdr:nvSpPr>
              <xdr:cNvPr id="65" name="Shape 65"/>
              <xdr:cNvSpPr/>
            </xdr:nvSpPr>
            <xdr:spPr>
              <a:xfrm>
                <a:off x="9509760" y="3596640"/>
                <a:ext cx="838200" cy="54864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00000"/>
                    </a:solidFill>
                    <a:latin typeface="Calibri"/>
                    <a:ea typeface="Calibri"/>
                    <a:cs typeface="Calibri"/>
                    <a:sym typeface="Calibri"/>
                  </a:rPr>
                  <a:t>Payout Source</a:t>
                </a:r>
                <a:endParaRPr sz="1400"/>
              </a:p>
            </xdr:txBody>
          </xdr:sp>
        </xdr:grpSp>
      </xdr:grpSp>
    </xdr:grpSp>
    <xdr:clientData fLocksWithSheet="0"/>
  </xdr:oneCellAnchor>
  <xdr:oneCellAnchor>
    <xdr:from>
      <xdr:col>7</xdr:col>
      <xdr:colOff>647700</xdr:colOff>
      <xdr:row>18</xdr:row>
      <xdr:rowOff>47625</xdr:rowOff>
    </xdr:from>
    <xdr:ext cx="600075" cy="361950"/>
    <xdr:sp>
      <xdr:nvSpPr>
        <xdr:cNvPr id="66" name="Shape 66"/>
        <xdr:cNvSpPr/>
      </xdr:nvSpPr>
      <xdr:spPr>
        <a:xfrm>
          <a:off x="4969763" y="3613313"/>
          <a:ext cx="752475" cy="333375"/>
        </a:xfrm>
        <a:prstGeom prst="arc">
          <a:avLst>
            <a:gd fmla="val 16200000" name="adj1"/>
            <a:gd fmla="val 5858424" name="adj2"/>
          </a:avLst>
        </a:prstGeom>
        <a:noFill/>
        <a:ln cap="flat" cmpd="sng" w="38100">
          <a:solidFill>
            <a:schemeClr val="lt1"/>
          </a:solidFill>
          <a:prstDash val="solid"/>
          <a:miter lim="800000"/>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323850</xdr:colOff>
      <xdr:row>15</xdr:row>
      <xdr:rowOff>104775</xdr:rowOff>
    </xdr:from>
    <xdr:ext cx="1971675" cy="314325"/>
    <xdr:sp>
      <xdr:nvSpPr>
        <xdr:cNvPr id="67" name="Shape 67"/>
        <xdr:cNvSpPr txBox="1"/>
      </xdr:nvSpPr>
      <xdr:spPr>
        <a:xfrm>
          <a:off x="4364925" y="3627600"/>
          <a:ext cx="1962150" cy="30480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Calibri"/>
              <a:ea typeface="Calibri"/>
              <a:cs typeface="Calibri"/>
              <a:sym typeface="Calibri"/>
            </a:rPr>
            <a:t>Utility Abstractions</a:t>
          </a:r>
          <a:endParaRPr sz="1400"/>
        </a:p>
      </xdr:txBody>
    </xdr:sp>
    <xdr:clientData fLocksWithSheet="0"/>
  </xdr:oneCellAnchor>
  <xdr:oneCellAnchor>
    <xdr:from>
      <xdr:col>0</xdr:col>
      <xdr:colOff>371475</xdr:colOff>
      <xdr:row>0</xdr:row>
      <xdr:rowOff>57150</xdr:rowOff>
    </xdr:from>
    <xdr:ext cx="8134350" cy="2000250"/>
    <xdr:pic>
      <xdr:nvPicPr>
        <xdr:cNvPr id="0" name="image2.jp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2066925</xdr:colOff>
      <xdr:row>0</xdr:row>
      <xdr:rowOff>1724025</xdr:rowOff>
    </xdr:from>
    <xdr:ext cx="2857500" cy="333375"/>
    <xdr:pic>
      <xdr:nvPicPr>
        <xdr:cNvPr id="0" name="image6.png" title="Image"/>
        <xdr:cNvPicPr preferRelativeResize="0"/>
      </xdr:nvPicPr>
      <xdr:blipFill>
        <a:blip cstate="print" r:embed="rId1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619125</xdr:colOff>
      <xdr:row>26</xdr:row>
      <xdr:rowOff>38100</xdr:rowOff>
    </xdr:from>
    <xdr:ext cx="8010525" cy="3562350"/>
    <xdr:graphicFrame>
      <xdr:nvGraphicFramePr>
        <xdr:cNvPr id="14" name="Chart 1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619125</xdr:colOff>
      <xdr:row>46</xdr:row>
      <xdr:rowOff>142875</xdr:rowOff>
    </xdr:from>
    <xdr:ext cx="8020050" cy="3562350"/>
    <xdr:graphicFrame>
      <xdr:nvGraphicFramePr>
        <xdr:cNvPr id="15" name="Chart 1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609600</xdr:colOff>
      <xdr:row>67</xdr:row>
      <xdr:rowOff>19050</xdr:rowOff>
    </xdr:from>
    <xdr:ext cx="8029575" cy="3562350"/>
    <xdr:graphicFrame>
      <xdr:nvGraphicFramePr>
        <xdr:cNvPr id="16" name="Chart 1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619125</xdr:colOff>
      <xdr:row>108</xdr:row>
      <xdr:rowOff>0</xdr:rowOff>
    </xdr:from>
    <xdr:ext cx="8029575" cy="3590925"/>
    <xdr:graphicFrame>
      <xdr:nvGraphicFramePr>
        <xdr:cNvPr id="17" name="Chart 1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609600</xdr:colOff>
      <xdr:row>87</xdr:row>
      <xdr:rowOff>104775</xdr:rowOff>
    </xdr:from>
    <xdr:ext cx="8029575" cy="3562350"/>
    <xdr:graphicFrame>
      <xdr:nvGraphicFramePr>
        <xdr:cNvPr id="18" name="Chart 18"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504825</xdr:colOff>
      <xdr:row>0</xdr:row>
      <xdr:rowOff>28575</xdr:rowOff>
    </xdr:from>
    <xdr:ext cx="8134350" cy="2000250"/>
    <xdr:pic>
      <xdr:nvPicPr>
        <xdr:cNvPr id="0" name="image2.jp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4686300</xdr:colOff>
      <xdr:row>0</xdr:row>
      <xdr:rowOff>1695450</xdr:rowOff>
    </xdr:from>
    <xdr:ext cx="2857500" cy="333375"/>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971550</xdr:colOff>
      <xdr:row>0</xdr:row>
      <xdr:rowOff>0</xdr:rowOff>
    </xdr:from>
    <xdr:ext cx="571500" cy="523875"/>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0</xdr:row>
      <xdr:rowOff>38100</xdr:rowOff>
    </xdr:from>
    <xdr:ext cx="8134350" cy="20002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xdr:colOff>
      <xdr:row>0</xdr:row>
      <xdr:rowOff>1704975</xdr:rowOff>
    </xdr:from>
    <xdr:ext cx="2857500" cy="333375"/>
    <xdr:pic>
      <xdr:nvPicPr>
        <xdr:cNvPr id="0" name="image9.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5248275</xdr:colOff>
      <xdr:row>0</xdr:row>
      <xdr:rowOff>76200</xdr:rowOff>
    </xdr:from>
    <xdr:ext cx="1257300" cy="136207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676275</xdr:colOff>
      <xdr:row>6</xdr:row>
      <xdr:rowOff>19050</xdr:rowOff>
    </xdr:from>
    <xdr:ext cx="2857500" cy="333375"/>
    <xdr:pic>
      <xdr:nvPicPr>
        <xdr:cNvPr id="0" name="image10.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47.43"/>
    <col customWidth="1" min="3" max="3" width="15.71"/>
    <col customWidth="1" min="4" max="4" width="21.71"/>
    <col customWidth="1" min="5" max="5" width="17.29"/>
    <col customWidth="1" min="6" max="6" width="15.29"/>
    <col customWidth="1" min="7" max="7" width="13.71"/>
    <col customWidth="1" min="8" max="8" width="32.29"/>
    <col customWidth="1" min="9" max="11" width="17.71"/>
    <col customWidth="1" min="12" max="12" width="21.29"/>
    <col customWidth="1" min="13" max="26" width="8.86"/>
  </cols>
  <sheetData>
    <row r="1" ht="176.25" customHeight="1"/>
    <row r="2" ht="14.25" customHeight="1">
      <c r="B2" s="1" t="s">
        <v>0</v>
      </c>
      <c r="H2" s="2"/>
      <c r="I2" s="2"/>
      <c r="J2" s="2"/>
    </row>
    <row r="3" ht="14.25" customHeight="1">
      <c r="B3" s="3"/>
      <c r="C3" s="4"/>
    </row>
    <row r="4" ht="36.0" customHeight="1">
      <c r="B4" s="5" t="s">
        <v>1</v>
      </c>
      <c r="C4" s="4"/>
    </row>
    <row r="5" ht="14.25" customHeight="1">
      <c r="B5" s="3"/>
      <c r="C5" s="4"/>
    </row>
    <row r="6" ht="14.25" customHeight="1">
      <c r="B6" s="3" t="s">
        <v>2</v>
      </c>
      <c r="C6" s="4"/>
    </row>
    <row r="7" ht="14.25" customHeight="1">
      <c r="B7" s="6" t="s">
        <v>3</v>
      </c>
      <c r="G7" s="7"/>
      <c r="H7" s="7"/>
      <c r="I7" s="7"/>
      <c r="J7" s="7"/>
    </row>
    <row r="8" ht="14.25" customHeight="1">
      <c r="G8" s="7"/>
      <c r="H8" s="7"/>
      <c r="I8" s="7"/>
      <c r="J8" s="7"/>
    </row>
    <row r="9" ht="14.25" customHeight="1">
      <c r="G9" s="7"/>
      <c r="H9" s="7"/>
      <c r="I9" s="7"/>
      <c r="J9" s="7"/>
    </row>
    <row r="10" ht="14.25" customHeight="1">
      <c r="G10" s="7"/>
      <c r="H10" s="7"/>
      <c r="I10" s="7"/>
      <c r="J10" s="7"/>
    </row>
    <row r="11" ht="14.25" customHeight="1">
      <c r="G11" s="7"/>
      <c r="H11" s="7"/>
      <c r="I11" s="7"/>
      <c r="J11" s="7"/>
    </row>
    <row r="12" ht="14.25" customHeight="1">
      <c r="G12" s="7"/>
      <c r="H12" s="7"/>
      <c r="I12" s="7"/>
      <c r="J12" s="7"/>
    </row>
    <row r="13" ht="14.25" customHeight="1">
      <c r="G13" s="7"/>
      <c r="H13" s="7"/>
      <c r="I13" s="7"/>
      <c r="J13" s="7"/>
    </row>
    <row r="14" ht="14.25" customHeight="1">
      <c r="G14" s="7"/>
      <c r="H14" s="7"/>
      <c r="I14" s="7"/>
      <c r="J14" s="7"/>
    </row>
    <row r="15" ht="63.75" customHeight="1">
      <c r="G15" s="7"/>
      <c r="H15" s="7"/>
      <c r="I15" s="7"/>
      <c r="J15" s="7"/>
    </row>
    <row r="16" ht="14.25" customHeight="1">
      <c r="G16" s="7"/>
      <c r="H16" s="7"/>
      <c r="I16" s="7"/>
      <c r="J16" s="7"/>
    </row>
    <row r="17" ht="14.25" customHeight="1">
      <c r="G17" s="7"/>
      <c r="H17" s="7"/>
      <c r="I17" s="7"/>
      <c r="J17" s="7"/>
    </row>
    <row r="18" ht="14.25" customHeight="1">
      <c r="B18" s="8"/>
      <c r="C18" s="8"/>
      <c r="D18" s="8"/>
      <c r="E18" s="8"/>
      <c r="F18" s="8"/>
      <c r="G18" s="7"/>
      <c r="H18" s="7"/>
      <c r="I18" s="7"/>
      <c r="J18" s="7"/>
    </row>
    <row r="19" ht="14.25" customHeight="1">
      <c r="B19" s="8" t="s">
        <v>4</v>
      </c>
      <c r="G19" s="7"/>
      <c r="H19" s="7"/>
      <c r="I19" s="7"/>
      <c r="J19" s="7"/>
    </row>
    <row r="20" ht="14.25" customHeight="1">
      <c r="G20" s="7"/>
      <c r="H20" s="7"/>
      <c r="I20" s="7"/>
      <c r="J20" s="7"/>
    </row>
    <row r="21" ht="14.25" customHeight="1">
      <c r="G21" s="7"/>
      <c r="H21" s="7"/>
      <c r="I21" s="7"/>
      <c r="J21" s="7"/>
    </row>
    <row r="22" ht="15.0" customHeight="1">
      <c r="I22" s="9"/>
      <c r="J22" s="9"/>
      <c r="K22" s="9"/>
      <c r="L22" s="9"/>
    </row>
    <row r="23" ht="14.25" customHeight="1">
      <c r="I23" s="9"/>
      <c r="K23" s="9"/>
      <c r="L23" s="9"/>
    </row>
    <row r="24" ht="14.25" customHeight="1"/>
    <row r="25" ht="14.25" customHeight="1">
      <c r="B25" s="10" t="s">
        <v>5</v>
      </c>
    </row>
    <row r="26" ht="14.25" customHeight="1"/>
    <row r="27" ht="14.25" customHeight="1"/>
    <row r="28" ht="14.25" customHeight="1"/>
    <row r="29" ht="14.25" customHeight="1">
      <c r="J29" s="9"/>
    </row>
    <row r="30" ht="14.25" customHeight="1">
      <c r="B30" s="8" t="s">
        <v>6</v>
      </c>
    </row>
    <row r="31" ht="14.25" customHeight="1"/>
    <row r="32" ht="14.25" customHeight="1"/>
    <row r="33" ht="14.25" customHeight="1"/>
    <row r="34" ht="14.25" customHeight="1"/>
    <row r="35" ht="14.25" customHeight="1"/>
    <row r="36" ht="14.25" customHeight="1"/>
    <row r="37" ht="14.25" customHeight="1"/>
    <row r="38" ht="14.25" customHeight="1">
      <c r="B38" s="11" t="s">
        <v>7</v>
      </c>
    </row>
    <row r="39" ht="14.25" customHeight="1">
      <c r="B39" s="12" t="s">
        <v>8</v>
      </c>
    </row>
    <row r="40" ht="14.25" customHeight="1"/>
    <row r="41" ht="14.25" customHeight="1">
      <c r="B41" s="13" t="s">
        <v>9</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mergeCells count="5">
    <mergeCell ref="B2:G2"/>
    <mergeCell ref="B7:F17"/>
    <mergeCell ref="B19:F24"/>
    <mergeCell ref="B25:F29"/>
    <mergeCell ref="B30:F3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48.71"/>
    <col customWidth="1" min="3" max="3" width="15.71"/>
    <col customWidth="1" min="4" max="4" width="25.71"/>
    <col customWidth="1" min="5" max="5" width="24.0"/>
    <col customWidth="1" min="6" max="6" width="21.71"/>
    <col customWidth="1" min="7" max="7" width="26.71"/>
    <col customWidth="1" min="8" max="8" width="33.0"/>
    <col customWidth="1" min="9" max="9" width="26.0"/>
    <col customWidth="1" min="10" max="10" width="33.57"/>
    <col customWidth="1" min="11" max="11" width="17.71"/>
    <col customWidth="1" min="12" max="12" width="21.29"/>
    <col customWidth="1" min="13" max="13" width="23.57"/>
    <col customWidth="1" min="14" max="26" width="8.86"/>
  </cols>
  <sheetData>
    <row r="1" ht="165.75" customHeight="1"/>
    <row r="2" ht="30.75" customHeight="1">
      <c r="B2" s="14" t="s">
        <v>0</v>
      </c>
      <c r="H2" s="2"/>
      <c r="I2" s="2"/>
      <c r="J2" s="2"/>
    </row>
    <row r="3" ht="39.75" customHeight="1">
      <c r="B3" s="5" t="s">
        <v>10</v>
      </c>
      <c r="C3" s="4"/>
    </row>
    <row r="4" ht="15.75" customHeight="1">
      <c r="B4" s="15"/>
      <c r="C4" s="4"/>
    </row>
    <row r="5" ht="14.25" customHeight="1">
      <c r="B5" s="11" t="s">
        <v>11</v>
      </c>
    </row>
    <row r="6" ht="14.25" customHeight="1">
      <c r="B6" s="16" t="s">
        <v>12</v>
      </c>
      <c r="C6" s="17" t="s">
        <v>13</v>
      </c>
    </row>
    <row r="7" ht="14.25" customHeight="1"/>
    <row r="8" ht="14.25" customHeight="1">
      <c r="B8" s="18" t="s">
        <v>14</v>
      </c>
      <c r="C8" s="19"/>
    </row>
    <row r="9" ht="14.25" customHeight="1">
      <c r="B9" s="20" t="s">
        <v>15</v>
      </c>
      <c r="C9" s="21" t="s">
        <v>16</v>
      </c>
      <c r="I9" s="22"/>
    </row>
    <row r="10" ht="14.25" customHeight="1">
      <c r="B10" s="23" t="s">
        <v>17</v>
      </c>
      <c r="C10" s="24">
        <v>1.0E8</v>
      </c>
    </row>
    <row r="11" ht="14.25" customHeight="1">
      <c r="B11" s="20" t="s">
        <v>18</v>
      </c>
      <c r="C11" s="25">
        <v>45292.0</v>
      </c>
    </row>
    <row r="12" ht="14.25" customHeight="1">
      <c r="B12" s="23" t="s">
        <v>19</v>
      </c>
      <c r="C12" s="26">
        <v>0.035</v>
      </c>
    </row>
    <row r="13" ht="14.25" customHeight="1">
      <c r="B13" s="23" t="s">
        <v>20</v>
      </c>
      <c r="C13" s="27">
        <v>4.0E7</v>
      </c>
    </row>
    <row r="14" ht="14.25" customHeight="1">
      <c r="B14" s="28" t="s">
        <v>21</v>
      </c>
      <c r="C14" s="29">
        <v>0.1</v>
      </c>
    </row>
    <row r="15" ht="14.25" customHeight="1"/>
    <row r="16" ht="14.25" customHeight="1">
      <c r="B16" s="30" t="s">
        <v>22</v>
      </c>
      <c r="C16" s="31"/>
      <c r="D16" s="32"/>
      <c r="E16" s="32"/>
      <c r="F16" s="31"/>
      <c r="G16" s="19"/>
    </row>
    <row r="17" ht="14.25" customHeight="1">
      <c r="B17" s="33" t="s">
        <v>23</v>
      </c>
      <c r="C17" s="34" t="s">
        <v>24</v>
      </c>
      <c r="D17" s="34" t="s">
        <v>25</v>
      </c>
      <c r="E17" s="34" t="s">
        <v>26</v>
      </c>
      <c r="F17" s="34" t="s">
        <v>27</v>
      </c>
      <c r="G17" s="35" t="s">
        <v>28</v>
      </c>
    </row>
    <row r="18" ht="14.25" customHeight="1">
      <c r="B18" s="36" t="s">
        <v>29</v>
      </c>
      <c r="C18" s="37">
        <v>250000.0</v>
      </c>
      <c r="D18" s="38">
        <f>iferror(C18/D27*C10)</f>
        <v>9000000</v>
      </c>
      <c r="E18" s="39">
        <f>100%-(D18/C10)</f>
        <v>0.91</v>
      </c>
      <c r="F18" s="40">
        <f t="shared" ref="F18:F21" si="1">min($F$22/(1+E18),D18/$C$10)</f>
        <v>0.09</v>
      </c>
      <c r="G18" s="41">
        <f t="shared" ref="G18:G21" si="2">1-F18/$F$22</f>
        <v>0.775</v>
      </c>
    </row>
    <row r="19" ht="14.25" customHeight="1">
      <c r="B19" s="42" t="s">
        <v>30</v>
      </c>
      <c r="C19" s="37">
        <v>750000.0</v>
      </c>
      <c r="D19" s="43">
        <v>1.5E7</v>
      </c>
      <c r="E19" s="44">
        <v>0.5</v>
      </c>
      <c r="F19" s="40">
        <f t="shared" si="1"/>
        <v>0.15</v>
      </c>
      <c r="G19" s="41">
        <f t="shared" si="2"/>
        <v>0.625</v>
      </c>
      <c r="M19" s="45"/>
    </row>
    <row r="20" ht="14.25" customHeight="1">
      <c r="B20" s="42" t="s">
        <v>31</v>
      </c>
      <c r="C20" s="46">
        <v>1500000.0</v>
      </c>
      <c r="D20" s="43">
        <v>2.5E7</v>
      </c>
      <c r="E20" s="44">
        <v>0.25</v>
      </c>
      <c r="F20" s="40">
        <f t="shared" si="1"/>
        <v>0.25</v>
      </c>
      <c r="G20" s="41">
        <f t="shared" si="2"/>
        <v>0.375</v>
      </c>
      <c r="M20" s="38"/>
    </row>
    <row r="21" ht="14.25" customHeight="1">
      <c r="B21" s="42" t="s">
        <v>32</v>
      </c>
      <c r="C21" s="37">
        <v>0.0</v>
      </c>
      <c r="D21" s="47">
        <v>5.0E7</v>
      </c>
      <c r="E21" s="44">
        <v>0.15</v>
      </c>
      <c r="F21" s="40">
        <f t="shared" si="1"/>
        <v>0.347826087</v>
      </c>
      <c r="G21" s="41">
        <f t="shared" si="2"/>
        <v>0.1304347826</v>
      </c>
    </row>
    <row r="22" ht="14.25" customHeight="1">
      <c r="B22" s="42" t="s">
        <v>33</v>
      </c>
      <c r="C22" s="37">
        <v>1400000.0</v>
      </c>
      <c r="D22" s="48">
        <f>C13</f>
        <v>40000000</v>
      </c>
      <c r="E22" s="39"/>
      <c r="F22" s="40">
        <f>Inputs!$C$9*(1-G22/100)</f>
        <v>0.4</v>
      </c>
      <c r="G22" s="49">
        <v>0.0</v>
      </c>
    </row>
    <row r="23" ht="14.25" customHeight="1">
      <c r="B23" s="20" t="s">
        <v>34</v>
      </c>
      <c r="C23" s="38">
        <f>SUM(C18:C22)</f>
        <v>3900000</v>
      </c>
      <c r="D23" s="50"/>
      <c r="E23" s="50"/>
      <c r="F23" s="51"/>
      <c r="G23" s="52"/>
    </row>
    <row r="24" ht="14.25" customHeight="1">
      <c r="B24" s="53"/>
      <c r="C24" s="54"/>
      <c r="D24" s="9"/>
      <c r="E24" s="9"/>
    </row>
    <row r="25" ht="14.25" customHeight="1">
      <c r="B25" s="30" t="s">
        <v>35</v>
      </c>
      <c r="C25" s="31"/>
      <c r="D25" s="31"/>
      <c r="E25" s="55" t="s">
        <v>36</v>
      </c>
      <c r="F25" s="56"/>
      <c r="G25" s="56"/>
      <c r="H25" s="56"/>
      <c r="I25" s="56"/>
      <c r="J25" s="56"/>
      <c r="K25" s="56"/>
      <c r="L25" s="57"/>
    </row>
    <row r="26" ht="14.25" customHeight="1">
      <c r="B26" s="58" t="s">
        <v>37</v>
      </c>
      <c r="C26" s="59" t="s">
        <v>38</v>
      </c>
      <c r="D26" s="60" t="s">
        <v>39</v>
      </c>
      <c r="E26" s="61" t="s">
        <v>40</v>
      </c>
      <c r="F26" s="62" t="s">
        <v>41</v>
      </c>
      <c r="G26" s="62" t="s">
        <v>42</v>
      </c>
      <c r="H26" s="62" t="s">
        <v>43</v>
      </c>
      <c r="I26" s="62" t="s">
        <v>44</v>
      </c>
      <c r="J26" s="62" t="s">
        <v>45</v>
      </c>
      <c r="K26" s="62" t="s">
        <v>46</v>
      </c>
      <c r="L26" s="63" t="s">
        <v>47</v>
      </c>
    </row>
    <row r="27" ht="14.25" customHeight="1">
      <c r="A27" s="64" t="s">
        <v>48</v>
      </c>
      <c r="B27" s="20" t="str">
        <f t="shared" ref="B27:B31" si="3">B18</f>
        <v>Early Backers / Angels</v>
      </c>
      <c r="C27" s="65">
        <f>C14*(C32/(1-C14))</f>
        <v>0.02777777778</v>
      </c>
      <c r="D27" s="38">
        <f>C27*C10</f>
        <v>2777777.778</v>
      </c>
      <c r="E27" s="66">
        <v>0.0</v>
      </c>
      <c r="F27" s="67">
        <v>6.0</v>
      </c>
      <c r="G27" s="16">
        <v>24.0</v>
      </c>
      <c r="H27" s="68">
        <f t="shared" ref="H27:H41" si="4">IF(G27&gt;0,IF(E27&lt;100,(100-E27)/G27,0),0)</f>
        <v>4.166666667</v>
      </c>
      <c r="I27" s="38">
        <f t="shared" ref="I27:I41" si="5">D27*H27/100</f>
        <v>115740.7407</v>
      </c>
      <c r="J27" s="38">
        <f t="shared" ref="J27:J41" si="6">D27*E27/100+IF(G27&gt;0,IF(F27=0,D27/G27,0),0)</f>
        <v>0</v>
      </c>
      <c r="K27" s="69">
        <f t="shared" ref="K27:K41" si="7">EDATE($C$11,F27)</f>
        <v>45474</v>
      </c>
      <c r="L27" s="70">
        <f t="shared" ref="L27:L41" si="8">EDATE(K27,G27)</f>
        <v>46204</v>
      </c>
    </row>
    <row r="28" ht="14.25" customHeight="1">
      <c r="A28" s="71"/>
      <c r="B28" s="20" t="str">
        <f t="shared" si="3"/>
        <v>Seed</v>
      </c>
      <c r="C28" s="65">
        <f t="shared" ref="C28:C30" si="9">D28/$C$10</f>
        <v>0.05</v>
      </c>
      <c r="D28" s="38">
        <f t="shared" ref="D28:D30" si="10">C19/F19</f>
        <v>5000000</v>
      </c>
      <c r="E28" s="66">
        <v>0.0</v>
      </c>
      <c r="F28" s="67">
        <v>6.0</v>
      </c>
      <c r="G28" s="16">
        <v>24.0</v>
      </c>
      <c r="H28" s="68">
        <f t="shared" si="4"/>
        <v>4.166666667</v>
      </c>
      <c r="I28" s="38">
        <f t="shared" si="5"/>
        <v>208333.3333</v>
      </c>
      <c r="J28" s="38">
        <f t="shared" si="6"/>
        <v>0</v>
      </c>
      <c r="K28" s="69">
        <f t="shared" si="7"/>
        <v>45474</v>
      </c>
      <c r="L28" s="70">
        <f t="shared" si="8"/>
        <v>46204</v>
      </c>
    </row>
    <row r="29" ht="14.25" customHeight="1">
      <c r="A29" s="71"/>
      <c r="B29" s="20" t="str">
        <f t="shared" si="3"/>
        <v>Pre-Sale 1</v>
      </c>
      <c r="C29" s="65">
        <f t="shared" si="9"/>
        <v>0.06</v>
      </c>
      <c r="D29" s="38">
        <f t="shared" si="10"/>
        <v>6000000</v>
      </c>
      <c r="E29" s="66">
        <v>0.0</v>
      </c>
      <c r="F29" s="67">
        <v>6.0</v>
      </c>
      <c r="G29" s="67">
        <v>18.0</v>
      </c>
      <c r="H29" s="68">
        <f t="shared" si="4"/>
        <v>5.555555556</v>
      </c>
      <c r="I29" s="38">
        <f t="shared" si="5"/>
        <v>333333.3333</v>
      </c>
      <c r="J29" s="38">
        <f t="shared" si="6"/>
        <v>0</v>
      </c>
      <c r="K29" s="69">
        <f t="shared" si="7"/>
        <v>45474</v>
      </c>
      <c r="L29" s="70">
        <f t="shared" si="8"/>
        <v>46023</v>
      </c>
    </row>
    <row r="30" ht="14.25" customHeight="1">
      <c r="A30" s="71"/>
      <c r="B30" s="20" t="str">
        <f t="shared" si="3"/>
        <v>Pre-Sale 2</v>
      </c>
      <c r="C30" s="65">
        <f t="shared" si="9"/>
        <v>0</v>
      </c>
      <c r="D30" s="38">
        <f t="shared" si="10"/>
        <v>0</v>
      </c>
      <c r="E30" s="66">
        <v>0.0</v>
      </c>
      <c r="F30" s="16">
        <v>1.0</v>
      </c>
      <c r="G30" s="16">
        <v>9.0</v>
      </c>
      <c r="H30" s="68">
        <f t="shared" si="4"/>
        <v>11.11111111</v>
      </c>
      <c r="I30" s="38">
        <f t="shared" si="5"/>
        <v>0</v>
      </c>
      <c r="J30" s="38">
        <f t="shared" si="6"/>
        <v>0</v>
      </c>
      <c r="K30" s="69">
        <f t="shared" si="7"/>
        <v>45323</v>
      </c>
      <c r="L30" s="70">
        <f t="shared" si="8"/>
        <v>45597</v>
      </c>
    </row>
    <row r="31" ht="14.25" customHeight="1">
      <c r="A31" s="71"/>
      <c r="B31" s="20" t="str">
        <f t="shared" si="3"/>
        <v>Public Sale</v>
      </c>
      <c r="C31" s="65">
        <f>C12</f>
        <v>0.035</v>
      </c>
      <c r="D31" s="38">
        <f>C31*C10</f>
        <v>3500000</v>
      </c>
      <c r="E31" s="72">
        <v>25.0</v>
      </c>
      <c r="F31" s="67">
        <v>0.0</v>
      </c>
      <c r="G31" s="67">
        <v>6.0</v>
      </c>
      <c r="H31" s="68">
        <f t="shared" si="4"/>
        <v>12.5</v>
      </c>
      <c r="I31" s="38">
        <f t="shared" si="5"/>
        <v>437500</v>
      </c>
      <c r="J31" s="38">
        <f t="shared" si="6"/>
        <v>1458333.333</v>
      </c>
      <c r="K31" s="69">
        <f t="shared" si="7"/>
        <v>45292</v>
      </c>
      <c r="L31" s="70">
        <f t="shared" si="8"/>
        <v>45474</v>
      </c>
    </row>
    <row r="32" ht="14.25" customHeight="1">
      <c r="A32" s="71"/>
      <c r="B32" s="20" t="s">
        <v>49</v>
      </c>
      <c r="C32" s="73">
        <v>0.25</v>
      </c>
      <c r="D32" s="38">
        <f t="shared" ref="D32:D41" si="11">C32*$C$10</f>
        <v>25000000</v>
      </c>
      <c r="E32" s="66">
        <v>0.0</v>
      </c>
      <c r="F32" s="16">
        <v>6.0</v>
      </c>
      <c r="G32" s="16">
        <v>36.0</v>
      </c>
      <c r="H32" s="68">
        <f t="shared" si="4"/>
        <v>2.777777778</v>
      </c>
      <c r="I32" s="38">
        <f t="shared" si="5"/>
        <v>694444.4444</v>
      </c>
      <c r="J32" s="38">
        <f t="shared" si="6"/>
        <v>0</v>
      </c>
      <c r="K32" s="69">
        <f t="shared" si="7"/>
        <v>45474</v>
      </c>
      <c r="L32" s="70">
        <f t="shared" si="8"/>
        <v>46569</v>
      </c>
    </row>
    <row r="33" ht="14.25" customHeight="1">
      <c r="A33" s="71"/>
      <c r="B33" s="20" t="s">
        <v>50</v>
      </c>
      <c r="C33" s="74">
        <v>0.06</v>
      </c>
      <c r="D33" s="38">
        <f t="shared" si="11"/>
        <v>6000000</v>
      </c>
      <c r="E33" s="66">
        <v>0.0</v>
      </c>
      <c r="F33" s="67">
        <v>6.0</v>
      </c>
      <c r="G33" s="16">
        <v>24.0</v>
      </c>
      <c r="H33" s="68">
        <f t="shared" si="4"/>
        <v>4.166666667</v>
      </c>
      <c r="I33" s="38">
        <f t="shared" si="5"/>
        <v>250000</v>
      </c>
      <c r="J33" s="38">
        <f t="shared" si="6"/>
        <v>0</v>
      </c>
      <c r="K33" s="69">
        <f t="shared" si="7"/>
        <v>45474</v>
      </c>
      <c r="L33" s="70">
        <f t="shared" si="8"/>
        <v>46204</v>
      </c>
    </row>
    <row r="34" ht="14.25" customHeight="1">
      <c r="A34" s="71"/>
      <c r="B34" s="20" t="s">
        <v>51</v>
      </c>
      <c r="C34" s="74">
        <v>0.04</v>
      </c>
      <c r="D34" s="38">
        <f t="shared" si="11"/>
        <v>4000000</v>
      </c>
      <c r="E34" s="72">
        <v>0.0</v>
      </c>
      <c r="F34" s="67">
        <v>6.0</v>
      </c>
      <c r="G34" s="16">
        <v>24.0</v>
      </c>
      <c r="H34" s="68">
        <f t="shared" si="4"/>
        <v>4.166666667</v>
      </c>
      <c r="I34" s="38">
        <f t="shared" si="5"/>
        <v>166666.6667</v>
      </c>
      <c r="J34" s="38">
        <f t="shared" si="6"/>
        <v>0</v>
      </c>
      <c r="K34" s="69">
        <f t="shared" si="7"/>
        <v>45474</v>
      </c>
      <c r="L34" s="70">
        <f t="shared" si="8"/>
        <v>46204</v>
      </c>
    </row>
    <row r="35" ht="14.25" customHeight="1">
      <c r="A35" s="75"/>
      <c r="B35" s="20" t="s">
        <v>52</v>
      </c>
      <c r="C35" s="76">
        <v>0.0</v>
      </c>
      <c r="D35" s="38">
        <f t="shared" si="11"/>
        <v>0</v>
      </c>
      <c r="E35" s="77">
        <v>100.0</v>
      </c>
      <c r="F35" s="78">
        <v>0.0</v>
      </c>
      <c r="G35" s="79">
        <v>0.0</v>
      </c>
      <c r="H35" s="68">
        <f t="shared" si="4"/>
        <v>0</v>
      </c>
      <c r="I35" s="80">
        <f t="shared" si="5"/>
        <v>0</v>
      </c>
      <c r="J35" s="80">
        <f t="shared" si="6"/>
        <v>0</v>
      </c>
      <c r="K35" s="69">
        <f t="shared" si="7"/>
        <v>45292</v>
      </c>
      <c r="L35" s="70">
        <f t="shared" si="8"/>
        <v>45292</v>
      </c>
    </row>
    <row r="36" ht="14.25" customHeight="1">
      <c r="A36" s="81" t="s">
        <v>53</v>
      </c>
      <c r="B36" s="82" t="s">
        <v>54</v>
      </c>
      <c r="C36" s="83">
        <v>0.1</v>
      </c>
      <c r="D36" s="84">
        <f t="shared" si="11"/>
        <v>10000000</v>
      </c>
      <c r="E36" s="85">
        <v>100.0</v>
      </c>
      <c r="F36" s="86">
        <v>0.0</v>
      </c>
      <c r="G36" s="86">
        <v>0.0</v>
      </c>
      <c r="H36" s="87">
        <f t="shared" si="4"/>
        <v>0</v>
      </c>
      <c r="I36" s="38">
        <f t="shared" si="5"/>
        <v>0</v>
      </c>
      <c r="J36" s="38">
        <f t="shared" si="6"/>
        <v>10000000</v>
      </c>
      <c r="K36" s="88">
        <f t="shared" si="7"/>
        <v>45292</v>
      </c>
      <c r="L36" s="89">
        <f t="shared" si="8"/>
        <v>45292</v>
      </c>
    </row>
    <row r="37" ht="14.25" customHeight="1">
      <c r="A37" s="71"/>
      <c r="B37" s="36" t="s">
        <v>55</v>
      </c>
      <c r="C37" s="90">
        <v>0.0</v>
      </c>
      <c r="D37" s="91">
        <f t="shared" si="11"/>
        <v>0</v>
      </c>
      <c r="E37" s="92">
        <v>0.0</v>
      </c>
      <c r="F37" s="16">
        <v>0.0</v>
      </c>
      <c r="G37" s="16">
        <v>0.0</v>
      </c>
      <c r="H37" s="68">
        <f t="shared" si="4"/>
        <v>0</v>
      </c>
      <c r="I37" s="38">
        <f t="shared" si="5"/>
        <v>0</v>
      </c>
      <c r="J37" s="38">
        <f t="shared" si="6"/>
        <v>0</v>
      </c>
      <c r="K37" s="69">
        <f t="shared" si="7"/>
        <v>45292</v>
      </c>
      <c r="L37" s="70">
        <f t="shared" si="8"/>
        <v>45292</v>
      </c>
    </row>
    <row r="38" ht="14.25" customHeight="1">
      <c r="A38" s="71"/>
      <c r="B38" s="36" t="s">
        <v>56</v>
      </c>
      <c r="C38" s="90">
        <v>0.0</v>
      </c>
      <c r="D38" s="91">
        <f t="shared" si="11"/>
        <v>0</v>
      </c>
      <c r="E38" s="92">
        <v>0.0</v>
      </c>
      <c r="F38" s="16">
        <v>0.0</v>
      </c>
      <c r="G38" s="16">
        <v>0.0</v>
      </c>
      <c r="H38" s="68">
        <f t="shared" si="4"/>
        <v>0</v>
      </c>
      <c r="I38" s="38">
        <f t="shared" si="5"/>
        <v>0</v>
      </c>
      <c r="J38" s="38">
        <f t="shared" si="6"/>
        <v>0</v>
      </c>
      <c r="K38" s="69">
        <f t="shared" si="7"/>
        <v>45292</v>
      </c>
      <c r="L38" s="70">
        <f t="shared" si="8"/>
        <v>45292</v>
      </c>
    </row>
    <row r="39" ht="14.25" customHeight="1">
      <c r="A39" s="71"/>
      <c r="B39" s="42" t="s">
        <v>57</v>
      </c>
      <c r="C39" s="93">
        <v>0.35</v>
      </c>
      <c r="D39" s="91">
        <f t="shared" si="11"/>
        <v>35000000</v>
      </c>
      <c r="E39" s="94">
        <v>0.5</v>
      </c>
      <c r="F39" s="16">
        <v>0.0</v>
      </c>
      <c r="G39" s="67">
        <v>84.0</v>
      </c>
      <c r="H39" s="68">
        <f t="shared" si="4"/>
        <v>1.18452381</v>
      </c>
      <c r="I39" s="38">
        <f t="shared" si="5"/>
        <v>414583.3333</v>
      </c>
      <c r="J39" s="38">
        <f t="shared" si="6"/>
        <v>591666.6667</v>
      </c>
      <c r="K39" s="69">
        <f t="shared" si="7"/>
        <v>45292</v>
      </c>
      <c r="L39" s="70">
        <f t="shared" si="8"/>
        <v>47849</v>
      </c>
    </row>
    <row r="40" ht="14.25" customHeight="1">
      <c r="A40" s="71"/>
      <c r="B40" s="95" t="s">
        <v>58</v>
      </c>
      <c r="C40" s="96">
        <v>0.0</v>
      </c>
      <c r="D40" s="97">
        <f t="shared" si="11"/>
        <v>0</v>
      </c>
      <c r="E40" s="98">
        <v>0.0</v>
      </c>
      <c r="F40" s="78">
        <v>0.0</v>
      </c>
      <c r="G40" s="78">
        <v>0.0</v>
      </c>
      <c r="H40" s="99">
        <f t="shared" si="4"/>
        <v>0</v>
      </c>
      <c r="I40" s="38">
        <f t="shared" si="5"/>
        <v>0</v>
      </c>
      <c r="J40" s="38">
        <f t="shared" si="6"/>
        <v>0</v>
      </c>
      <c r="K40" s="100">
        <f t="shared" si="7"/>
        <v>45292</v>
      </c>
      <c r="L40" s="101">
        <f t="shared" si="8"/>
        <v>45292</v>
      </c>
    </row>
    <row r="41" ht="14.25" customHeight="1">
      <c r="A41" s="81" t="s">
        <v>59</v>
      </c>
      <c r="B41" s="102" t="s">
        <v>60</v>
      </c>
      <c r="C41" s="103">
        <f>100%-sum(C27:C40)-C43</f>
        <v>0.02722222222</v>
      </c>
      <c r="D41" s="80">
        <f t="shared" si="11"/>
        <v>2722222.222</v>
      </c>
      <c r="E41" s="104">
        <v>100.0</v>
      </c>
      <c r="F41" s="105">
        <v>0.0</v>
      </c>
      <c r="G41" s="105">
        <v>0.0</v>
      </c>
      <c r="H41" s="99">
        <f t="shared" si="4"/>
        <v>0</v>
      </c>
      <c r="I41" s="106">
        <f t="shared" si="5"/>
        <v>0</v>
      </c>
      <c r="J41" s="106">
        <f t="shared" si="6"/>
        <v>2722222.222</v>
      </c>
      <c r="K41" s="100">
        <f t="shared" si="7"/>
        <v>45292</v>
      </c>
      <c r="L41" s="101">
        <f t="shared" si="8"/>
        <v>45292</v>
      </c>
    </row>
    <row r="42" ht="23.25" customHeight="1">
      <c r="A42" s="81" t="s">
        <v>61</v>
      </c>
      <c r="B42" s="107" t="s">
        <v>62</v>
      </c>
      <c r="C42" s="108"/>
      <c r="D42" s="109"/>
      <c r="E42" s="110" t="s">
        <v>63</v>
      </c>
      <c r="F42" s="111" t="s">
        <v>64</v>
      </c>
      <c r="G42" s="112" t="s">
        <v>65</v>
      </c>
      <c r="H42" s="111" t="s">
        <v>66</v>
      </c>
      <c r="I42" s="113" t="s">
        <v>67</v>
      </c>
      <c r="J42" s="111" t="s">
        <v>68</v>
      </c>
      <c r="K42" s="114" t="s">
        <v>69</v>
      </c>
      <c r="L42" s="70"/>
    </row>
    <row r="43" ht="25.5" customHeight="1">
      <c r="A43" s="75"/>
      <c r="B43" s="115" t="s">
        <v>61</v>
      </c>
      <c r="C43" s="116">
        <v>0.0</v>
      </c>
      <c r="D43" s="117">
        <f>C43*$C$10</f>
        <v>0</v>
      </c>
      <c r="E43" s="118">
        <v>45292.0</v>
      </c>
      <c r="F43" s="119">
        <v>0.35</v>
      </c>
      <c r="G43" s="120">
        <v>45444.0</v>
      </c>
      <c r="H43" s="119">
        <v>0.35</v>
      </c>
      <c r="I43" s="121">
        <v>45748.0</v>
      </c>
      <c r="J43" s="119">
        <v>0.3</v>
      </c>
      <c r="K43" s="122">
        <f>F43+H43+J43</f>
        <v>1</v>
      </c>
      <c r="L43" s="70"/>
    </row>
    <row r="44" ht="14.25" customHeight="1">
      <c r="A44" s="123"/>
      <c r="B44" s="33" t="s">
        <v>70</v>
      </c>
      <c r="C44" s="124">
        <f t="shared" ref="C44:D44" si="12">SUM(C27:C43)</f>
        <v>1</v>
      </c>
      <c r="D44" s="125">
        <f t="shared" si="12"/>
        <v>100000000</v>
      </c>
      <c r="E44" s="9"/>
      <c r="F44" s="9"/>
      <c r="G44" s="9"/>
      <c r="H44" s="9"/>
      <c r="I44" s="9"/>
      <c r="J44" s="9"/>
      <c r="K44" s="9"/>
      <c r="L44" s="126"/>
    </row>
    <row r="45" ht="14.25" customHeight="1">
      <c r="A45" s="123"/>
      <c r="B45" s="127" t="str">
        <f>IF(OR(C44&lt;&gt;100%,D45="We recommend to have at least 5 % tokens be allocated to the liquidity pool by removing allocations from the other allocation entities!"),'Background Data'!A8,'Background Data'!A7)</f>
        <v>Check</v>
      </c>
      <c r="D45" s="34" t="str">
        <f>if(C41&lt;2.5%,"We recommend to have at least 2.5 % tokens be allocated to the liquidity pool by removing allocations from the other allocation entities!","")</f>
        <v/>
      </c>
      <c r="I45" s="9"/>
      <c r="J45" s="128" t="s">
        <v>71</v>
      </c>
      <c r="K45" s="9"/>
      <c r="L45" s="126"/>
    </row>
    <row r="46" ht="14.25" customHeight="1">
      <c r="A46" s="123"/>
      <c r="B46" s="129"/>
      <c r="C46" s="51"/>
      <c r="D46" s="51"/>
      <c r="E46" s="51"/>
      <c r="F46" s="51"/>
      <c r="G46" s="51"/>
      <c r="H46" s="51"/>
      <c r="I46" s="51"/>
      <c r="J46" s="51"/>
      <c r="K46" s="51"/>
      <c r="L46" s="52"/>
    </row>
    <row r="47" ht="14.25" customHeight="1">
      <c r="B47" s="130"/>
      <c r="C47" s="38"/>
      <c r="D47" s="9"/>
      <c r="E47" s="9"/>
    </row>
    <row r="48">
      <c r="B48" s="131" t="s">
        <v>72</v>
      </c>
      <c r="C48" s="132"/>
      <c r="D48" s="133"/>
      <c r="E48" s="133"/>
      <c r="F48" s="134"/>
      <c r="G48" s="134"/>
      <c r="H48" s="134"/>
      <c r="I48" s="134"/>
      <c r="J48" s="134"/>
    </row>
    <row r="49" ht="14.25" customHeight="1">
      <c r="B49" s="135" t="s">
        <v>73</v>
      </c>
      <c r="C49" s="132"/>
      <c r="D49" s="133"/>
      <c r="E49" s="133"/>
      <c r="F49" s="134"/>
      <c r="G49" s="134"/>
      <c r="H49" s="134"/>
      <c r="I49" s="134"/>
      <c r="J49" s="134"/>
      <c r="K49" s="134"/>
    </row>
    <row r="50" ht="14.25" customHeight="1">
      <c r="B50" s="136" t="s">
        <v>74</v>
      </c>
      <c r="C50" s="137"/>
      <c r="D50" s="138"/>
      <c r="E50" s="139" t="s">
        <v>75</v>
      </c>
      <c r="F50" s="140"/>
      <c r="G50" s="140"/>
      <c r="H50" s="140"/>
      <c r="I50" s="134"/>
      <c r="J50" s="134"/>
      <c r="K50" s="134"/>
    </row>
    <row r="51" ht="14.25" customHeight="1">
      <c r="B51" s="141" t="str">
        <f t="shared" ref="B51:C51" si="13">B10</f>
        <v>Initial Total Supply of Tokens</v>
      </c>
      <c r="C51" s="142">
        <f t="shared" si="13"/>
        <v>100000000</v>
      </c>
      <c r="D51" s="138"/>
      <c r="E51" s="143"/>
      <c r="F51" s="144" t="s">
        <v>76</v>
      </c>
      <c r="G51" s="145" t="s">
        <v>77</v>
      </c>
      <c r="H51" s="146" t="s">
        <v>78</v>
      </c>
      <c r="I51" s="134"/>
      <c r="J51" s="134"/>
      <c r="K51" s="134"/>
    </row>
    <row r="52" ht="14.25" customHeight="1">
      <c r="B52" s="147" t="s">
        <v>79</v>
      </c>
      <c r="C52" s="148">
        <f>C11</f>
        <v>45292</v>
      </c>
      <c r="D52" s="138"/>
      <c r="E52" s="149" t="s">
        <v>80</v>
      </c>
      <c r="F52" s="150">
        <f t="shared" ref="F52:H52" si="14">C19</f>
        <v>750000</v>
      </c>
      <c r="G52" s="150">
        <f t="shared" si="14"/>
        <v>15000000</v>
      </c>
      <c r="H52" s="151">
        <f t="shared" si="14"/>
        <v>0.5</v>
      </c>
      <c r="I52" s="134"/>
      <c r="J52" s="134"/>
      <c r="K52" s="134"/>
    </row>
    <row r="53" ht="14.25" customHeight="1">
      <c r="B53" s="152" t="str">
        <f t="shared" ref="B53:C53" si="15">B12</f>
        <v>% Public Sale of Supply (up to)</v>
      </c>
      <c r="C53" s="153">
        <f t="shared" si="15"/>
        <v>0.035</v>
      </c>
      <c r="D53" s="138"/>
      <c r="E53" s="149" t="s">
        <v>81</v>
      </c>
      <c r="F53" s="150">
        <f t="shared" ref="F53:H53" si="16">C20</f>
        <v>1500000</v>
      </c>
      <c r="G53" s="150">
        <f t="shared" si="16"/>
        <v>25000000</v>
      </c>
      <c r="H53" s="154">
        <f t="shared" si="16"/>
        <v>0.25</v>
      </c>
      <c r="I53" s="134"/>
      <c r="J53" s="134"/>
      <c r="K53" s="134"/>
      <c r="L53" s="155"/>
    </row>
    <row r="54" ht="14.25" customHeight="1">
      <c r="B54" s="141" t="s">
        <v>82</v>
      </c>
      <c r="C54" s="156" t="s">
        <v>83</v>
      </c>
      <c r="D54" s="138"/>
      <c r="E54" s="149" t="s">
        <v>84</v>
      </c>
      <c r="F54" s="150">
        <f t="shared" ref="F54:H54" si="17">C21</f>
        <v>0</v>
      </c>
      <c r="G54" s="150">
        <f t="shared" si="17"/>
        <v>50000000</v>
      </c>
      <c r="H54" s="154">
        <f t="shared" si="17"/>
        <v>0.15</v>
      </c>
      <c r="I54" s="134"/>
      <c r="J54" s="134"/>
      <c r="K54" s="134"/>
      <c r="L54" s="155"/>
    </row>
    <row r="55" ht="14.25" customHeight="1">
      <c r="B55" s="157" t="s">
        <v>85</v>
      </c>
      <c r="C55" s="158">
        <f>sum(J27:J41)/C10</f>
        <v>0.1477222222</v>
      </c>
      <c r="D55" s="138"/>
      <c r="E55" s="159" t="s">
        <v>86</v>
      </c>
      <c r="F55" s="160">
        <f>sum(F52:F54)</f>
        <v>2250000</v>
      </c>
      <c r="G55" s="160"/>
      <c r="H55" s="161"/>
      <c r="I55" s="134"/>
      <c r="J55" s="134"/>
      <c r="K55" s="134"/>
      <c r="L55" s="155"/>
    </row>
    <row r="56" ht="14.25" customHeight="1">
      <c r="B56" s="162"/>
      <c r="C56" s="163"/>
      <c r="D56" s="138"/>
      <c r="E56" s="162"/>
      <c r="F56" s="162"/>
      <c r="G56" s="162"/>
      <c r="H56" s="162"/>
      <c r="I56" s="134"/>
      <c r="J56" s="134"/>
      <c r="K56" s="134"/>
      <c r="L56" s="155"/>
    </row>
    <row r="57" ht="14.25" customHeight="1">
      <c r="B57" s="139" t="s">
        <v>87</v>
      </c>
      <c r="C57" s="140"/>
      <c r="D57" s="140"/>
      <c r="E57" s="140"/>
      <c r="F57" s="162"/>
      <c r="G57" s="162"/>
      <c r="H57" s="162"/>
      <c r="I57" s="134"/>
      <c r="J57" s="134"/>
      <c r="K57" s="134"/>
      <c r="L57" s="155"/>
    </row>
    <row r="58" ht="14.25" customHeight="1">
      <c r="B58" s="164"/>
      <c r="C58" s="165" t="s">
        <v>88</v>
      </c>
      <c r="D58" s="165" t="s">
        <v>89</v>
      </c>
      <c r="E58" s="166" t="s">
        <v>90</v>
      </c>
      <c r="F58" s="162"/>
      <c r="G58" s="162"/>
      <c r="H58" s="162"/>
      <c r="I58" s="134"/>
      <c r="J58" s="134"/>
      <c r="K58" s="134"/>
      <c r="L58" s="155"/>
    </row>
    <row r="59" ht="14.25" customHeight="1">
      <c r="B59" s="167" t="s">
        <v>91</v>
      </c>
      <c r="C59" s="168">
        <f>C33+C27</f>
        <v>0.08777777778</v>
      </c>
      <c r="D59" s="169" t="str">
        <f>G33&amp;" / "&amp;G27</f>
        <v>24 / 24</v>
      </c>
      <c r="E59" s="170" t="str">
        <f>F33&amp;" / "&amp;F27</f>
        <v>6 / 6</v>
      </c>
      <c r="F59" s="162"/>
      <c r="G59" s="162"/>
      <c r="H59" s="162"/>
      <c r="I59" s="134"/>
      <c r="J59" s="134"/>
      <c r="K59" s="134"/>
      <c r="L59" s="155"/>
    </row>
    <row r="60" ht="14.25" customHeight="1">
      <c r="B60" s="171" t="s">
        <v>92</v>
      </c>
      <c r="C60" s="168">
        <f>C28+C29+C30</f>
        <v>0.11</v>
      </c>
      <c r="D60" s="169" t="str">
        <f>G28&amp;" / "&amp;G29&amp;" / "&amp;G30</f>
        <v>24 / 18 / 9</v>
      </c>
      <c r="E60" s="170" t="str">
        <f>F28&amp;" / "&amp;F29&amp;" / "&amp;F30</f>
        <v>6 / 6 / 1</v>
      </c>
      <c r="F60" s="162"/>
      <c r="G60" s="162"/>
      <c r="H60" s="162"/>
      <c r="I60" s="134"/>
      <c r="J60" s="134"/>
      <c r="K60" s="134"/>
      <c r="L60" s="155"/>
    </row>
    <row r="61" ht="14.25" customHeight="1">
      <c r="B61" s="171" t="str">
        <f t="shared" ref="B61:C61" si="18">B31</f>
        <v>Public Sale</v>
      </c>
      <c r="C61" s="168">
        <f t="shared" si="18"/>
        <v>0.035</v>
      </c>
      <c r="D61" s="169">
        <f t="shared" ref="D61:D62" si="20">G31</f>
        <v>6</v>
      </c>
      <c r="E61" s="170">
        <f t="shared" ref="E61:E62" si="21">F31</f>
        <v>0</v>
      </c>
      <c r="F61" s="162"/>
      <c r="G61" s="162"/>
      <c r="H61" s="162"/>
      <c r="I61" s="134"/>
      <c r="J61" s="134"/>
      <c r="K61" s="134"/>
      <c r="L61" s="155"/>
    </row>
    <row r="62" ht="14.25" customHeight="1">
      <c r="B62" s="171" t="str">
        <f t="shared" ref="B62:C62" si="19">B32</f>
        <v>Founders / Team</v>
      </c>
      <c r="C62" s="168">
        <f t="shared" si="19"/>
        <v>0.25</v>
      </c>
      <c r="D62" s="169">
        <f t="shared" si="20"/>
        <v>36</v>
      </c>
      <c r="E62" s="170">
        <f t="shared" si="21"/>
        <v>6</v>
      </c>
      <c r="F62" s="162"/>
      <c r="G62" s="162"/>
      <c r="H62" s="162"/>
      <c r="I62" s="134"/>
      <c r="J62" s="134"/>
      <c r="K62" s="134"/>
      <c r="L62" s="155"/>
    </row>
    <row r="63" ht="14.25" customHeight="1">
      <c r="B63" s="171" t="str">
        <f t="shared" ref="B63:C63" si="22">B34</f>
        <v>Advisors</v>
      </c>
      <c r="C63" s="168">
        <f t="shared" si="22"/>
        <v>0.04</v>
      </c>
      <c r="D63" s="169">
        <f t="shared" ref="D63:D65" si="24">G34</f>
        <v>24</v>
      </c>
      <c r="E63" s="170">
        <f t="shared" ref="E63:E65" si="25">F34</f>
        <v>6</v>
      </c>
      <c r="F63" s="162"/>
      <c r="G63" s="162"/>
      <c r="H63" s="162"/>
      <c r="I63" s="134"/>
      <c r="J63" s="134"/>
      <c r="K63" s="134"/>
      <c r="L63" s="155"/>
    </row>
    <row r="64" ht="14.25" customHeight="1">
      <c r="B64" s="171" t="str">
        <f t="shared" ref="B64:C64" si="23">B35</f>
        <v>Strategic Partners</v>
      </c>
      <c r="C64" s="168">
        <f t="shared" si="23"/>
        <v>0</v>
      </c>
      <c r="D64" s="169">
        <f t="shared" si="24"/>
        <v>0</v>
      </c>
      <c r="E64" s="170">
        <f t="shared" si="25"/>
        <v>0</v>
      </c>
      <c r="F64" s="162"/>
      <c r="G64" s="162"/>
      <c r="H64" s="162"/>
      <c r="I64" s="134"/>
      <c r="J64" s="134"/>
      <c r="K64" s="134"/>
      <c r="Q64" s="172"/>
    </row>
    <row r="65" ht="14.25" customHeight="1">
      <c r="B65" s="171" t="str">
        <f t="shared" ref="B65:C65" si="26">B36</f>
        <v>Reserve</v>
      </c>
      <c r="C65" s="168">
        <f t="shared" si="26"/>
        <v>0.1</v>
      </c>
      <c r="D65" s="169">
        <f t="shared" si="24"/>
        <v>0</v>
      </c>
      <c r="E65" s="170">
        <f t="shared" si="25"/>
        <v>0</v>
      </c>
      <c r="F65" s="162"/>
      <c r="G65" s="162"/>
      <c r="H65" s="162"/>
      <c r="I65" s="134"/>
      <c r="J65" s="134"/>
      <c r="K65" s="134"/>
      <c r="Q65" s="172"/>
    </row>
    <row r="66" ht="14.25" customHeight="1">
      <c r="B66" s="171" t="str">
        <f t="shared" ref="B66:C66" si="27">B41</f>
        <v>Liquidity Pool</v>
      </c>
      <c r="C66" s="168">
        <f t="shared" si="27"/>
        <v>0.02722222222</v>
      </c>
      <c r="D66" s="169">
        <f>G41</f>
        <v>0</v>
      </c>
      <c r="E66" s="170">
        <f>F41</f>
        <v>0</v>
      </c>
      <c r="F66" s="162"/>
      <c r="G66" s="162"/>
      <c r="H66" s="162"/>
      <c r="I66" s="134"/>
      <c r="J66" s="134"/>
      <c r="K66" s="134"/>
    </row>
    <row r="67" ht="14.25" customHeight="1">
      <c r="B67" s="164" t="s">
        <v>93</v>
      </c>
      <c r="C67" s="173">
        <f>sum(C59:C66)</f>
        <v>0.65</v>
      </c>
      <c r="D67" s="137"/>
      <c r="E67" s="174"/>
      <c r="F67" s="162"/>
      <c r="G67" s="162"/>
      <c r="H67" s="162"/>
      <c r="I67" s="134"/>
      <c r="J67" s="134"/>
      <c r="K67" s="134"/>
    </row>
    <row r="68" ht="14.25" customHeight="1">
      <c r="B68" s="175" t="s">
        <v>94</v>
      </c>
      <c r="C68" s="162"/>
      <c r="D68" s="162"/>
      <c r="E68" s="162"/>
      <c r="F68" s="162"/>
      <c r="G68" s="162"/>
      <c r="H68" s="162"/>
      <c r="I68" s="134"/>
      <c r="J68" s="134"/>
      <c r="K68" s="134"/>
    </row>
    <row r="69" ht="14.25" customHeight="1">
      <c r="I69" s="134"/>
      <c r="J69" s="134"/>
      <c r="K69" s="134"/>
    </row>
    <row r="70" ht="14.25" customHeight="1">
      <c r="I70" s="134"/>
      <c r="J70" s="134"/>
      <c r="K70" s="134"/>
    </row>
    <row r="71" ht="14.25" customHeight="1">
      <c r="I71" s="134"/>
      <c r="J71" s="134"/>
      <c r="K71" s="134"/>
    </row>
    <row r="72" ht="14.25" customHeight="1">
      <c r="I72" s="134"/>
      <c r="J72" s="134"/>
      <c r="K72" s="134"/>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c r="D88" s="9"/>
      <c r="E88" s="9"/>
      <c r="I88" s="134"/>
      <c r="J88" s="134"/>
      <c r="K88" s="134"/>
    </row>
    <row r="89" ht="14.25" customHeight="1">
      <c r="D89" s="9"/>
      <c r="E89" s="9"/>
      <c r="I89" s="134"/>
      <c r="J89" s="134"/>
      <c r="K89" s="134"/>
    </row>
    <row r="90" ht="14.25" customHeight="1">
      <c r="D90" s="9"/>
      <c r="E90" s="9"/>
    </row>
    <row r="91" ht="14.25" customHeight="1">
      <c r="D91" s="9"/>
      <c r="E91" s="9"/>
    </row>
    <row r="92" ht="14.25" customHeight="1">
      <c r="D92" s="9"/>
      <c r="E92" s="9"/>
    </row>
    <row r="93" ht="14.25" customHeight="1">
      <c r="D93" s="9"/>
      <c r="E93" s="9"/>
    </row>
    <row r="94" ht="14.25" customHeight="1">
      <c r="D94" s="9"/>
      <c r="E94" s="9"/>
    </row>
    <row r="95" ht="14.25" customHeight="1">
      <c r="D95" s="9"/>
      <c r="E95" s="9"/>
    </row>
    <row r="96" ht="14.25" customHeight="1">
      <c r="D96" s="9"/>
      <c r="E96" s="9"/>
    </row>
    <row r="97" ht="14.25" customHeight="1">
      <c r="D97" s="9"/>
      <c r="E97" s="9"/>
    </row>
    <row r="98" ht="14.25" customHeight="1">
      <c r="D98" s="9"/>
      <c r="E98" s="9"/>
    </row>
    <row r="99" ht="14.25" customHeight="1">
      <c r="B99" s="130"/>
    </row>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c r="B133" s="34"/>
      <c r="C133" s="9"/>
      <c r="D133" s="9"/>
      <c r="E133" s="9"/>
    </row>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c r="L148" s="9"/>
    </row>
    <row r="149" ht="14.25" customHeight="1">
      <c r="L149" s="9"/>
    </row>
    <row r="150" ht="14.25" customHeight="1">
      <c r="L150" s="9"/>
    </row>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sheetData>
  <mergeCells count="7">
    <mergeCell ref="B2:G2"/>
    <mergeCell ref="E25:L25"/>
    <mergeCell ref="A27:A35"/>
    <mergeCell ref="A36:A40"/>
    <mergeCell ref="A42:A43"/>
    <mergeCell ref="B45:C45"/>
    <mergeCell ref="D45:H45"/>
  </mergeCells>
  <conditionalFormatting sqref="B45:C45">
    <cfRule type="containsText" dxfId="0" priority="1" operator="containsText" text="Check">
      <formula>NOT(ISERROR(SEARCH(("Check"),(B45))))</formula>
    </cfRule>
  </conditionalFormatting>
  <conditionalFormatting sqref="B45:C45">
    <cfRule type="notContainsBlanks" dxfId="1" priority="2">
      <formula>LEN(TRIM(B45))&gt;0</formula>
    </cfRule>
  </conditionalFormatting>
  <conditionalFormatting sqref="L147:M147">
    <cfRule type="containsText" dxfId="0" priority="3" operator="containsText" text="Check">
      <formula>NOT(ISERROR(SEARCH(("Check"),(L147))))</formula>
    </cfRule>
  </conditionalFormatting>
  <conditionalFormatting sqref="L147:M147">
    <cfRule type="notContainsBlanks" dxfId="1" priority="4">
      <formula>LEN(TRIM(L147))&gt;0</formula>
    </cfRule>
  </conditionalFormatting>
  <conditionalFormatting sqref="D45:H45">
    <cfRule type="cellIs" dxfId="1" priority="5" operator="equal">
      <formula>"We recommend to have at least 2.5 % tokens be allocated to the liquidity pool by removing allocations from the other allocation entities!"</formula>
    </cfRule>
  </conditionalFormatting>
  <dataValidations>
    <dataValidation type="list" allowBlank="1" showErrorMessage="1" sqref="C9">
      <formula1>'Background Data'!$A$3:$A$4</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8.86"/>
    <col customWidth="1" min="2" max="2" width="48.71"/>
    <col customWidth="1" min="3" max="3" width="15.71"/>
    <col customWidth="1" min="4" max="4" width="25.71"/>
    <col customWidth="1" min="5" max="5" width="24.0"/>
    <col customWidth="1" min="6" max="6" width="21.71"/>
    <col customWidth="1" min="7" max="7" width="26.71"/>
    <col customWidth="1" min="8" max="8" width="33.0"/>
    <col customWidth="1" min="9" max="9" width="26.0"/>
    <col customWidth="1" min="10" max="10" width="33.57"/>
    <col customWidth="1" min="11" max="11" width="17.71"/>
    <col customWidth="1" min="12" max="12" width="21.29"/>
    <col customWidth="1" min="13" max="13" width="23.57"/>
    <col customWidth="1" min="14" max="26" width="8.86"/>
  </cols>
  <sheetData>
    <row r="1" ht="167.25" customHeight="1"/>
    <row r="2" ht="28.5" customHeight="1">
      <c r="B2" s="14" t="s">
        <v>0</v>
      </c>
      <c r="H2" s="2"/>
      <c r="I2" s="2"/>
      <c r="J2" s="2"/>
    </row>
    <row r="3" ht="34.5" customHeight="1">
      <c r="B3" s="5" t="s">
        <v>95</v>
      </c>
      <c r="C3" s="4"/>
    </row>
    <row r="4" ht="14.25" customHeight="1">
      <c r="B4" s="4"/>
      <c r="C4" s="4"/>
    </row>
    <row r="5" ht="14.25" customHeight="1">
      <c r="B5" s="11" t="s">
        <v>11</v>
      </c>
    </row>
    <row r="6" ht="14.25" customHeight="1">
      <c r="B6" s="16" t="s">
        <v>12</v>
      </c>
      <c r="C6" s="17" t="s">
        <v>13</v>
      </c>
    </row>
    <row r="7" ht="14.25" customHeight="1"/>
    <row r="8" ht="14.25" customHeight="1" outlineLevel="1">
      <c r="B8" s="30" t="s">
        <v>96</v>
      </c>
      <c r="C8" s="176"/>
      <c r="D8" s="9"/>
      <c r="E8" s="9"/>
      <c r="I8" s="134"/>
      <c r="J8" s="134"/>
      <c r="K8" s="134"/>
    </row>
    <row r="9" ht="14.25" customHeight="1" outlineLevel="1">
      <c r="B9" s="20" t="s">
        <v>97</v>
      </c>
      <c r="C9" s="177">
        <f>'Fund Raising'!C13/'Fund Raising'!C10</f>
        <v>0.4</v>
      </c>
      <c r="D9" s="9"/>
      <c r="E9" s="9"/>
      <c r="I9" s="134"/>
      <c r="J9" s="134"/>
      <c r="K9" s="134"/>
    </row>
    <row r="10" ht="14.25" customHeight="1" outlineLevel="1">
      <c r="B10" s="23" t="s">
        <v>98</v>
      </c>
      <c r="C10" s="178">
        <f>C9*'Fund Raising'!D41</f>
        <v>1088888.889</v>
      </c>
      <c r="D10" s="9"/>
      <c r="E10" s="9"/>
    </row>
    <row r="11" ht="14.25" customHeight="1" outlineLevel="1">
      <c r="B11" s="23" t="s">
        <v>99</v>
      </c>
      <c r="C11" s="41">
        <f>C10/'Fund Raising'!C23</f>
        <v>0.2792022792</v>
      </c>
      <c r="D11" s="9"/>
      <c r="E11" s="9"/>
    </row>
    <row r="12" ht="14.25" customHeight="1" outlineLevel="1">
      <c r="B12" s="20" t="s">
        <v>100</v>
      </c>
      <c r="C12" s="178">
        <f>C9*SUM('Fund Raising'!J27:J40)+'Fund Raising'!D41</f>
        <v>7542222.222</v>
      </c>
      <c r="D12" s="9"/>
      <c r="E12" s="9"/>
    </row>
    <row r="13" ht="14.25" customHeight="1" outlineLevel="1">
      <c r="B13" s="20" t="s">
        <v>101</v>
      </c>
      <c r="C13" s="178">
        <f>C9*'Fund Raising'!C10</f>
        <v>40000000</v>
      </c>
      <c r="D13" s="9"/>
      <c r="E13" s="9"/>
    </row>
    <row r="14" ht="14.25" customHeight="1" outlineLevel="1">
      <c r="B14" s="20" t="s">
        <v>102</v>
      </c>
      <c r="C14" s="179">
        <v>0.5</v>
      </c>
      <c r="D14" s="9"/>
      <c r="E14" s="9"/>
    </row>
    <row r="15" ht="14.25" customHeight="1" outlineLevel="1">
      <c r="B15" s="20" t="s">
        <v>103</v>
      </c>
      <c r="C15" s="180" t="s">
        <v>104</v>
      </c>
      <c r="D15" s="9"/>
      <c r="E15" s="9"/>
    </row>
    <row r="16" ht="14.25" customHeight="1" outlineLevel="1">
      <c r="B16" s="20" t="s">
        <v>105</v>
      </c>
      <c r="C16" s="177">
        <v>1.0</v>
      </c>
      <c r="D16" s="9"/>
      <c r="E16" s="9"/>
    </row>
    <row r="17" ht="14.25" customHeight="1" outlineLevel="1">
      <c r="B17" s="20" t="s">
        <v>106</v>
      </c>
      <c r="C17" s="178">
        <f>C10/C16</f>
        <v>1088888.889</v>
      </c>
      <c r="D17" s="9"/>
      <c r="E17" s="9"/>
    </row>
    <row r="18" ht="14.25" customHeight="1" outlineLevel="1">
      <c r="B18" s="129" t="s">
        <v>107</v>
      </c>
      <c r="C18" s="181">
        <f>1-C14</f>
        <v>0.5</v>
      </c>
      <c r="D18" s="9"/>
      <c r="E18" s="9"/>
    </row>
    <row r="19" ht="14.25" customHeight="1" outlineLevel="1">
      <c r="B19" s="130"/>
    </row>
    <row r="20" ht="14.25" customHeight="1" outlineLevel="1">
      <c r="B20" s="30" t="s">
        <v>108</v>
      </c>
      <c r="C20" s="32"/>
      <c r="D20" s="32"/>
      <c r="E20" s="32"/>
      <c r="F20" s="32"/>
      <c r="G20" s="32"/>
      <c r="H20" s="32"/>
      <c r="I20" s="182"/>
    </row>
    <row r="21" ht="14.25" customHeight="1" outlineLevel="1">
      <c r="B21" s="183" t="s">
        <v>109</v>
      </c>
      <c r="C21" s="9"/>
      <c r="I21" s="184"/>
    </row>
    <row r="22" ht="14.25" customHeight="1" outlineLevel="1">
      <c r="B22" s="23" t="s">
        <v>110</v>
      </c>
      <c r="C22" s="185">
        <v>250.0</v>
      </c>
      <c r="I22" s="184"/>
    </row>
    <row r="23" ht="14.25" customHeight="1" outlineLevel="1">
      <c r="B23" s="23" t="s">
        <v>111</v>
      </c>
      <c r="C23" s="185">
        <v>50000.0</v>
      </c>
      <c r="I23" s="184"/>
    </row>
    <row r="24" ht="14.25" customHeight="1" outlineLevel="1">
      <c r="B24" s="23" t="s">
        <v>112</v>
      </c>
      <c r="C24" s="185">
        <v>1.0</v>
      </c>
      <c r="I24" s="184"/>
    </row>
    <row r="25" ht="14.25" customHeight="1" outlineLevel="1">
      <c r="B25" s="23" t="s">
        <v>113</v>
      </c>
      <c r="C25" s="185">
        <v>25.0</v>
      </c>
      <c r="I25" s="184"/>
    </row>
    <row r="26" ht="14.25" customHeight="1" outlineLevel="1">
      <c r="B26" s="23" t="s">
        <v>114</v>
      </c>
      <c r="C26" s="185">
        <v>10.0</v>
      </c>
      <c r="I26" s="184"/>
      <c r="K26" s="186"/>
    </row>
    <row r="27" ht="14.25" customHeight="1" outlineLevel="1">
      <c r="B27" s="183" t="s">
        <v>115</v>
      </c>
      <c r="C27" s="128"/>
      <c r="I27" s="184"/>
    </row>
    <row r="28" ht="14.25" customHeight="1" outlineLevel="1">
      <c r="B28" s="23" t="s">
        <v>116</v>
      </c>
      <c r="C28" s="185">
        <v>250.0</v>
      </c>
      <c r="I28" s="184"/>
    </row>
    <row r="29" ht="14.25" customHeight="1" outlineLevel="1">
      <c r="B29" s="23" t="s">
        <v>117</v>
      </c>
      <c r="C29" s="185">
        <v>10000.0</v>
      </c>
      <c r="I29" s="184"/>
    </row>
    <row r="30" ht="14.25" customHeight="1" outlineLevel="1">
      <c r="B30" s="23" t="s">
        <v>118</v>
      </c>
      <c r="C30" s="185">
        <v>1.0</v>
      </c>
      <c r="I30" s="184"/>
    </row>
    <row r="31" ht="14.25" customHeight="1" outlineLevel="1">
      <c r="B31" s="23" t="s">
        <v>119</v>
      </c>
      <c r="C31" s="185">
        <v>100.0</v>
      </c>
      <c r="I31" s="184"/>
    </row>
    <row r="32" ht="14.25" customHeight="1" outlineLevel="1">
      <c r="B32" s="23" t="s">
        <v>120</v>
      </c>
      <c r="C32" s="185">
        <v>20.0</v>
      </c>
      <c r="I32" s="184"/>
    </row>
    <row r="33" ht="14.25" customHeight="1" outlineLevel="1">
      <c r="B33" s="183" t="s">
        <v>121</v>
      </c>
      <c r="C33" s="128"/>
      <c r="D33" s="187"/>
      <c r="G33" s="188"/>
      <c r="H33" s="34"/>
      <c r="I33" s="189"/>
    </row>
    <row r="34" ht="14.25" customHeight="1" outlineLevel="1">
      <c r="B34" s="23" t="s">
        <v>122</v>
      </c>
      <c r="C34" s="185">
        <v>65.0</v>
      </c>
      <c r="D34" s="187"/>
      <c r="G34" s="188"/>
      <c r="H34" s="34"/>
      <c r="I34" s="189"/>
    </row>
    <row r="35" ht="14.25" customHeight="1" outlineLevel="1">
      <c r="B35" s="23" t="s">
        <v>123</v>
      </c>
      <c r="C35" s="185">
        <v>10.0</v>
      </c>
      <c r="D35" s="187"/>
      <c r="G35" s="188"/>
      <c r="H35" s="34"/>
      <c r="I35" s="189"/>
    </row>
    <row r="36" ht="14.25" customHeight="1" outlineLevel="1">
      <c r="B36" s="23" t="s">
        <v>124</v>
      </c>
      <c r="C36" s="128">
        <f>100-C34-C35</f>
        <v>25</v>
      </c>
      <c r="D36" s="187"/>
      <c r="G36" s="188"/>
      <c r="H36" s="34"/>
      <c r="I36" s="189"/>
    </row>
    <row r="37" ht="14.25" customHeight="1" outlineLevel="1">
      <c r="B37" s="23" t="s">
        <v>125</v>
      </c>
      <c r="C37" s="185">
        <v>3.0</v>
      </c>
      <c r="D37" s="187"/>
      <c r="G37" s="188"/>
      <c r="H37" s="34"/>
      <c r="I37" s="189"/>
    </row>
    <row r="38" ht="14.25" customHeight="1" outlineLevel="1">
      <c r="B38" s="23" t="s">
        <v>126</v>
      </c>
      <c r="C38" s="128" t="str">
        <f>if(sum(C34:C36)=100,"Check","Sum of all user token allocations must be 100!")</f>
        <v>Check</v>
      </c>
      <c r="D38" s="187"/>
      <c r="G38" s="188"/>
      <c r="H38" s="34"/>
      <c r="I38" s="189"/>
    </row>
    <row r="39" ht="14.25" customHeight="1" outlineLevel="1">
      <c r="B39" s="190"/>
      <c r="D39" s="187"/>
      <c r="G39" s="188"/>
      <c r="H39" s="34"/>
      <c r="I39" s="189"/>
    </row>
    <row r="40" ht="14.25" customHeight="1" outlineLevel="1">
      <c r="B40" s="190"/>
      <c r="D40" s="187"/>
      <c r="G40" s="188"/>
      <c r="H40" s="34"/>
      <c r="I40" s="189"/>
    </row>
    <row r="41" ht="14.25" customHeight="1" outlineLevel="1">
      <c r="B41" s="190"/>
      <c r="D41" s="187"/>
      <c r="G41" s="188"/>
      <c r="H41" s="34"/>
      <c r="I41" s="189"/>
    </row>
    <row r="42" ht="14.25" customHeight="1" outlineLevel="1">
      <c r="B42" s="20"/>
      <c r="C42" s="191"/>
      <c r="D42" s="192"/>
      <c r="F42" s="38"/>
      <c r="G42" s="38"/>
      <c r="H42" s="193"/>
      <c r="I42" s="194"/>
    </row>
    <row r="43" ht="14.25" customHeight="1" outlineLevel="1">
      <c r="B43" s="20"/>
      <c r="C43" s="191"/>
      <c r="D43" s="192"/>
      <c r="F43" s="38"/>
      <c r="G43" s="38"/>
      <c r="H43" s="193"/>
      <c r="I43" s="194"/>
    </row>
    <row r="44" ht="14.25" customHeight="1" outlineLevel="1">
      <c r="B44" s="20"/>
      <c r="C44" s="191"/>
      <c r="D44" s="192"/>
      <c r="F44" s="38"/>
      <c r="G44" s="38"/>
      <c r="H44" s="193"/>
      <c r="I44" s="194"/>
    </row>
    <row r="45" ht="14.25" customHeight="1" outlineLevel="1">
      <c r="B45" s="20"/>
      <c r="C45" s="191"/>
      <c r="D45" s="192"/>
      <c r="F45" s="38"/>
      <c r="G45" s="38"/>
      <c r="H45" s="193"/>
      <c r="I45" s="194"/>
    </row>
    <row r="46" ht="14.25" customHeight="1" outlineLevel="1">
      <c r="B46" s="20"/>
      <c r="C46" s="191"/>
      <c r="D46" s="192"/>
      <c r="F46" s="38"/>
      <c r="G46" s="38"/>
      <c r="H46" s="193"/>
      <c r="I46" s="194"/>
    </row>
    <row r="47" ht="14.25" customHeight="1" outlineLevel="1">
      <c r="B47" s="20"/>
      <c r="C47" s="191"/>
      <c r="D47" s="192"/>
      <c r="F47" s="38"/>
      <c r="G47" s="38"/>
      <c r="H47" s="193"/>
      <c r="I47" s="194"/>
    </row>
    <row r="48" ht="14.25" customHeight="1" outlineLevel="1">
      <c r="B48" s="20"/>
      <c r="C48" s="191"/>
      <c r="D48" s="192"/>
      <c r="F48" s="38"/>
      <c r="G48" s="38"/>
      <c r="H48" s="193"/>
      <c r="I48" s="194"/>
    </row>
    <row r="49" ht="14.25" customHeight="1" outlineLevel="1">
      <c r="B49" s="20"/>
      <c r="C49" s="191"/>
      <c r="D49" s="192"/>
      <c r="F49" s="38"/>
      <c r="G49" s="38"/>
      <c r="H49" s="193"/>
      <c r="I49" s="194"/>
    </row>
    <row r="50" ht="14.25" customHeight="1" outlineLevel="1">
      <c r="B50" s="20"/>
      <c r="C50" s="191"/>
      <c r="D50" s="192"/>
      <c r="F50" s="38"/>
      <c r="G50" s="38"/>
      <c r="H50" s="193"/>
      <c r="I50" s="194"/>
    </row>
    <row r="51" ht="14.25" customHeight="1" outlineLevel="1">
      <c r="B51" s="20"/>
      <c r="C51" s="191"/>
      <c r="D51" s="192"/>
      <c r="F51" s="38"/>
      <c r="G51" s="38"/>
      <c r="H51" s="193"/>
      <c r="I51" s="194"/>
    </row>
    <row r="52" ht="14.25" customHeight="1" outlineLevel="1">
      <c r="B52" s="20"/>
      <c r="C52" s="191"/>
      <c r="D52" s="192"/>
      <c r="F52" s="38"/>
      <c r="G52" s="38"/>
      <c r="H52" s="193"/>
      <c r="I52" s="194"/>
    </row>
    <row r="53" ht="14.25" customHeight="1">
      <c r="B53" s="20"/>
      <c r="C53" s="191"/>
      <c r="D53" s="192"/>
      <c r="F53" s="38"/>
      <c r="G53" s="38"/>
      <c r="H53" s="193"/>
      <c r="I53" s="194"/>
    </row>
    <row r="54" ht="14.25" customHeight="1">
      <c r="B54" s="20"/>
      <c r="C54" s="191"/>
      <c r="D54" s="195"/>
      <c r="F54" s="38"/>
      <c r="G54" s="38"/>
      <c r="H54" s="196"/>
      <c r="I54" s="197"/>
    </row>
    <row r="55" ht="14.25" customHeight="1" outlineLevel="1">
      <c r="B55" s="198"/>
      <c r="C55" s="31"/>
      <c r="D55" s="31"/>
      <c r="E55" s="31"/>
      <c r="F55" s="32"/>
      <c r="G55" s="32"/>
      <c r="H55" s="32"/>
    </row>
    <row r="56" ht="14.25" customHeight="1" outlineLevel="1">
      <c r="B56" s="30" t="s">
        <v>127</v>
      </c>
      <c r="C56" s="19"/>
      <c r="D56" s="9"/>
      <c r="E56" s="9"/>
    </row>
    <row r="57" ht="14.25" customHeight="1" outlineLevel="1">
      <c r="B57" s="183" t="s">
        <v>128</v>
      </c>
      <c r="C57" s="126"/>
      <c r="D57" s="9"/>
      <c r="E57" s="9"/>
    </row>
    <row r="58" ht="14.25" customHeight="1" outlineLevel="1">
      <c r="B58" s="20" t="s">
        <v>129</v>
      </c>
      <c r="C58" s="199">
        <f>AVERAGE('Data Tables'!C117:DR117)</f>
        <v>332694.8071</v>
      </c>
      <c r="D58" s="9"/>
      <c r="E58" s="9"/>
    </row>
    <row r="59" ht="14.25" customHeight="1" outlineLevel="1">
      <c r="B59" s="20" t="s">
        <v>130</v>
      </c>
      <c r="C59" s="200">
        <v>2500.0</v>
      </c>
      <c r="D59" s="9"/>
      <c r="E59" s="9"/>
    </row>
    <row r="60" ht="14.25" customHeight="1" outlineLevel="1">
      <c r="B60" s="20" t="s">
        <v>131</v>
      </c>
      <c r="C60" s="201">
        <v>0.0</v>
      </c>
      <c r="D60" s="9"/>
      <c r="E60" s="9"/>
    </row>
    <row r="61" ht="14.25" customHeight="1" outlineLevel="1">
      <c r="B61" s="20" t="s">
        <v>132</v>
      </c>
      <c r="C61" s="201">
        <v>500.0</v>
      </c>
      <c r="D61" s="9"/>
      <c r="E61" s="9"/>
    </row>
    <row r="62" ht="14.25" customHeight="1" outlineLevel="1">
      <c r="B62" s="20" t="s">
        <v>133</v>
      </c>
      <c r="C62" s="178">
        <f>SUM(C58:C61)</f>
        <v>335694.8071</v>
      </c>
      <c r="D62" s="9"/>
      <c r="E62" s="9"/>
    </row>
    <row r="63" ht="14.25" customHeight="1" outlineLevel="1">
      <c r="B63" s="183" t="s">
        <v>134</v>
      </c>
      <c r="C63" s="126"/>
      <c r="D63" s="9"/>
      <c r="E63" s="9"/>
    </row>
    <row r="64" ht="14.25" customHeight="1" outlineLevel="1">
      <c r="B64" s="20" t="s">
        <v>135</v>
      </c>
      <c r="C64" s="200">
        <v>150000.0</v>
      </c>
      <c r="D64" s="9"/>
      <c r="E64" s="9"/>
    </row>
    <row r="65" ht="14.25" customHeight="1" outlineLevel="1">
      <c r="B65" s="20" t="s">
        <v>136</v>
      </c>
      <c r="C65" s="200">
        <v>350000.0</v>
      </c>
      <c r="D65" s="9"/>
      <c r="E65" s="9"/>
    </row>
    <row r="66" ht="14.25" customHeight="1" outlineLevel="1">
      <c r="B66" s="20" t="s">
        <v>137</v>
      </c>
      <c r="C66" s="201">
        <v>50000.0</v>
      </c>
      <c r="D66" s="9"/>
      <c r="E66" s="9"/>
    </row>
    <row r="67" ht="14.25" customHeight="1" outlineLevel="1">
      <c r="B67" s="20" t="s">
        <v>138</v>
      </c>
      <c r="C67" s="200">
        <v>350.0</v>
      </c>
      <c r="D67" s="9"/>
      <c r="E67" s="9"/>
    </row>
    <row r="68" ht="14.25" customHeight="1" outlineLevel="1">
      <c r="B68" s="20" t="s">
        <v>139</v>
      </c>
      <c r="C68" s="200">
        <v>500.0</v>
      </c>
      <c r="D68" s="9"/>
      <c r="E68" s="9"/>
    </row>
    <row r="69" ht="14.25" customHeight="1">
      <c r="B69" s="202" t="s">
        <v>140</v>
      </c>
      <c r="C69" s="203" t="s">
        <v>16</v>
      </c>
      <c r="D69" s="9"/>
      <c r="E69" s="9"/>
    </row>
    <row r="70" ht="14.25" customHeight="1">
      <c r="B70" s="202" t="s">
        <v>141</v>
      </c>
      <c r="C70" s="204">
        <v>-4.0</v>
      </c>
      <c r="D70" s="9"/>
      <c r="E70" s="9"/>
      <c r="L70" s="9"/>
    </row>
    <row r="71" ht="14.25" customHeight="1">
      <c r="B71" s="20" t="s">
        <v>142</v>
      </c>
      <c r="C71" s="201">
        <v>80000.0</v>
      </c>
      <c r="D71" s="9"/>
      <c r="E71" s="9"/>
      <c r="L71" s="9"/>
    </row>
    <row r="72" ht="14.25" customHeight="1">
      <c r="B72" s="20" t="s">
        <v>143</v>
      </c>
      <c r="C72" s="205" t="s">
        <v>54</v>
      </c>
      <c r="D72" s="9"/>
      <c r="E72" s="9"/>
      <c r="L72" s="9"/>
    </row>
    <row r="73" ht="14.25" customHeight="1">
      <c r="B73" s="202" t="s">
        <v>144</v>
      </c>
      <c r="C73" s="206">
        <v>45474.0</v>
      </c>
      <c r="D73" s="9"/>
      <c r="E73" s="9"/>
    </row>
    <row r="74" ht="14.25" customHeight="1">
      <c r="B74" s="207" t="s">
        <v>145</v>
      </c>
      <c r="C74" s="206">
        <v>46935.0</v>
      </c>
      <c r="D74" s="9"/>
      <c r="E74" s="9"/>
    </row>
    <row r="75" ht="14.25" customHeight="1">
      <c r="B75" s="208" t="s">
        <v>146</v>
      </c>
      <c r="C75" s="209">
        <v>0.0</v>
      </c>
      <c r="D75" s="9"/>
      <c r="E75" s="9"/>
    </row>
    <row r="76" ht="14.25" customHeight="1">
      <c r="B76" s="202" t="s">
        <v>147</v>
      </c>
      <c r="C76" s="206">
        <v>44927.0</v>
      </c>
      <c r="D76" s="9"/>
      <c r="E76" s="9"/>
    </row>
    <row r="77" ht="14.25" customHeight="1">
      <c r="B77" s="202" t="s">
        <v>148</v>
      </c>
      <c r="C77" s="210">
        <v>45292.0</v>
      </c>
      <c r="D77" s="9"/>
      <c r="E77" s="9"/>
    </row>
    <row r="78" ht="14.25" customHeight="1">
      <c r="B78" s="202" t="s">
        <v>149</v>
      </c>
      <c r="C78" s="205" t="s">
        <v>54</v>
      </c>
      <c r="D78" s="9"/>
      <c r="E78" s="9"/>
    </row>
    <row r="79" ht="14.25" customHeight="1">
      <c r="B79" s="20" t="s">
        <v>150</v>
      </c>
      <c r="C79" s="178">
        <f>SUM(C66:C73)</f>
        <v>176320</v>
      </c>
      <c r="D79" s="9"/>
      <c r="E79" s="9"/>
    </row>
    <row r="80" ht="14.25" customHeight="1">
      <c r="B80" s="33" t="s">
        <v>151</v>
      </c>
      <c r="C80" s="126"/>
      <c r="D80" s="9"/>
      <c r="E80" s="9"/>
    </row>
    <row r="81" ht="14.25" customHeight="1">
      <c r="B81" s="20" t="s">
        <v>152</v>
      </c>
      <c r="C81" s="178">
        <f>'Fund Raising'!C23-Inputs!C10-C64-C65-C66-C67-C68+C59+C60+C61</f>
        <v>2263261.111</v>
      </c>
      <c r="D81" s="9"/>
      <c r="E81" s="9"/>
    </row>
    <row r="82" ht="14.25" customHeight="1">
      <c r="B82" s="20" t="s">
        <v>153</v>
      </c>
      <c r="C82" s="178">
        <f>C62-C79</f>
        <v>159374.8071</v>
      </c>
      <c r="D82" s="9"/>
      <c r="E82" s="9"/>
    </row>
    <row r="83" ht="14.25" customHeight="1">
      <c r="B83" s="20" t="s">
        <v>154</v>
      </c>
      <c r="C83" s="211" t="str">
        <f>IF(C82&lt;0,C81/(C82*(-1)),"infinite")</f>
        <v>infinite</v>
      </c>
      <c r="D83" s="212" t="s">
        <v>155</v>
      </c>
      <c r="E83" s="9" t="str">
        <f>IF('Background Data'!B90=" ",'Background Data'!$A$82,'Background Data'!A90)</f>
        <v>Check</v>
      </c>
    </row>
    <row r="84" ht="14.25" customHeight="1">
      <c r="B84" s="129" t="s">
        <v>156</v>
      </c>
      <c r="C84" s="213" t="str">
        <f>if(C83="infinite","infinite", C83/12)</f>
        <v>infinite</v>
      </c>
      <c r="D84" s="9"/>
      <c r="E84" s="9"/>
    </row>
    <row r="85" ht="14.25" customHeight="1"/>
    <row r="86" ht="14.25" customHeight="1">
      <c r="B86" s="30" t="s">
        <v>157</v>
      </c>
      <c r="C86" s="31"/>
      <c r="D86" s="31"/>
      <c r="E86" s="31"/>
      <c r="F86" s="31"/>
      <c r="G86" s="31"/>
      <c r="H86" s="19"/>
    </row>
    <row r="87" ht="14.25" customHeight="1">
      <c r="B87" s="33"/>
      <c r="C87" s="9"/>
      <c r="D87" s="9"/>
      <c r="E87" s="187" t="s">
        <v>158</v>
      </c>
      <c r="G87" s="214"/>
      <c r="H87" s="126"/>
    </row>
    <row r="88" ht="14.25" customHeight="1">
      <c r="B88" s="58" t="s">
        <v>159</v>
      </c>
      <c r="C88" s="215" t="s">
        <v>160</v>
      </c>
      <c r="D88" s="59" t="s">
        <v>161</v>
      </c>
      <c r="E88" s="59" t="s">
        <v>162</v>
      </c>
      <c r="F88" s="59" t="s">
        <v>163</v>
      </c>
      <c r="G88" s="60" t="s">
        <v>164</v>
      </c>
      <c r="H88" s="216" t="s">
        <v>165</v>
      </c>
    </row>
    <row r="89" ht="14.25" customHeight="1">
      <c r="B89" s="20" t="s">
        <v>166</v>
      </c>
      <c r="C89" s="191">
        <v>45292.0</v>
      </c>
      <c r="D89" s="191">
        <v>45323.0</v>
      </c>
      <c r="E89" s="217">
        <f>Inputs!$C$36</f>
        <v>25</v>
      </c>
      <c r="F89" s="218">
        <f>Inputs!$C$34</f>
        <v>65</v>
      </c>
      <c r="G89" s="91">
        <f>Inputs!$C$35</f>
        <v>10</v>
      </c>
      <c r="H89" s="219">
        <f>Inputs!$C$37</f>
        <v>3</v>
      </c>
    </row>
    <row r="90" ht="14.25" customHeight="1">
      <c r="B90" s="20" t="s">
        <v>167</v>
      </c>
      <c r="C90" s="191">
        <v>45323.0</v>
      </c>
      <c r="D90" s="220">
        <v>45383.0</v>
      </c>
      <c r="E90" s="217">
        <f>Inputs!$C$36</f>
        <v>25</v>
      </c>
      <c r="F90" s="218">
        <f>Inputs!$C$34</f>
        <v>65</v>
      </c>
      <c r="G90" s="91">
        <f>Inputs!$C$35</f>
        <v>10</v>
      </c>
      <c r="H90" s="219">
        <f>Inputs!$C$37</f>
        <v>3</v>
      </c>
      <c r="I90" s="38"/>
      <c r="J90" s="9"/>
    </row>
    <row r="91" ht="14.25" customHeight="1">
      <c r="B91" s="20" t="s">
        <v>168</v>
      </c>
      <c r="C91" s="191">
        <v>45383.0</v>
      </c>
      <c r="D91" s="220">
        <v>45658.0</v>
      </c>
      <c r="E91" s="217">
        <f>Inputs!$C$36</f>
        <v>25</v>
      </c>
      <c r="F91" s="218">
        <f>Inputs!$C$34</f>
        <v>65</v>
      </c>
      <c r="G91" s="91">
        <f>Inputs!$C$35</f>
        <v>10</v>
      </c>
      <c r="H91" s="219">
        <f>Inputs!$C$37</f>
        <v>3</v>
      </c>
      <c r="I91" s="38"/>
      <c r="J91" s="9"/>
    </row>
    <row r="92" ht="14.25" customHeight="1">
      <c r="B92" s="20" t="s">
        <v>169</v>
      </c>
      <c r="C92" s="191">
        <v>45658.0</v>
      </c>
      <c r="D92" s="220">
        <v>46023.0</v>
      </c>
      <c r="E92" s="217">
        <f>Inputs!$C$36</f>
        <v>25</v>
      </c>
      <c r="F92" s="218">
        <f>Inputs!$C$34</f>
        <v>65</v>
      </c>
      <c r="G92" s="91">
        <f>Inputs!$C$35</f>
        <v>10</v>
      </c>
      <c r="H92" s="219">
        <f>Inputs!$C$37</f>
        <v>3</v>
      </c>
      <c r="I92" s="38"/>
      <c r="J92" s="9"/>
    </row>
    <row r="93" ht="14.25" customHeight="1">
      <c r="B93" s="20" t="s">
        <v>170</v>
      </c>
      <c r="C93" s="191">
        <v>46023.0</v>
      </c>
      <c r="D93" s="220">
        <v>46388.0</v>
      </c>
      <c r="E93" s="217">
        <f>Inputs!$C$36</f>
        <v>25</v>
      </c>
      <c r="F93" s="218">
        <f>Inputs!$C$34</f>
        <v>65</v>
      </c>
      <c r="G93" s="91">
        <f>Inputs!$C$35</f>
        <v>10</v>
      </c>
      <c r="H93" s="219">
        <f>Inputs!$C$37</f>
        <v>3</v>
      </c>
      <c r="I93" s="38"/>
      <c r="J93" s="9"/>
    </row>
    <row r="94" ht="14.25" customHeight="1">
      <c r="B94" s="20" t="s">
        <v>171</v>
      </c>
      <c r="C94" s="191">
        <v>46388.0</v>
      </c>
      <c r="D94" s="220">
        <v>46753.0</v>
      </c>
      <c r="E94" s="217">
        <f>Inputs!$C$36</f>
        <v>25</v>
      </c>
      <c r="F94" s="218">
        <f>Inputs!$C$34</f>
        <v>65</v>
      </c>
      <c r="G94" s="91">
        <f>Inputs!$C$35</f>
        <v>10</v>
      </c>
      <c r="H94" s="219">
        <f>Inputs!$C$37</f>
        <v>3</v>
      </c>
      <c r="I94" s="38"/>
      <c r="J94" s="9"/>
    </row>
    <row r="95" ht="14.25" customHeight="1">
      <c r="B95" s="20" t="s">
        <v>172</v>
      </c>
      <c r="C95" s="191">
        <v>46753.0</v>
      </c>
      <c r="D95" s="220">
        <v>47119.0</v>
      </c>
      <c r="E95" s="217">
        <f>Inputs!$C$36</f>
        <v>25</v>
      </c>
      <c r="F95" s="218">
        <f>Inputs!$C$34</f>
        <v>65</v>
      </c>
      <c r="G95" s="91">
        <f>Inputs!$C$35</f>
        <v>10</v>
      </c>
      <c r="H95" s="219">
        <f>Inputs!$C$37</f>
        <v>3</v>
      </c>
      <c r="I95" s="38"/>
      <c r="J95" s="9"/>
    </row>
    <row r="96" ht="14.25" customHeight="1">
      <c r="B96" s="20" t="s">
        <v>173</v>
      </c>
      <c r="C96" s="191">
        <v>47119.0</v>
      </c>
      <c r="D96" s="220">
        <v>47484.0</v>
      </c>
      <c r="E96" s="217">
        <f>Inputs!$C$36</f>
        <v>25</v>
      </c>
      <c r="F96" s="218">
        <f>Inputs!$C$34</f>
        <v>65</v>
      </c>
      <c r="G96" s="91">
        <f>Inputs!$C$35</f>
        <v>10</v>
      </c>
      <c r="H96" s="219">
        <f>Inputs!$C$37</f>
        <v>3</v>
      </c>
      <c r="I96" s="38"/>
      <c r="J96" s="9"/>
    </row>
    <row r="97" ht="14.25" customHeight="1">
      <c r="B97" s="20" t="s">
        <v>174</v>
      </c>
      <c r="C97" s="191">
        <v>47484.0</v>
      </c>
      <c r="D97" s="220">
        <v>47849.0</v>
      </c>
      <c r="E97" s="217">
        <f>Inputs!$C$36</f>
        <v>25</v>
      </c>
      <c r="F97" s="218">
        <f>Inputs!$C$34</f>
        <v>65</v>
      </c>
      <c r="G97" s="91">
        <f>Inputs!$C$35</f>
        <v>10</v>
      </c>
      <c r="H97" s="219">
        <f>Inputs!$C$37</f>
        <v>3</v>
      </c>
      <c r="I97" s="38"/>
      <c r="J97" s="9"/>
    </row>
    <row r="98" ht="14.25" customHeight="1">
      <c r="B98" s="20" t="s">
        <v>175</v>
      </c>
      <c r="C98" s="191">
        <v>47849.0</v>
      </c>
      <c r="D98" s="220">
        <v>48214.0</v>
      </c>
      <c r="E98" s="217">
        <f>Inputs!$C$36</f>
        <v>25</v>
      </c>
      <c r="F98" s="218">
        <f>Inputs!$C$34</f>
        <v>65</v>
      </c>
      <c r="G98" s="91">
        <f>Inputs!$C$35</f>
        <v>10</v>
      </c>
      <c r="H98" s="219">
        <f>Inputs!$C$37</f>
        <v>3</v>
      </c>
      <c r="I98" s="38"/>
      <c r="J98" s="9"/>
    </row>
    <row r="99" ht="14.25" customHeight="1">
      <c r="B99" s="20" t="s">
        <v>176</v>
      </c>
      <c r="C99" s="191">
        <v>48214.0</v>
      </c>
      <c r="D99" s="220">
        <v>48580.0</v>
      </c>
      <c r="E99" s="217">
        <f>Inputs!$C$36</f>
        <v>25</v>
      </c>
      <c r="F99" s="218">
        <f>Inputs!$C$34</f>
        <v>65</v>
      </c>
      <c r="G99" s="91">
        <f>Inputs!$C$35</f>
        <v>10</v>
      </c>
      <c r="H99" s="219">
        <f>Inputs!$C$37</f>
        <v>3</v>
      </c>
      <c r="I99" s="38"/>
      <c r="J99" s="9"/>
    </row>
    <row r="100" ht="14.25" customHeight="1">
      <c r="B100" s="129" t="s">
        <v>177</v>
      </c>
      <c r="C100" s="221">
        <v>48580.0</v>
      </c>
      <c r="D100" s="222">
        <v>48945.0</v>
      </c>
      <c r="E100" s="223">
        <f>Inputs!$C$36</f>
        <v>25</v>
      </c>
      <c r="F100" s="224">
        <f>Inputs!$C$34</f>
        <v>65</v>
      </c>
      <c r="G100" s="225">
        <f>Inputs!$C$35</f>
        <v>10</v>
      </c>
      <c r="H100" s="226">
        <f>Inputs!$C$37</f>
        <v>3</v>
      </c>
      <c r="I100" s="38"/>
      <c r="J100" s="9"/>
    </row>
    <row r="101" ht="14.25" customHeight="1">
      <c r="F101" s="34" t="s">
        <v>178</v>
      </c>
      <c r="G101" s="227" t="str">
        <f>IF(MIN(E89:G100)&lt;0,'Background Data'!A12,'Background Data'!A11)</f>
        <v>Check</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4">
    <mergeCell ref="B2:G2"/>
    <mergeCell ref="E83:G83"/>
    <mergeCell ref="E87:G87"/>
    <mergeCell ref="G101:K101"/>
  </mergeCells>
  <conditionalFormatting sqref="C38">
    <cfRule type="cellIs" dxfId="0" priority="1" operator="equal">
      <formula>"Check"</formula>
    </cfRule>
  </conditionalFormatting>
  <conditionalFormatting sqref="C38">
    <cfRule type="cellIs" dxfId="2" priority="2" operator="equal">
      <formula>"Sum of all user token allocations must be 100!"</formula>
    </cfRule>
  </conditionalFormatting>
  <conditionalFormatting sqref="E83">
    <cfRule type="containsText" dxfId="0" priority="3" operator="containsText" text="Check">
      <formula>NOT(ISERROR(SEARCH(("Check"),(E83))))</formula>
    </cfRule>
  </conditionalFormatting>
  <conditionalFormatting sqref="E83">
    <cfRule type="notContainsBlanks" dxfId="1" priority="4">
      <formula>LEN(TRIM(E83))&gt;0</formula>
    </cfRule>
  </conditionalFormatting>
  <conditionalFormatting sqref="G101:K101">
    <cfRule type="containsText" dxfId="0" priority="5" operator="containsText" text="Check">
      <formula>NOT(ISERROR(SEARCH(("Check"),(G101))))</formula>
    </cfRule>
  </conditionalFormatting>
  <conditionalFormatting sqref="G101:K101">
    <cfRule type="notContainsBlanks" dxfId="1" priority="6">
      <formula>LEN(TRIM(G101))&gt;0</formula>
    </cfRule>
  </conditionalFormatting>
  <conditionalFormatting sqref="L69:M69">
    <cfRule type="containsText" dxfId="0" priority="7" operator="containsText" text="Check">
      <formula>NOT(ISERROR(SEARCH(("Check"),(L69))))</formula>
    </cfRule>
  </conditionalFormatting>
  <conditionalFormatting sqref="L69:M69">
    <cfRule type="notContainsBlanks" dxfId="1" priority="8">
      <formula>LEN(TRIM(L69))&gt;0</formula>
    </cfRule>
  </conditionalFormatting>
  <dataValidations>
    <dataValidation type="list" allowBlank="1" sqref="C69">
      <formula1>'Background Data'!$A$97:$A$98</formula1>
    </dataValidation>
    <dataValidation type="list" allowBlank="1" showErrorMessage="1" sqref="C72 C78">
      <formula1>'Fund Raising'!$B$36:$B$40</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10.14"/>
    <col customWidth="1" min="2" max="2" width="34.71"/>
    <col customWidth="1" min="3" max="3" width="25.14"/>
    <col customWidth="1" min="4" max="4" width="28.86"/>
    <col customWidth="1" min="5" max="5" width="38.86"/>
    <col customWidth="1" min="6" max="26" width="11.57"/>
  </cols>
  <sheetData>
    <row r="1" ht="170.25" customHeight="1"/>
    <row r="2" ht="30.0" customHeight="1">
      <c r="B2" s="228" t="s">
        <v>0</v>
      </c>
    </row>
    <row r="3" ht="33.0" customHeight="1">
      <c r="B3" s="229" t="s">
        <v>179</v>
      </c>
      <c r="C3" s="230"/>
      <c r="D3" s="2"/>
      <c r="E3" s="2"/>
      <c r="F3" s="2"/>
      <c r="G3" s="2"/>
    </row>
    <row r="4" ht="14.25" customHeight="1"/>
    <row r="5" ht="14.25" customHeight="1">
      <c r="B5" s="231" t="s">
        <v>180</v>
      </c>
      <c r="C5" s="56"/>
      <c r="D5" s="56"/>
      <c r="E5" s="31"/>
      <c r="F5" s="19"/>
    </row>
    <row r="6" ht="14.25" customHeight="1">
      <c r="B6" s="33" t="s">
        <v>181</v>
      </c>
      <c r="C6" s="34" t="s">
        <v>182</v>
      </c>
      <c r="D6" s="9"/>
      <c r="E6" s="9"/>
      <c r="F6" s="126"/>
    </row>
    <row r="7" ht="14.25" customHeight="1">
      <c r="B7" s="20" t="str">
        <f>C16</f>
        <v>Staking Base APR</v>
      </c>
      <c r="C7" s="67">
        <v>0.0</v>
      </c>
      <c r="D7" s="9"/>
      <c r="E7" s="9"/>
      <c r="F7" s="126"/>
    </row>
    <row r="8" ht="14.25" customHeight="1">
      <c r="B8" s="23" t="s">
        <v>183</v>
      </c>
      <c r="C8" s="67">
        <v>90.0</v>
      </c>
      <c r="D8" s="9"/>
      <c r="E8" s="9"/>
      <c r="F8" s="126"/>
    </row>
    <row r="9" ht="14.25" customHeight="1">
      <c r="B9" s="20" t="str">
        <f>C28</f>
        <v>Liquidity Mining</v>
      </c>
      <c r="C9" s="67">
        <v>10.0</v>
      </c>
      <c r="D9" s="9"/>
      <c r="E9" s="9"/>
      <c r="F9" s="126"/>
    </row>
    <row r="10" ht="14.25" customHeight="1">
      <c r="B10" s="20" t="str">
        <f>C35</f>
        <v>Burning</v>
      </c>
      <c r="C10" s="67">
        <v>0.0</v>
      </c>
      <c r="D10" s="9"/>
      <c r="E10" s="9"/>
      <c r="F10" s="126"/>
    </row>
    <row r="11" ht="14.25" customHeight="1">
      <c r="B11" s="20" t="str">
        <f>C39</f>
        <v>Holding</v>
      </c>
      <c r="C11" s="67">
        <v>0.0</v>
      </c>
      <c r="D11" s="9"/>
      <c r="E11" s="9"/>
      <c r="F11" s="126"/>
    </row>
    <row r="12" ht="14.25" customHeight="1">
      <c r="B12" s="20" t="str">
        <f>C46</f>
        <v>Transfer for Benefit</v>
      </c>
      <c r="C12" s="67">
        <v>0.0</v>
      </c>
      <c r="D12" s="9"/>
      <c r="E12" s="9"/>
      <c r="F12" s="126"/>
    </row>
    <row r="13" ht="14.25" customHeight="1">
      <c r="B13" s="232" t="s">
        <v>70</v>
      </c>
      <c r="C13" s="233">
        <f>SUM(C7:C12)</f>
        <v>100</v>
      </c>
      <c r="D13" s="234" t="str">
        <f>IF(C13=100,'Background Data'!A15,'Background Data'!A16)</f>
        <v>Check</v>
      </c>
      <c r="E13" s="235"/>
      <c r="F13" s="236"/>
    </row>
    <row r="14" ht="14.25" customHeight="1"/>
    <row r="15" ht="14.25" customHeight="1">
      <c r="B15" s="18" t="s">
        <v>184</v>
      </c>
      <c r="C15" s="31"/>
      <c r="D15" s="31"/>
      <c r="E15" s="31"/>
      <c r="F15" s="19"/>
    </row>
    <row r="16" ht="14.25" customHeight="1" outlineLevel="1">
      <c r="B16" s="237" t="s">
        <v>185</v>
      </c>
      <c r="C16" s="238" t="s">
        <v>186</v>
      </c>
      <c r="D16" s="19"/>
      <c r="E16" s="9"/>
      <c r="F16" s="126"/>
    </row>
    <row r="17" ht="53.25" customHeight="1" outlineLevel="1">
      <c r="B17" s="239" t="s">
        <v>187</v>
      </c>
      <c r="C17" s="240" t="s">
        <v>188</v>
      </c>
      <c r="D17" s="241"/>
      <c r="E17" s="9"/>
      <c r="F17" s="126"/>
      <c r="M17" s="242"/>
    </row>
    <row r="18" ht="14.25" customHeight="1" outlineLevel="1">
      <c r="B18" s="20" t="s">
        <v>189</v>
      </c>
      <c r="C18" s="243" t="s">
        <v>190</v>
      </c>
      <c r="D18" s="126"/>
      <c r="E18" s="9"/>
      <c r="F18" s="126"/>
    </row>
    <row r="19" ht="14.25" customHeight="1" outlineLevel="1">
      <c r="B19" s="20" t="s">
        <v>191</v>
      </c>
      <c r="C19" s="244">
        <v>4.0</v>
      </c>
      <c r="D19" s="126"/>
      <c r="E19" s="9"/>
      <c r="F19" s="126"/>
    </row>
    <row r="20" ht="14.25" customHeight="1" outlineLevel="1">
      <c r="B20" s="20" t="s">
        <v>192</v>
      </c>
      <c r="C20" s="245">
        <f>(1+C19/100/12)^12*100-100</f>
        <v>4.074154292</v>
      </c>
      <c r="D20" s="126"/>
      <c r="E20" s="9"/>
      <c r="F20" s="126"/>
    </row>
    <row r="21" ht="14.25" customHeight="1" outlineLevel="1">
      <c r="B21" s="129" t="s">
        <v>193</v>
      </c>
      <c r="C21" s="246" t="s">
        <v>54</v>
      </c>
      <c r="D21" s="52"/>
      <c r="E21" s="9"/>
      <c r="F21" s="126"/>
    </row>
    <row r="22" ht="14.25" customHeight="1" outlineLevel="1">
      <c r="B22" s="20"/>
      <c r="C22" s="9"/>
      <c r="D22" s="9"/>
      <c r="E22" s="9"/>
      <c r="F22" s="126"/>
    </row>
    <row r="23" ht="14.25" customHeight="1" outlineLevel="1">
      <c r="B23" s="237" t="s">
        <v>185</v>
      </c>
      <c r="C23" s="238" t="s">
        <v>183</v>
      </c>
      <c r="D23" s="19"/>
      <c r="E23" s="9"/>
      <c r="F23" s="126"/>
    </row>
    <row r="24" ht="14.25" customHeight="1" outlineLevel="1">
      <c r="B24" s="239" t="s">
        <v>187</v>
      </c>
      <c r="C24" s="240" t="s">
        <v>188</v>
      </c>
      <c r="D24" s="241"/>
      <c r="E24" s="9"/>
      <c r="F24" s="126"/>
    </row>
    <row r="25" ht="14.25" customHeight="1" outlineLevel="1">
      <c r="B25" s="20" t="s">
        <v>189</v>
      </c>
      <c r="C25" s="243" t="s">
        <v>190</v>
      </c>
      <c r="D25" s="126"/>
      <c r="E25" s="9"/>
      <c r="F25" s="126"/>
    </row>
    <row r="26" ht="14.25" customHeight="1" outlineLevel="1">
      <c r="B26" s="247" t="s">
        <v>194</v>
      </c>
      <c r="C26" s="248">
        <v>50.0</v>
      </c>
      <c r="D26" s="52"/>
      <c r="E26" s="9"/>
      <c r="F26" s="126"/>
    </row>
    <row r="27" ht="14.25" customHeight="1" outlineLevel="1">
      <c r="B27" s="20"/>
      <c r="C27" s="9"/>
      <c r="D27" s="9"/>
      <c r="E27" s="9"/>
      <c r="F27" s="126"/>
    </row>
    <row r="28" ht="14.25" customHeight="1" outlineLevel="1">
      <c r="B28" s="237" t="s">
        <v>185</v>
      </c>
      <c r="C28" s="249" t="s">
        <v>195</v>
      </c>
      <c r="D28" s="19"/>
      <c r="E28" s="9"/>
      <c r="F28" s="126"/>
    </row>
    <row r="29" ht="55.5" customHeight="1" outlineLevel="1">
      <c r="B29" s="239" t="s">
        <v>187</v>
      </c>
      <c r="C29" s="240" t="s">
        <v>196</v>
      </c>
      <c r="D29" s="241"/>
      <c r="E29" s="9"/>
      <c r="F29" s="126"/>
    </row>
    <row r="30" ht="14.25" customHeight="1" outlineLevel="1">
      <c r="B30" s="20" t="s">
        <v>189</v>
      </c>
      <c r="C30" s="243" t="s">
        <v>197</v>
      </c>
      <c r="D30" s="126"/>
      <c r="E30" s="9"/>
      <c r="F30" s="126"/>
    </row>
    <row r="31" ht="14.25" customHeight="1" outlineLevel="1">
      <c r="B31" s="20" t="s">
        <v>191</v>
      </c>
      <c r="C31" s="244">
        <v>10.0</v>
      </c>
      <c r="D31" s="126"/>
      <c r="E31" s="9"/>
      <c r="F31" s="126"/>
    </row>
    <row r="32" ht="14.25" customHeight="1" outlineLevel="1">
      <c r="B32" s="20" t="s">
        <v>192</v>
      </c>
      <c r="C32" s="245">
        <f>(1+C31/100/12)^12*100-100</f>
        <v>10.47130674</v>
      </c>
      <c r="D32" s="126"/>
      <c r="E32" s="9"/>
      <c r="F32" s="126"/>
    </row>
    <row r="33" ht="14.25" customHeight="1" outlineLevel="1">
      <c r="B33" s="129" t="s">
        <v>193</v>
      </c>
      <c r="C33" s="246" t="s">
        <v>54</v>
      </c>
      <c r="D33" s="52"/>
      <c r="E33" s="9"/>
      <c r="F33" s="126"/>
    </row>
    <row r="34" ht="14.25" customHeight="1" outlineLevel="1">
      <c r="B34" s="20"/>
      <c r="C34" s="9"/>
      <c r="D34" s="9"/>
      <c r="E34" s="9"/>
      <c r="F34" s="126"/>
    </row>
    <row r="35" ht="14.25" customHeight="1" outlineLevel="1">
      <c r="B35" s="237" t="s">
        <v>185</v>
      </c>
      <c r="C35" s="249" t="s">
        <v>198</v>
      </c>
      <c r="D35" s="19"/>
      <c r="E35" s="9"/>
      <c r="F35" s="126"/>
    </row>
    <row r="36" ht="55.5" customHeight="1" outlineLevel="1">
      <c r="B36" s="239" t="s">
        <v>187</v>
      </c>
      <c r="C36" s="250" t="s">
        <v>199</v>
      </c>
      <c r="D36" s="241"/>
      <c r="E36" s="9"/>
      <c r="F36" s="126"/>
    </row>
    <row r="37" ht="14.25" customHeight="1" outlineLevel="1">
      <c r="B37" s="129" t="s">
        <v>189</v>
      </c>
      <c r="C37" s="246" t="s">
        <v>198</v>
      </c>
      <c r="D37" s="52"/>
      <c r="E37" s="9"/>
      <c r="F37" s="126"/>
    </row>
    <row r="38" ht="14.25" customHeight="1" outlineLevel="1">
      <c r="B38" s="20"/>
      <c r="C38" s="9"/>
      <c r="D38" s="9"/>
      <c r="E38" s="9"/>
      <c r="F38" s="126"/>
    </row>
    <row r="39" ht="14.25" customHeight="1" outlineLevel="1">
      <c r="B39" s="237" t="s">
        <v>185</v>
      </c>
      <c r="C39" s="249" t="s">
        <v>200</v>
      </c>
      <c r="D39" s="19"/>
      <c r="E39" s="9"/>
      <c r="F39" s="126"/>
    </row>
    <row r="40" ht="63.0" customHeight="1" outlineLevel="1">
      <c r="B40" s="239" t="s">
        <v>187</v>
      </c>
      <c r="C40" s="240" t="s">
        <v>201</v>
      </c>
      <c r="D40" s="241"/>
      <c r="E40" s="9"/>
      <c r="F40" s="126"/>
    </row>
    <row r="41" ht="14.25" customHeight="1" outlineLevel="1">
      <c r="B41" s="20" t="s">
        <v>189</v>
      </c>
      <c r="C41" s="243" t="s">
        <v>200</v>
      </c>
      <c r="D41" s="126"/>
      <c r="E41" s="9"/>
      <c r="F41" s="126"/>
    </row>
    <row r="42" ht="14.25" customHeight="1" outlineLevel="1">
      <c r="B42" s="20" t="s">
        <v>191</v>
      </c>
      <c r="C42" s="244">
        <v>0.0</v>
      </c>
      <c r="D42" s="126"/>
      <c r="E42" s="9"/>
      <c r="F42" s="126"/>
    </row>
    <row r="43" ht="14.25" customHeight="1" outlineLevel="1">
      <c r="B43" s="20" t="s">
        <v>192</v>
      </c>
      <c r="C43" s="245">
        <f>(1+C42/100/12)^12*100-100</f>
        <v>0</v>
      </c>
      <c r="D43" s="126"/>
      <c r="E43" s="9"/>
      <c r="F43" s="126"/>
    </row>
    <row r="44" ht="14.25" customHeight="1" outlineLevel="1">
      <c r="B44" s="129" t="s">
        <v>193</v>
      </c>
      <c r="C44" s="246" t="s">
        <v>54</v>
      </c>
      <c r="D44" s="52"/>
      <c r="E44" s="9"/>
      <c r="F44" s="126"/>
    </row>
    <row r="45" ht="14.25" customHeight="1" outlineLevel="1">
      <c r="B45" s="20"/>
      <c r="C45" s="9"/>
      <c r="D45" s="9"/>
      <c r="E45" s="9"/>
      <c r="F45" s="126"/>
    </row>
    <row r="46" ht="14.25" customHeight="1" outlineLevel="1">
      <c r="B46" s="237" t="s">
        <v>185</v>
      </c>
      <c r="C46" s="238" t="s">
        <v>202</v>
      </c>
      <c r="D46" s="19"/>
      <c r="E46" s="9"/>
      <c r="F46" s="126"/>
    </row>
    <row r="47" ht="60.0" customHeight="1" outlineLevel="1">
      <c r="B47" s="239" t="s">
        <v>187</v>
      </c>
      <c r="C47" s="240" t="s">
        <v>203</v>
      </c>
      <c r="D47" s="241"/>
      <c r="E47" s="9"/>
      <c r="F47" s="126"/>
    </row>
    <row r="48" ht="14.25" customHeight="1" outlineLevel="1">
      <c r="B48" s="20" t="s">
        <v>189</v>
      </c>
      <c r="C48" s="243" t="s">
        <v>204</v>
      </c>
      <c r="D48" s="126"/>
      <c r="E48" s="9"/>
      <c r="F48" s="126"/>
    </row>
    <row r="49" ht="14.25" customHeight="1" outlineLevel="1">
      <c r="B49" s="129" t="s">
        <v>205</v>
      </c>
      <c r="C49" s="251" t="s">
        <v>54</v>
      </c>
      <c r="D49" s="52"/>
      <c r="E49" s="9"/>
      <c r="F49" s="126"/>
    </row>
    <row r="50" ht="14.25" customHeight="1" outlineLevel="1">
      <c r="B50" s="20"/>
      <c r="C50" s="9"/>
      <c r="D50" s="9"/>
      <c r="E50" s="9"/>
      <c r="F50" s="126"/>
    </row>
    <row r="51" ht="14.25" customHeight="1" outlineLevel="1">
      <c r="B51" s="237" t="s">
        <v>185</v>
      </c>
      <c r="C51" s="238" t="s">
        <v>206</v>
      </c>
      <c r="D51" s="19"/>
      <c r="E51" s="9"/>
      <c r="F51" s="126"/>
    </row>
    <row r="52" ht="14.25" customHeight="1" outlineLevel="1">
      <c r="B52" s="239" t="s">
        <v>187</v>
      </c>
      <c r="C52" s="250" t="s">
        <v>207</v>
      </c>
      <c r="D52" s="241"/>
      <c r="E52" s="9"/>
      <c r="F52" s="126"/>
    </row>
    <row r="53" ht="14.25" customHeight="1" outlineLevel="1">
      <c r="B53" s="20" t="s">
        <v>189</v>
      </c>
      <c r="C53" s="252" t="s">
        <v>206</v>
      </c>
      <c r="D53" s="126"/>
      <c r="E53" s="9"/>
      <c r="F53" s="126"/>
    </row>
    <row r="54" ht="14.25" customHeight="1" outlineLevel="1">
      <c r="B54" s="253" t="s">
        <v>208</v>
      </c>
      <c r="C54" s="244">
        <v>0.0</v>
      </c>
      <c r="D54" s="254" t="s">
        <v>209</v>
      </c>
      <c r="E54" s="9"/>
      <c r="F54" s="126"/>
    </row>
    <row r="55" ht="14.25" customHeight="1" outlineLevel="1">
      <c r="B55" s="28" t="s">
        <v>193</v>
      </c>
      <c r="C55" s="255" t="s">
        <v>57</v>
      </c>
      <c r="D55" s="52"/>
      <c r="E55" s="9"/>
      <c r="F55" s="126"/>
    </row>
    <row r="56" ht="14.25" customHeight="1" outlineLevel="1">
      <c r="B56" s="20"/>
      <c r="C56" s="9"/>
      <c r="D56" s="9"/>
      <c r="E56" s="9"/>
      <c r="F56" s="126"/>
    </row>
    <row r="57" ht="14.25" customHeight="1" outlineLevel="1">
      <c r="B57" s="256" t="s">
        <v>210</v>
      </c>
      <c r="C57" s="257" t="str">
        <f>IF(AND(OR(C33='Background Data'!A27,C44='Background Data'!A27,C21='Background Data'!A27),'Fund Raising'!C9="Fixed"),'Background Data'!A36,'Background Data'!A35)</f>
        <v>Check</v>
      </c>
      <c r="D57" s="258"/>
      <c r="E57" s="258"/>
      <c r="F57" s="259"/>
    </row>
    <row r="58" ht="14.25" customHeight="1"/>
    <row r="59" ht="14.25" customHeight="1">
      <c r="B59" s="260" t="s">
        <v>211</v>
      </c>
      <c r="C59" s="32"/>
      <c r="D59" s="32"/>
      <c r="E59" s="32"/>
      <c r="F59" s="32"/>
      <c r="G59" s="32"/>
      <c r="H59" s="32"/>
      <c r="I59" s="32"/>
      <c r="J59" s="32"/>
      <c r="K59" s="32"/>
      <c r="L59" s="32"/>
      <c r="M59" s="32"/>
      <c r="N59" s="32"/>
      <c r="O59" s="190"/>
    </row>
    <row r="60" ht="14.25" customHeight="1">
      <c r="B60" s="261" t="s">
        <v>212</v>
      </c>
      <c r="C60" s="262" t="s">
        <v>213</v>
      </c>
      <c r="O60" s="190"/>
    </row>
    <row r="61" ht="14.25" customHeight="1">
      <c r="B61" s="261" t="s">
        <v>214</v>
      </c>
      <c r="C61" s="262">
        <v>5.0</v>
      </c>
      <c r="O61" s="190"/>
    </row>
    <row r="62" ht="14.25" customHeight="1">
      <c r="B62" s="261" t="s">
        <v>215</v>
      </c>
      <c r="C62" s="263">
        <f>C61*30</f>
        <v>150</v>
      </c>
      <c r="O62" s="190"/>
    </row>
    <row r="63" ht="14.25" customHeight="1">
      <c r="B63" s="261" t="s">
        <v>216</v>
      </c>
      <c r="C63" s="262" t="s">
        <v>213</v>
      </c>
      <c r="O63" s="190"/>
    </row>
    <row r="64" ht="14.25" customHeight="1">
      <c r="B64" s="261" t="s">
        <v>217</v>
      </c>
      <c r="C64" s="264">
        <v>0.1</v>
      </c>
      <c r="O64" s="190"/>
    </row>
    <row r="65" ht="14.25" customHeight="1">
      <c r="B65" s="265" t="s">
        <v>218</v>
      </c>
      <c r="C65" s="266"/>
      <c r="O65" s="190"/>
    </row>
    <row r="66" ht="14.25" customHeight="1">
      <c r="B66" s="261" t="s">
        <v>219</v>
      </c>
      <c r="C66" s="267">
        <v>5.0E-4</v>
      </c>
      <c r="O66" s="190"/>
    </row>
    <row r="67" ht="14.25" customHeight="1">
      <c r="B67" s="268" t="s">
        <v>220</v>
      </c>
      <c r="C67" s="262">
        <v>5.0</v>
      </c>
      <c r="O67" s="190"/>
    </row>
    <row r="68" ht="14.25" customHeight="1">
      <c r="B68" s="261" t="s">
        <v>221</v>
      </c>
      <c r="C68" s="269" t="s">
        <v>54</v>
      </c>
      <c r="O68" s="190"/>
    </row>
    <row r="69" ht="14.25" customHeight="1">
      <c r="B69" s="270" t="s">
        <v>222</v>
      </c>
      <c r="O69" s="190"/>
    </row>
    <row r="70" ht="14.25" customHeight="1">
      <c r="B70" s="268" t="s">
        <v>223</v>
      </c>
      <c r="C70" s="271" t="s">
        <v>224</v>
      </c>
      <c r="D70" s="271" t="s">
        <v>225</v>
      </c>
      <c r="O70" s="190"/>
    </row>
    <row r="71" ht="14.25" customHeight="1">
      <c r="B71" s="268">
        <v>0.001</v>
      </c>
      <c r="C71" s="266">
        <f>if(1+($C$66*(B71/100)*'Fund Raising'!$C$10)&lt;$C$67,1+($C$66*(B71/100)*'Fund Raising'!$C$10),$C$67)</f>
        <v>1.5</v>
      </c>
      <c r="D71" s="266">
        <f t="shared" ref="D71:D77" si="1">$C$62*C71</f>
        <v>225</v>
      </c>
      <c r="O71" s="190"/>
    </row>
    <row r="72" ht="14.25" customHeight="1">
      <c r="B72" s="268">
        <v>0.005</v>
      </c>
      <c r="C72" s="266">
        <f>if(1+($C$66*(B72/100)*'Fund Raising'!$C$10)&lt;$C$67,1+($C$66*(B72/100)*'Fund Raising'!$C$10),$C$67)</f>
        <v>3.5</v>
      </c>
      <c r="D72" s="266">
        <f t="shared" si="1"/>
        <v>525</v>
      </c>
      <c r="O72" s="190"/>
    </row>
    <row r="73" ht="14.25" customHeight="1">
      <c r="B73" s="268">
        <v>0.01</v>
      </c>
      <c r="C73" s="272">
        <f>if(1+($C$66*(B73/100)*'Fund Raising'!$C$10)&lt;$C$67,1+($C$66*(B73/100)*'Fund Raising'!$C$10),$C$67)</f>
        <v>5</v>
      </c>
      <c r="D73" s="266">
        <f t="shared" si="1"/>
        <v>750</v>
      </c>
      <c r="O73" s="190"/>
    </row>
    <row r="74" ht="14.25" customHeight="1">
      <c r="B74" s="268">
        <v>0.05</v>
      </c>
      <c r="C74" s="272">
        <f>if(1+($C$66*(B74/100)*'Fund Raising'!$C$10)&lt;$C$67,1+($C$66*(B74/100)*'Fund Raising'!$C$10),$C$67)</f>
        <v>5</v>
      </c>
      <c r="D74" s="266">
        <f t="shared" si="1"/>
        <v>750</v>
      </c>
      <c r="O74" s="190"/>
    </row>
    <row r="75" ht="14.25" customHeight="1">
      <c r="B75" s="268">
        <v>0.1</v>
      </c>
      <c r="C75" s="272">
        <f>if(1+($C$66*(B75/100)*'Fund Raising'!$C$10)&lt;$C$67,1+($C$66*(B75/100)*'Fund Raising'!$C$10),$C$67)</f>
        <v>5</v>
      </c>
      <c r="D75" s="266">
        <f t="shared" si="1"/>
        <v>750</v>
      </c>
      <c r="O75" s="190"/>
    </row>
    <row r="76" ht="14.25" customHeight="1">
      <c r="B76" s="268">
        <v>0.5</v>
      </c>
      <c r="C76" s="272">
        <f>if(1+($C$66*(B76/100)*'Fund Raising'!$C$10)&lt;$C$67,1+($C$66*(B76/100)*'Fund Raising'!$C$10),$C$67)</f>
        <v>5</v>
      </c>
      <c r="D76" s="266">
        <f t="shared" si="1"/>
        <v>750</v>
      </c>
      <c r="O76" s="190"/>
    </row>
    <row r="77" ht="14.25" customHeight="1">
      <c r="B77" s="268">
        <v>1.0</v>
      </c>
      <c r="C77" s="272">
        <f>if(1+($C$66*(B77/100)*'Fund Raising'!$C$10)&lt;$C$67,1+($C$66*(B77/100)*'Fund Raising'!$C$10),$C$67)</f>
        <v>5</v>
      </c>
      <c r="D77" s="266">
        <f t="shared" si="1"/>
        <v>750</v>
      </c>
      <c r="O77" s="190"/>
    </row>
    <row r="78" ht="14.25" customHeight="1">
      <c r="B78" s="190"/>
      <c r="O78" s="190"/>
    </row>
    <row r="79" ht="14.25" customHeight="1">
      <c r="B79" s="273"/>
      <c r="O79" s="190"/>
    </row>
    <row r="80" ht="14.25" customHeight="1">
      <c r="B80" s="190"/>
      <c r="O80" s="190"/>
    </row>
    <row r="81" ht="14.25" customHeight="1">
      <c r="B81" s="190"/>
      <c r="O81" s="190"/>
    </row>
    <row r="82" ht="14.25" customHeight="1">
      <c r="B82" s="190"/>
      <c r="C82" s="38"/>
      <c r="O82" s="190"/>
    </row>
    <row r="83" ht="14.25" customHeight="1">
      <c r="B83" s="190"/>
      <c r="O83" s="190"/>
    </row>
    <row r="84" ht="14.25" customHeight="1">
      <c r="B84" s="190"/>
      <c r="O84" s="190"/>
    </row>
    <row r="85" ht="14.25" customHeight="1">
      <c r="B85" s="274"/>
      <c r="O85" s="190"/>
    </row>
    <row r="86" ht="14.25" customHeight="1">
      <c r="B86" s="190"/>
      <c r="C86" s="34"/>
      <c r="O86" s="190"/>
    </row>
    <row r="87" ht="14.25" customHeight="1">
      <c r="B87" s="273"/>
      <c r="C87" s="34"/>
      <c r="O87" s="190"/>
    </row>
    <row r="88" ht="14.25" customHeight="1">
      <c r="B88" s="190"/>
      <c r="C88" s="9"/>
      <c r="O88" s="190"/>
    </row>
    <row r="89" ht="14.25" customHeight="1">
      <c r="B89" s="190"/>
      <c r="C89" s="9"/>
      <c r="O89" s="190"/>
    </row>
    <row r="90" ht="14.25" customHeight="1">
      <c r="B90" s="190"/>
      <c r="C90" s="9"/>
      <c r="O90" s="190"/>
    </row>
    <row r="91" ht="14.25" customHeight="1">
      <c r="B91" s="190"/>
      <c r="C91" s="9"/>
      <c r="O91" s="190"/>
    </row>
    <row r="92" ht="14.25" customHeight="1">
      <c r="B92" s="190"/>
      <c r="C92" s="9"/>
      <c r="O92" s="190"/>
    </row>
    <row r="93" ht="14.25" customHeight="1">
      <c r="B93" s="190"/>
      <c r="C93" s="9"/>
      <c r="O93" s="190"/>
    </row>
    <row r="94" ht="14.25" customHeight="1">
      <c r="B94" s="275"/>
      <c r="C94" s="51"/>
      <c r="D94" s="50"/>
      <c r="E94" s="50"/>
      <c r="F94" s="50"/>
      <c r="G94" s="50"/>
      <c r="H94" s="50"/>
      <c r="I94" s="50"/>
      <c r="J94" s="50"/>
      <c r="K94" s="50"/>
      <c r="L94" s="50"/>
      <c r="M94" s="50"/>
      <c r="N94" s="50"/>
      <c r="O94" s="190"/>
    </row>
    <row r="95" ht="14.25" customHeight="1">
      <c r="C95" s="9"/>
    </row>
    <row r="96" ht="14.25" customHeight="1">
      <c r="C96" s="9"/>
    </row>
    <row r="97" ht="14.25" customHeight="1">
      <c r="C97" s="9"/>
    </row>
    <row r="98" ht="14.25" customHeight="1">
      <c r="C98" s="9"/>
    </row>
    <row r="99" ht="14.25" customHeight="1">
      <c r="C99" s="9"/>
    </row>
    <row r="100" ht="14.25" customHeight="1">
      <c r="B100" s="12"/>
      <c r="C100" s="9"/>
    </row>
    <row r="101" ht="14.25" customHeight="1"/>
    <row r="102" ht="14.25" customHeight="1">
      <c r="C102" s="34"/>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mergeCells count="13">
    <mergeCell ref="C36:D36"/>
    <mergeCell ref="C40:D40"/>
    <mergeCell ref="C47:D47"/>
    <mergeCell ref="C52:D52"/>
    <mergeCell ref="C57:F57"/>
    <mergeCell ref="B69:D69"/>
    <mergeCell ref="B2:G2"/>
    <mergeCell ref="B3:C3"/>
    <mergeCell ref="B5:D5"/>
    <mergeCell ref="D13:F13"/>
    <mergeCell ref="C17:D17"/>
    <mergeCell ref="C24:D24"/>
    <mergeCell ref="C29:D29"/>
  </mergeCells>
  <conditionalFormatting sqref="C80:C85 C88:C100">
    <cfRule type="containsText" dxfId="0" priority="1" operator="containsText" text="Check">
      <formula>NOT(ISERROR(SEARCH(("Check"),(C80))))</formula>
    </cfRule>
  </conditionalFormatting>
  <conditionalFormatting sqref="C80:C85 C88:C100">
    <cfRule type="notContainsBlanks" dxfId="1" priority="2">
      <formula>LEN(TRIM(C80))&gt;0</formula>
    </cfRule>
  </conditionalFormatting>
  <conditionalFormatting sqref="C102">
    <cfRule type="containsText" dxfId="0" priority="3" operator="containsText" text="All previous checks passed!">
      <formula>NOT(ISERROR(SEARCH(("All previous checks passed!"),(C102))))</formula>
    </cfRule>
  </conditionalFormatting>
  <conditionalFormatting sqref="C102">
    <cfRule type="notContainsBlanks" dxfId="1" priority="4">
      <formula>LEN(TRIM(C102))&gt;0</formula>
    </cfRule>
  </conditionalFormatting>
  <conditionalFormatting sqref="D13:F13">
    <cfRule type="containsText" dxfId="0" priority="5" operator="containsText" text="Check">
      <formula>NOT(ISERROR(SEARCH(("Check"),(D13))))</formula>
    </cfRule>
  </conditionalFormatting>
  <conditionalFormatting sqref="D13:F13">
    <cfRule type="notContainsBlanks" dxfId="1" priority="6">
      <formula>LEN(TRIM(D13))&gt;0</formula>
    </cfRule>
  </conditionalFormatting>
  <conditionalFormatting sqref="C57:F57">
    <cfRule type="containsText" dxfId="0" priority="7" operator="containsText" text="Check">
      <formula>NOT(ISERROR(SEARCH(("Check"),(C57))))</formula>
    </cfRule>
  </conditionalFormatting>
  <conditionalFormatting sqref="C57:F57">
    <cfRule type="notContainsBlanks" dxfId="1" priority="8">
      <formula>LEN(TRIM(C57))&gt;0</formula>
    </cfRule>
  </conditionalFormatting>
  <dataValidations>
    <dataValidation type="list" allowBlank="1" showErrorMessage="1" sqref="C21 C33 C44 C68">
      <formula1>'Background Data'!$A$26:$A$32</formula1>
    </dataValidation>
    <dataValidation type="list" allowBlank="1" showErrorMessage="1" sqref="C55">
      <formula1>'Background Data'!$A$26:$A$32</formula1>
    </dataValidation>
    <dataValidation type="list" allowBlank="1" showErrorMessage="1" sqref="C49">
      <formula1>'Background Data'!$A$28:$A$32</formula1>
    </dataValidation>
    <dataValidation type="list" allowBlank="1" sqref="C60 C63">
      <formula1>"Yes,No"</formula1>
    </dataValidation>
  </dataValidations>
  <printOptions/>
  <pageMargins bottom="0.787401575" footer="0.0" header="0.0" left="0.7" right="0.7" top="0.7874015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48.86"/>
    <col customWidth="1" min="3" max="3" width="73.43"/>
    <col customWidth="1" min="4" max="4" width="1.43"/>
    <col customWidth="1" min="5" max="5" width="1.14"/>
    <col customWidth="1" min="6" max="6" width="1.57"/>
    <col customWidth="1" min="7" max="8" width="11.57"/>
    <col customWidth="1" min="9" max="9" width="21.71"/>
    <col customWidth="1" min="10" max="26" width="11.57"/>
  </cols>
  <sheetData>
    <row r="1" ht="167.25" customHeight="1"/>
    <row r="2" ht="30.0" customHeight="1">
      <c r="B2" s="228" t="s">
        <v>0</v>
      </c>
    </row>
    <row r="3" ht="30.75" customHeight="1">
      <c r="B3" s="276" t="s">
        <v>226</v>
      </c>
    </row>
    <row r="4" ht="14.25" customHeight="1"/>
    <row r="5" ht="14.25" customHeight="1">
      <c r="B5" s="18" t="s">
        <v>227</v>
      </c>
      <c r="C5" s="32"/>
      <c r="D5" s="32"/>
      <c r="E5" s="182"/>
    </row>
    <row r="6" ht="14.25" customHeight="1">
      <c r="B6" s="190" t="s">
        <v>228</v>
      </c>
      <c r="C6" s="277" t="str">
        <f t="array" ref="C6:D6">'Fund Raising'!B45:C45</f>
        <v>Check</v>
      </c>
      <c r="D6" s="277"/>
      <c r="E6" s="184"/>
    </row>
    <row r="7" ht="14.25" customHeight="1">
      <c r="B7" s="190" t="s">
        <v>229</v>
      </c>
      <c r="C7" s="277" t="str">
        <f t="array" ref="C7:E7">'Utility Modules'!D13:F13</f>
        <v>Check</v>
      </c>
      <c r="D7" s="277"/>
      <c r="E7" s="184"/>
    </row>
    <row r="8" ht="14.25" customHeight="1">
      <c r="B8" s="190" t="str">
        <f>Inputs!F101</f>
        <v>Free Supply Distribution</v>
      </c>
      <c r="C8" s="38" t="str">
        <f>Inputs!G101</f>
        <v>Check</v>
      </c>
      <c r="E8" s="184"/>
    </row>
    <row r="9" ht="14.25" customHeight="1">
      <c r="B9" s="190" t="s">
        <v>230</v>
      </c>
      <c r="C9" s="278" t="str">
        <f t="array" ref="C9:F9">'Utility Modules'!C57:F57</f>
        <v>Check</v>
      </c>
      <c r="D9" s="277"/>
      <c r="E9" s="184"/>
      <c r="F9" s="277"/>
    </row>
    <row r="10" ht="14.25" customHeight="1">
      <c r="B10" s="190" t="s">
        <v>231</v>
      </c>
      <c r="C10" s="278" t="str">
        <f>IF(ROUND(sum('Fund Raising'!D27:D41)+sum('Data Tables'!C57:DR57),0)=ROUND('Fund Raising'!$C$10,0),'Background Data'!A39,'Background Data'!A40)</f>
        <v>Check</v>
      </c>
      <c r="E10" s="184"/>
    </row>
    <row r="11" ht="14.25" customHeight="1">
      <c r="B11" s="274" t="s">
        <v>232</v>
      </c>
      <c r="C11" s="278" t="str">
        <f>Inputs!C38</f>
        <v>Check</v>
      </c>
      <c r="E11" s="184"/>
    </row>
    <row r="12" ht="14.25" customHeight="1">
      <c r="B12" s="190"/>
      <c r="C12" s="34"/>
      <c r="E12" s="184"/>
    </row>
    <row r="13" ht="14.25" customHeight="1">
      <c r="B13" s="273" t="s">
        <v>233</v>
      </c>
      <c r="C13" s="34"/>
      <c r="E13" s="184"/>
    </row>
    <row r="14" ht="14.25" customHeight="1">
      <c r="B14" s="274" t="str">
        <f>'Fund Raising'!B36 &amp; " sustainability"</f>
        <v>Reserve sustainability</v>
      </c>
      <c r="C14" s="9" t="str">
        <f>IF('Background Data'!B83=" ",'Background Data'!$A$82,'Background Data'!A83)</f>
        <v>Check</v>
      </c>
      <c r="E14" s="184"/>
    </row>
    <row r="15" ht="14.25" customHeight="1">
      <c r="B15" s="274" t="str">
        <f>'Fund Raising'!B37 &amp; " sustainability"</f>
        <v>Community sustainability</v>
      </c>
      <c r="C15" s="9" t="str">
        <f>IF('Background Data'!B84=" ",'Background Data'!$A$82,'Background Data'!A84)</f>
        <v>Check</v>
      </c>
      <c r="E15" s="184"/>
    </row>
    <row r="16" ht="14.25" customHeight="1">
      <c r="B16" s="274" t="str">
        <f>'Fund Raising'!B38 &amp; " sustainability"</f>
        <v>Foundation sustainability</v>
      </c>
      <c r="C16" s="9" t="str">
        <f>IF('Background Data'!B85=" ",'Background Data'!$A$82,'Background Data'!A85)</f>
        <v>Check</v>
      </c>
      <c r="E16" s="184"/>
    </row>
    <row r="17" ht="14.25" customHeight="1">
      <c r="B17" s="274" t="str">
        <f>'Fund Raising'!B39 &amp; " sustainability"</f>
        <v>Incentivisation sustainability</v>
      </c>
      <c r="C17" s="9" t="str">
        <f>IF('Background Data'!B86=" ",'Background Data'!$A$82,'Background Data'!A86)</f>
        <v>Check</v>
      </c>
      <c r="E17" s="184"/>
    </row>
    <row r="18" ht="14.25" customHeight="1">
      <c r="B18" s="274" t="str">
        <f>'Fund Raising'!B40 &amp; " sustainability"</f>
        <v>Placeholder 2 sustainability</v>
      </c>
      <c r="C18" s="279" t="str">
        <f>IF('Background Data'!B87=" ",'Background Data'!$A$82,'Background Data'!A87)</f>
        <v>Check</v>
      </c>
      <c r="E18" s="184"/>
    </row>
    <row r="19" ht="14.25" customHeight="1">
      <c r="B19" s="274" t="str">
        <f>'Fund Raising'!B41 &amp; " sustainability"</f>
        <v>Liquidity Pool sustainability</v>
      </c>
      <c r="C19" s="9" t="str">
        <f>IF('Background Data'!B88=" ",'Background Data'!$A$82,'Background Data'!A88)</f>
        <v>Check</v>
      </c>
      <c r="E19" s="184"/>
    </row>
    <row r="20" ht="14.25" customHeight="1">
      <c r="B20" s="274" t="str">
        <f>"Held supply consistency"</f>
        <v>Held supply consistency</v>
      </c>
      <c r="C20" s="279" t="str">
        <f>IF('Background Data'!B89=" ",'Background Data'!$A$82,'Background Data'!A89)</f>
        <v>Check</v>
      </c>
      <c r="E20" s="184"/>
    </row>
    <row r="21" ht="14.25" customHeight="1">
      <c r="B21" s="274" t="s">
        <v>234</v>
      </c>
      <c r="C21" s="279" t="str">
        <f>Inputs!E83</f>
        <v>Check</v>
      </c>
      <c r="E21" s="184"/>
    </row>
    <row r="22" ht="14.25" customHeight="1">
      <c r="B22" s="190"/>
      <c r="E22" s="184"/>
    </row>
    <row r="23" ht="14.25" customHeight="1">
      <c r="B23" s="275"/>
      <c r="C23" s="233" t="str">
        <f t="array" ref="C23">IF(AND(C6:C11="Check",C14:C21="Check"),'Background Data'!A43,'Background Data'!A44)</f>
        <v>All previous checks passed!</v>
      </c>
      <c r="D23" s="50"/>
      <c r="E23" s="280"/>
    </row>
    <row r="24" ht="14.25" customHeight="1"/>
    <row r="25" ht="14.25" customHeight="1">
      <c r="B25" s="281" t="s">
        <v>235</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c r="G57" s="12" t="s">
        <v>236</v>
      </c>
      <c r="I57" s="282" t="str">
        <f>"ΔP / max(P"&amp;CHAR(7522)&amp;") * 100 %"</f>
        <v>ΔP / max(Pᵢ) * 100 %</v>
      </c>
    </row>
    <row r="58" ht="14.25" customHeight="1">
      <c r="G58" s="277" t="str">
        <f>"ΔP"</f>
        <v>ΔP</v>
      </c>
      <c r="I58" s="12" t="s">
        <v>237</v>
      </c>
    </row>
    <row r="59" ht="14.25" customHeight="1">
      <c r="G59" s="277" t="str">
        <f>"max(P"&amp;CHAR(7522)&amp;")"</f>
        <v>max(Pᵢ)</v>
      </c>
      <c r="I59" s="12" t="s">
        <v>238</v>
      </c>
    </row>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sheetData>
  <mergeCells count="1">
    <mergeCell ref="B2:F2"/>
  </mergeCells>
  <conditionalFormatting sqref="C6:C11 C14:C21">
    <cfRule type="containsText" dxfId="0" priority="1" operator="containsText" text="Check">
      <formula>NOT(ISERROR(SEARCH(("Check"),(C6))))</formula>
    </cfRule>
  </conditionalFormatting>
  <conditionalFormatting sqref="C23">
    <cfRule type="containsText" dxfId="0" priority="2" operator="containsText" text="All previous checks passed!">
      <formula>NOT(ISERROR(SEARCH(("All previous checks passed!"),(C23))))</formula>
    </cfRule>
  </conditionalFormatting>
  <conditionalFormatting sqref="C23">
    <cfRule type="notContainsBlanks" dxfId="1" priority="3">
      <formula>LEN(TRIM(C23))&gt;0</formula>
    </cfRule>
  </conditionalFormatting>
  <conditionalFormatting sqref="C6">
    <cfRule type="cellIs" dxfId="1" priority="4" operator="notEqual">
      <formula>"Check"</formula>
    </cfRule>
  </conditionalFormatting>
  <conditionalFormatting sqref="C6:C11 C14:C21">
    <cfRule type="cellIs" dxfId="1" priority="5" operator="notEqual">
      <formula>"Check"</formula>
    </cfRule>
  </conditionalFormatting>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outlineLevelRow="2"/>
  <cols>
    <col customWidth="1" min="1" max="1" width="11.57"/>
    <col customWidth="1" min="2" max="2" width="44.14"/>
    <col customWidth="1" min="3" max="3" width="11.43"/>
    <col customWidth="1" min="4" max="4" width="16.86"/>
    <col customWidth="1" min="5" max="122" width="11.71"/>
    <col customWidth="1" min="123" max="132" width="11.57"/>
  </cols>
  <sheetData>
    <row r="1" ht="14.25" customHeight="1"/>
    <row r="2" ht="14.25" customHeight="1">
      <c r="B2" s="2" t="s">
        <v>239</v>
      </c>
    </row>
    <row r="3" ht="14.25" customHeight="1"/>
    <row r="4" ht="14.25" customHeight="1">
      <c r="B4" s="11" t="s">
        <v>240</v>
      </c>
    </row>
    <row r="5" ht="14.25" customHeight="1">
      <c r="B5" s="62" t="s">
        <v>241</v>
      </c>
      <c r="C5" s="283">
        <f>'Fund Raising'!C11</f>
        <v>45292</v>
      </c>
      <c r="D5" s="283">
        <f t="shared" ref="D5:DS5" si="1">EDATE(C5,1)</f>
        <v>45323</v>
      </c>
      <c r="E5" s="283">
        <f t="shared" si="1"/>
        <v>45352</v>
      </c>
      <c r="F5" s="283">
        <f t="shared" si="1"/>
        <v>45383</v>
      </c>
      <c r="G5" s="283">
        <f t="shared" si="1"/>
        <v>45413</v>
      </c>
      <c r="H5" s="283">
        <f t="shared" si="1"/>
        <v>45444</v>
      </c>
      <c r="I5" s="283">
        <f t="shared" si="1"/>
        <v>45474</v>
      </c>
      <c r="J5" s="283">
        <f t="shared" si="1"/>
        <v>45505</v>
      </c>
      <c r="K5" s="283">
        <f t="shared" si="1"/>
        <v>45536</v>
      </c>
      <c r="L5" s="283">
        <f t="shared" si="1"/>
        <v>45566</v>
      </c>
      <c r="M5" s="283">
        <f t="shared" si="1"/>
        <v>45597</v>
      </c>
      <c r="N5" s="283">
        <f t="shared" si="1"/>
        <v>45627</v>
      </c>
      <c r="O5" s="283">
        <f t="shared" si="1"/>
        <v>45658</v>
      </c>
      <c r="P5" s="283">
        <f t="shared" si="1"/>
        <v>45689</v>
      </c>
      <c r="Q5" s="283">
        <f t="shared" si="1"/>
        <v>45717</v>
      </c>
      <c r="R5" s="283">
        <f t="shared" si="1"/>
        <v>45748</v>
      </c>
      <c r="S5" s="283">
        <f t="shared" si="1"/>
        <v>45778</v>
      </c>
      <c r="T5" s="283">
        <f t="shared" si="1"/>
        <v>45809</v>
      </c>
      <c r="U5" s="283">
        <f t="shared" si="1"/>
        <v>45839</v>
      </c>
      <c r="V5" s="283">
        <f t="shared" si="1"/>
        <v>45870</v>
      </c>
      <c r="W5" s="283">
        <f t="shared" si="1"/>
        <v>45901</v>
      </c>
      <c r="X5" s="283">
        <f t="shared" si="1"/>
        <v>45931</v>
      </c>
      <c r="Y5" s="283">
        <f t="shared" si="1"/>
        <v>45962</v>
      </c>
      <c r="Z5" s="283">
        <f t="shared" si="1"/>
        <v>45992</v>
      </c>
      <c r="AA5" s="283">
        <f t="shared" si="1"/>
        <v>46023</v>
      </c>
      <c r="AB5" s="283">
        <f t="shared" si="1"/>
        <v>46054</v>
      </c>
      <c r="AC5" s="283">
        <f t="shared" si="1"/>
        <v>46082</v>
      </c>
      <c r="AD5" s="283">
        <f t="shared" si="1"/>
        <v>46113</v>
      </c>
      <c r="AE5" s="283">
        <f t="shared" si="1"/>
        <v>46143</v>
      </c>
      <c r="AF5" s="283">
        <f t="shared" si="1"/>
        <v>46174</v>
      </c>
      <c r="AG5" s="283">
        <f t="shared" si="1"/>
        <v>46204</v>
      </c>
      <c r="AH5" s="283">
        <f t="shared" si="1"/>
        <v>46235</v>
      </c>
      <c r="AI5" s="283">
        <f t="shared" si="1"/>
        <v>46266</v>
      </c>
      <c r="AJ5" s="283">
        <f t="shared" si="1"/>
        <v>46296</v>
      </c>
      <c r="AK5" s="283">
        <f t="shared" si="1"/>
        <v>46327</v>
      </c>
      <c r="AL5" s="283">
        <f t="shared" si="1"/>
        <v>46357</v>
      </c>
      <c r="AM5" s="283">
        <f t="shared" si="1"/>
        <v>46388</v>
      </c>
      <c r="AN5" s="283">
        <f t="shared" si="1"/>
        <v>46419</v>
      </c>
      <c r="AO5" s="283">
        <f t="shared" si="1"/>
        <v>46447</v>
      </c>
      <c r="AP5" s="283">
        <f t="shared" si="1"/>
        <v>46478</v>
      </c>
      <c r="AQ5" s="283">
        <f t="shared" si="1"/>
        <v>46508</v>
      </c>
      <c r="AR5" s="283">
        <f t="shared" si="1"/>
        <v>46539</v>
      </c>
      <c r="AS5" s="283">
        <f t="shared" si="1"/>
        <v>46569</v>
      </c>
      <c r="AT5" s="283">
        <f t="shared" si="1"/>
        <v>46600</v>
      </c>
      <c r="AU5" s="283">
        <f t="shared" si="1"/>
        <v>46631</v>
      </c>
      <c r="AV5" s="283">
        <f t="shared" si="1"/>
        <v>46661</v>
      </c>
      <c r="AW5" s="283">
        <f t="shared" si="1"/>
        <v>46692</v>
      </c>
      <c r="AX5" s="283">
        <f t="shared" si="1"/>
        <v>46722</v>
      </c>
      <c r="AY5" s="283">
        <f t="shared" si="1"/>
        <v>46753</v>
      </c>
      <c r="AZ5" s="283">
        <f t="shared" si="1"/>
        <v>46784</v>
      </c>
      <c r="BA5" s="283">
        <f t="shared" si="1"/>
        <v>46813</v>
      </c>
      <c r="BB5" s="283">
        <f t="shared" si="1"/>
        <v>46844</v>
      </c>
      <c r="BC5" s="283">
        <f t="shared" si="1"/>
        <v>46874</v>
      </c>
      <c r="BD5" s="283">
        <f t="shared" si="1"/>
        <v>46905</v>
      </c>
      <c r="BE5" s="283">
        <f t="shared" si="1"/>
        <v>46935</v>
      </c>
      <c r="BF5" s="283">
        <f t="shared" si="1"/>
        <v>46966</v>
      </c>
      <c r="BG5" s="283">
        <f t="shared" si="1"/>
        <v>46997</v>
      </c>
      <c r="BH5" s="283">
        <f t="shared" si="1"/>
        <v>47027</v>
      </c>
      <c r="BI5" s="283">
        <f t="shared" si="1"/>
        <v>47058</v>
      </c>
      <c r="BJ5" s="283">
        <f t="shared" si="1"/>
        <v>47088</v>
      </c>
      <c r="BK5" s="283">
        <f t="shared" si="1"/>
        <v>47119</v>
      </c>
      <c r="BL5" s="283">
        <f t="shared" si="1"/>
        <v>47150</v>
      </c>
      <c r="BM5" s="283">
        <f t="shared" si="1"/>
        <v>47178</v>
      </c>
      <c r="BN5" s="283">
        <f t="shared" si="1"/>
        <v>47209</v>
      </c>
      <c r="BO5" s="283">
        <f t="shared" si="1"/>
        <v>47239</v>
      </c>
      <c r="BP5" s="283">
        <f t="shared" si="1"/>
        <v>47270</v>
      </c>
      <c r="BQ5" s="283">
        <f t="shared" si="1"/>
        <v>47300</v>
      </c>
      <c r="BR5" s="283">
        <f t="shared" si="1"/>
        <v>47331</v>
      </c>
      <c r="BS5" s="283">
        <f t="shared" si="1"/>
        <v>47362</v>
      </c>
      <c r="BT5" s="283">
        <f t="shared" si="1"/>
        <v>47392</v>
      </c>
      <c r="BU5" s="283">
        <f t="shared" si="1"/>
        <v>47423</v>
      </c>
      <c r="BV5" s="283">
        <f t="shared" si="1"/>
        <v>47453</v>
      </c>
      <c r="BW5" s="283">
        <f t="shared" si="1"/>
        <v>47484</v>
      </c>
      <c r="BX5" s="283">
        <f t="shared" si="1"/>
        <v>47515</v>
      </c>
      <c r="BY5" s="283">
        <f t="shared" si="1"/>
        <v>47543</v>
      </c>
      <c r="BZ5" s="283">
        <f t="shared" si="1"/>
        <v>47574</v>
      </c>
      <c r="CA5" s="283">
        <f t="shared" si="1"/>
        <v>47604</v>
      </c>
      <c r="CB5" s="283">
        <f t="shared" si="1"/>
        <v>47635</v>
      </c>
      <c r="CC5" s="283">
        <f t="shared" si="1"/>
        <v>47665</v>
      </c>
      <c r="CD5" s="283">
        <f t="shared" si="1"/>
        <v>47696</v>
      </c>
      <c r="CE5" s="283">
        <f t="shared" si="1"/>
        <v>47727</v>
      </c>
      <c r="CF5" s="283">
        <f t="shared" si="1"/>
        <v>47757</v>
      </c>
      <c r="CG5" s="283">
        <f t="shared" si="1"/>
        <v>47788</v>
      </c>
      <c r="CH5" s="283">
        <f t="shared" si="1"/>
        <v>47818</v>
      </c>
      <c r="CI5" s="283">
        <f t="shared" si="1"/>
        <v>47849</v>
      </c>
      <c r="CJ5" s="283">
        <f t="shared" si="1"/>
        <v>47880</v>
      </c>
      <c r="CK5" s="283">
        <f t="shared" si="1"/>
        <v>47908</v>
      </c>
      <c r="CL5" s="283">
        <f t="shared" si="1"/>
        <v>47939</v>
      </c>
      <c r="CM5" s="283">
        <f t="shared" si="1"/>
        <v>47969</v>
      </c>
      <c r="CN5" s="283">
        <f t="shared" si="1"/>
        <v>48000</v>
      </c>
      <c r="CO5" s="283">
        <f t="shared" si="1"/>
        <v>48030</v>
      </c>
      <c r="CP5" s="283">
        <f t="shared" si="1"/>
        <v>48061</v>
      </c>
      <c r="CQ5" s="283">
        <f t="shared" si="1"/>
        <v>48092</v>
      </c>
      <c r="CR5" s="283">
        <f t="shared" si="1"/>
        <v>48122</v>
      </c>
      <c r="CS5" s="283">
        <f t="shared" si="1"/>
        <v>48153</v>
      </c>
      <c r="CT5" s="283">
        <f t="shared" si="1"/>
        <v>48183</v>
      </c>
      <c r="CU5" s="283">
        <f t="shared" si="1"/>
        <v>48214</v>
      </c>
      <c r="CV5" s="283">
        <f t="shared" si="1"/>
        <v>48245</v>
      </c>
      <c r="CW5" s="283">
        <f t="shared" si="1"/>
        <v>48274</v>
      </c>
      <c r="CX5" s="283">
        <f t="shared" si="1"/>
        <v>48305</v>
      </c>
      <c r="CY5" s="283">
        <f t="shared" si="1"/>
        <v>48335</v>
      </c>
      <c r="CZ5" s="283">
        <f t="shared" si="1"/>
        <v>48366</v>
      </c>
      <c r="DA5" s="283">
        <f t="shared" si="1"/>
        <v>48396</v>
      </c>
      <c r="DB5" s="283">
        <f t="shared" si="1"/>
        <v>48427</v>
      </c>
      <c r="DC5" s="283">
        <f t="shared" si="1"/>
        <v>48458</v>
      </c>
      <c r="DD5" s="283">
        <f t="shared" si="1"/>
        <v>48488</v>
      </c>
      <c r="DE5" s="283">
        <f t="shared" si="1"/>
        <v>48519</v>
      </c>
      <c r="DF5" s="283">
        <f t="shared" si="1"/>
        <v>48549</v>
      </c>
      <c r="DG5" s="283">
        <f t="shared" si="1"/>
        <v>48580</v>
      </c>
      <c r="DH5" s="283">
        <f t="shared" si="1"/>
        <v>48611</v>
      </c>
      <c r="DI5" s="283">
        <f t="shared" si="1"/>
        <v>48639</v>
      </c>
      <c r="DJ5" s="283">
        <f t="shared" si="1"/>
        <v>48670</v>
      </c>
      <c r="DK5" s="283">
        <f t="shared" si="1"/>
        <v>48700</v>
      </c>
      <c r="DL5" s="283">
        <f t="shared" si="1"/>
        <v>48731</v>
      </c>
      <c r="DM5" s="283">
        <f t="shared" si="1"/>
        <v>48761</v>
      </c>
      <c r="DN5" s="283">
        <f t="shared" si="1"/>
        <v>48792</v>
      </c>
      <c r="DO5" s="283">
        <f t="shared" si="1"/>
        <v>48823</v>
      </c>
      <c r="DP5" s="283">
        <f t="shared" si="1"/>
        <v>48853</v>
      </c>
      <c r="DQ5" s="283">
        <f t="shared" si="1"/>
        <v>48884</v>
      </c>
      <c r="DR5" s="283">
        <f t="shared" si="1"/>
        <v>48914</v>
      </c>
      <c r="DS5" s="283">
        <f t="shared" si="1"/>
        <v>48945</v>
      </c>
      <c r="DT5" s="69"/>
      <c r="DU5" s="69"/>
      <c r="DV5" s="69"/>
      <c r="DW5" s="69"/>
      <c r="DX5" s="69"/>
      <c r="DY5" s="69"/>
      <c r="DZ5" s="69"/>
      <c r="EA5" s="69"/>
      <c r="EB5" s="69"/>
    </row>
    <row r="6" ht="14.25" customHeight="1">
      <c r="B6" s="284" t="s">
        <v>242</v>
      </c>
      <c r="C6" s="285"/>
      <c r="D6" s="285"/>
      <c r="E6" s="285"/>
      <c r="F6" s="285"/>
      <c r="G6" s="285"/>
      <c r="H6" s="285"/>
      <c r="I6" s="285"/>
      <c r="J6" s="285"/>
      <c r="K6" s="285"/>
      <c r="L6" s="285"/>
      <c r="M6" s="285"/>
      <c r="N6" s="285"/>
      <c r="O6" s="285"/>
      <c r="P6" s="285"/>
      <c r="Q6" s="285"/>
      <c r="R6" s="285"/>
      <c r="S6" s="285"/>
      <c r="T6" s="285"/>
      <c r="U6" s="285"/>
      <c r="V6" s="285"/>
      <c r="W6" s="285"/>
      <c r="X6" s="285"/>
      <c r="Y6" s="285"/>
      <c r="Z6" s="285"/>
      <c r="AA6" s="285"/>
      <c r="AB6" s="285"/>
      <c r="AC6" s="285"/>
      <c r="AD6" s="285"/>
      <c r="AE6" s="285"/>
      <c r="AF6" s="285"/>
      <c r="AG6" s="285"/>
      <c r="AH6" s="285"/>
      <c r="AI6" s="285"/>
      <c r="AJ6" s="285"/>
      <c r="AK6" s="285"/>
      <c r="AL6" s="285"/>
      <c r="AM6" s="285"/>
      <c r="AN6" s="285"/>
      <c r="AO6" s="285"/>
      <c r="AP6" s="285"/>
      <c r="AQ6" s="285"/>
      <c r="AR6" s="285"/>
      <c r="AS6" s="285"/>
      <c r="AT6" s="285"/>
      <c r="AU6" s="285"/>
      <c r="AV6" s="285"/>
      <c r="AW6" s="285"/>
      <c r="AX6" s="285"/>
      <c r="AY6" s="285"/>
      <c r="AZ6" s="285"/>
      <c r="BA6" s="285"/>
      <c r="BB6" s="285"/>
      <c r="BC6" s="285"/>
      <c r="BD6" s="285"/>
      <c r="BE6" s="285"/>
      <c r="BF6" s="285"/>
      <c r="BG6" s="285"/>
      <c r="BH6" s="285"/>
      <c r="BI6" s="285"/>
      <c r="BJ6" s="285"/>
      <c r="BK6" s="285"/>
      <c r="BL6" s="285"/>
      <c r="BM6" s="285"/>
      <c r="BN6" s="285"/>
      <c r="BO6" s="285"/>
      <c r="BP6" s="285"/>
      <c r="BQ6" s="285"/>
      <c r="BR6" s="285"/>
      <c r="BS6" s="285"/>
      <c r="BT6" s="285"/>
      <c r="BU6" s="285"/>
      <c r="BV6" s="285"/>
      <c r="BW6" s="285"/>
      <c r="BX6" s="285"/>
      <c r="BY6" s="285"/>
      <c r="BZ6" s="285"/>
      <c r="CA6" s="285"/>
      <c r="CB6" s="285"/>
      <c r="CC6" s="285"/>
      <c r="CD6" s="285"/>
      <c r="CE6" s="285"/>
      <c r="CF6" s="285"/>
      <c r="CG6" s="285"/>
      <c r="CH6" s="285"/>
      <c r="CI6" s="285"/>
      <c r="CJ6" s="285"/>
      <c r="CK6" s="285"/>
      <c r="CL6" s="285"/>
      <c r="CM6" s="285"/>
      <c r="CN6" s="285"/>
      <c r="CO6" s="285"/>
      <c r="CP6" s="285"/>
      <c r="CQ6" s="285"/>
      <c r="CR6" s="285"/>
      <c r="CS6" s="285"/>
      <c r="CT6" s="285"/>
      <c r="CU6" s="285"/>
      <c r="CV6" s="285"/>
      <c r="CW6" s="285"/>
      <c r="CX6" s="285"/>
      <c r="CY6" s="285"/>
      <c r="CZ6" s="285"/>
      <c r="DA6" s="285"/>
      <c r="DB6" s="285"/>
      <c r="DC6" s="285"/>
      <c r="DD6" s="285"/>
      <c r="DE6" s="285"/>
      <c r="DF6" s="285"/>
      <c r="DG6" s="285"/>
      <c r="DH6" s="285"/>
      <c r="DI6" s="285"/>
      <c r="DJ6" s="285"/>
      <c r="DK6" s="285"/>
      <c r="DL6" s="285"/>
      <c r="DM6" s="285"/>
      <c r="DN6" s="285"/>
      <c r="DO6" s="285"/>
      <c r="DP6" s="285"/>
      <c r="DQ6" s="285"/>
      <c r="DR6" s="285"/>
    </row>
    <row r="7" ht="14.25" customHeight="1">
      <c r="B7" s="12" t="s">
        <v>243</v>
      </c>
      <c r="C7" s="155">
        <f>((1/(1+exp(-Inputs!$C$24*0.002*(C206-1825/Inputs!$C$24))))*Inputs!$C$23+Inputs!$C$22)-((1/(1+exp(-Inputs!$C$24*0.002*(0-1825/Inputs!$C$24))))*Inputs!$C$23)-(Inputs!$C$22*(C206/$DR$206))+((Inputs!$C$23-(((1/(1+exp(-Inputs!$C$24*0.002*(C206-1825/Inputs!$C$24))))*Inputs!$C$23+Inputs!$C$22)-((1/(1+exp(-Inputs!$C$24*0.002*(0-1825/Inputs!$C$24))))*Inputs!$C$23)-(Inputs!$C$22*(C206/$DR$206))))*(C206/$DR$206))</f>
        <v>748.2515139</v>
      </c>
      <c r="D7" s="155">
        <f>((1/(1+exp(-Inputs!$C$24*0.002*(D206-1825/Inputs!$C$24))))*Inputs!$C$23+Inputs!$C$22)-((1/(1+exp(-Inputs!$C$24*0.002*(0-1825/Inputs!$C$24))))*Inputs!$C$23)-(Inputs!$C$22*(D206/$DR$206))+((Inputs!$C$23-(((1/(1+exp(-Inputs!$C$24*0.002*(D206-1825/Inputs!$C$24))))*Inputs!$C$23+Inputs!$C$22)-((1/(1+exp(-Inputs!$C$24*0.002*(0-1825/Inputs!$C$24))))*Inputs!$C$23)-(Inputs!$C$22*(D206/$DR$206))))*(D206/$DR$206))</f>
        <v>1217.415088</v>
      </c>
      <c r="E7" s="155">
        <f>((1/(1+exp(-Inputs!$C$24*0.002*(E206-1825/Inputs!$C$24))))*Inputs!$C$23+Inputs!$C$22)-((1/(1+exp(-Inputs!$C$24*0.002*(0-1825/Inputs!$C$24))))*Inputs!$C$23)-(Inputs!$C$22*(E206/$DR$206))+((Inputs!$C$23-(((1/(1+exp(-Inputs!$C$24*0.002*(E206-1825/Inputs!$C$24))))*Inputs!$C$23+Inputs!$C$22)-((1/(1+exp(-Inputs!$C$24*0.002*(0-1825/Inputs!$C$24))))*Inputs!$C$23)-(Inputs!$C$22*(E206/$DR$206))))*(E206/$DR$206))</f>
        <v>1722.336597</v>
      </c>
      <c r="F7" s="155">
        <f>((1/(1+exp(-Inputs!$C$24*0.002*(F206-1825/Inputs!$C$24))))*Inputs!$C$23+Inputs!$C$22)-((1/(1+exp(-Inputs!$C$24*0.002*(0-1825/Inputs!$C$24))))*Inputs!$C$23)-(Inputs!$C$22*(F206/$DR$206))+((Inputs!$C$23-(((1/(1+exp(-Inputs!$C$24*0.002*(F206-1825/Inputs!$C$24))))*Inputs!$C$23+Inputs!$C$22)-((1/(1+exp(-Inputs!$C$24*0.002*(0-1825/Inputs!$C$24))))*Inputs!$C$23)-(Inputs!$C$22*(F206/$DR$206))))*(F206/$DR$206))</f>
        <v>2214.450314</v>
      </c>
      <c r="G7" s="155">
        <f>((1/(1+exp(-Inputs!$C$24*0.002*(G206-1825/Inputs!$C$24))))*Inputs!$C$23+Inputs!$C$22)-((1/(1+exp(-Inputs!$C$24*0.002*(0-1825/Inputs!$C$24))))*Inputs!$C$23)-(Inputs!$C$22*(G206/$DR$206))+((Inputs!$C$23-(((1/(1+exp(-Inputs!$C$24*0.002*(G206-1825/Inputs!$C$24))))*Inputs!$C$23+Inputs!$C$22)-((1/(1+exp(-Inputs!$C$24*0.002*(0-1825/Inputs!$C$24))))*Inputs!$C$23)-(Inputs!$C$22*(G206/$DR$206))))*(G206/$DR$206))</f>
        <v>2726.707281</v>
      </c>
      <c r="H7" s="155">
        <f>((1/(1+exp(-Inputs!$C$24*0.002*(H206-1825/Inputs!$C$24))))*Inputs!$C$23+Inputs!$C$22)-((1/(1+exp(-Inputs!$C$24*0.002*(0-1825/Inputs!$C$24))))*Inputs!$C$23)-(Inputs!$C$22*(H206/$DR$206))+((Inputs!$C$23-(((1/(1+exp(-Inputs!$C$24*0.002*(H206-1825/Inputs!$C$24))))*Inputs!$C$23+Inputs!$C$22)-((1/(1+exp(-Inputs!$C$24*0.002*(0-1825/Inputs!$C$24))))*Inputs!$C$23)-(Inputs!$C$22*(H206/$DR$206))))*(H206/$DR$206))</f>
        <v>3226.198544</v>
      </c>
      <c r="I7" s="155">
        <f>((1/(1+exp(-Inputs!$C$24*0.002*(I206-1825/Inputs!$C$24))))*Inputs!$C$23+Inputs!$C$22)-((1/(1+exp(-Inputs!$C$24*0.002*(0-1825/Inputs!$C$24))))*Inputs!$C$23)-(Inputs!$C$22*(I206/$DR$206))+((Inputs!$C$23-(((1/(1+exp(-Inputs!$C$24*0.002*(I206-1825/Inputs!$C$24))))*Inputs!$C$23+Inputs!$C$22)-((1/(1+exp(-Inputs!$C$24*0.002*(0-1825/Inputs!$C$24))))*Inputs!$C$23)-(Inputs!$C$22*(I206/$DR$206))))*(I206/$DR$206))</f>
        <v>3746.372008</v>
      </c>
      <c r="J7" s="155">
        <f>((1/(1+exp(-Inputs!$C$24*0.002*(J206-1825/Inputs!$C$24))))*Inputs!$C$23+Inputs!$C$22)-((1/(1+exp(-Inputs!$C$24*0.002*(0-1825/Inputs!$C$24))))*Inputs!$C$23)-(Inputs!$C$22*(J206/$DR$206))+((Inputs!$C$23-(((1/(1+exp(-Inputs!$C$24*0.002*(J206-1825/Inputs!$C$24))))*Inputs!$C$23+Inputs!$C$22)-((1/(1+exp(-Inputs!$C$24*0.002*(0-1825/Inputs!$C$24))))*Inputs!$C$23)-(Inputs!$C$22*(J206/$DR$206))))*(J206/$DR$206))</f>
        <v>4270.797005</v>
      </c>
      <c r="K7" s="155">
        <f>((1/(1+exp(-Inputs!$C$24*0.002*(K206-1825/Inputs!$C$24))))*Inputs!$C$23+Inputs!$C$22)-((1/(1+exp(-Inputs!$C$24*0.002*(0-1825/Inputs!$C$24))))*Inputs!$C$23)-(Inputs!$C$22*(K206/$DR$206))+((Inputs!$C$23-(((1/(1+exp(-Inputs!$C$24*0.002*(K206-1825/Inputs!$C$24))))*Inputs!$C$23+Inputs!$C$22)-((1/(1+exp(-Inputs!$C$24*0.002*(0-1825/Inputs!$C$24))))*Inputs!$C$23)-(Inputs!$C$22*(K206/$DR$206))))*(K206/$DR$206))</f>
        <v>4782.500182</v>
      </c>
      <c r="L7" s="155">
        <f>((1/(1+exp(-Inputs!$C$24*0.002*(L206-1825/Inputs!$C$24))))*Inputs!$C$23+Inputs!$C$22)-((1/(1+exp(-Inputs!$C$24*0.002*(0-1825/Inputs!$C$24))))*Inputs!$C$23)-(Inputs!$C$22*(L206/$DR$206))+((Inputs!$C$23-(((1/(1+exp(-Inputs!$C$24*0.002*(L206-1825/Inputs!$C$24))))*Inputs!$C$23+Inputs!$C$22)-((1/(1+exp(-Inputs!$C$24*0.002*(0-1825/Inputs!$C$24))))*Inputs!$C$23)-(Inputs!$C$22*(L206/$DR$206))))*(L206/$DR$206))</f>
        <v>5315.748101</v>
      </c>
      <c r="M7" s="155">
        <f>((1/(1+exp(-Inputs!$C$24*0.002*(M206-1825/Inputs!$C$24))))*Inputs!$C$23+Inputs!$C$22)-((1/(1+exp(-Inputs!$C$24*0.002*(0-1825/Inputs!$C$24))))*Inputs!$C$23)-(Inputs!$C$22*(M206/$DR$206))+((Inputs!$C$23-(((1/(1+exp(-Inputs!$C$24*0.002*(M206-1825/Inputs!$C$24))))*Inputs!$C$23+Inputs!$C$22)-((1/(1+exp(-Inputs!$C$24*0.002*(0-1825/Inputs!$C$24))))*Inputs!$C$23)-(Inputs!$C$22*(M206/$DR$206))))*(M206/$DR$206))</f>
        <v>5836.284553</v>
      </c>
      <c r="N7" s="155">
        <f>((1/(1+exp(-Inputs!$C$24*0.002*(N206-1825/Inputs!$C$24))))*Inputs!$C$23+Inputs!$C$22)-((1/(1+exp(-Inputs!$C$24*0.002*(0-1825/Inputs!$C$24))))*Inputs!$C$23)-(Inputs!$C$22*(N206/$DR$206))+((Inputs!$C$23-(((1/(1+exp(-Inputs!$C$24*0.002*(N206-1825/Inputs!$C$24))))*Inputs!$C$23+Inputs!$C$22)-((1/(1+exp(-Inputs!$C$24*0.002*(0-1825/Inputs!$C$24))))*Inputs!$C$23)-(Inputs!$C$22*(N206/$DR$206))))*(N206/$DR$206))</f>
        <v>6378.965193</v>
      </c>
      <c r="O7" s="155">
        <f>((1/(1+exp(-Inputs!$C$24*0.002*(O206-1825/Inputs!$C$24))))*Inputs!$C$23+Inputs!$C$22)-((1/(1+exp(-Inputs!$C$24*0.002*(0-1825/Inputs!$C$24))))*Inputs!$C$23)-(Inputs!$C$22*(O206/$DR$206))+((Inputs!$C$23-(((1/(1+exp(-Inputs!$C$24*0.002*(O206-1825/Inputs!$C$24))))*Inputs!$C$23+Inputs!$C$22)-((1/(1+exp(-Inputs!$C$24*0.002*(0-1825/Inputs!$C$24))))*Inputs!$C$23)-(Inputs!$C$22*(O206/$DR$206))))*(O206/$DR$206))</f>
        <v>6926.672132</v>
      </c>
      <c r="P7" s="155">
        <f>((1/(1+exp(-Inputs!$C$24*0.002*(P206-1825/Inputs!$C$24))))*Inputs!$C$23+Inputs!$C$22)-((1/(1+exp(-Inputs!$C$24*0.002*(0-1825/Inputs!$C$24))))*Inputs!$C$23)-(Inputs!$C$22*(P206/$DR$206))+((Inputs!$C$23-(((1/(1+exp(-Inputs!$C$24*0.002*(P206-1825/Inputs!$C$24))))*Inputs!$C$23+Inputs!$C$22)-((1/(1+exp(-Inputs!$C$24*0.002*(0-1825/Inputs!$C$24))))*Inputs!$C$23)-(Inputs!$C$22*(P206/$DR$206))))*(P206/$DR$206))</f>
        <v>7425.824009</v>
      </c>
      <c r="Q7" s="155">
        <f>((1/(1+exp(-Inputs!$C$24*0.002*(Q206-1825/Inputs!$C$24))))*Inputs!$C$23+Inputs!$C$22)-((1/(1+exp(-Inputs!$C$24*0.002*(0-1825/Inputs!$C$24))))*Inputs!$C$23)-(Inputs!$C$22*(Q206/$DR$206))+((Inputs!$C$23-(((1/(1+exp(-Inputs!$C$24*0.002*(Q206-1825/Inputs!$C$24))))*Inputs!$C$23+Inputs!$C$22)-((1/(1+exp(-Inputs!$C$24*0.002*(0-1825/Inputs!$C$24))))*Inputs!$C$23)-(Inputs!$C$22*(Q206/$DR$206))))*(Q206/$DR$206))</f>
        <v>7983.521832</v>
      </c>
      <c r="R7" s="155">
        <f>((1/(1+exp(-Inputs!$C$24*0.002*(R206-1825/Inputs!$C$24))))*Inputs!$C$23+Inputs!$C$22)-((1/(1+exp(-Inputs!$C$24*0.002*(0-1825/Inputs!$C$24))))*Inputs!$C$23)-(Inputs!$C$22*(R206/$DR$206))+((Inputs!$C$23-(((1/(1+exp(-Inputs!$C$24*0.002*(R206-1825/Inputs!$C$24))))*Inputs!$C$23+Inputs!$C$22)-((1/(1+exp(-Inputs!$C$24*0.002*(0-1825/Inputs!$C$24))))*Inputs!$C$23)-(Inputs!$C$22*(R206/$DR$206))))*(R206/$DR$206))</f>
        <v>8528.432583</v>
      </c>
      <c r="S7" s="155">
        <f>((1/(1+exp(-Inputs!$C$24*0.002*(S206-1825/Inputs!$C$24))))*Inputs!$C$23+Inputs!$C$22)-((1/(1+exp(-Inputs!$C$24*0.002*(0-1825/Inputs!$C$24))))*Inputs!$C$23)-(Inputs!$C$22*(S206/$DR$206))+((Inputs!$C$23-(((1/(1+exp(-Inputs!$C$24*0.002*(S206-1825/Inputs!$C$24))))*Inputs!$C$23+Inputs!$C$22)-((1/(1+exp(-Inputs!$C$24*0.002*(0-1825/Inputs!$C$24))))*Inputs!$C$23)-(Inputs!$C$22*(S206/$DR$206))))*(S206/$DR$206))</f>
        <v>9097.023169</v>
      </c>
      <c r="T7" s="155">
        <f>((1/(1+exp(-Inputs!$C$24*0.002*(T206-1825/Inputs!$C$24))))*Inputs!$C$23+Inputs!$C$22)-((1/(1+exp(-Inputs!$C$24*0.002*(0-1825/Inputs!$C$24))))*Inputs!$C$23)-(Inputs!$C$22*(T206/$DR$206))+((Inputs!$C$23-(((1/(1+exp(-Inputs!$C$24*0.002*(T206-1825/Inputs!$C$24))))*Inputs!$C$23+Inputs!$C$22)-((1/(1+exp(-Inputs!$C$24*0.002*(0-1825/Inputs!$C$24))))*Inputs!$C$23)-(Inputs!$C$22*(T206/$DR$206))))*(T206/$DR$206))</f>
        <v>9652.738166</v>
      </c>
      <c r="U7" s="155">
        <f>((1/(1+exp(-Inputs!$C$24*0.002*(U206-1825/Inputs!$C$24))))*Inputs!$C$23+Inputs!$C$22)-((1/(1+exp(-Inputs!$C$24*0.002*(0-1825/Inputs!$C$24))))*Inputs!$C$23)-(Inputs!$C$22*(U206/$DR$206))+((Inputs!$C$23-(((1/(1+exp(-Inputs!$C$24*0.002*(U206-1825/Inputs!$C$24))))*Inputs!$C$23+Inputs!$C$22)-((1/(1+exp(-Inputs!$C$24*0.002*(0-1825/Inputs!$C$24))))*Inputs!$C$23)-(Inputs!$C$22*(U206/$DR$206))))*(U206/$DR$206))</f>
        <v>10232.7515</v>
      </c>
      <c r="V7" s="155">
        <f>((1/(1+exp(-Inputs!$C$24*0.002*(V206-1825/Inputs!$C$24))))*Inputs!$C$23+Inputs!$C$22)-((1/(1+exp(-Inputs!$C$24*0.002*(0-1825/Inputs!$C$24))))*Inputs!$C$23)-(Inputs!$C$22*(V206/$DR$206))+((Inputs!$C$23-(((1/(1+exp(-Inputs!$C$24*0.002*(V206-1825/Inputs!$C$24))))*Inputs!$C$23+Inputs!$C$22)-((1/(1+exp(-Inputs!$C$24*0.002*(0-1825/Inputs!$C$24))))*Inputs!$C$23)-(Inputs!$C$22*(V206/$DR$206))))*(V206/$DR$206))</f>
        <v>10818.75336</v>
      </c>
      <c r="W7" s="155">
        <f>((1/(1+exp(-Inputs!$C$24*0.002*(W206-1825/Inputs!$C$24))))*Inputs!$C$23+Inputs!$C$22)-((1/(1+exp(-Inputs!$C$24*0.002*(0-1825/Inputs!$C$24))))*Inputs!$C$23)-(Inputs!$C$22*(W206/$DR$206))+((Inputs!$C$23-(((1/(1+exp(-Inputs!$C$24*0.002*(W206-1825/Inputs!$C$24))))*Inputs!$C$23+Inputs!$C$22)-((1/(1+exp(-Inputs!$C$24*0.002*(0-1825/Inputs!$C$24))))*Inputs!$C$23)-(Inputs!$C$22*(W206/$DR$206))))*(W206/$DR$206))</f>
        <v>11391.65754</v>
      </c>
      <c r="X7" s="155">
        <f>((1/(1+exp(-Inputs!$C$24*0.002*(X206-1825/Inputs!$C$24))))*Inputs!$C$23+Inputs!$C$22)-((1/(1+exp(-Inputs!$C$24*0.002*(0-1825/Inputs!$C$24))))*Inputs!$C$23)-(Inputs!$C$22*(X206/$DR$206))+((Inputs!$C$23-(((1/(1+exp(-Inputs!$C$24*0.002*(X206-1825/Inputs!$C$24))))*Inputs!$C$23+Inputs!$C$22)-((1/(1+exp(-Inputs!$C$24*0.002*(0-1825/Inputs!$C$24))))*Inputs!$C$23)-(Inputs!$C$22*(X206/$DR$206))))*(X206/$DR$206))</f>
        <v>11989.75278</v>
      </c>
      <c r="Y7" s="155">
        <f>((1/(1+exp(-Inputs!$C$24*0.002*(Y206-1825/Inputs!$C$24))))*Inputs!$C$23+Inputs!$C$22)-((1/(1+exp(-Inputs!$C$24*0.002*(0-1825/Inputs!$C$24))))*Inputs!$C$23)-(Inputs!$C$22*(Y206/$DR$206))+((Inputs!$C$23-(((1/(1+exp(-Inputs!$C$24*0.002*(Y206-1825/Inputs!$C$24))))*Inputs!$C$23+Inputs!$C$22)-((1/(1+exp(-Inputs!$C$24*0.002*(0-1825/Inputs!$C$24))))*Inputs!$C$23)-(Inputs!$C$22*(Y206/$DR$206))))*(Y206/$DR$206))</f>
        <v>12574.53023</v>
      </c>
      <c r="Z7" s="155">
        <f>((1/(1+exp(-Inputs!$C$24*0.002*(Z206-1825/Inputs!$C$24))))*Inputs!$C$23+Inputs!$C$22)-((1/(1+exp(-Inputs!$C$24*0.002*(0-1825/Inputs!$C$24))))*Inputs!$C$23)-(Inputs!$C$22*(Z206/$DR$206))+((Inputs!$C$23-(((1/(1+exp(-Inputs!$C$24*0.002*(Z206-1825/Inputs!$C$24))))*Inputs!$C$23+Inputs!$C$22)-((1/(1+exp(-Inputs!$C$24*0.002*(0-1825/Inputs!$C$24))))*Inputs!$C$23)-(Inputs!$C$22*(Z206/$DR$206))))*(Z206/$DR$206))</f>
        <v>13185.04089</v>
      </c>
      <c r="AA7" s="155">
        <f>((1/(1+exp(-Inputs!$C$24*0.002*(AA206-1825/Inputs!$C$24))))*Inputs!$C$23+Inputs!$C$22)-((1/(1+exp(-Inputs!$C$24*0.002*(0-1825/Inputs!$C$24))))*Inputs!$C$23)-(Inputs!$C$22*(AA206/$DR$206))+((Inputs!$C$23-(((1/(1+exp(-Inputs!$C$24*0.002*(AA206-1825/Inputs!$C$24))))*Inputs!$C$23+Inputs!$C$22)-((1/(1+exp(-Inputs!$C$24*0.002*(0-1825/Inputs!$C$24))))*Inputs!$C$23)-(Inputs!$C$22*(AA206/$DR$206))))*(AA206/$DR$206))</f>
        <v>13801.94341</v>
      </c>
      <c r="AB7" s="155">
        <f>((1/(1+exp(-Inputs!$C$24*0.002*(AB206-1825/Inputs!$C$24))))*Inputs!$C$23+Inputs!$C$22)-((1/(1+exp(-Inputs!$C$24*0.002*(0-1825/Inputs!$C$24))))*Inputs!$C$23)-(Inputs!$C$22*(AB206/$DR$206))+((Inputs!$C$23-(((1/(1+exp(-Inputs!$C$24*0.002*(AB206-1825/Inputs!$C$24))))*Inputs!$C$23+Inputs!$C$22)-((1/(1+exp(-Inputs!$C$24*0.002*(0-1825/Inputs!$C$24))))*Inputs!$C$23)-(Inputs!$C$22*(AB206/$DR$206))))*(AB206/$DR$206))</f>
        <v>14364.66427</v>
      </c>
      <c r="AC7" s="155">
        <f>((1/(1+exp(-Inputs!$C$24*0.002*(AC206-1825/Inputs!$C$24))))*Inputs!$C$23+Inputs!$C$22)-((1/(1+exp(-Inputs!$C$24*0.002*(0-1825/Inputs!$C$24))))*Inputs!$C$23)-(Inputs!$C$22*(AC206/$DR$206))+((Inputs!$C$23-(((1/(1+exp(-Inputs!$C$24*0.002*(AC206-1825/Inputs!$C$24))))*Inputs!$C$23+Inputs!$C$22)-((1/(1+exp(-Inputs!$C$24*0.002*(0-1825/Inputs!$C$24))))*Inputs!$C$23)-(Inputs!$C$22*(AC206/$DR$206))))*(AC206/$DR$206))</f>
        <v>14993.79342</v>
      </c>
      <c r="AD7" s="155">
        <f>((1/(1+exp(-Inputs!$C$24*0.002*(AD206-1825/Inputs!$C$24))))*Inputs!$C$23+Inputs!$C$22)-((1/(1+exp(-Inputs!$C$24*0.002*(0-1825/Inputs!$C$24))))*Inputs!$C$23)-(Inputs!$C$22*(AD206/$DR$206))+((Inputs!$C$23-(((1/(1+exp(-Inputs!$C$24*0.002*(AD206-1825/Inputs!$C$24))))*Inputs!$C$23+Inputs!$C$22)-((1/(1+exp(-Inputs!$C$24*0.002*(0-1825/Inputs!$C$24))))*Inputs!$C$23)-(Inputs!$C$22*(AD206/$DR$206))))*(AD206/$DR$206))</f>
        <v>15608.73302</v>
      </c>
      <c r="AE7" s="155">
        <f>((1/(1+exp(-Inputs!$C$24*0.002*(AE206-1825/Inputs!$C$24))))*Inputs!$C$23+Inputs!$C$22)-((1/(1+exp(-Inputs!$C$24*0.002*(0-1825/Inputs!$C$24))))*Inputs!$C$23)-(Inputs!$C$22*(AE206/$DR$206))+((Inputs!$C$23-(((1/(1+exp(-Inputs!$C$24*0.002*(AE206-1825/Inputs!$C$24))))*Inputs!$C$23+Inputs!$C$22)-((1/(1+exp(-Inputs!$C$24*0.002*(0-1825/Inputs!$C$24))))*Inputs!$C$23)-(Inputs!$C$22*(AE206/$DR$206))))*(AE206/$DR$206))</f>
        <v>16250.43709</v>
      </c>
      <c r="AF7" s="155">
        <f>((1/(1+exp(-Inputs!$C$24*0.002*(AF206-1825/Inputs!$C$24))))*Inputs!$C$23+Inputs!$C$22)-((1/(1+exp(-Inputs!$C$24*0.002*(0-1825/Inputs!$C$24))))*Inputs!$C$23)-(Inputs!$C$22*(AF206/$DR$206))+((Inputs!$C$23-(((1/(1+exp(-Inputs!$C$24*0.002*(AF206-1825/Inputs!$C$24))))*Inputs!$C$23+Inputs!$C$22)-((1/(1+exp(-Inputs!$C$24*0.002*(0-1825/Inputs!$C$24))))*Inputs!$C$23)-(Inputs!$C$22*(AF206/$DR$206))))*(AF206/$DR$206))</f>
        <v>16877.43803</v>
      </c>
      <c r="AG7" s="155">
        <f>((1/(1+exp(-Inputs!$C$24*0.002*(AG206-1825/Inputs!$C$24))))*Inputs!$C$23+Inputs!$C$22)-((1/(1+exp(-Inputs!$C$24*0.002*(0-1825/Inputs!$C$24))))*Inputs!$C$23)-(Inputs!$C$22*(AG206/$DR$206))+((Inputs!$C$23-(((1/(1+exp(-Inputs!$C$24*0.002*(AG206-1825/Inputs!$C$24))))*Inputs!$C$23+Inputs!$C$22)-((1/(1+exp(-Inputs!$C$24*0.002*(0-1825/Inputs!$C$24))))*Inputs!$C$23)-(Inputs!$C$22*(AG206/$DR$206))))*(AG206/$DR$206))</f>
        <v>17531.43482</v>
      </c>
      <c r="AH7" s="155">
        <f>((1/(1+exp(-Inputs!$C$24*0.002*(AH206-1825/Inputs!$C$24))))*Inputs!$C$23+Inputs!$C$22)-((1/(1+exp(-Inputs!$C$24*0.002*(0-1825/Inputs!$C$24))))*Inputs!$C$23)-(Inputs!$C$22*(AH206/$DR$206))+((Inputs!$C$23-(((1/(1+exp(-Inputs!$C$24*0.002*(AH206-1825/Inputs!$C$24))))*Inputs!$C$23+Inputs!$C$22)-((1/(1+exp(-Inputs!$C$24*0.002*(0-1825/Inputs!$C$24))))*Inputs!$C$23)-(Inputs!$C$22*(AH206/$DR$206))))*(AH206/$DR$206))</f>
        <v>18191.49083</v>
      </c>
      <c r="AI7" s="155">
        <f>((1/(1+exp(-Inputs!$C$24*0.002*(AI206-1825/Inputs!$C$24))))*Inputs!$C$23+Inputs!$C$22)-((1/(1+exp(-Inputs!$C$24*0.002*(0-1825/Inputs!$C$24))))*Inputs!$C$23)-(Inputs!$C$22*(AI206/$DR$206))+((Inputs!$C$23-(((1/(1+exp(-Inputs!$C$24*0.002*(AI206-1825/Inputs!$C$24))))*Inputs!$C$23+Inputs!$C$22)-((1/(1+exp(-Inputs!$C$24*0.002*(0-1825/Inputs!$C$24))))*Inputs!$C$23)-(Inputs!$C$22*(AI206/$DR$206))))*(AI206/$DR$206))</f>
        <v>18835.85979</v>
      </c>
      <c r="AJ7" s="155">
        <f>((1/(1+exp(-Inputs!$C$24*0.002*(AJ206-1825/Inputs!$C$24))))*Inputs!$C$23+Inputs!$C$22)-((1/(1+exp(-Inputs!$C$24*0.002*(0-1825/Inputs!$C$24))))*Inputs!$C$23)-(Inputs!$C$22*(AJ206/$DR$206))+((Inputs!$C$23-(((1/(1+exp(-Inputs!$C$24*0.002*(AJ206-1825/Inputs!$C$24))))*Inputs!$C$23+Inputs!$C$22)-((1/(1+exp(-Inputs!$C$24*0.002*(0-1825/Inputs!$C$24))))*Inputs!$C$23)-(Inputs!$C$22*(AJ206/$DR$206))))*(AJ206/$DR$206))</f>
        <v>19507.29238</v>
      </c>
      <c r="AK7" s="155">
        <f>((1/(1+exp(-Inputs!$C$24*0.002*(AK206-1825/Inputs!$C$24))))*Inputs!$C$23+Inputs!$C$22)-((1/(1+exp(-Inputs!$C$24*0.002*(0-1825/Inputs!$C$24))))*Inputs!$C$23)-(Inputs!$C$22*(AK206/$DR$206))+((Inputs!$C$23-(((1/(1+exp(-Inputs!$C$24*0.002*(AK206-1825/Inputs!$C$24))))*Inputs!$C$23+Inputs!$C$22)-((1/(1+exp(-Inputs!$C$24*0.002*(0-1825/Inputs!$C$24))))*Inputs!$C$23)-(Inputs!$C$22*(AK206/$DR$206))))*(AK206/$DR$206))</f>
        <v>20162.23423</v>
      </c>
      <c r="AL7" s="155">
        <f>((1/(1+exp(-Inputs!$C$24*0.002*(AL206-1825/Inputs!$C$24))))*Inputs!$C$23+Inputs!$C$22)-((1/(1+exp(-Inputs!$C$24*0.002*(0-1825/Inputs!$C$24))))*Inputs!$C$23)-(Inputs!$C$22*(AL206/$DR$206))+((Inputs!$C$23-(((1/(1+exp(-Inputs!$C$24*0.002*(AL206-1825/Inputs!$C$24))))*Inputs!$C$23+Inputs!$C$22)-((1/(1+exp(-Inputs!$C$24*0.002*(0-1825/Inputs!$C$24))))*Inputs!$C$23)-(Inputs!$C$22*(AL206/$DR$206))))*(AL206/$DR$206))</f>
        <v>20844.06021</v>
      </c>
      <c r="AM7" s="155">
        <f>((1/(1+exp(-Inputs!$C$24*0.002*(AM206-1825/Inputs!$C$24))))*Inputs!$C$23+Inputs!$C$22)-((1/(1+exp(-Inputs!$C$24*0.002*(0-1825/Inputs!$C$24))))*Inputs!$C$23)-(Inputs!$C$22*(AM206/$DR$206))+((Inputs!$C$23-(((1/(1+exp(-Inputs!$C$24*0.002*(AM206-1825/Inputs!$C$24))))*Inputs!$C$23+Inputs!$C$22)-((1/(1+exp(-Inputs!$C$24*0.002*(0-1825/Inputs!$C$24))))*Inputs!$C$23)-(Inputs!$C$22*(AM206/$DR$206))))*(AM206/$DR$206))</f>
        <v>21530.6851</v>
      </c>
      <c r="AN7" s="155">
        <f>((1/(1+exp(-Inputs!$C$24*0.002*(AN206-1825/Inputs!$C$24))))*Inputs!$C$23+Inputs!$C$22)-((1/(1+exp(-Inputs!$C$24*0.002*(0-1825/Inputs!$C$24))))*Inputs!$C$23)-(Inputs!$C$22*(AN206/$DR$206))+((Inputs!$C$23-(((1/(1+exp(-Inputs!$C$24*0.002*(AN206-1825/Inputs!$C$24))))*Inputs!$C$23+Inputs!$C$22)-((1/(1+exp(-Inputs!$C$24*0.002*(0-1825/Inputs!$C$24))))*Inputs!$C$23)-(Inputs!$C$22*(AN206/$DR$206))))*(AN206/$DR$206))</f>
        <v>22154.66691</v>
      </c>
      <c r="AO7" s="155">
        <f>((1/(1+exp(-Inputs!$C$24*0.002*(AO206-1825/Inputs!$C$24))))*Inputs!$C$23+Inputs!$C$22)-((1/(1+exp(-Inputs!$C$24*0.002*(0-1825/Inputs!$C$24))))*Inputs!$C$23)-(Inputs!$C$22*(AO206/$DR$206))+((Inputs!$C$23-(((1/(1+exp(-Inputs!$C$24*0.002*(AO206-1825/Inputs!$C$24))))*Inputs!$C$23+Inputs!$C$22)-((1/(1+exp(-Inputs!$C$24*0.002*(0-1825/Inputs!$C$24))))*Inputs!$C$23)-(Inputs!$C$22*(AO206/$DR$206))))*(AO206/$DR$206))</f>
        <v>22849.31884</v>
      </c>
      <c r="AP7" s="155">
        <f>((1/(1+exp(-Inputs!$C$24*0.002*(AP206-1825/Inputs!$C$24))))*Inputs!$C$23+Inputs!$C$22)-((1/(1+exp(-Inputs!$C$24*0.002*(0-1825/Inputs!$C$24))))*Inputs!$C$23)-(Inputs!$C$22*(AP206/$DR$206))+((Inputs!$C$23-(((1/(1+exp(-Inputs!$C$24*0.002*(AP206-1825/Inputs!$C$24))))*Inputs!$C$23+Inputs!$C$22)-((1/(1+exp(-Inputs!$C$24*0.002*(0-1825/Inputs!$C$24))))*Inputs!$C$23)-(Inputs!$C$22*(AP206/$DR$206))))*(AP206/$DR$206))</f>
        <v>23524.94423</v>
      </c>
      <c r="AQ7" s="155">
        <f>((1/(1+exp(-Inputs!$C$24*0.002*(AQ206-1825/Inputs!$C$24))))*Inputs!$C$23+Inputs!$C$22)-((1/(1+exp(-Inputs!$C$24*0.002*(0-1825/Inputs!$C$24))))*Inputs!$C$23)-(Inputs!$C$22*(AQ206/$DR$206))+((Inputs!$C$23-(((1/(1+exp(-Inputs!$C$24*0.002*(AQ206-1825/Inputs!$C$24))))*Inputs!$C$23+Inputs!$C$22)-((1/(1+exp(-Inputs!$C$24*0.002*(0-1825/Inputs!$C$24))))*Inputs!$C$23)-(Inputs!$C$22*(AQ206/$DR$206))))*(AQ206/$DR$206))</f>
        <v>24226.07395</v>
      </c>
      <c r="AR7" s="155">
        <f>((1/(1+exp(-Inputs!$C$24*0.002*(AR206-1825/Inputs!$C$24))))*Inputs!$C$23+Inputs!$C$22)-((1/(1+exp(-Inputs!$C$24*0.002*(0-1825/Inputs!$C$24))))*Inputs!$C$23)-(Inputs!$C$22*(AR206/$DR$206))+((Inputs!$C$23-(((1/(1+exp(-Inputs!$C$24*0.002*(AR206-1825/Inputs!$C$24))))*Inputs!$C$23+Inputs!$C$22)-((1/(1+exp(-Inputs!$C$24*0.002*(0-1825/Inputs!$C$24))))*Inputs!$C$23)-(Inputs!$C$22*(AR206/$DR$206))))*(AR206/$DR$206))</f>
        <v>24906.94049</v>
      </c>
      <c r="AS7" s="155">
        <f>((1/(1+exp(-Inputs!$C$24*0.002*(AS206-1825/Inputs!$C$24))))*Inputs!$C$23+Inputs!$C$22)-((1/(1+exp(-Inputs!$C$24*0.002*(0-1825/Inputs!$C$24))))*Inputs!$C$23)-(Inputs!$C$22*(AS206/$DR$206))+((Inputs!$C$23-(((1/(1+exp(-Inputs!$C$24*0.002*(AS206-1825/Inputs!$C$24))))*Inputs!$C$23+Inputs!$C$22)-((1/(1+exp(-Inputs!$C$24*0.002*(0-1825/Inputs!$C$24))))*Inputs!$C$23)-(Inputs!$C$22*(AS206/$DR$206))))*(AS206/$DR$206))</f>
        <v>25612.33199</v>
      </c>
      <c r="AT7" s="155">
        <f>((1/(1+exp(-Inputs!$C$24*0.002*(AT206-1825/Inputs!$C$24))))*Inputs!$C$23+Inputs!$C$22)-((1/(1+exp(-Inputs!$C$24*0.002*(0-1825/Inputs!$C$24))))*Inputs!$C$23)-(Inputs!$C$22*(AT206/$DR$206))+((Inputs!$C$23-(((1/(1+exp(-Inputs!$C$24*0.002*(AT206-1825/Inputs!$C$24))))*Inputs!$C$23+Inputs!$C$22)-((1/(1+exp(-Inputs!$C$24*0.002*(0-1825/Inputs!$C$24))))*Inputs!$C$23)-(Inputs!$C$22*(AT206/$DR$206))))*(AT206/$DR$206))</f>
        <v>26318.92421</v>
      </c>
      <c r="AU7" s="155">
        <f>((1/(1+exp(-Inputs!$C$24*0.002*(AU206-1825/Inputs!$C$24))))*Inputs!$C$23+Inputs!$C$22)-((1/(1+exp(-Inputs!$C$24*0.002*(0-1825/Inputs!$C$24))))*Inputs!$C$23)-(Inputs!$C$22*(AU206/$DR$206))+((Inputs!$C$23-(((1/(1+exp(-Inputs!$C$24*0.002*(AU206-1825/Inputs!$C$24))))*Inputs!$C$23+Inputs!$C$22)-((1/(1+exp(-Inputs!$C$24*0.002*(0-1825/Inputs!$C$24))))*Inputs!$C$23)-(Inputs!$C$22*(AU206/$DR$206))))*(AU206/$DR$206))</f>
        <v>27003.19756</v>
      </c>
      <c r="AV7" s="155">
        <f>((1/(1+exp(-Inputs!$C$24*0.002*(AV206-1825/Inputs!$C$24))))*Inputs!$C$23+Inputs!$C$22)-((1/(1+exp(-Inputs!$C$24*0.002*(0-1825/Inputs!$C$24))))*Inputs!$C$23)-(Inputs!$C$22*(AV206/$DR$206))+((Inputs!$C$23-(((1/(1+exp(-Inputs!$C$24*0.002*(AV206-1825/Inputs!$C$24))))*Inputs!$C$23+Inputs!$C$22)-((1/(1+exp(-Inputs!$C$24*0.002*(0-1825/Inputs!$C$24))))*Inputs!$C$23)-(Inputs!$C$22*(AV206/$DR$206))))*(AV206/$DR$206))</f>
        <v>27710.03797</v>
      </c>
      <c r="AW7" s="155">
        <f>((1/(1+exp(-Inputs!$C$24*0.002*(AW206-1825/Inputs!$C$24))))*Inputs!$C$23+Inputs!$C$22)-((1/(1+exp(-Inputs!$C$24*0.002*(0-1825/Inputs!$C$24))))*Inputs!$C$23)-(Inputs!$C$22*(AW206/$DR$206))+((Inputs!$C$23-(((1/(1+exp(-Inputs!$C$24*0.002*(AW206-1825/Inputs!$C$24))))*Inputs!$C$23+Inputs!$C$22)-((1/(1+exp(-Inputs!$C$24*0.002*(0-1825/Inputs!$C$24))))*Inputs!$C$23)-(Inputs!$C$22*(AW206/$DR$206))))*(AW206/$DR$206))</f>
        <v>28393.10546</v>
      </c>
      <c r="AX7" s="155">
        <f>((1/(1+exp(-Inputs!$C$24*0.002*(AX206-1825/Inputs!$C$24))))*Inputs!$C$23+Inputs!$C$22)-((1/(1+exp(-Inputs!$C$24*0.002*(0-1825/Inputs!$C$24))))*Inputs!$C$23)-(Inputs!$C$22*(AX206/$DR$206))+((Inputs!$C$23-(((1/(1+exp(-Inputs!$C$24*0.002*(AX206-1825/Inputs!$C$24))))*Inputs!$C$23+Inputs!$C$22)-((1/(1+exp(-Inputs!$C$24*0.002*(0-1825/Inputs!$C$24))))*Inputs!$C$23)-(Inputs!$C$22*(AX206/$DR$206))))*(AX206/$DR$206))</f>
        <v>29097.13293</v>
      </c>
      <c r="AY7" s="155">
        <f>((1/(1+exp(-Inputs!$C$24*0.002*(AY206-1825/Inputs!$C$24))))*Inputs!$C$23+Inputs!$C$22)-((1/(1+exp(-Inputs!$C$24*0.002*(0-1825/Inputs!$C$24))))*Inputs!$C$23)-(Inputs!$C$22*(AY206/$DR$206))+((Inputs!$C$23-(((1/(1+exp(-Inputs!$C$24*0.002*(AY206-1825/Inputs!$C$24))))*Inputs!$C$23+Inputs!$C$22)-((1/(1+exp(-Inputs!$C$24*0.002*(0-1825/Inputs!$C$24))))*Inputs!$C$23)-(Inputs!$C$22*(AY206/$DR$206))))*(AY206/$DR$206))</f>
        <v>29798.47228</v>
      </c>
      <c r="AZ7" s="155">
        <f>((1/(1+exp(-Inputs!$C$24*0.002*(AZ206-1825/Inputs!$C$24))))*Inputs!$C$23+Inputs!$C$22)-((1/(1+exp(-Inputs!$C$24*0.002*(0-1825/Inputs!$C$24))))*Inputs!$C$23)-(Inputs!$C$22*(AZ206/$DR$206))+((Inputs!$C$23-(((1/(1+exp(-Inputs!$C$24*0.002*(AZ206-1825/Inputs!$C$24))))*Inputs!$C$23+Inputs!$C$22)-((1/(1+exp(-Inputs!$C$24*0.002*(0-1825/Inputs!$C$24))))*Inputs!$C$23)-(Inputs!$C$22*(AZ206/$DR$206))))*(AZ206/$DR$206))</f>
        <v>30451.34608</v>
      </c>
      <c r="BA7" s="155">
        <f>((1/(1+exp(-Inputs!$C$24*0.002*(BA206-1825/Inputs!$C$24))))*Inputs!$C$23+Inputs!$C$22)-((1/(1+exp(-Inputs!$C$24*0.002*(0-1825/Inputs!$C$24))))*Inputs!$C$23)-(Inputs!$C$22*(BA206/$DR$206))+((Inputs!$C$23-(((1/(1+exp(-Inputs!$C$24*0.002*(BA206-1825/Inputs!$C$24))))*Inputs!$C$23+Inputs!$C$22)-((1/(1+exp(-Inputs!$C$24*0.002*(0-1825/Inputs!$C$24))))*Inputs!$C$23)-(Inputs!$C$22*(BA206/$DR$206))))*(BA206/$DR$206))</f>
        <v>31144.9471</v>
      </c>
      <c r="BB7" s="155">
        <f>((1/(1+exp(-Inputs!$C$24*0.002*(BB206-1825/Inputs!$C$24))))*Inputs!$C$23+Inputs!$C$22)-((1/(1+exp(-Inputs!$C$24*0.002*(0-1825/Inputs!$C$24))))*Inputs!$C$23)-(Inputs!$C$22*(BB206/$DR$206))+((Inputs!$C$23-(((1/(1+exp(-Inputs!$C$24*0.002*(BB206-1825/Inputs!$C$24))))*Inputs!$C$23+Inputs!$C$22)-((1/(1+exp(-Inputs!$C$24*0.002*(0-1825/Inputs!$C$24))))*Inputs!$C$23)-(Inputs!$C$22*(BB206/$DR$206))))*(BB206/$DR$206))</f>
        <v>31811.09441</v>
      </c>
      <c r="BC7" s="155">
        <f>((1/(1+exp(-Inputs!$C$24*0.002*(BC206-1825/Inputs!$C$24))))*Inputs!$C$23+Inputs!$C$22)-((1/(1+exp(-Inputs!$C$24*0.002*(0-1825/Inputs!$C$24))))*Inputs!$C$23)-(Inputs!$C$22*(BC206/$DR$206))+((Inputs!$C$23-(((1/(1+exp(-Inputs!$C$24*0.002*(BC206-1825/Inputs!$C$24))))*Inputs!$C$23+Inputs!$C$22)-((1/(1+exp(-Inputs!$C$24*0.002*(0-1825/Inputs!$C$24))))*Inputs!$C$23)-(Inputs!$C$22*(BC206/$DR$206))))*(BC206/$DR$206))</f>
        <v>32493.29031</v>
      </c>
      <c r="BD7" s="155">
        <f>((1/(1+exp(-Inputs!$C$24*0.002*(BD206-1825/Inputs!$C$24))))*Inputs!$C$23+Inputs!$C$22)-((1/(1+exp(-Inputs!$C$24*0.002*(0-1825/Inputs!$C$24))))*Inputs!$C$23)-(Inputs!$C$22*(BD206/$DR$206))+((Inputs!$C$23-(((1/(1+exp(-Inputs!$C$24*0.002*(BD206-1825/Inputs!$C$24))))*Inputs!$C$23+Inputs!$C$22)-((1/(1+exp(-Inputs!$C$24*0.002*(0-1825/Inputs!$C$24))))*Inputs!$C$23)-(Inputs!$C$22*(BD206/$DR$206))))*(BD206/$DR$206))</f>
        <v>33146.6503</v>
      </c>
      <c r="BE7" s="155">
        <f>((1/(1+exp(-Inputs!$C$24*0.002*(BE206-1825/Inputs!$C$24))))*Inputs!$C$23+Inputs!$C$22)-((1/(1+exp(-Inputs!$C$24*0.002*(0-1825/Inputs!$C$24))))*Inputs!$C$23)-(Inputs!$C$22*(BE206/$DR$206))+((Inputs!$C$23-(((1/(1+exp(-Inputs!$C$24*0.002*(BE206-1825/Inputs!$C$24))))*Inputs!$C$23+Inputs!$C$22)-((1/(1+exp(-Inputs!$C$24*0.002*(0-1825/Inputs!$C$24))))*Inputs!$C$23)-(Inputs!$C$22*(BE206/$DR$206))))*(BE206/$DR$206))</f>
        <v>33813.82425</v>
      </c>
      <c r="BF7" s="155">
        <f>((1/(1+exp(-Inputs!$C$24*0.002*(BF206-1825/Inputs!$C$24))))*Inputs!$C$23+Inputs!$C$22)-((1/(1+exp(-Inputs!$C$24*0.002*(0-1825/Inputs!$C$24))))*Inputs!$C$23)-(Inputs!$C$22*(BF206/$DR$206))+((Inputs!$C$23-(((1/(1+exp(-Inputs!$C$24*0.002*(BF206-1825/Inputs!$C$24))))*Inputs!$C$23+Inputs!$C$22)-((1/(1+exp(-Inputs!$C$24*0.002*(0-1825/Inputs!$C$24))))*Inputs!$C$23)-(Inputs!$C$22*(BF206/$DR$206))))*(BF206/$DR$206))</f>
        <v>34471.99098</v>
      </c>
      <c r="BG7" s="155">
        <f>((1/(1+exp(-Inputs!$C$24*0.002*(BG206-1825/Inputs!$C$24))))*Inputs!$C$23+Inputs!$C$22)-((1/(1+exp(-Inputs!$C$24*0.002*(0-1825/Inputs!$C$24))))*Inputs!$C$23)-(Inputs!$C$22*(BG206/$DR$206))+((Inputs!$C$23-(((1/(1+exp(-Inputs!$C$24*0.002*(BG206-1825/Inputs!$C$24))))*Inputs!$C$23+Inputs!$C$22)-((1/(1+exp(-Inputs!$C$24*0.002*(0-1825/Inputs!$C$24))))*Inputs!$C$23)-(Inputs!$C$22*(BG206/$DR$206))))*(BG206/$DR$206))</f>
        <v>35099.49862</v>
      </c>
      <c r="BH7" s="155">
        <f>((1/(1+exp(-Inputs!$C$24*0.002*(BH206-1825/Inputs!$C$24))))*Inputs!$C$23+Inputs!$C$22)-((1/(1+exp(-Inputs!$C$24*0.002*(0-1825/Inputs!$C$24))))*Inputs!$C$23)-(Inputs!$C$22*(BH206/$DR$206))+((Inputs!$C$23-(((1/(1+exp(-Inputs!$C$24*0.002*(BH206-1825/Inputs!$C$24))))*Inputs!$C$23+Inputs!$C$22)-((1/(1+exp(-Inputs!$C$24*0.002*(0-1825/Inputs!$C$24))))*Inputs!$C$23)-(Inputs!$C$22*(BH206/$DR$206))))*(BH206/$DR$206))</f>
        <v>35737.32481</v>
      </c>
      <c r="BI7" s="155">
        <f>((1/(1+exp(-Inputs!$C$24*0.002*(BI206-1825/Inputs!$C$24))))*Inputs!$C$23+Inputs!$C$22)-((1/(1+exp(-Inputs!$C$24*0.002*(0-1825/Inputs!$C$24))))*Inputs!$C$23)-(Inputs!$C$22*(BI206/$DR$206))+((Inputs!$C$23-(((1/(1+exp(-Inputs!$C$24*0.002*(BI206-1825/Inputs!$C$24))))*Inputs!$C$23+Inputs!$C$22)-((1/(1+exp(-Inputs!$C$24*0.002*(0-1825/Inputs!$C$24))))*Inputs!$C$23)-(Inputs!$C$22*(BI206/$DR$206))))*(BI206/$DR$206))</f>
        <v>36343.52914</v>
      </c>
      <c r="BJ7" s="155">
        <f>((1/(1+exp(-Inputs!$C$24*0.002*(BJ206-1825/Inputs!$C$24))))*Inputs!$C$23+Inputs!$C$22)-((1/(1+exp(-Inputs!$C$24*0.002*(0-1825/Inputs!$C$24))))*Inputs!$C$23)-(Inputs!$C$22*(BJ206/$DR$206))+((Inputs!$C$23-(((1/(1+exp(-Inputs!$C$24*0.002*(BJ206-1825/Inputs!$C$24))))*Inputs!$C$23+Inputs!$C$22)-((1/(1+exp(-Inputs!$C$24*0.002*(0-1825/Inputs!$C$24))))*Inputs!$C$23)-(Inputs!$C$22*(BJ206/$DR$206))))*(BJ206/$DR$206))</f>
        <v>36957.73654</v>
      </c>
      <c r="BK7" s="155">
        <f>((1/(1+exp(-Inputs!$C$24*0.002*(BK206-1825/Inputs!$C$24))))*Inputs!$C$23+Inputs!$C$22)-((1/(1+exp(-Inputs!$C$24*0.002*(0-1825/Inputs!$C$24))))*Inputs!$C$23)-(Inputs!$C$22*(BK206/$DR$206))+((Inputs!$C$23-(((1/(1+exp(-Inputs!$C$24*0.002*(BK206-1825/Inputs!$C$24))))*Inputs!$C$23+Inputs!$C$22)-((1/(1+exp(-Inputs!$C$24*0.002*(0-1825/Inputs!$C$24))))*Inputs!$C$23)-(Inputs!$C$22*(BK206/$DR$206))))*(BK206/$DR$206))</f>
        <v>37558.78264</v>
      </c>
      <c r="BL7" s="155">
        <f>((1/(1+exp(-Inputs!$C$24*0.002*(BL206-1825/Inputs!$C$24))))*Inputs!$C$23+Inputs!$C$22)-((1/(1+exp(-Inputs!$C$24*0.002*(0-1825/Inputs!$C$24))))*Inputs!$C$23)-(Inputs!$C$22*(BL206/$DR$206))+((Inputs!$C$23-(((1/(1+exp(-Inputs!$C$24*0.002*(BL206-1825/Inputs!$C$24))))*Inputs!$C$23+Inputs!$C$22)-((1/(1+exp(-Inputs!$C$24*0.002*(0-1825/Inputs!$C$24))))*Inputs!$C$23)-(Inputs!$C$22*(BL206/$DR$206))))*(BL206/$DR$206))</f>
        <v>38089.75448</v>
      </c>
      <c r="BM7" s="155">
        <f>((1/(1+exp(-Inputs!$C$24*0.002*(BM206-1825/Inputs!$C$24))))*Inputs!$C$23+Inputs!$C$22)-((1/(1+exp(-Inputs!$C$24*0.002*(0-1825/Inputs!$C$24))))*Inputs!$C$23)-(Inputs!$C$22*(BM206/$DR$206))+((Inputs!$C$23-(((1/(1+exp(-Inputs!$C$24*0.002*(BM206-1825/Inputs!$C$24))))*Inputs!$C$23+Inputs!$C$22)-((1/(1+exp(-Inputs!$C$24*0.002*(0-1825/Inputs!$C$24))))*Inputs!$C$23)-(Inputs!$C$22*(BM206/$DR$206))))*(BM206/$DR$206))</f>
        <v>38663.82216</v>
      </c>
      <c r="BN7" s="155">
        <f>((1/(1+exp(-Inputs!$C$24*0.002*(BN206-1825/Inputs!$C$24))))*Inputs!$C$23+Inputs!$C$22)-((1/(1+exp(-Inputs!$C$24*0.002*(0-1825/Inputs!$C$24))))*Inputs!$C$23)-(Inputs!$C$22*(BN206/$DR$206))+((Inputs!$C$23-(((1/(1+exp(-Inputs!$C$24*0.002*(BN206-1825/Inputs!$C$24))))*Inputs!$C$23+Inputs!$C$22)-((1/(1+exp(-Inputs!$C$24*0.002*(0-1825/Inputs!$C$24))))*Inputs!$C$23)-(Inputs!$C$22*(BN206/$DR$206))))*(BN206/$DR$206))</f>
        <v>39205.02029</v>
      </c>
      <c r="BO7" s="155">
        <f>((1/(1+exp(-Inputs!$C$24*0.002*(BO206-1825/Inputs!$C$24))))*Inputs!$C$23+Inputs!$C$22)-((1/(1+exp(-Inputs!$C$24*0.002*(0-1825/Inputs!$C$24))))*Inputs!$C$23)-(Inputs!$C$22*(BO206/$DR$206))+((Inputs!$C$23-(((1/(1+exp(-Inputs!$C$24*0.002*(BO206-1825/Inputs!$C$24))))*Inputs!$C$23+Inputs!$C$22)-((1/(1+exp(-Inputs!$C$24*0.002*(0-1825/Inputs!$C$24))))*Inputs!$C$23)-(Inputs!$C$22*(BO206/$DR$206))))*(BO206/$DR$206))</f>
        <v>39748.90234</v>
      </c>
      <c r="BP7" s="155">
        <f>((1/(1+exp(-Inputs!$C$24*0.002*(BP206-1825/Inputs!$C$24))))*Inputs!$C$23+Inputs!$C$22)-((1/(1+exp(-Inputs!$C$24*0.002*(0-1825/Inputs!$C$24))))*Inputs!$C$23)-(Inputs!$C$22*(BP206/$DR$206))+((Inputs!$C$23-(((1/(1+exp(-Inputs!$C$24*0.002*(BP206-1825/Inputs!$C$24))))*Inputs!$C$23+Inputs!$C$22)-((1/(1+exp(-Inputs!$C$24*0.002*(0-1825/Inputs!$C$24))))*Inputs!$C$23)-(Inputs!$C$22*(BP206/$DR$206))))*(BP206/$DR$206))</f>
        <v>40259.93734</v>
      </c>
      <c r="BQ7" s="155">
        <f>((1/(1+exp(-Inputs!$C$24*0.002*(BQ206-1825/Inputs!$C$24))))*Inputs!$C$23+Inputs!$C$22)-((1/(1+exp(-Inputs!$C$24*0.002*(0-1825/Inputs!$C$24))))*Inputs!$C$23)-(Inputs!$C$22*(BQ206/$DR$206))+((Inputs!$C$23-(((1/(1+exp(-Inputs!$C$24*0.002*(BQ206-1825/Inputs!$C$24))))*Inputs!$C$23+Inputs!$C$22)-((1/(1+exp(-Inputs!$C$24*0.002*(0-1825/Inputs!$C$24))))*Inputs!$C$23)-(Inputs!$C$22*(BQ206/$DR$206))))*(BQ206/$DR$206))</f>
        <v>40771.79983</v>
      </c>
      <c r="BR7" s="155">
        <f>((1/(1+exp(-Inputs!$C$24*0.002*(BR206-1825/Inputs!$C$24))))*Inputs!$C$23+Inputs!$C$22)-((1/(1+exp(-Inputs!$C$24*0.002*(0-1825/Inputs!$C$24))))*Inputs!$C$23)-(Inputs!$C$22*(BR206/$DR$206))+((Inputs!$C$23-(((1/(1+exp(-Inputs!$C$24*0.002*(BR206-1825/Inputs!$C$24))))*Inputs!$C$23+Inputs!$C$22)-((1/(1+exp(-Inputs!$C$24*0.002*(0-1825/Inputs!$C$24))))*Inputs!$C$23)-(Inputs!$C$22*(BR206/$DR$206))))*(BR206/$DR$206))</f>
        <v>41266.859</v>
      </c>
      <c r="BS7" s="155">
        <f>((1/(1+exp(-Inputs!$C$24*0.002*(BS206-1825/Inputs!$C$24))))*Inputs!$C$23+Inputs!$C$22)-((1/(1+exp(-Inputs!$C$24*0.002*(0-1825/Inputs!$C$24))))*Inputs!$C$23)-(Inputs!$C$22*(BS206/$DR$206))+((Inputs!$C$23-(((1/(1+exp(-Inputs!$C$24*0.002*(BS206-1825/Inputs!$C$24))))*Inputs!$C$23+Inputs!$C$22)-((1/(1+exp(-Inputs!$C$24*0.002*(0-1825/Inputs!$C$24))))*Inputs!$C$23)-(Inputs!$C$22*(BS206/$DR$206))))*(BS206/$DR$206))</f>
        <v>41729.70188</v>
      </c>
      <c r="BT7" s="155">
        <f>((1/(1+exp(-Inputs!$C$24*0.002*(BT206-1825/Inputs!$C$24))))*Inputs!$C$23+Inputs!$C$22)-((1/(1+exp(-Inputs!$C$24*0.002*(0-1825/Inputs!$C$24))))*Inputs!$C$23)-(Inputs!$C$22*(BT206/$DR$206))+((Inputs!$C$23-(((1/(1+exp(-Inputs!$C$24*0.002*(BT206-1825/Inputs!$C$24))))*Inputs!$C$23+Inputs!$C$22)-((1/(1+exp(-Inputs!$C$24*0.002*(0-1825/Inputs!$C$24))))*Inputs!$C$23)-(Inputs!$C$22*(BT206/$DR$206))))*(BT206/$DR$206))</f>
        <v>42190.99861</v>
      </c>
      <c r="BU7" s="155">
        <f>((1/(1+exp(-Inputs!$C$24*0.002*(BU206-1825/Inputs!$C$24))))*Inputs!$C$23+Inputs!$C$22)-((1/(1+exp(-Inputs!$C$24*0.002*(0-1825/Inputs!$C$24))))*Inputs!$C$23)-(Inputs!$C$22*(BU206/$DR$206))+((Inputs!$C$23-(((1/(1+exp(-Inputs!$C$24*0.002*(BU206-1825/Inputs!$C$24))))*Inputs!$C$23+Inputs!$C$22)-((1/(1+exp(-Inputs!$C$24*0.002*(0-1825/Inputs!$C$24))))*Inputs!$C$23)-(Inputs!$C$22*(BU206/$DR$206))))*(BU206/$DR$206))</f>
        <v>42620.87559</v>
      </c>
      <c r="BV7" s="155">
        <f>((1/(1+exp(-Inputs!$C$24*0.002*(BV206-1825/Inputs!$C$24))))*Inputs!$C$23+Inputs!$C$22)-((1/(1+exp(-Inputs!$C$24*0.002*(0-1825/Inputs!$C$24))))*Inputs!$C$23)-(Inputs!$C$22*(BV206/$DR$206))+((Inputs!$C$23-(((1/(1+exp(-Inputs!$C$24*0.002*(BV206-1825/Inputs!$C$24))))*Inputs!$C$23+Inputs!$C$22)-((1/(1+exp(-Inputs!$C$24*0.002*(0-1825/Inputs!$C$24))))*Inputs!$C$23)-(Inputs!$C$22*(BV206/$DR$206))))*(BV206/$DR$206))</f>
        <v>43047.94076</v>
      </c>
      <c r="BW7" s="155">
        <f>((1/(1+exp(-Inputs!$C$24*0.002*(BW206-1825/Inputs!$C$24))))*Inputs!$C$23+Inputs!$C$22)-((1/(1+exp(-Inputs!$C$24*0.002*(0-1825/Inputs!$C$24))))*Inputs!$C$23)-(Inputs!$C$22*(BW206/$DR$206))+((Inputs!$C$23-(((1/(1+exp(-Inputs!$C$24*0.002*(BW206-1825/Inputs!$C$24))))*Inputs!$C$23+Inputs!$C$22)-((1/(1+exp(-Inputs!$C$24*0.002*(0-1825/Inputs!$C$24))))*Inputs!$C$23)-(Inputs!$C$22*(BW206/$DR$206))))*(BW206/$DR$206))</f>
        <v>43457.59899</v>
      </c>
      <c r="BX7" s="155">
        <f>((1/(1+exp(-Inputs!$C$24*0.002*(BX206-1825/Inputs!$C$24))))*Inputs!$C$23+Inputs!$C$22)-((1/(1+exp(-Inputs!$C$24*0.002*(0-1825/Inputs!$C$24))))*Inputs!$C$23)-(Inputs!$C$22*(BX206/$DR$206))+((Inputs!$C$23-(((1/(1+exp(-Inputs!$C$24*0.002*(BX206-1825/Inputs!$C$24))))*Inputs!$C$23+Inputs!$C$22)-((1/(1+exp(-Inputs!$C$24*0.002*(0-1825/Inputs!$C$24))))*Inputs!$C$23)-(Inputs!$C$22*(BX206/$DR$206))))*(BX206/$DR$206))</f>
        <v>43812.71623</v>
      </c>
      <c r="BY7" s="155">
        <f>((1/(1+exp(-Inputs!$C$24*0.002*(BY206-1825/Inputs!$C$24))))*Inputs!$C$23+Inputs!$C$22)-((1/(1+exp(-Inputs!$C$24*0.002*(0-1825/Inputs!$C$24))))*Inputs!$C$23)-(Inputs!$C$22*(BY206/$DR$206))+((Inputs!$C$23-(((1/(1+exp(-Inputs!$C$24*0.002*(BY206-1825/Inputs!$C$24))))*Inputs!$C$23+Inputs!$C$22)-((1/(1+exp(-Inputs!$C$24*0.002*(0-1825/Inputs!$C$24))))*Inputs!$C$23)-(Inputs!$C$22*(BY206/$DR$206))))*(BY206/$DR$206))</f>
        <v>44189.51632</v>
      </c>
      <c r="BZ7" s="155">
        <f>((1/(1+exp(-Inputs!$C$24*0.002*(BZ206-1825/Inputs!$C$24))))*Inputs!$C$23+Inputs!$C$22)-((1/(1+exp(-Inputs!$C$24*0.002*(0-1825/Inputs!$C$24))))*Inputs!$C$23)-(Inputs!$C$22*(BZ206/$DR$206))+((Inputs!$C$23-(((1/(1+exp(-Inputs!$C$24*0.002*(BZ206-1825/Inputs!$C$24))))*Inputs!$C$23+Inputs!$C$22)-((1/(1+exp(-Inputs!$C$24*0.002*(0-1825/Inputs!$C$24))))*Inputs!$C$23)-(Inputs!$C$22*(BZ206/$DR$206))))*(BZ206/$DR$206))</f>
        <v>44537.96418</v>
      </c>
      <c r="CA7" s="155">
        <f>((1/(1+exp(-Inputs!$C$24*0.002*(CA206-1825/Inputs!$C$24))))*Inputs!$C$23+Inputs!$C$22)-((1/(1+exp(-Inputs!$C$24*0.002*(0-1825/Inputs!$C$24))))*Inputs!$C$23)-(Inputs!$C$22*(CA206/$DR$206))+((Inputs!$C$23-(((1/(1+exp(-Inputs!$C$24*0.002*(CA206-1825/Inputs!$C$24))))*Inputs!$C$23+Inputs!$C$22)-((1/(1+exp(-Inputs!$C$24*0.002*(0-1825/Inputs!$C$24))))*Inputs!$C$23)-(Inputs!$C$22*(CA206/$DR$206))))*(CA206/$DR$206))</f>
        <v>44881.5293</v>
      </c>
      <c r="CB7" s="155">
        <f>((1/(1+exp(-Inputs!$C$24*0.002*(CB206-1825/Inputs!$C$24))))*Inputs!$C$23+Inputs!$C$22)-((1/(1+exp(-Inputs!$C$24*0.002*(0-1825/Inputs!$C$24))))*Inputs!$C$23)-(Inputs!$C$22*(CB206/$DR$206))+((Inputs!$C$23-(((1/(1+exp(-Inputs!$C$24*0.002*(CB206-1825/Inputs!$C$24))))*Inputs!$C$23+Inputs!$C$22)-((1/(1+exp(-Inputs!$C$24*0.002*(0-1825/Inputs!$C$24))))*Inputs!$C$23)-(Inputs!$C$22*(CB206/$DR$206))))*(CB206/$DR$206))</f>
        <v>45198.32085</v>
      </c>
      <c r="CC7" s="155">
        <f>((1/(1+exp(-Inputs!$C$24*0.002*(CC206-1825/Inputs!$C$24))))*Inputs!$C$23+Inputs!$C$22)-((1/(1+exp(-Inputs!$C$24*0.002*(0-1825/Inputs!$C$24))))*Inputs!$C$23)-(Inputs!$C$22*(CC206/$DR$206))+((Inputs!$C$23-(((1/(1+exp(-Inputs!$C$24*0.002*(CC206-1825/Inputs!$C$24))))*Inputs!$C$23+Inputs!$C$22)-((1/(1+exp(-Inputs!$C$24*0.002*(0-1825/Inputs!$C$24))))*Inputs!$C$23)-(Inputs!$C$22*(CC206/$DR$206))))*(CC206/$DR$206))</f>
        <v>45509.78799</v>
      </c>
      <c r="CD7" s="155">
        <f>((1/(1+exp(-Inputs!$C$24*0.002*(CD206-1825/Inputs!$C$24))))*Inputs!$C$23+Inputs!$C$22)-((1/(1+exp(-Inputs!$C$24*0.002*(0-1825/Inputs!$C$24))))*Inputs!$C$23)-(Inputs!$C$22*(CD206/$DR$206))+((Inputs!$C$23-(((1/(1+exp(-Inputs!$C$24*0.002*(CD206-1825/Inputs!$C$24))))*Inputs!$C$23+Inputs!$C$22)-((1/(1+exp(-Inputs!$C$24*0.002*(0-1825/Inputs!$C$24))))*Inputs!$C$23)-(Inputs!$C$22*(CD206/$DR$206))))*(CD206/$DR$206))</f>
        <v>45805.48489</v>
      </c>
      <c r="CE7" s="155">
        <f>((1/(1+exp(-Inputs!$C$24*0.002*(CE206-1825/Inputs!$C$24))))*Inputs!$C$23+Inputs!$C$22)-((1/(1+exp(-Inputs!$C$24*0.002*(0-1825/Inputs!$C$24))))*Inputs!$C$23)-(Inputs!$C$22*(CE206/$DR$206))+((Inputs!$C$23-(((1/(1+exp(-Inputs!$C$24*0.002*(CE206-1825/Inputs!$C$24))))*Inputs!$C$23+Inputs!$C$22)-((1/(1+exp(-Inputs!$C$24*0.002*(0-1825/Inputs!$C$24))))*Inputs!$C$23)-(Inputs!$C$22*(CE206/$DR$206))))*(CE206/$DR$206))</f>
        <v>46077.01674</v>
      </c>
      <c r="CF7" s="155">
        <f>((1/(1+exp(-Inputs!$C$24*0.002*(CF206-1825/Inputs!$C$24))))*Inputs!$C$23+Inputs!$C$22)-((1/(1+exp(-Inputs!$C$24*0.002*(0-1825/Inputs!$C$24))))*Inputs!$C$23)-(Inputs!$C$22*(CF206/$DR$206))+((Inputs!$C$23-(((1/(1+exp(-Inputs!$C$24*0.002*(CF206-1825/Inputs!$C$24))))*Inputs!$C$23+Inputs!$C$22)-((1/(1+exp(-Inputs!$C$24*0.002*(0-1825/Inputs!$C$24))))*Inputs!$C$23)-(Inputs!$C$22*(CF206/$DR$206))))*(CF206/$DR$206))</f>
        <v>46342.91676</v>
      </c>
      <c r="CG7" s="155">
        <f>((1/(1+exp(-Inputs!$C$24*0.002*(CG206-1825/Inputs!$C$24))))*Inputs!$C$23+Inputs!$C$22)-((1/(1+exp(-Inputs!$C$24*0.002*(0-1825/Inputs!$C$24))))*Inputs!$C$23)-(Inputs!$C$22*(CG206/$DR$206))+((Inputs!$C$23-(((1/(1+exp(-Inputs!$C$24*0.002*(CG206-1825/Inputs!$C$24))))*Inputs!$C$23+Inputs!$C$22)-((1/(1+exp(-Inputs!$C$24*0.002*(0-1825/Inputs!$C$24))))*Inputs!$C$23)-(Inputs!$C$22*(CG206/$DR$206))))*(CG206/$DR$206))</f>
        <v>46586.46618</v>
      </c>
      <c r="CH7" s="155">
        <f>((1/(1+exp(-Inputs!$C$24*0.002*(CH206-1825/Inputs!$C$24))))*Inputs!$C$23+Inputs!$C$22)-((1/(1+exp(-Inputs!$C$24*0.002*(0-1825/Inputs!$C$24))))*Inputs!$C$23)-(Inputs!$C$22*(CH206/$DR$206))+((Inputs!$C$23-(((1/(1+exp(-Inputs!$C$24*0.002*(CH206-1825/Inputs!$C$24))))*Inputs!$C$23+Inputs!$C$22)-((1/(1+exp(-Inputs!$C$24*0.002*(0-1825/Inputs!$C$24))))*Inputs!$C$23)-(Inputs!$C$22*(CH206/$DR$206))))*(CH206/$DR$206))</f>
        <v>46824.37729</v>
      </c>
      <c r="CI7" s="155">
        <f>((1/(1+exp(-Inputs!$C$24*0.002*(CI206-1825/Inputs!$C$24))))*Inputs!$C$23+Inputs!$C$22)-((1/(1+exp(-Inputs!$C$24*0.002*(0-1825/Inputs!$C$24))))*Inputs!$C$23)-(Inputs!$C$22*(CI206/$DR$206))+((Inputs!$C$23-(((1/(1+exp(-Inputs!$C$24*0.002*(CI206-1825/Inputs!$C$24))))*Inputs!$C$23+Inputs!$C$22)-((1/(1+exp(-Inputs!$C$24*0.002*(0-1825/Inputs!$C$24))))*Inputs!$C$23)-(Inputs!$C$22*(CI206/$DR$206))))*(CI206/$DR$206))</f>
        <v>47048.80592</v>
      </c>
      <c r="CJ7" s="155">
        <f>((1/(1+exp(-Inputs!$C$24*0.002*(CJ206-1825/Inputs!$C$24))))*Inputs!$C$23+Inputs!$C$22)-((1/(1+exp(-Inputs!$C$24*0.002*(0-1825/Inputs!$C$24))))*Inputs!$C$23)-(Inputs!$C$22*(CJ206/$DR$206))+((Inputs!$C$23-(((1/(1+exp(-Inputs!$C$24*0.002*(CJ206-1825/Inputs!$C$24))))*Inputs!$C$23+Inputs!$C$22)-((1/(1+exp(-Inputs!$C$24*0.002*(0-1825/Inputs!$C$24))))*Inputs!$C$23)-(Inputs!$C$22*(CJ206/$DR$206))))*(CJ206/$DR$206))</f>
        <v>47240.35732</v>
      </c>
      <c r="CK7" s="155">
        <f>((1/(1+exp(-Inputs!$C$24*0.002*(CK206-1825/Inputs!$C$24))))*Inputs!$C$23+Inputs!$C$22)-((1/(1+exp(-Inputs!$C$24*0.002*(0-1825/Inputs!$C$24))))*Inputs!$C$23)-(Inputs!$C$22*(CK206/$DR$206))+((Inputs!$C$23-(((1/(1+exp(-Inputs!$C$24*0.002*(CK206-1825/Inputs!$C$24))))*Inputs!$C$23+Inputs!$C$22)-((1/(1+exp(-Inputs!$C$24*0.002*(0-1825/Inputs!$C$24))))*Inputs!$C$23)-(Inputs!$C$22*(CK206/$DR$206))))*(CK206/$DR$206))</f>
        <v>47440.5621</v>
      </c>
      <c r="CL7" s="155">
        <f>((1/(1+exp(-Inputs!$C$24*0.002*(CL206-1825/Inputs!$C$24))))*Inputs!$C$23+Inputs!$C$22)-((1/(1+exp(-Inputs!$C$24*0.002*(0-1825/Inputs!$C$24))))*Inputs!$C$23)-(Inputs!$C$22*(CL206/$DR$206))+((Inputs!$C$23-(((1/(1+exp(-Inputs!$C$24*0.002*(CL206-1825/Inputs!$C$24))))*Inputs!$C$23+Inputs!$C$22)-((1/(1+exp(-Inputs!$C$24*0.002*(0-1825/Inputs!$C$24))))*Inputs!$C$23)-(Inputs!$C$22*(CL206/$DR$206))))*(CL206/$DR$206))</f>
        <v>47622.91528</v>
      </c>
      <c r="CM7" s="155">
        <f>((1/(1+exp(-Inputs!$C$24*0.002*(CM206-1825/Inputs!$C$24))))*Inputs!$C$23+Inputs!$C$22)-((1/(1+exp(-Inputs!$C$24*0.002*(0-1825/Inputs!$C$24))))*Inputs!$C$23)-(Inputs!$C$22*(CM206/$DR$206))+((Inputs!$C$23-(((1/(1+exp(-Inputs!$C$24*0.002*(CM206-1825/Inputs!$C$24))))*Inputs!$C$23+Inputs!$C$22)-((1/(1+exp(-Inputs!$C$24*0.002*(0-1825/Inputs!$C$24))))*Inputs!$C$23)-(Inputs!$C$22*(CM206/$DR$206))))*(CM206/$DR$206))</f>
        <v>47800.09123</v>
      </c>
      <c r="CN7" s="155">
        <f>((1/(1+exp(-Inputs!$C$24*0.002*(CN206-1825/Inputs!$C$24))))*Inputs!$C$23+Inputs!$C$22)-((1/(1+exp(-Inputs!$C$24*0.002*(0-1825/Inputs!$C$24))))*Inputs!$C$23)-(Inputs!$C$22*(CN206/$DR$206))+((Inputs!$C$23-(((1/(1+exp(-Inputs!$C$24*0.002*(CN206-1825/Inputs!$C$24))))*Inputs!$C$23+Inputs!$C$22)-((1/(1+exp(-Inputs!$C$24*0.002*(0-1825/Inputs!$C$24))))*Inputs!$C$23)-(Inputs!$C$22*(CN206/$DR$206))))*(CN206/$DR$206))</f>
        <v>47961.15326</v>
      </c>
      <c r="CO7" s="155">
        <f>((1/(1+exp(-Inputs!$C$24*0.002*(CO206-1825/Inputs!$C$24))))*Inputs!$C$23+Inputs!$C$22)-((1/(1+exp(-Inputs!$C$24*0.002*(0-1825/Inputs!$C$24))))*Inputs!$C$23)-(Inputs!$C$22*(CO206/$DR$206))+((Inputs!$C$23-(((1/(1+exp(-Inputs!$C$24*0.002*(CO206-1825/Inputs!$C$24))))*Inputs!$C$23+Inputs!$C$22)-((1/(1+exp(-Inputs!$C$24*0.002*(0-1825/Inputs!$C$24))))*Inputs!$C$23)-(Inputs!$C$22*(CO206/$DR$206))))*(CO206/$DR$206))</f>
        <v>48117.35085</v>
      </c>
      <c r="CP7" s="155">
        <f>((1/(1+exp(-Inputs!$C$24*0.002*(CP206-1825/Inputs!$C$24))))*Inputs!$C$23+Inputs!$C$22)-((1/(1+exp(-Inputs!$C$24*0.002*(0-1825/Inputs!$C$24))))*Inputs!$C$23)-(Inputs!$C$22*(CP206/$DR$206))+((Inputs!$C$23-(((1/(1+exp(-Inputs!$C$24*0.002*(CP206-1825/Inputs!$C$24))))*Inputs!$C$23+Inputs!$C$22)-((1/(1+exp(-Inputs!$C$24*0.002*(0-1825/Inputs!$C$24))))*Inputs!$C$23)-(Inputs!$C$22*(CP206/$DR$206))))*(CP206/$DR$206))</f>
        <v>48263.66132</v>
      </c>
      <c r="CQ7" s="155">
        <f>((1/(1+exp(-Inputs!$C$24*0.002*(CQ206-1825/Inputs!$C$24))))*Inputs!$C$23+Inputs!$C$22)-((1/(1+exp(-Inputs!$C$24*0.002*(0-1825/Inputs!$C$24))))*Inputs!$C$23)-(Inputs!$C$22*(CQ206/$DR$206))+((Inputs!$C$23-(((1/(1+exp(-Inputs!$C$24*0.002*(CQ206-1825/Inputs!$C$24))))*Inputs!$C$23+Inputs!$C$22)-((1/(1+exp(-Inputs!$C$24*0.002*(0-1825/Inputs!$C$24))))*Inputs!$C$23)-(Inputs!$C$22*(CQ206/$DR$206))))*(CQ206/$DR$206))</f>
        <v>48396.31917</v>
      </c>
      <c r="CR7" s="155">
        <f>((1/(1+exp(-Inputs!$C$24*0.002*(CR206-1825/Inputs!$C$24))))*Inputs!$C$23+Inputs!$C$22)-((1/(1+exp(-Inputs!$C$24*0.002*(0-1825/Inputs!$C$24))))*Inputs!$C$23)-(Inputs!$C$22*(CR206/$DR$206))+((Inputs!$C$23-(((1/(1+exp(-Inputs!$C$24*0.002*(CR206-1825/Inputs!$C$24))))*Inputs!$C$23+Inputs!$C$22)-((1/(1+exp(-Inputs!$C$24*0.002*(0-1825/Inputs!$C$24))))*Inputs!$C$23)-(Inputs!$C$22*(CR206/$DR$206))))*(CR206/$DR$206))</f>
        <v>48524.65478</v>
      </c>
      <c r="CS7" s="155">
        <f>((1/(1+exp(-Inputs!$C$24*0.002*(CS206-1825/Inputs!$C$24))))*Inputs!$C$23+Inputs!$C$22)-((1/(1+exp(-Inputs!$C$24*0.002*(0-1825/Inputs!$C$24))))*Inputs!$C$23)-(Inputs!$C$22*(CS206/$DR$206))+((Inputs!$C$23-(((1/(1+exp(-Inputs!$C$24*0.002*(CS206-1825/Inputs!$C$24))))*Inputs!$C$23+Inputs!$C$22)-((1/(1+exp(-Inputs!$C$24*0.002*(0-1825/Inputs!$C$24))))*Inputs!$C$23)-(Inputs!$C$22*(CS206/$DR$206))))*(CS206/$DR$206))</f>
        <v>48640.84274</v>
      </c>
      <c r="CT7" s="155">
        <f>((1/(1+exp(-Inputs!$C$24*0.002*(CT206-1825/Inputs!$C$24))))*Inputs!$C$23+Inputs!$C$22)-((1/(1+exp(-Inputs!$C$24*0.002*(0-1825/Inputs!$C$24))))*Inputs!$C$23)-(Inputs!$C$22*(CT206/$DR$206))+((Inputs!$C$23-(((1/(1+exp(-Inputs!$C$24*0.002*(CT206-1825/Inputs!$C$24))))*Inputs!$C$23+Inputs!$C$22)-((1/(1+exp(-Inputs!$C$24*0.002*(0-1825/Inputs!$C$24))))*Inputs!$C$23)-(Inputs!$C$22*(CT206/$DR$206))))*(CT206/$DR$206))</f>
        <v>48753.09027</v>
      </c>
      <c r="CU7" s="155">
        <f>((1/(1+exp(-Inputs!$C$24*0.002*(CU206-1825/Inputs!$C$24))))*Inputs!$C$23+Inputs!$C$22)-((1/(1+exp(-Inputs!$C$24*0.002*(0-1825/Inputs!$C$24))))*Inputs!$C$23)-(Inputs!$C$22*(CU206/$DR$206))+((Inputs!$C$23-(((1/(1+exp(-Inputs!$C$24*0.002*(CU206-1825/Inputs!$C$24))))*Inputs!$C$23+Inputs!$C$22)-((1/(1+exp(-Inputs!$C$24*0.002*(0-1825/Inputs!$C$24))))*Inputs!$C$23)-(Inputs!$C$22*(CU206/$DR$206))))*(CU206/$DR$206))</f>
        <v>48857.85065</v>
      </c>
      <c r="CV7" s="155">
        <f>((1/(1+exp(-Inputs!$C$24*0.002*(CV206-1825/Inputs!$C$24))))*Inputs!$C$23+Inputs!$C$22)-((1/(1+exp(-Inputs!$C$24*0.002*(0-1825/Inputs!$C$24))))*Inputs!$C$23)-(Inputs!$C$22*(CV206/$DR$206))+((Inputs!$C$23-(((1/(1+exp(-Inputs!$C$24*0.002*(CV206-1825/Inputs!$C$24))))*Inputs!$C$23+Inputs!$C$22)-((1/(1+exp(-Inputs!$C$24*0.002*(0-1825/Inputs!$C$24))))*Inputs!$C$23)-(Inputs!$C$22*(CV206/$DR$206))))*(CV206/$DR$206))</f>
        <v>48949.46725</v>
      </c>
      <c r="CW7" s="155">
        <f>((1/(1+exp(-Inputs!$C$24*0.002*(CW206-1825/Inputs!$C$24))))*Inputs!$C$23+Inputs!$C$22)-((1/(1+exp(-Inputs!$C$24*0.002*(0-1825/Inputs!$C$24))))*Inputs!$C$23)-(Inputs!$C$22*(CW206/$DR$206))+((Inputs!$C$23-(((1/(1+exp(-Inputs!$C$24*0.002*(CW206-1825/Inputs!$C$24))))*Inputs!$C$23+Inputs!$C$22)-((1/(1+exp(-Inputs!$C$24*0.002*(0-1825/Inputs!$C$24))))*Inputs!$C$23)-(Inputs!$C$22*(CW206/$DR$206))))*(CW206/$DR$206))</f>
        <v>49040.98172</v>
      </c>
      <c r="CX7" s="155">
        <f>((1/(1+exp(-Inputs!$C$24*0.002*(CX206-1825/Inputs!$C$24))))*Inputs!$C$23+Inputs!$C$22)-((1/(1+exp(-Inputs!$C$24*0.002*(0-1825/Inputs!$C$24))))*Inputs!$C$23)-(Inputs!$C$22*(CX206/$DR$206))+((Inputs!$C$23-(((1/(1+exp(-Inputs!$C$24*0.002*(CX206-1825/Inputs!$C$24))))*Inputs!$C$23+Inputs!$C$22)-((1/(1+exp(-Inputs!$C$24*0.002*(0-1825/Inputs!$C$24))))*Inputs!$C$23)-(Inputs!$C$22*(CX206/$DR$206))))*(CX206/$DR$206))</f>
        <v>49123.60582</v>
      </c>
      <c r="CY7" s="155">
        <f>((1/(1+exp(-Inputs!$C$24*0.002*(CY206-1825/Inputs!$C$24))))*Inputs!$C$23+Inputs!$C$22)-((1/(1+exp(-Inputs!$C$24*0.002*(0-1825/Inputs!$C$24))))*Inputs!$C$23)-(Inputs!$C$22*(CY206/$DR$206))+((Inputs!$C$23-(((1/(1+exp(-Inputs!$C$24*0.002*(CY206-1825/Inputs!$C$24))))*Inputs!$C$23+Inputs!$C$22)-((1/(1+exp(-Inputs!$C$24*0.002*(0-1825/Inputs!$C$24))))*Inputs!$C$23)-(Inputs!$C$22*(CY206/$DR$206))))*(CY206/$DR$206))</f>
        <v>49203.23141</v>
      </c>
      <c r="CZ7" s="155">
        <f>((1/(1+exp(-Inputs!$C$24*0.002*(CZ206-1825/Inputs!$C$24))))*Inputs!$C$23+Inputs!$C$22)-((1/(1+exp(-Inputs!$C$24*0.002*(0-1825/Inputs!$C$24))))*Inputs!$C$23)-(Inputs!$C$22*(CZ206/$DR$206))+((Inputs!$C$23-(((1/(1+exp(-Inputs!$C$24*0.002*(CZ206-1825/Inputs!$C$24))))*Inputs!$C$23+Inputs!$C$22)-((1/(1+exp(-Inputs!$C$24*0.002*(0-1825/Inputs!$C$24))))*Inputs!$C$23)-(Inputs!$C$22*(CZ206/$DR$206))))*(CZ206/$DR$206))</f>
        <v>49275.07248</v>
      </c>
      <c r="DA7" s="155">
        <f>((1/(1+exp(-Inputs!$C$24*0.002*(DA206-1825/Inputs!$C$24))))*Inputs!$C$23+Inputs!$C$22)-((1/(1+exp(-Inputs!$C$24*0.002*(0-1825/Inputs!$C$24))))*Inputs!$C$23)-(Inputs!$C$22*(DA206/$DR$206))+((Inputs!$C$23-(((1/(1+exp(-Inputs!$C$24*0.002*(DA206-1825/Inputs!$C$24))))*Inputs!$C$23+Inputs!$C$22)-((1/(1+exp(-Inputs!$C$24*0.002*(0-1825/Inputs!$C$24))))*Inputs!$C$23)-(Inputs!$C$22*(DA206/$DR$206))))*(DA206/$DR$206))</f>
        <v>49344.2685</v>
      </c>
      <c r="DB7" s="155">
        <f>((1/(1+exp(-Inputs!$C$24*0.002*(DB206-1825/Inputs!$C$24))))*Inputs!$C$23+Inputs!$C$22)-((1/(1+exp(-Inputs!$C$24*0.002*(0-1825/Inputs!$C$24))))*Inputs!$C$23)-(Inputs!$C$22*(DB206/$DR$206))+((Inputs!$C$23-(((1/(1+exp(-Inputs!$C$24*0.002*(DB206-1825/Inputs!$C$24))))*Inputs!$C$23+Inputs!$C$22)-((1/(1+exp(-Inputs!$C$24*0.002*(0-1825/Inputs!$C$24))))*Inputs!$C$23)-(Inputs!$C$22*(DB206/$DR$206))))*(DB206/$DR$206))</f>
        <v>49408.68085</v>
      </c>
      <c r="DC7" s="155">
        <f>((1/(1+exp(-Inputs!$C$24*0.002*(DC206-1825/Inputs!$C$24))))*Inputs!$C$23+Inputs!$C$22)-((1/(1+exp(-Inputs!$C$24*0.002*(0-1825/Inputs!$C$24))))*Inputs!$C$23)-(Inputs!$C$22*(DC206/$DR$206))+((Inputs!$C$23-(((1/(1+exp(-Inputs!$C$24*0.002*(DC206-1825/Inputs!$C$24))))*Inputs!$C$23+Inputs!$C$22)-((1/(1+exp(-Inputs!$C$24*0.002*(0-1825/Inputs!$C$24))))*Inputs!$C$23)-(Inputs!$C$22*(DC206/$DR$206))))*(DC206/$DR$206))</f>
        <v>49466.76717</v>
      </c>
      <c r="DD7" s="155">
        <f>((1/(1+exp(-Inputs!$C$24*0.002*(DD206-1825/Inputs!$C$24))))*Inputs!$C$23+Inputs!$C$22)-((1/(1+exp(-Inputs!$C$24*0.002*(0-1825/Inputs!$C$24))))*Inputs!$C$23)-(Inputs!$C$22*(DD206/$DR$206))+((Inputs!$C$23-(((1/(1+exp(-Inputs!$C$24*0.002*(DD206-1825/Inputs!$C$24))))*Inputs!$C$23+Inputs!$C$22)-((1/(1+exp(-Inputs!$C$24*0.002*(0-1825/Inputs!$C$24))))*Inputs!$C$23)-(Inputs!$C$22*(DD206/$DR$206))))*(DD206/$DR$206))</f>
        <v>49522.70026</v>
      </c>
      <c r="DE7" s="155">
        <f>((1/(1+exp(-Inputs!$C$24*0.002*(DE206-1825/Inputs!$C$24))))*Inputs!$C$23+Inputs!$C$22)-((1/(1+exp(-Inputs!$C$24*0.002*(0-1825/Inputs!$C$24))))*Inputs!$C$23)-(Inputs!$C$22*(DE206/$DR$206))+((Inputs!$C$23-(((1/(1+exp(-Inputs!$C$24*0.002*(DE206-1825/Inputs!$C$24))))*Inputs!$C$23+Inputs!$C$22)-((1/(1+exp(-Inputs!$C$24*0.002*(0-1825/Inputs!$C$24))))*Inputs!$C$23)-(Inputs!$C$22*(DE206/$DR$206))))*(DE206/$DR$206))</f>
        <v>49573.14377</v>
      </c>
      <c r="DF7" s="155">
        <f>((1/(1+exp(-Inputs!$C$24*0.002*(DF206-1825/Inputs!$C$24))))*Inputs!$C$23+Inputs!$C$22)-((1/(1+exp(-Inputs!$C$24*0.002*(0-1825/Inputs!$C$24))))*Inputs!$C$23)-(Inputs!$C$22*(DF206/$DR$206))+((Inputs!$C$23-(((1/(1+exp(-Inputs!$C$24*0.002*(DF206-1825/Inputs!$C$24))))*Inputs!$C$23+Inputs!$C$22)-((1/(1+exp(-Inputs!$C$24*0.002*(0-1825/Inputs!$C$24))))*Inputs!$C$23)-(Inputs!$C$22*(DF206/$DR$206))))*(DF206/$DR$206))</f>
        <v>49621.72957</v>
      </c>
      <c r="DG7" s="155">
        <f>((1/(1+exp(-Inputs!$C$24*0.002*(DG206-1825/Inputs!$C$24))))*Inputs!$C$23+Inputs!$C$22)-((1/(1+exp(-Inputs!$C$24*0.002*(0-1825/Inputs!$C$24))))*Inputs!$C$23)-(Inputs!$C$22*(DG206/$DR$206))+((Inputs!$C$23-(((1/(1+exp(-Inputs!$C$24*0.002*(DG206-1825/Inputs!$C$24))))*Inputs!$C$23+Inputs!$C$22)-((1/(1+exp(-Inputs!$C$24*0.002*(0-1825/Inputs!$C$24))))*Inputs!$C$23)-(Inputs!$C$22*(DG206/$DR$206))))*(DG206/$DR$206))</f>
        <v>49666.97607</v>
      </c>
      <c r="DH7" s="155">
        <f>((1/(1+exp(-Inputs!$C$24*0.002*(DH206-1825/Inputs!$C$24))))*Inputs!$C$23+Inputs!$C$22)-((1/(1+exp(-Inputs!$C$24*0.002*(0-1825/Inputs!$C$24))))*Inputs!$C$23)-(Inputs!$C$22*(DH206/$DR$206))+((Inputs!$C$23-(((1/(1+exp(-Inputs!$C$24*0.002*(DH206-1825/Inputs!$C$24))))*Inputs!$C$23+Inputs!$C$22)-((1/(1+exp(-Inputs!$C$24*0.002*(0-1825/Inputs!$C$24))))*Inputs!$C$23)-(Inputs!$C$22*(DH206/$DR$206))))*(DH206/$DR$206))</f>
        <v>49705.17831</v>
      </c>
      <c r="DI7" s="155">
        <f>((1/(1+exp(-Inputs!$C$24*0.002*(DI206-1825/Inputs!$C$24))))*Inputs!$C$23+Inputs!$C$22)-((1/(1+exp(-Inputs!$C$24*0.002*(0-1825/Inputs!$C$24))))*Inputs!$C$23)-(Inputs!$C$22*(DI206/$DR$206))+((Inputs!$C$23-(((1/(1+exp(-Inputs!$C$24*0.002*(DI206-1825/Inputs!$C$24))))*Inputs!$C$23+Inputs!$C$22)-((1/(1+exp(-Inputs!$C$24*0.002*(0-1825/Inputs!$C$24))))*Inputs!$C$23)-(Inputs!$C$22*(DI206/$DR$206))))*(DI206/$DR$206))</f>
        <v>49744.73579</v>
      </c>
      <c r="DJ7" s="155">
        <f>((1/(1+exp(-Inputs!$C$24*0.002*(DJ206-1825/Inputs!$C$24))))*Inputs!$C$23+Inputs!$C$22)-((1/(1+exp(-Inputs!$C$24*0.002*(0-1825/Inputs!$C$24))))*Inputs!$C$23)-(Inputs!$C$22*(DJ206/$DR$206))+((Inputs!$C$23-(((1/(1+exp(-Inputs!$C$24*0.002*(DJ206-1825/Inputs!$C$24))))*Inputs!$C$23+Inputs!$C$22)-((1/(1+exp(-Inputs!$C$24*0.002*(0-1825/Inputs!$C$24))))*Inputs!$C$23)-(Inputs!$C$22*(DJ206/$DR$206))))*(DJ206/$DR$206))</f>
        <v>49780.4765</v>
      </c>
      <c r="DK7" s="155">
        <f>((1/(1+exp(-Inputs!$C$24*0.002*(DK206-1825/Inputs!$C$24))))*Inputs!$C$23+Inputs!$C$22)-((1/(1+exp(-Inputs!$C$24*0.002*(0-1825/Inputs!$C$24))))*Inputs!$C$23)-(Inputs!$C$22*(DK206/$DR$206))+((Inputs!$C$23-(((1/(1+exp(-Inputs!$C$24*0.002*(DK206-1825/Inputs!$C$24))))*Inputs!$C$23+Inputs!$C$22)-((1/(1+exp(-Inputs!$C$24*0.002*(0-1825/Inputs!$C$24))))*Inputs!$C$23)-(Inputs!$C$22*(DK206/$DR$206))))*(DK206/$DR$206))</f>
        <v>49814.98251</v>
      </c>
      <c r="DL7" s="155">
        <f>((1/(1+exp(-Inputs!$C$24*0.002*(DL206-1825/Inputs!$C$24))))*Inputs!$C$23+Inputs!$C$22)-((1/(1+exp(-Inputs!$C$24*0.002*(0-1825/Inputs!$C$24))))*Inputs!$C$23)-(Inputs!$C$22*(DL206/$DR$206))+((Inputs!$C$23-(((1/(1+exp(-Inputs!$C$24*0.002*(DL206-1825/Inputs!$C$24))))*Inputs!$C$23+Inputs!$C$22)-((1/(1+exp(-Inputs!$C$24*0.002*(0-1825/Inputs!$C$24))))*Inputs!$C$23)-(Inputs!$C$22*(DL206/$DR$206))))*(DL206/$DR$206))</f>
        <v>49846.20658</v>
      </c>
      <c r="DM7" s="155">
        <f>((1/(1+exp(-Inputs!$C$24*0.002*(DM206-1825/Inputs!$C$24))))*Inputs!$C$23+Inputs!$C$22)-((1/(1+exp(-Inputs!$C$24*0.002*(0-1825/Inputs!$C$24))))*Inputs!$C$23)-(Inputs!$C$22*(DM206/$DR$206))+((Inputs!$C$23-(((1/(1+exp(-Inputs!$C$24*0.002*(DM206-1825/Inputs!$C$24))))*Inputs!$C$23+Inputs!$C$22)-((1/(1+exp(-Inputs!$C$24*0.002*(0-1825/Inputs!$C$24))))*Inputs!$C$23)-(Inputs!$C$22*(DM206/$DR$206))))*(DM206/$DR$206))</f>
        <v>49876.40538</v>
      </c>
      <c r="DN7" s="155">
        <f>((1/(1+exp(-Inputs!$C$24*0.002*(DN206-1825/Inputs!$C$24))))*Inputs!$C$23+Inputs!$C$22)-((1/(1+exp(-Inputs!$C$24*0.002*(0-1825/Inputs!$C$24))))*Inputs!$C$23)-(Inputs!$C$22*(DN206/$DR$206))+((Inputs!$C$23-(((1/(1+exp(-Inputs!$C$24*0.002*(DN206-1825/Inputs!$C$24))))*Inputs!$C$23+Inputs!$C$22)-((1/(1+exp(-Inputs!$C$24*0.002*(0-1825/Inputs!$C$24))))*Inputs!$C$23)-(Inputs!$C$22*(DN206/$DR$206))))*(DN206/$DR$206))</f>
        <v>49904.67059</v>
      </c>
      <c r="DO7" s="155">
        <f>((1/(1+exp(-Inputs!$C$24*0.002*(DO206-1825/Inputs!$C$24))))*Inputs!$C$23+Inputs!$C$22)-((1/(1+exp(-Inputs!$C$24*0.002*(0-1825/Inputs!$C$24))))*Inputs!$C$23)-(Inputs!$C$22*(DO206/$DR$206))+((Inputs!$C$23-(((1/(1+exp(-Inputs!$C$24*0.002*(DO206-1825/Inputs!$C$24))))*Inputs!$C$23+Inputs!$C$22)-((1/(1+exp(-Inputs!$C$24*0.002*(0-1825/Inputs!$C$24))))*Inputs!$C$23)-(Inputs!$C$22*(DO206/$DR$206))))*(DO206/$DR$206))</f>
        <v>49930.33099</v>
      </c>
      <c r="DP7" s="155">
        <f>((1/(1+exp(-Inputs!$C$24*0.002*(DP206-1825/Inputs!$C$24))))*Inputs!$C$23+Inputs!$C$22)-((1/(1+exp(-Inputs!$C$24*0.002*(0-1825/Inputs!$C$24))))*Inputs!$C$23)-(Inputs!$C$22*(DP206/$DR$206))+((Inputs!$C$23-(((1/(1+exp(-Inputs!$C$24*0.002*(DP206-1825/Inputs!$C$24))))*Inputs!$C$23+Inputs!$C$22)-((1/(1+exp(-Inputs!$C$24*0.002*(0-1825/Inputs!$C$24))))*Inputs!$C$23)-(Inputs!$C$22*(DP206/$DR$206))))*(DP206/$DR$206))</f>
        <v>49955.23992</v>
      </c>
      <c r="DQ7" s="155">
        <f>((1/(1+exp(-Inputs!$C$24*0.002*(DQ206-1825/Inputs!$C$24))))*Inputs!$C$23+Inputs!$C$22)-((1/(1+exp(-Inputs!$C$24*0.002*(0-1825/Inputs!$C$24))))*Inputs!$C$23)-(Inputs!$C$22*(DQ206/$DR$206))+((Inputs!$C$23-(((1/(1+exp(-Inputs!$C$24*0.002*(DQ206-1825/Inputs!$C$24))))*Inputs!$C$23+Inputs!$C$22)-((1/(1+exp(-Inputs!$C$24*0.002*(0-1825/Inputs!$C$24))))*Inputs!$C$23)-(Inputs!$C$22*(DQ206/$DR$206))))*(DQ206/$DR$206))</f>
        <v>49977.91768</v>
      </c>
      <c r="DR7" s="155">
        <f>((1/(1+exp(-Inputs!$C$24*0.002*(DR206-1825/Inputs!$C$24))))*Inputs!$C$23+Inputs!$C$22)-((1/(1+exp(-Inputs!$C$24*0.002*(0-1825/Inputs!$C$24))))*Inputs!$C$23)-(Inputs!$C$22*(DR206/$DR$206))+((Inputs!$C$23-(((1/(1+exp(-Inputs!$C$24*0.002*(DR206-1825/Inputs!$C$24))))*Inputs!$C$23+Inputs!$C$22)-((1/(1+exp(-Inputs!$C$24*0.002*(0-1825/Inputs!$C$24))))*Inputs!$C$23)-(Inputs!$C$22*(DR206/$DR$206))))*(DR206/$DR$206))</f>
        <v>50000</v>
      </c>
    </row>
    <row r="8">
      <c r="B8" s="286" t="s">
        <v>244</v>
      </c>
      <c r="C8" s="155">
        <f>((1/(1+exp(-Inputs!$C$30*0.002*(C206-1825/Inputs!$C$30))))*Inputs!$C$29+Inputs!$C$28)-((1/(1+exp(-Inputs!$C$30*0.002*(0-1825/Inputs!$C$30))))*Inputs!$C$29)-(Inputs!$C$28*(C206/$DR$206))+((Inputs!$C$29-(((1/(1+exp(-Inputs!$C$30*0.002*(C206-1825/Inputs!$C$30))))*Inputs!$C$29+Inputs!$C$28)-((1/(1+exp(-Inputs!$C$30*0.002*(0-1825/Inputs!$C$30))))*Inputs!$C$29)-(Inputs!$C$28*(C206/$DR$206))))*(C206/$DR$206))</f>
        <v>346.2702355</v>
      </c>
      <c r="D8" s="155">
        <f>((1/(1+exp(-Inputs!$C$30*0.002*(D206-1825/Inputs!$C$30))))*Inputs!$C$29+Inputs!$C$28)-((1/(1+exp(-Inputs!$C$30*0.002*(0-1825/Inputs!$C$30))))*Inputs!$C$29)-(Inputs!$C$28*(D206/$DR$206))+((Inputs!$C$29-(((1/(1+exp(-Inputs!$C$30*0.002*(D206-1825/Inputs!$C$30))))*Inputs!$C$29+Inputs!$C$28)-((1/(1+exp(-Inputs!$C$30*0.002*(0-1825/Inputs!$C$30))))*Inputs!$C$29)-(Inputs!$C$28*(D206/$DR$206))))*(D206/$DR$206))</f>
        <v>436.9670303</v>
      </c>
      <c r="E8" s="155">
        <f>((1/(1+exp(-Inputs!$C$30*0.002*(E206-1825/Inputs!$C$30))))*Inputs!$C$29+Inputs!$C$28)-((1/(1+exp(-Inputs!$C$30*0.002*(0-1825/Inputs!$C$30))))*Inputs!$C$29)-(Inputs!$C$28*(E206/$DR$206))+((Inputs!$C$29-(((1/(1+exp(-Inputs!$C$30*0.002*(E206-1825/Inputs!$C$30))))*Inputs!$C$29+Inputs!$C$28)-((1/(1+exp(-Inputs!$C$30*0.002*(0-1825/Inputs!$C$30))))*Inputs!$C$29)-(Inputs!$C$28*(E206/$DR$206))))*(E206/$DR$206))</f>
        <v>534.6270184</v>
      </c>
      <c r="F8" s="155">
        <f>((1/(1+exp(-Inputs!$C$30*0.002*(F206-1825/Inputs!$C$30))))*Inputs!$C$29+Inputs!$C$28)-((1/(1+exp(-Inputs!$C$30*0.002*(0-1825/Inputs!$C$30))))*Inputs!$C$29)-(Inputs!$C$28*(F206/$DR$206))+((Inputs!$C$29-(((1/(1+exp(-Inputs!$C$30*0.002*(F206-1825/Inputs!$C$30))))*Inputs!$C$29+Inputs!$C$28)-((1/(1+exp(-Inputs!$C$30*0.002*(0-1825/Inputs!$C$30))))*Inputs!$C$29)-(Inputs!$C$28*(F206/$DR$206))))*(F206/$DR$206))</f>
        <v>629.8601115</v>
      </c>
      <c r="G8" s="155">
        <f>((1/(1+exp(-Inputs!$C$30*0.002*(G206-1825/Inputs!$C$30))))*Inputs!$C$29+Inputs!$C$28)-((1/(1+exp(-Inputs!$C$30*0.002*(0-1825/Inputs!$C$30))))*Inputs!$C$29)-(Inputs!$C$28*(G206/$DR$206))+((Inputs!$C$29-(((1/(1+exp(-Inputs!$C$30*0.002*(G206-1825/Inputs!$C$30))))*Inputs!$C$29+Inputs!$C$28)-((1/(1+exp(-Inputs!$C$30*0.002*(0-1825/Inputs!$C$30))))*Inputs!$C$29)-(Inputs!$C$28*(G206/$DR$206))))*(G206/$DR$206))</f>
        <v>729.0438742</v>
      </c>
      <c r="H8" s="155">
        <f>((1/(1+exp(-Inputs!$C$30*0.002*(H206-1825/Inputs!$C$30))))*Inputs!$C$29+Inputs!$C$28)-((1/(1+exp(-Inputs!$C$30*0.002*(0-1825/Inputs!$C$30))))*Inputs!$C$29)-(Inputs!$C$28*(H206/$DR$206))+((Inputs!$C$29-(((1/(1+exp(-Inputs!$C$30*0.002*(H206-1825/Inputs!$C$30))))*Inputs!$C$29+Inputs!$C$28)-((1/(1+exp(-Inputs!$C$30*0.002*(0-1825/Inputs!$C$30))))*Inputs!$C$29)-(Inputs!$C$28*(H206/$DR$206))))*(H206/$DR$206))</f>
        <v>825.8073308</v>
      </c>
      <c r="I8" s="155">
        <f>((1/(1+exp(-Inputs!$C$30*0.002*(I206-1825/Inputs!$C$30))))*Inputs!$C$29+Inputs!$C$28)-((1/(1+exp(-Inputs!$C$30*0.002*(0-1825/Inputs!$C$30))))*Inputs!$C$29)-(Inputs!$C$28*(I206/$DR$206))+((Inputs!$C$29-(((1/(1+exp(-Inputs!$C$30*0.002*(I206-1825/Inputs!$C$30))))*Inputs!$C$29+Inputs!$C$28)-((1/(1+exp(-Inputs!$C$30*0.002*(0-1825/Inputs!$C$30))))*Inputs!$C$29)-(Inputs!$C$28*(I206/$DR$206))))*(I206/$DR$206))</f>
        <v>926.6310758</v>
      </c>
      <c r="J8" s="155">
        <f>((1/(1+exp(-Inputs!$C$30*0.002*(J206-1825/Inputs!$C$30))))*Inputs!$C$29+Inputs!$C$28)-((1/(1+exp(-Inputs!$C$30*0.002*(0-1825/Inputs!$C$30))))*Inputs!$C$29)-(Inputs!$C$28*(J206/$DR$206))+((Inputs!$C$29-(((1/(1+exp(-Inputs!$C$30*0.002*(J206-1825/Inputs!$C$30))))*Inputs!$C$29+Inputs!$C$28)-((1/(1+exp(-Inputs!$C$30*0.002*(0-1825/Inputs!$C$30))))*Inputs!$C$29)-(Inputs!$C$28*(J206/$DR$206))))*(J206/$DR$206))</f>
        <v>1028.333934</v>
      </c>
      <c r="K8" s="155">
        <f>((1/(1+exp(-Inputs!$C$30*0.002*(K206-1825/Inputs!$C$30))))*Inputs!$C$29+Inputs!$C$28)-((1/(1+exp(-Inputs!$C$30*0.002*(0-1825/Inputs!$C$30))))*Inputs!$C$29)-(Inputs!$C$28*(K206/$DR$206))+((Inputs!$C$29-(((1/(1+exp(-Inputs!$C$30*0.002*(K206-1825/Inputs!$C$30))))*Inputs!$C$29+Inputs!$C$28)-((1/(1+exp(-Inputs!$C$30*0.002*(0-1825/Inputs!$C$30))))*Inputs!$C$29)-(Inputs!$C$28*(K206/$DR$206))))*(K206/$DR$206))</f>
        <v>1127.622504</v>
      </c>
      <c r="L8" s="155">
        <f>((1/(1+exp(-Inputs!$C$30*0.002*(L206-1825/Inputs!$C$30))))*Inputs!$C$29+Inputs!$C$28)-((1/(1+exp(-Inputs!$C$30*0.002*(0-1825/Inputs!$C$30))))*Inputs!$C$29)-(Inputs!$C$28*(L206/$DR$206))+((Inputs!$C$29-(((1/(1+exp(-Inputs!$C$30*0.002*(L206-1825/Inputs!$C$30))))*Inputs!$C$29+Inputs!$C$28)-((1/(1+exp(-Inputs!$C$30*0.002*(0-1825/Inputs!$C$30))))*Inputs!$C$29)-(Inputs!$C$28*(L206/$DR$206))))*(L206/$DR$206))</f>
        <v>1231.146629</v>
      </c>
      <c r="M8" s="155">
        <f>((1/(1+exp(-Inputs!$C$30*0.002*(M206-1825/Inputs!$C$30))))*Inputs!$C$29+Inputs!$C$28)-((1/(1+exp(-Inputs!$C$30*0.002*(0-1825/Inputs!$C$30))))*Inputs!$C$29)-(Inputs!$C$28*(M206/$DR$206))+((Inputs!$C$29-(((1/(1+exp(-Inputs!$C$30*0.002*(M206-1825/Inputs!$C$30))))*Inputs!$C$29+Inputs!$C$28)-((1/(1+exp(-Inputs!$C$30*0.002*(0-1825/Inputs!$C$30))))*Inputs!$C$29)-(Inputs!$C$28*(M206/$DR$206))))*(M206/$DR$206))</f>
        <v>1332.256709</v>
      </c>
      <c r="N8" s="155">
        <f>((1/(1+exp(-Inputs!$C$30*0.002*(N206-1825/Inputs!$C$30))))*Inputs!$C$29+Inputs!$C$28)-((1/(1+exp(-Inputs!$C$30*0.002*(0-1825/Inputs!$C$30))))*Inputs!$C$29)-(Inputs!$C$28*(N206/$DR$206))+((Inputs!$C$29-(((1/(1+exp(-Inputs!$C$30*0.002*(N206-1825/Inputs!$C$30))))*Inputs!$C$29+Inputs!$C$28)-((1/(1+exp(-Inputs!$C$30*0.002*(0-1825/Inputs!$C$30))))*Inputs!$C$29)-(Inputs!$C$28*(N206/$DR$206))))*(N206/$DR$206))</f>
        <v>1437.724062</v>
      </c>
      <c r="O8" s="155">
        <f>((1/(1+exp(-Inputs!$C$30*0.002*(O206-1825/Inputs!$C$30))))*Inputs!$C$29+Inputs!$C$28)-((1/(1+exp(-Inputs!$C$30*0.002*(0-1825/Inputs!$C$30))))*Inputs!$C$29)-(Inputs!$C$28*(O206/$DR$206))+((Inputs!$C$29-(((1/(1+exp(-Inputs!$C$30*0.002*(O206-1825/Inputs!$C$30))))*Inputs!$C$29+Inputs!$C$28)-((1/(1+exp(-Inputs!$C$30*0.002*(0-1825/Inputs!$C$30))))*Inputs!$C$29)-(Inputs!$C$28*(O206/$DR$206))))*(O206/$DR$206))</f>
        <v>1544.22548</v>
      </c>
      <c r="P8" s="155">
        <f>((1/(1+exp(-Inputs!$C$30*0.002*(P206-1825/Inputs!$C$30))))*Inputs!$C$29+Inputs!$C$28)-((1/(1+exp(-Inputs!$C$30*0.002*(0-1825/Inputs!$C$30))))*Inputs!$C$29)-(Inputs!$C$28*(P206/$DR$206))+((Inputs!$C$29-(((1/(1+exp(-Inputs!$C$30*0.002*(P206-1825/Inputs!$C$30))))*Inputs!$C$29+Inputs!$C$28)-((1/(1+exp(-Inputs!$C$30*0.002*(0-1825/Inputs!$C$30))))*Inputs!$C$29)-(Inputs!$C$28*(P206/$DR$206))))*(P206/$DR$206))</f>
        <v>1641.334835</v>
      </c>
      <c r="Q8" s="155">
        <f>((1/(1+exp(-Inputs!$C$30*0.002*(Q206-1825/Inputs!$C$30))))*Inputs!$C$29+Inputs!$C$28)-((1/(1+exp(-Inputs!$C$30*0.002*(0-1825/Inputs!$C$30))))*Inputs!$C$29)-(Inputs!$C$28*(Q206/$DR$206))+((Inputs!$C$29-(((1/(1+exp(-Inputs!$C$30*0.002*(Q206-1825/Inputs!$C$30))))*Inputs!$C$29+Inputs!$C$28)-((1/(1+exp(-Inputs!$C$30*0.002*(0-1825/Inputs!$C$30))))*Inputs!$C$29)-(Inputs!$C$28*(Q206/$DR$206))))*(Q206/$DR$206))</f>
        <v>1749.889255</v>
      </c>
      <c r="R8" s="155">
        <f>((1/(1+exp(-Inputs!$C$30*0.002*(R206-1825/Inputs!$C$30))))*Inputs!$C$29+Inputs!$C$28)-((1/(1+exp(-Inputs!$C$30*0.002*(0-1825/Inputs!$C$30))))*Inputs!$C$29)-(Inputs!$C$28*(R206/$DR$206))+((Inputs!$C$29-(((1/(1+exp(-Inputs!$C$30*0.002*(R206-1825/Inputs!$C$30))))*Inputs!$C$29+Inputs!$C$28)-((1/(1+exp(-Inputs!$C$30*0.002*(0-1825/Inputs!$C$30))))*Inputs!$C$29)-(Inputs!$C$28*(R206/$DR$206))))*(R206/$DR$206))</f>
        <v>1856.009982</v>
      </c>
      <c r="S8" s="155">
        <f>((1/(1+exp(-Inputs!$C$30*0.002*(S206-1825/Inputs!$C$30))))*Inputs!$C$29+Inputs!$C$28)-((1/(1+exp(-Inputs!$C$30*0.002*(0-1825/Inputs!$C$30))))*Inputs!$C$29)-(Inputs!$C$28*(S206/$DR$206))+((Inputs!$C$29-(((1/(1+exp(-Inputs!$C$30*0.002*(S206-1825/Inputs!$C$30))))*Inputs!$C$29+Inputs!$C$28)-((1/(1+exp(-Inputs!$C$30*0.002*(0-1825/Inputs!$C$30))))*Inputs!$C$29)-(Inputs!$C$28*(S206/$DR$206))))*(S206/$DR$206))</f>
        <v>1966.799636</v>
      </c>
      <c r="T8" s="155">
        <f>((1/(1+exp(-Inputs!$C$30*0.002*(T206-1825/Inputs!$C$30))))*Inputs!$C$29+Inputs!$C$28)-((1/(1+exp(-Inputs!$C$30*0.002*(0-1825/Inputs!$C$30))))*Inputs!$C$29)-(Inputs!$C$28*(T206/$DR$206))+((Inputs!$C$29-(((1/(1+exp(-Inputs!$C$30*0.002*(T206-1825/Inputs!$C$30))))*Inputs!$C$29+Inputs!$C$28)-((1/(1+exp(-Inputs!$C$30*0.002*(0-1825/Inputs!$C$30))))*Inputs!$C$29)-(Inputs!$C$28*(T206/$DR$206))))*(T206/$DR$206))</f>
        <v>2075.136067</v>
      </c>
      <c r="U8" s="155">
        <f>((1/(1+exp(-Inputs!$C$30*0.002*(U206-1825/Inputs!$C$30))))*Inputs!$C$29+Inputs!$C$28)-((1/(1+exp(-Inputs!$C$30*0.002*(0-1825/Inputs!$C$30))))*Inputs!$C$29)-(Inputs!$C$28*(U206/$DR$206))+((Inputs!$C$29-(((1/(1+exp(-Inputs!$C$30*0.002*(U206-1825/Inputs!$C$30))))*Inputs!$C$29+Inputs!$C$28)-((1/(1+exp(-Inputs!$C$30*0.002*(0-1825/Inputs!$C$30))))*Inputs!$C$29)-(Inputs!$C$28*(U206/$DR$206))))*(U206/$DR$206))</f>
        <v>2188.266954</v>
      </c>
      <c r="V8" s="155">
        <f>((1/(1+exp(-Inputs!$C$30*0.002*(V206-1825/Inputs!$C$30))))*Inputs!$C$29+Inputs!$C$28)-((1/(1+exp(-Inputs!$C$30*0.002*(0-1825/Inputs!$C$30))))*Inputs!$C$29)-(Inputs!$C$28*(V206/$DR$206))+((Inputs!$C$29-(((1/(1+exp(-Inputs!$C$30*0.002*(V206-1825/Inputs!$C$30))))*Inputs!$C$29+Inputs!$C$28)-((1/(1+exp(-Inputs!$C$30*0.002*(0-1825/Inputs!$C$30))))*Inputs!$C$29)-(Inputs!$C$28*(V206/$DR$206))))*(V206/$DR$206))</f>
        <v>2302.624354</v>
      </c>
      <c r="W8" s="155">
        <f>((1/(1+exp(-Inputs!$C$30*0.002*(W206-1825/Inputs!$C$30))))*Inputs!$C$29+Inputs!$C$28)-((1/(1+exp(-Inputs!$C$30*0.002*(0-1825/Inputs!$C$30))))*Inputs!$C$29)-(Inputs!$C$28*(W206/$DR$206))+((Inputs!$C$29-(((1/(1+exp(-Inputs!$C$30*0.002*(W206-1825/Inputs!$C$30))))*Inputs!$C$29+Inputs!$C$28)-((1/(1+exp(-Inputs!$C$30*0.002*(0-1825/Inputs!$C$30))))*Inputs!$C$29)-(Inputs!$C$28*(W206/$DR$206))))*(W206/$DR$206))</f>
        <v>2414.481353</v>
      </c>
      <c r="X8" s="155">
        <f>((1/(1+exp(-Inputs!$C$30*0.002*(X206-1825/Inputs!$C$30))))*Inputs!$C$29+Inputs!$C$28)-((1/(1+exp(-Inputs!$C$30*0.002*(0-1825/Inputs!$C$30))))*Inputs!$C$29)-(Inputs!$C$28*(X206/$DR$206))+((Inputs!$C$29-(((1/(1+exp(-Inputs!$C$30*0.002*(X206-1825/Inputs!$C$30))))*Inputs!$C$29+Inputs!$C$28)-((1/(1+exp(-Inputs!$C$30*0.002*(0-1825/Inputs!$C$30))))*Inputs!$C$29)-(Inputs!$C$28*(X206/$DR$206))))*(X206/$DR$206))</f>
        <v>2531.31411</v>
      </c>
      <c r="Y8" s="155">
        <f>((1/(1+exp(-Inputs!$C$30*0.002*(Y206-1825/Inputs!$C$30))))*Inputs!$C$29+Inputs!$C$28)-((1/(1+exp(-Inputs!$C$30*0.002*(0-1825/Inputs!$C$30))))*Inputs!$C$29)-(Inputs!$C$28*(Y206/$DR$206))+((Inputs!$C$29-(((1/(1+exp(-Inputs!$C$30*0.002*(Y206-1825/Inputs!$C$30))))*Inputs!$C$29+Inputs!$C$28)-((1/(1+exp(-Inputs!$C$30*0.002*(0-1825/Inputs!$C$30))))*Inputs!$C$29)-(Inputs!$C$28*(Y206/$DR$206))))*(Y206/$DR$206))</f>
        <v>2645.600617</v>
      </c>
      <c r="Z8" s="155">
        <f>((1/(1+exp(-Inputs!$C$30*0.002*(Z206-1825/Inputs!$C$30))))*Inputs!$C$29+Inputs!$C$28)-((1/(1+exp(-Inputs!$C$30*0.002*(0-1825/Inputs!$C$30))))*Inputs!$C$29)-(Inputs!$C$28*(Z206/$DR$206))+((Inputs!$C$29-(((1/(1+exp(-Inputs!$C$30*0.002*(Z206-1825/Inputs!$C$30))))*Inputs!$C$29+Inputs!$C$28)-((1/(1+exp(-Inputs!$C$30*0.002*(0-1825/Inputs!$C$30))))*Inputs!$C$29)-(Inputs!$C$28*(Z206/$DR$206))))*(Z206/$DR$206))</f>
        <v>2764.973141</v>
      </c>
      <c r="AA8" s="155">
        <f>((1/(1+exp(-Inputs!$C$30*0.002*(AA206-1825/Inputs!$C$30))))*Inputs!$C$29+Inputs!$C$28)-((1/(1+exp(-Inputs!$C$30*0.002*(0-1825/Inputs!$C$30))))*Inputs!$C$29)-(Inputs!$C$28*(AA206/$DR$206))+((Inputs!$C$29-(((1/(1+exp(-Inputs!$C$30*0.002*(AA206-1825/Inputs!$C$30))))*Inputs!$C$29+Inputs!$C$28)-((1/(1+exp(-Inputs!$C$30*0.002*(0-1825/Inputs!$C$30))))*Inputs!$C$29)-(Inputs!$C$28*(AA206/$DR$206))))*(AA206/$DR$206))</f>
        <v>2885.652843</v>
      </c>
      <c r="AB8" s="155">
        <f>((1/(1+exp(-Inputs!$C$30*0.002*(AB206-1825/Inputs!$C$30))))*Inputs!$C$29+Inputs!$C$28)-((1/(1+exp(-Inputs!$C$30*0.002*(0-1825/Inputs!$C$30))))*Inputs!$C$29)-(Inputs!$C$28*(AB206/$DR$206))+((Inputs!$C$29-(((1/(1+exp(-Inputs!$C$30*0.002*(AB206-1825/Inputs!$C$30))))*Inputs!$C$29+Inputs!$C$28)-((1/(1+exp(-Inputs!$C$30*0.002*(0-1825/Inputs!$C$30))))*Inputs!$C$29)-(Inputs!$C$28*(AB206/$DR$206))))*(AB206/$DR$206))</f>
        <v>2995.782341</v>
      </c>
      <c r="AC8" s="155">
        <f>((1/(1+exp(-Inputs!$C$30*0.002*(AC206-1825/Inputs!$C$30))))*Inputs!$C$29+Inputs!$C$28)-((1/(1+exp(-Inputs!$C$30*0.002*(0-1825/Inputs!$C$30))))*Inputs!$C$29)-(Inputs!$C$28*(AC206/$DR$206))+((Inputs!$C$29-(((1/(1+exp(-Inputs!$C$30*0.002*(AC206-1825/Inputs!$C$30))))*Inputs!$C$29+Inputs!$C$28)-((1/(1+exp(-Inputs!$C$30*0.002*(0-1825/Inputs!$C$30))))*Inputs!$C$29)-(Inputs!$C$28*(AC206/$DR$206))))*(AC206/$DR$206))</f>
        <v>3118.962195</v>
      </c>
      <c r="AD8" s="155">
        <f>((1/(1+exp(-Inputs!$C$30*0.002*(AD206-1825/Inputs!$C$30))))*Inputs!$C$29+Inputs!$C$28)-((1/(1+exp(-Inputs!$C$30*0.002*(0-1825/Inputs!$C$30))))*Inputs!$C$29)-(Inputs!$C$28*(AD206/$DR$206))+((Inputs!$C$29-(((1/(1+exp(-Inputs!$C$30*0.002*(AD206-1825/Inputs!$C$30))))*Inputs!$C$29+Inputs!$C$28)-((1/(1+exp(-Inputs!$C$30*0.002*(0-1825/Inputs!$C$30))))*Inputs!$C$29)-(Inputs!$C$28*(AD206/$DR$206))))*(AD206/$DR$206))</f>
        <v>3239.416919</v>
      </c>
      <c r="AE8" s="155">
        <f>((1/(1+exp(-Inputs!$C$30*0.002*(AE206-1825/Inputs!$C$30))))*Inputs!$C$29+Inputs!$C$28)-((1/(1+exp(-Inputs!$C$30*0.002*(0-1825/Inputs!$C$30))))*Inputs!$C$29)-(Inputs!$C$28*(AE206/$DR$206))+((Inputs!$C$29-(((1/(1+exp(-Inputs!$C$30*0.002*(AE206-1825/Inputs!$C$30))))*Inputs!$C$29+Inputs!$C$28)-((1/(1+exp(-Inputs!$C$30*0.002*(0-1825/Inputs!$C$30))))*Inputs!$C$29)-(Inputs!$C$28*(AE206/$DR$206))))*(AE206/$DR$206))</f>
        <v>3365.168439</v>
      </c>
      <c r="AF8" s="155">
        <f>((1/(1+exp(-Inputs!$C$30*0.002*(AF206-1825/Inputs!$C$30))))*Inputs!$C$29+Inputs!$C$28)-((1/(1+exp(-Inputs!$C$30*0.002*(0-1825/Inputs!$C$30))))*Inputs!$C$29)-(Inputs!$C$28*(AF206/$DR$206))+((Inputs!$C$29-(((1/(1+exp(-Inputs!$C$30*0.002*(AF206-1825/Inputs!$C$30))))*Inputs!$C$29+Inputs!$C$28)-((1/(1+exp(-Inputs!$C$30*0.002*(0-1825/Inputs!$C$30))))*Inputs!$C$29)-(Inputs!$C$28*(AF206/$DR$206))))*(AF206/$DR$206))</f>
        <v>3488.090284</v>
      </c>
      <c r="AG8" s="155">
        <f>((1/(1+exp(-Inputs!$C$30*0.002*(AG206-1825/Inputs!$C$30))))*Inputs!$C$29+Inputs!$C$28)-((1/(1+exp(-Inputs!$C$30*0.002*(0-1825/Inputs!$C$30))))*Inputs!$C$29)-(Inputs!$C$28*(AG206/$DR$206))+((Inputs!$C$29-(((1/(1+exp(-Inputs!$C$30*0.002*(AG206-1825/Inputs!$C$30))))*Inputs!$C$29+Inputs!$C$28)-((1/(1+exp(-Inputs!$C$30*0.002*(0-1825/Inputs!$C$30))))*Inputs!$C$29)-(Inputs!$C$28*(AG206/$DR$206))))*(AG206/$DR$206))</f>
        <v>3616.357031</v>
      </c>
      <c r="AH8" s="155">
        <f>((1/(1+exp(-Inputs!$C$30*0.002*(AH206-1825/Inputs!$C$30))))*Inputs!$C$29+Inputs!$C$28)-((1/(1+exp(-Inputs!$C$30*0.002*(0-1825/Inputs!$C$30))))*Inputs!$C$29)-(Inputs!$C$28*(AH206/$DR$206))+((Inputs!$C$29-(((1/(1+exp(-Inputs!$C$30*0.002*(AH206-1825/Inputs!$C$30))))*Inputs!$C$29+Inputs!$C$28)-((1/(1+exp(-Inputs!$C$30*0.002*(0-1825/Inputs!$C$30))))*Inputs!$C$29)-(Inputs!$C$28*(AH206/$DR$206))))*(AH206/$DR$206))</f>
        <v>3745.864428</v>
      </c>
      <c r="AI8" s="155">
        <f>((1/(1+exp(-Inputs!$C$30*0.002*(AI206-1825/Inputs!$C$30))))*Inputs!$C$29+Inputs!$C$28)-((1/(1+exp(-Inputs!$C$30*0.002*(0-1825/Inputs!$C$30))))*Inputs!$C$29)-(Inputs!$C$28*(AI206/$DR$206))+((Inputs!$C$29-(((1/(1+exp(-Inputs!$C$30*0.002*(AI206-1825/Inputs!$C$30))))*Inputs!$C$29+Inputs!$C$28)-((1/(1+exp(-Inputs!$C$30*0.002*(0-1825/Inputs!$C$30))))*Inputs!$C$29)-(Inputs!$C$28*(AI206/$DR$206))))*(AI206/$DR$206))</f>
        <v>3872.342611</v>
      </c>
      <c r="AJ8" s="155">
        <f>((1/(1+exp(-Inputs!$C$30*0.002*(AJ206-1825/Inputs!$C$30))))*Inputs!$C$29+Inputs!$C$28)-((1/(1+exp(-Inputs!$C$30*0.002*(0-1825/Inputs!$C$30))))*Inputs!$C$29)-(Inputs!$C$28*(AJ206/$DR$206))+((Inputs!$C$29-(((1/(1+exp(-Inputs!$C$30*0.002*(AJ206-1825/Inputs!$C$30))))*Inputs!$C$29+Inputs!$C$28)-((1/(1+exp(-Inputs!$C$30*0.002*(0-1825/Inputs!$C$30))))*Inputs!$C$29)-(Inputs!$C$28*(AJ206/$DR$206))))*(AJ206/$DR$206))</f>
        <v>4004.182006</v>
      </c>
      <c r="AK8" s="155">
        <f>((1/(1+exp(-Inputs!$C$30*0.002*(AK206-1825/Inputs!$C$30))))*Inputs!$C$29+Inputs!$C$28)-((1/(1+exp(-Inputs!$C$30*0.002*(0-1825/Inputs!$C$30))))*Inputs!$C$29)-(Inputs!$C$28*(AK206/$DR$206))+((Inputs!$C$29-(((1/(1+exp(-Inputs!$C$30*0.002*(AK206-1825/Inputs!$C$30))))*Inputs!$C$29+Inputs!$C$28)-((1/(1+exp(-Inputs!$C$30*0.002*(0-1825/Inputs!$C$30))))*Inputs!$C$29)-(Inputs!$C$28*(AK206/$DR$206))))*(AK206/$DR$206))</f>
        <v>4132.829621</v>
      </c>
      <c r="AL8" s="155">
        <f>((1/(1+exp(-Inputs!$C$30*0.002*(AL206-1825/Inputs!$C$30))))*Inputs!$C$29+Inputs!$C$28)-((1/(1+exp(-Inputs!$C$30*0.002*(0-1825/Inputs!$C$30))))*Inputs!$C$29)-(Inputs!$C$28*(AL206/$DR$206))+((Inputs!$C$29-(((1/(1+exp(-Inputs!$C$30*0.002*(AL206-1825/Inputs!$C$30))))*Inputs!$C$29+Inputs!$C$28)-((1/(1+exp(-Inputs!$C$30*0.002*(0-1825/Inputs!$C$30))))*Inputs!$C$29)-(Inputs!$C$28*(AL206/$DR$206))))*(AL206/$DR$206))</f>
        <v>4266.804377</v>
      </c>
      <c r="AM8" s="155">
        <f>((1/(1+exp(-Inputs!$C$30*0.002*(AM206-1825/Inputs!$C$30))))*Inputs!$C$29+Inputs!$C$28)-((1/(1+exp(-Inputs!$C$30*0.002*(0-1825/Inputs!$C$30))))*Inputs!$C$29)-(Inputs!$C$28*(AM206/$DR$206))+((Inputs!$C$29-(((1/(1+exp(-Inputs!$C$30*0.002*(AM206-1825/Inputs!$C$30))))*Inputs!$C$29+Inputs!$C$28)-((1/(1+exp(-Inputs!$C$30*0.002*(0-1825/Inputs!$C$30))))*Inputs!$C$29)-(Inputs!$C$28*(AM206/$DR$206))))*(AM206/$DR$206))</f>
        <v>4401.767722</v>
      </c>
      <c r="AN8" s="155">
        <f>((1/(1+exp(-Inputs!$C$30*0.002*(AN206-1825/Inputs!$C$30))))*Inputs!$C$29+Inputs!$C$28)-((1/(1+exp(-Inputs!$C$30*0.002*(0-1825/Inputs!$C$30))))*Inputs!$C$29)-(Inputs!$C$28*(AN206/$DR$206))+((Inputs!$C$29-(((1/(1+exp(-Inputs!$C$30*0.002*(AN206-1825/Inputs!$C$30))))*Inputs!$C$29+Inputs!$C$28)-((1/(1+exp(-Inputs!$C$30*0.002*(0-1825/Inputs!$C$30))))*Inputs!$C$29)-(Inputs!$C$28*(AN206/$DR$206))))*(AN206/$DR$206))</f>
        <v>4524.455755</v>
      </c>
      <c r="AO8" s="155">
        <f>((1/(1+exp(-Inputs!$C$30*0.002*(AO206-1825/Inputs!$C$30))))*Inputs!$C$29+Inputs!$C$28)-((1/(1+exp(-Inputs!$C$30*0.002*(0-1825/Inputs!$C$30))))*Inputs!$C$29)-(Inputs!$C$28*(AO206/$DR$206))+((Inputs!$C$29-(((1/(1+exp(-Inputs!$C$30*0.002*(AO206-1825/Inputs!$C$30))))*Inputs!$C$29+Inputs!$C$28)-((1/(1+exp(-Inputs!$C$30*0.002*(0-1825/Inputs!$C$30))))*Inputs!$C$29)-(Inputs!$C$28*(AO206/$DR$206))))*(AO206/$DR$206))</f>
        <v>4661.079333</v>
      </c>
      <c r="AP8" s="155">
        <f>((1/(1+exp(-Inputs!$C$30*0.002*(AP206-1825/Inputs!$C$30))))*Inputs!$C$29+Inputs!$C$28)-((1/(1+exp(-Inputs!$C$30*0.002*(0-1825/Inputs!$C$30))))*Inputs!$C$29)-(Inputs!$C$28*(AP206/$DR$206))+((Inputs!$C$29-(((1/(1+exp(-Inputs!$C$30*0.002*(AP206-1825/Inputs!$C$30))))*Inputs!$C$29+Inputs!$C$28)-((1/(1+exp(-Inputs!$C$30*0.002*(0-1825/Inputs!$C$30))))*Inputs!$C$29)-(Inputs!$C$28*(AP206/$DR$206))))*(AP206/$DR$206))</f>
        <v>4793.999441</v>
      </c>
      <c r="AQ8" s="155">
        <f>((1/(1+exp(-Inputs!$C$30*0.002*(AQ206-1825/Inputs!$C$30))))*Inputs!$C$29+Inputs!$C$28)-((1/(1+exp(-Inputs!$C$30*0.002*(0-1825/Inputs!$C$30))))*Inputs!$C$29)-(Inputs!$C$28*(AQ206/$DR$206))+((Inputs!$C$29-(((1/(1+exp(-Inputs!$C$30*0.002*(AQ206-1825/Inputs!$C$30))))*Inputs!$C$29+Inputs!$C$28)-((1/(1+exp(-Inputs!$C$30*0.002*(0-1825/Inputs!$C$30))))*Inputs!$C$29)-(Inputs!$C$28*(AQ206/$DR$206))))*(AQ206/$DR$206))</f>
        <v>4931.97526</v>
      </c>
      <c r="AR8" s="155">
        <f>((1/(1+exp(-Inputs!$C$30*0.002*(AR206-1825/Inputs!$C$30))))*Inputs!$C$29+Inputs!$C$28)-((1/(1+exp(-Inputs!$C$30*0.002*(0-1825/Inputs!$C$30))))*Inputs!$C$29)-(Inputs!$C$28*(AR206/$DR$206))+((Inputs!$C$29-(((1/(1+exp(-Inputs!$C$30*0.002*(AR206-1825/Inputs!$C$30))))*Inputs!$C$29+Inputs!$C$28)-((1/(1+exp(-Inputs!$C$30*0.002*(0-1825/Inputs!$C$30))))*Inputs!$C$29)-(Inputs!$C$28*(AR206/$DR$206))))*(AR206/$DR$206))</f>
        <v>5065.998455</v>
      </c>
      <c r="AS8" s="155">
        <f>((1/(1+exp(-Inputs!$C$30*0.002*(AS206-1825/Inputs!$C$30))))*Inputs!$C$29+Inputs!$C$28)-((1/(1+exp(-Inputs!$C$30*0.002*(0-1825/Inputs!$C$30))))*Inputs!$C$29)-(Inputs!$C$28*(AS206/$DR$206))+((Inputs!$C$29-(((1/(1+exp(-Inputs!$C$30*0.002*(AS206-1825/Inputs!$C$30))))*Inputs!$C$29+Inputs!$C$28)-((1/(1+exp(-Inputs!$C$30*0.002*(0-1825/Inputs!$C$30))))*Inputs!$C$29)-(Inputs!$C$28*(AS206/$DR$206))))*(AS206/$DR$206))</f>
        <v>5204.883312</v>
      </c>
      <c r="AT8" s="155">
        <f>((1/(1+exp(-Inputs!$C$30*0.002*(AT206-1825/Inputs!$C$30))))*Inputs!$C$29+Inputs!$C$28)-((1/(1+exp(-Inputs!$C$30*0.002*(0-1825/Inputs!$C$30))))*Inputs!$C$29)-(Inputs!$C$28*(AT206/$DR$206))+((Inputs!$C$29-(((1/(1+exp(-Inputs!$C$30*0.002*(AT206-1825/Inputs!$C$30))))*Inputs!$C$29+Inputs!$C$28)-((1/(1+exp(-Inputs!$C$30*0.002*(0-1825/Inputs!$C$30))))*Inputs!$C$29)-(Inputs!$C$28*(AT206/$DR$206))))*(AT206/$DR$206))</f>
        <v>5344.037119</v>
      </c>
      <c r="AU8" s="155">
        <f>((1/(1+exp(-Inputs!$C$30*0.002*(AU206-1825/Inputs!$C$30))))*Inputs!$C$29+Inputs!$C$28)-((1/(1+exp(-Inputs!$C$30*0.002*(0-1825/Inputs!$C$30))))*Inputs!$C$29)-(Inputs!$C$28*(AU206/$DR$206))+((Inputs!$C$29-(((1/(1+exp(-Inputs!$C$30*0.002*(AU206-1825/Inputs!$C$30))))*Inputs!$C$29+Inputs!$C$28)-((1/(1+exp(-Inputs!$C$30*0.002*(0-1825/Inputs!$C$30))))*Inputs!$C$29)-(Inputs!$C$28*(AU206/$DR$206))))*(AU206/$DR$206))</f>
        <v>5478.824406</v>
      </c>
      <c r="AV8" s="155">
        <f>((1/(1+exp(-Inputs!$C$30*0.002*(AV206-1825/Inputs!$C$30))))*Inputs!$C$29+Inputs!$C$28)-((1/(1+exp(-Inputs!$C$30*0.002*(0-1825/Inputs!$C$30))))*Inputs!$C$29)-(Inputs!$C$28*(AV206/$DR$206))+((Inputs!$C$29-(((1/(1+exp(-Inputs!$C$30*0.002*(AV206-1825/Inputs!$C$30))))*Inputs!$C$29+Inputs!$C$28)-((1/(1+exp(-Inputs!$C$30*0.002*(0-1825/Inputs!$C$30))))*Inputs!$C$29)-(Inputs!$C$28*(AV206/$DR$206))))*(AV206/$DR$206))</f>
        <v>5618.084534</v>
      </c>
      <c r="AW8" s="155">
        <f>((1/(1+exp(-Inputs!$C$30*0.002*(AW206-1825/Inputs!$C$30))))*Inputs!$C$29+Inputs!$C$28)-((1/(1+exp(-Inputs!$C$30*0.002*(0-1825/Inputs!$C$30))))*Inputs!$C$29)-(Inputs!$C$28*(AW206/$DR$206))+((Inputs!$C$29-(((1/(1+exp(-Inputs!$C$30*0.002*(AW206-1825/Inputs!$C$30))))*Inputs!$C$29+Inputs!$C$28)-((1/(1+exp(-Inputs!$C$30*0.002*(0-1825/Inputs!$C$30))))*Inputs!$C$29)-(Inputs!$C$28*(AW206/$DR$206))))*(AW206/$DR$206))</f>
        <v>5752.685504</v>
      </c>
      <c r="AX8" s="155">
        <f>((1/(1+exp(-Inputs!$C$30*0.002*(AX206-1825/Inputs!$C$30))))*Inputs!$C$29+Inputs!$C$28)-((1/(1+exp(-Inputs!$C$30*0.002*(0-1825/Inputs!$C$30))))*Inputs!$C$29)-(Inputs!$C$28*(AX206/$DR$206))+((Inputs!$C$29-(((1/(1+exp(-Inputs!$C$30*0.002*(AX206-1825/Inputs!$C$30))))*Inputs!$C$29+Inputs!$C$28)-((1/(1+exp(-Inputs!$C$30*0.002*(0-1825/Inputs!$C$30))))*Inputs!$C$29)-(Inputs!$C$28*(AX206/$DR$206))))*(AX206/$DR$206))</f>
        <v>5891.439726</v>
      </c>
      <c r="AY8" s="155">
        <f>((1/(1+exp(-Inputs!$C$30*0.002*(AY206-1825/Inputs!$C$30))))*Inputs!$C$29+Inputs!$C$28)-((1/(1+exp(-Inputs!$C$30*0.002*(0-1825/Inputs!$C$30))))*Inputs!$C$29)-(Inputs!$C$28*(AY206/$DR$206))+((Inputs!$C$29-(((1/(1+exp(-Inputs!$C$30*0.002*(AY206-1825/Inputs!$C$30))))*Inputs!$C$29+Inputs!$C$28)-((1/(1+exp(-Inputs!$C$30*0.002*(0-1825/Inputs!$C$30))))*Inputs!$C$29)-(Inputs!$C$28*(AY206/$DR$206))))*(AY206/$DR$206))</f>
        <v>6029.685131</v>
      </c>
      <c r="AZ8" s="155">
        <f>((1/(1+exp(-Inputs!$C$30*0.002*(AZ206-1825/Inputs!$C$30))))*Inputs!$C$29+Inputs!$C$28)-((1/(1+exp(-Inputs!$C$30*0.002*(0-1825/Inputs!$C$30))))*Inputs!$C$29)-(Inputs!$C$28*(AZ206/$DR$206))+((Inputs!$C$29-(((1/(1+exp(-Inputs!$C$30*0.002*(AZ206-1825/Inputs!$C$30))))*Inputs!$C$29+Inputs!$C$28)-((1/(1+exp(-Inputs!$C$30*0.002*(0-1825/Inputs!$C$30))))*Inputs!$C$29)-(Inputs!$C$28*(AZ206/$DR$206))))*(AZ206/$DR$206))</f>
        <v>6158.393987</v>
      </c>
      <c r="BA8" s="155">
        <f>((1/(1+exp(-Inputs!$C$30*0.002*(BA206-1825/Inputs!$C$30))))*Inputs!$C$29+Inputs!$C$28)-((1/(1+exp(-Inputs!$C$30*0.002*(0-1825/Inputs!$C$30))))*Inputs!$C$29)-(Inputs!$C$28*(BA206/$DR$206))+((Inputs!$C$29-(((1/(1+exp(-Inputs!$C$30*0.002*(BA206-1825/Inputs!$C$30))))*Inputs!$C$29+Inputs!$C$28)-((1/(1+exp(-Inputs!$C$30*0.002*(0-1825/Inputs!$C$30))))*Inputs!$C$29)-(Inputs!$C$28*(BA206/$DR$206))))*(BA206/$DR$206))</f>
        <v>6295.147479</v>
      </c>
      <c r="BB8" s="155">
        <f>((1/(1+exp(-Inputs!$C$30*0.002*(BB206-1825/Inputs!$C$30))))*Inputs!$C$29+Inputs!$C$28)-((1/(1+exp(-Inputs!$C$30*0.002*(0-1825/Inputs!$C$30))))*Inputs!$C$29)-(Inputs!$C$28*(BB206/$DR$206))+((Inputs!$C$29-(((1/(1+exp(-Inputs!$C$30*0.002*(BB206-1825/Inputs!$C$30))))*Inputs!$C$29+Inputs!$C$28)-((1/(1+exp(-Inputs!$C$30*0.002*(0-1825/Inputs!$C$30))))*Inputs!$C$29)-(Inputs!$C$28*(BB206/$DR$206))))*(BB206/$DR$206))</f>
        <v>6426.5011</v>
      </c>
      <c r="BC8" s="155">
        <f>((1/(1+exp(-Inputs!$C$30*0.002*(BC206-1825/Inputs!$C$30))))*Inputs!$C$29+Inputs!$C$28)-((1/(1+exp(-Inputs!$C$30*0.002*(0-1825/Inputs!$C$30))))*Inputs!$C$29)-(Inputs!$C$28*(BC206/$DR$206))+((Inputs!$C$29-(((1/(1+exp(-Inputs!$C$30*0.002*(BC206-1825/Inputs!$C$30))))*Inputs!$C$29+Inputs!$C$28)-((1/(1+exp(-Inputs!$C$30*0.002*(0-1825/Inputs!$C$30))))*Inputs!$C$29)-(Inputs!$C$28*(BC206/$DR$206))))*(BC206/$DR$206))</f>
        <v>6561.030251</v>
      </c>
      <c r="BD8" s="155">
        <f>((1/(1+exp(-Inputs!$C$30*0.002*(BD206-1825/Inputs!$C$30))))*Inputs!$C$29+Inputs!$C$28)-((1/(1+exp(-Inputs!$C$30*0.002*(0-1825/Inputs!$C$30))))*Inputs!$C$29)-(Inputs!$C$28*(BD206/$DR$206))+((Inputs!$C$29-(((1/(1+exp(-Inputs!$C$30*0.002*(BD206-1825/Inputs!$C$30))))*Inputs!$C$29+Inputs!$C$28)-((1/(1+exp(-Inputs!$C$30*0.002*(0-1825/Inputs!$C$30))))*Inputs!$C$29)-(Inputs!$C$28*(BD206/$DR$206))))*(BD206/$DR$206))</f>
        <v>6689.881261</v>
      </c>
      <c r="BE8" s="155">
        <f>((1/(1+exp(-Inputs!$C$30*0.002*(BE206-1825/Inputs!$C$30))))*Inputs!$C$29+Inputs!$C$28)-((1/(1+exp(-Inputs!$C$30*0.002*(0-1825/Inputs!$C$30))))*Inputs!$C$29)-(Inputs!$C$28*(BE206/$DR$206))+((Inputs!$C$29-(((1/(1+exp(-Inputs!$C$30*0.002*(BE206-1825/Inputs!$C$30))))*Inputs!$C$29+Inputs!$C$28)-((1/(1+exp(-Inputs!$C$30*0.002*(0-1825/Inputs!$C$30))))*Inputs!$C$29)-(Inputs!$C$28*(BE206/$DR$206))))*(BE206/$DR$206))</f>
        <v>6821.462706</v>
      </c>
      <c r="BF8" s="155">
        <f>((1/(1+exp(-Inputs!$C$30*0.002*(BF206-1825/Inputs!$C$30))))*Inputs!$C$29+Inputs!$C$28)-((1/(1+exp(-Inputs!$C$30*0.002*(0-1825/Inputs!$C$30))))*Inputs!$C$29)-(Inputs!$C$28*(BF206/$DR$206))+((Inputs!$C$29-(((1/(1+exp(-Inputs!$C$30*0.002*(BF206-1825/Inputs!$C$30))))*Inputs!$C$29+Inputs!$C$28)-((1/(1+exp(-Inputs!$C$30*0.002*(0-1825/Inputs!$C$30))))*Inputs!$C$29)-(Inputs!$C$28*(BF206/$DR$206))))*(BF206/$DR$206))</f>
        <v>6951.271513</v>
      </c>
      <c r="BG8" s="155">
        <f>((1/(1+exp(-Inputs!$C$30*0.002*(BG206-1825/Inputs!$C$30))))*Inputs!$C$29+Inputs!$C$28)-((1/(1+exp(-Inputs!$C$30*0.002*(0-1825/Inputs!$C$30))))*Inputs!$C$29)-(Inputs!$C$28*(BG206/$DR$206))+((Inputs!$C$29-(((1/(1+exp(-Inputs!$C$30*0.002*(BG206-1825/Inputs!$C$30))))*Inputs!$C$29+Inputs!$C$28)-((1/(1+exp(-Inputs!$C$30*0.002*(0-1825/Inputs!$C$30))))*Inputs!$C$29)-(Inputs!$C$28*(BG206/$DR$206))))*(BG206/$DR$206))</f>
        <v>7075.034784</v>
      </c>
      <c r="BH8" s="155">
        <f>((1/(1+exp(-Inputs!$C$30*0.002*(BH206-1825/Inputs!$C$30))))*Inputs!$C$29+Inputs!$C$28)-((1/(1+exp(-Inputs!$C$30*0.002*(0-1825/Inputs!$C$30))))*Inputs!$C$29)-(Inputs!$C$28*(BH206/$DR$206))+((Inputs!$C$29-(((1/(1+exp(-Inputs!$C$30*0.002*(BH206-1825/Inputs!$C$30))))*Inputs!$C$29+Inputs!$C$28)-((1/(1+exp(-Inputs!$C$30*0.002*(0-1825/Inputs!$C$30))))*Inputs!$C$29)-(Inputs!$C$28*(BH206/$DR$206))))*(BH206/$DR$206))</f>
        <v>7200.832167</v>
      </c>
      <c r="BI8" s="155">
        <f>((1/(1+exp(-Inputs!$C$30*0.002*(BI206-1825/Inputs!$C$30))))*Inputs!$C$29+Inputs!$C$28)-((1/(1+exp(-Inputs!$C$30*0.002*(0-1825/Inputs!$C$30))))*Inputs!$C$29)-(Inputs!$C$28*(BI206/$DR$206))+((Inputs!$C$29-(((1/(1+exp(-Inputs!$C$30*0.002*(BI206-1825/Inputs!$C$30))))*Inputs!$C$29+Inputs!$C$28)-((1/(1+exp(-Inputs!$C$30*0.002*(0-1825/Inputs!$C$30))))*Inputs!$C$29)-(Inputs!$C$28*(BI206/$DR$206))))*(BI206/$DR$206))</f>
        <v>7320.389631</v>
      </c>
      <c r="BJ8" s="155">
        <f>((1/(1+exp(-Inputs!$C$30*0.002*(BJ206-1825/Inputs!$C$30))))*Inputs!$C$29+Inputs!$C$28)-((1/(1+exp(-Inputs!$C$30*0.002*(0-1825/Inputs!$C$30))))*Inputs!$C$29)-(Inputs!$C$28*(BJ206/$DR$206))+((Inputs!$C$29-(((1/(1+exp(-Inputs!$C$30*0.002*(BJ206-1825/Inputs!$C$30))))*Inputs!$C$29+Inputs!$C$28)-((1/(1+exp(-Inputs!$C$30*0.002*(0-1825/Inputs!$C$30))))*Inputs!$C$29)-(Inputs!$C$28*(BJ206/$DR$206))))*(BJ206/$DR$206))</f>
        <v>7441.519938</v>
      </c>
      <c r="BK8" s="155">
        <f>((1/(1+exp(-Inputs!$C$30*0.002*(BK206-1825/Inputs!$C$30))))*Inputs!$C$29+Inputs!$C$28)-((1/(1+exp(-Inputs!$C$30*0.002*(0-1825/Inputs!$C$30))))*Inputs!$C$29)-(Inputs!$C$28*(BK206/$DR$206))+((Inputs!$C$29-(((1/(1+exp(-Inputs!$C$30*0.002*(BK206-1825/Inputs!$C$30))))*Inputs!$C$29+Inputs!$C$28)-((1/(1+exp(-Inputs!$C$30*0.002*(0-1825/Inputs!$C$30))))*Inputs!$C$29)-(Inputs!$C$28*(BK206/$DR$206))))*(BK206/$DR$206))</f>
        <v>7560.046789</v>
      </c>
      <c r="BL8" s="155">
        <f>((1/(1+exp(-Inputs!$C$30*0.002*(BL206-1825/Inputs!$C$30))))*Inputs!$C$29+Inputs!$C$28)-((1/(1+exp(-Inputs!$C$30*0.002*(0-1825/Inputs!$C$30))))*Inputs!$C$29)-(Inputs!$C$28*(BL206/$DR$206))+((Inputs!$C$29-(((1/(1+exp(-Inputs!$C$30*0.002*(BL206-1825/Inputs!$C$30))))*Inputs!$C$29+Inputs!$C$28)-((1/(1+exp(-Inputs!$C$30*0.002*(0-1825/Inputs!$C$30))))*Inputs!$C$29)-(Inputs!$C$28*(BL206/$DR$206))))*(BL206/$DR$206))</f>
        <v>7664.74636</v>
      </c>
      <c r="BM8" s="155">
        <f>((1/(1+exp(-Inputs!$C$30*0.002*(BM206-1825/Inputs!$C$30))))*Inputs!$C$29+Inputs!$C$28)-((1/(1+exp(-Inputs!$C$30*0.002*(0-1825/Inputs!$C$30))))*Inputs!$C$29)-(Inputs!$C$28*(BM206/$DR$206))+((Inputs!$C$29-(((1/(1+exp(-Inputs!$C$30*0.002*(BM206-1825/Inputs!$C$30))))*Inputs!$C$29+Inputs!$C$28)-((1/(1+exp(-Inputs!$C$30*0.002*(0-1825/Inputs!$C$30))))*Inputs!$C$29)-(Inputs!$C$28*(BM206/$DR$206))))*(BM206/$DR$206))</f>
        <v>7777.932353</v>
      </c>
      <c r="BN8" s="155">
        <f>((1/(1+exp(-Inputs!$C$30*0.002*(BN206-1825/Inputs!$C$30))))*Inputs!$C$29+Inputs!$C$28)-((1/(1+exp(-Inputs!$C$30*0.002*(0-1825/Inputs!$C$30))))*Inputs!$C$29)-(Inputs!$C$28*(BN206/$DR$206))+((Inputs!$C$29-(((1/(1+exp(-Inputs!$C$30*0.002*(BN206-1825/Inputs!$C$30))))*Inputs!$C$29+Inputs!$C$28)-((1/(1+exp(-Inputs!$C$30*0.002*(0-1825/Inputs!$C$30))))*Inputs!$C$29)-(Inputs!$C$28*(BN206/$DR$206))))*(BN206/$DR$206))</f>
        <v>7884.624363</v>
      </c>
      <c r="BO8" s="155">
        <f>((1/(1+exp(-Inputs!$C$30*0.002*(BO206-1825/Inputs!$C$30))))*Inputs!$C$29+Inputs!$C$28)-((1/(1+exp(-Inputs!$C$30*0.002*(0-1825/Inputs!$C$30))))*Inputs!$C$29)-(Inputs!$C$28*(BO206/$DR$206))+((Inputs!$C$29-(((1/(1+exp(-Inputs!$C$30*0.002*(BO206-1825/Inputs!$C$30))))*Inputs!$C$29+Inputs!$C$28)-((1/(1+exp(-Inputs!$C$30*0.002*(0-1825/Inputs!$C$30))))*Inputs!$C$29)-(Inputs!$C$28*(BO206/$DR$206))))*(BO206/$DR$206))</f>
        <v>7991.829914</v>
      </c>
      <c r="BP8" s="155">
        <f>((1/(1+exp(-Inputs!$C$30*0.002*(BP206-1825/Inputs!$C$30))))*Inputs!$C$29+Inputs!$C$28)-((1/(1+exp(-Inputs!$C$30*0.002*(0-1825/Inputs!$C$30))))*Inputs!$C$29)-(Inputs!$C$28*(BP206/$DR$206))+((Inputs!$C$29-(((1/(1+exp(-Inputs!$C$30*0.002*(BP206-1825/Inputs!$C$30))))*Inputs!$C$29+Inputs!$C$28)-((1/(1+exp(-Inputs!$C$30*0.002*(0-1825/Inputs!$C$30))))*Inputs!$C$29)-(Inputs!$C$28*(BP206/$DR$206))))*(BP206/$DR$206))</f>
        <v>8092.544154</v>
      </c>
      <c r="BQ8" s="155">
        <f>((1/(1+exp(-Inputs!$C$30*0.002*(BQ206-1825/Inputs!$C$30))))*Inputs!$C$29+Inputs!$C$28)-((1/(1+exp(-Inputs!$C$30*0.002*(0-1825/Inputs!$C$30))))*Inputs!$C$29)-(Inputs!$C$28*(BQ206/$DR$206))+((Inputs!$C$29-(((1/(1+exp(-Inputs!$C$30*0.002*(BQ206-1825/Inputs!$C$30))))*Inputs!$C$29+Inputs!$C$28)-((1/(1+exp(-Inputs!$C$30*0.002*(0-1825/Inputs!$C$30))))*Inputs!$C$29)-(Inputs!$C$28*(BQ206/$DR$206))))*(BQ206/$DR$206))</f>
        <v>8193.402474</v>
      </c>
      <c r="BR8" s="155">
        <f>((1/(1+exp(-Inputs!$C$30*0.002*(BR206-1825/Inputs!$C$30))))*Inputs!$C$29+Inputs!$C$28)-((1/(1+exp(-Inputs!$C$30*0.002*(0-1825/Inputs!$C$30))))*Inputs!$C$29)-(Inputs!$C$28*(BR206/$DR$206))+((Inputs!$C$29-(((1/(1+exp(-Inputs!$C$30*0.002*(BR206-1825/Inputs!$C$30))))*Inputs!$C$29+Inputs!$C$28)-((1/(1+exp(-Inputs!$C$30*0.002*(0-1825/Inputs!$C$30))))*Inputs!$C$29)-(Inputs!$C$28*(BR206/$DR$206))))*(BR206/$DR$206))</f>
        <v>8290.928938</v>
      </c>
      <c r="BS8" s="155">
        <f>((1/(1+exp(-Inputs!$C$30*0.002*(BS206-1825/Inputs!$C$30))))*Inputs!$C$29+Inputs!$C$28)-((1/(1+exp(-Inputs!$C$30*0.002*(0-1825/Inputs!$C$30))))*Inputs!$C$29)-(Inputs!$C$28*(BS206/$DR$206))+((Inputs!$C$29-(((1/(1+exp(-Inputs!$C$30*0.002*(BS206-1825/Inputs!$C$30))))*Inputs!$C$29+Inputs!$C$28)-((1/(1+exp(-Inputs!$C$30*0.002*(0-1825/Inputs!$C$30))))*Inputs!$C$29)-(Inputs!$C$28*(BS206/$DR$206))))*(BS206/$DR$206))</f>
        <v>8382.087485</v>
      </c>
      <c r="BT8" s="155">
        <f>((1/(1+exp(-Inputs!$C$30*0.002*(BT206-1825/Inputs!$C$30))))*Inputs!$C$29+Inputs!$C$28)-((1/(1+exp(-Inputs!$C$30*0.002*(0-1825/Inputs!$C$30))))*Inputs!$C$29)-(Inputs!$C$28*(BT206/$DR$206))+((Inputs!$C$29-(((1/(1+exp(-Inputs!$C$30*0.002*(BT206-1825/Inputs!$C$30))))*Inputs!$C$29+Inputs!$C$28)-((1/(1+exp(-Inputs!$C$30*0.002*(0-1825/Inputs!$C$30))))*Inputs!$C$29)-(Inputs!$C$28*(BT206/$DR$206))))*(BT206/$DR$206))</f>
        <v>8472.918141</v>
      </c>
      <c r="BU8" s="155">
        <f>((1/(1+exp(-Inputs!$C$30*0.002*(BU206-1825/Inputs!$C$30))))*Inputs!$C$29+Inputs!$C$28)-((1/(1+exp(-Inputs!$C$30*0.002*(0-1825/Inputs!$C$30))))*Inputs!$C$29)-(Inputs!$C$28*(BU206/$DR$206))+((Inputs!$C$29-(((1/(1+exp(-Inputs!$C$30*0.002*(BU206-1825/Inputs!$C$30))))*Inputs!$C$29+Inputs!$C$28)-((1/(1+exp(-Inputs!$C$30*0.002*(0-1825/Inputs!$C$30))))*Inputs!$C$29)-(Inputs!$C$28*(BU206/$DR$206))))*(BU206/$DR$206))</f>
        <v>8557.538363</v>
      </c>
      <c r="BV8" s="155">
        <f>((1/(1+exp(-Inputs!$C$30*0.002*(BV206-1825/Inputs!$C$30))))*Inputs!$C$29+Inputs!$C$28)-((1/(1+exp(-Inputs!$C$30*0.002*(0-1825/Inputs!$C$30))))*Inputs!$C$29)-(Inputs!$C$28*(BV206/$DR$206))+((Inputs!$C$29-(((1/(1+exp(-Inputs!$C$30*0.002*(BV206-1825/Inputs!$C$30))))*Inputs!$C$29+Inputs!$C$28)-((1/(1+exp(-Inputs!$C$30*0.002*(0-1825/Inputs!$C$30))))*Inputs!$C$29)-(Inputs!$C$28*(BV206/$DR$206))))*(BV206/$DR$206))</f>
        <v>8641.579392</v>
      </c>
      <c r="BW8" s="155">
        <f>((1/(1+exp(-Inputs!$C$30*0.002*(BW206-1825/Inputs!$C$30))))*Inputs!$C$29+Inputs!$C$28)-((1/(1+exp(-Inputs!$C$30*0.002*(0-1825/Inputs!$C$30))))*Inputs!$C$29)-(Inputs!$C$28*(BW206/$DR$206))+((Inputs!$C$29-(((1/(1+exp(-Inputs!$C$30*0.002*(BW206-1825/Inputs!$C$30))))*Inputs!$C$29+Inputs!$C$28)-((1/(1+exp(-Inputs!$C$30*0.002*(0-1825/Inputs!$C$30))))*Inputs!$C$29)-(Inputs!$C$28*(BW206/$DR$206))))*(BW206/$DR$206))</f>
        <v>8722.16784</v>
      </c>
      <c r="BX8" s="155">
        <f>((1/(1+exp(-Inputs!$C$30*0.002*(BX206-1825/Inputs!$C$30))))*Inputs!$C$29+Inputs!$C$28)-((1/(1+exp(-Inputs!$C$30*0.002*(0-1825/Inputs!$C$30))))*Inputs!$C$29)-(Inputs!$C$28*(BX206/$DR$206))+((Inputs!$C$29-(((1/(1+exp(-Inputs!$C$30*0.002*(BX206-1825/Inputs!$C$30))))*Inputs!$C$29+Inputs!$C$28)-((1/(1+exp(-Inputs!$C$30*0.002*(0-1825/Inputs!$C$30))))*Inputs!$C$29)-(Inputs!$C$28*(BX206/$DR$206))))*(BX206/$DR$206))</f>
        <v>8792.002834</v>
      </c>
      <c r="BY8" s="155">
        <f>((1/(1+exp(-Inputs!$C$30*0.002*(BY206-1825/Inputs!$C$30))))*Inputs!$C$29+Inputs!$C$28)-((1/(1+exp(-Inputs!$C$30*0.002*(0-1825/Inputs!$C$30))))*Inputs!$C$29)-(Inputs!$C$28*(BY206/$DR$206))+((Inputs!$C$29-(((1/(1+exp(-Inputs!$C$30*0.002*(BY206-1825/Inputs!$C$30))))*Inputs!$C$29+Inputs!$C$28)-((1/(1+exp(-Inputs!$C$30*0.002*(0-1825/Inputs!$C$30))))*Inputs!$C$29)-(Inputs!$C$28*(BY206/$DR$206))))*(BY206/$DR$206))</f>
        <v>8866.074478</v>
      </c>
      <c r="BZ8" s="155">
        <f>((1/(1+exp(-Inputs!$C$30*0.002*(BZ206-1825/Inputs!$C$30))))*Inputs!$C$29+Inputs!$C$28)-((1/(1+exp(-Inputs!$C$30*0.002*(0-1825/Inputs!$C$30))))*Inputs!$C$29)-(Inputs!$C$28*(BZ206/$DR$206))+((Inputs!$C$29-(((1/(1+exp(-Inputs!$C$30*0.002*(BZ206-1825/Inputs!$C$30))))*Inputs!$C$29+Inputs!$C$28)-((1/(1+exp(-Inputs!$C$30*0.002*(0-1825/Inputs!$C$30))))*Inputs!$C$29)-(Inputs!$C$28*(BZ206/$DR$206))))*(BZ206/$DR$206))</f>
        <v>8934.544662</v>
      </c>
      <c r="CA8" s="155">
        <f>((1/(1+exp(-Inputs!$C$30*0.002*(CA206-1825/Inputs!$C$30))))*Inputs!$C$29+Inputs!$C$28)-((1/(1+exp(-Inputs!$C$30*0.002*(0-1825/Inputs!$C$30))))*Inputs!$C$29)-(Inputs!$C$28*(CA206/$DR$206))+((Inputs!$C$29-(((1/(1+exp(-Inputs!$C$30*0.002*(CA206-1825/Inputs!$C$30))))*Inputs!$C$29+Inputs!$C$28)-((1/(1+exp(-Inputs!$C$30*0.002*(0-1825/Inputs!$C$30))))*Inputs!$C$29)-(Inputs!$C$28*(CA206/$DR$206))))*(CA206/$DR$206))</f>
        <v>9002.025996</v>
      </c>
      <c r="CB8" s="155">
        <f>((1/(1+exp(-Inputs!$C$30*0.002*(CB206-1825/Inputs!$C$30))))*Inputs!$C$29+Inputs!$C$28)-((1/(1+exp(-Inputs!$C$30*0.002*(0-1825/Inputs!$C$30))))*Inputs!$C$29)-(Inputs!$C$28*(CB206/$DR$206))+((Inputs!$C$29-(((1/(1+exp(-Inputs!$C$30*0.002*(CB206-1825/Inputs!$C$30))))*Inputs!$C$29+Inputs!$C$28)-((1/(1+exp(-Inputs!$C$30*0.002*(0-1825/Inputs!$C$30))))*Inputs!$C$29)-(Inputs!$C$28*(CB206/$DR$206))))*(CB206/$DR$206))</f>
        <v>9064.219773</v>
      </c>
      <c r="CC8" s="155">
        <f>((1/(1+exp(-Inputs!$C$30*0.002*(CC206-1825/Inputs!$C$30))))*Inputs!$C$29+Inputs!$C$28)-((1/(1+exp(-Inputs!$C$30*0.002*(0-1825/Inputs!$C$30))))*Inputs!$C$29)-(Inputs!$C$28*(CC206/$DR$206))+((Inputs!$C$29-(((1/(1+exp(-Inputs!$C$30*0.002*(CC206-1825/Inputs!$C$30))))*Inputs!$C$29+Inputs!$C$28)-((1/(1+exp(-Inputs!$C$30*0.002*(0-1825/Inputs!$C$30))))*Inputs!$C$29)-(Inputs!$C$28*(CC206/$DR$206))))*(CC206/$DR$206))</f>
        <v>9125.338191</v>
      </c>
      <c r="CD8" s="155">
        <f>((1/(1+exp(-Inputs!$C$30*0.002*(CD206-1825/Inputs!$C$30))))*Inputs!$C$29+Inputs!$C$28)-((1/(1+exp(-Inputs!$C$30*0.002*(0-1825/Inputs!$C$30))))*Inputs!$C$29)-(Inputs!$C$28*(CD206/$DR$206))+((Inputs!$C$29-(((1/(1+exp(-Inputs!$C$30*0.002*(CD206-1825/Inputs!$C$30))))*Inputs!$C$29+Inputs!$C$28)-((1/(1+exp(-Inputs!$C$30*0.002*(0-1825/Inputs!$C$30))))*Inputs!$C$29)-(Inputs!$C$28*(CD206/$DR$206))))*(CD206/$DR$206))</f>
        <v>9183.331369</v>
      </c>
      <c r="CE8" s="155">
        <f>((1/(1+exp(-Inputs!$C$30*0.002*(CE206-1825/Inputs!$C$30))))*Inputs!$C$29+Inputs!$C$28)-((1/(1+exp(-Inputs!$C$30*0.002*(0-1825/Inputs!$C$30))))*Inputs!$C$29)-(Inputs!$C$28*(CE206/$DR$206))+((Inputs!$C$29-(((1/(1+exp(-Inputs!$C$30*0.002*(CE206-1825/Inputs!$C$30))))*Inputs!$C$29+Inputs!$C$28)-((1/(1+exp(-Inputs!$C$30*0.002*(0-1825/Inputs!$C$30))))*Inputs!$C$29)-(Inputs!$C$28*(CE206/$DR$206))))*(CE206/$DR$206))</f>
        <v>9236.555937</v>
      </c>
      <c r="CF8" s="155">
        <f>((1/(1+exp(-Inputs!$C$30*0.002*(CF206-1825/Inputs!$C$30))))*Inputs!$C$29+Inputs!$C$28)-((1/(1+exp(-Inputs!$C$30*0.002*(0-1825/Inputs!$C$30))))*Inputs!$C$29)-(Inputs!$C$28*(CF206/$DR$206))+((Inputs!$C$29-(((1/(1+exp(-Inputs!$C$30*0.002*(CF206-1825/Inputs!$C$30))))*Inputs!$C$29+Inputs!$C$28)-((1/(1+exp(-Inputs!$C$30*0.002*(0-1825/Inputs!$C$30))))*Inputs!$C$29)-(Inputs!$C$28*(CF206/$DR$206))))*(CF206/$DR$206))</f>
        <v>9288.64642</v>
      </c>
      <c r="CG8" s="155">
        <f>((1/(1+exp(-Inputs!$C$30*0.002*(CG206-1825/Inputs!$C$30))))*Inputs!$C$29+Inputs!$C$28)-((1/(1+exp(-Inputs!$C$30*0.002*(0-1825/Inputs!$C$30))))*Inputs!$C$29)-(Inputs!$C$28*(CG206/$DR$206))+((Inputs!$C$29-(((1/(1+exp(-Inputs!$C$30*0.002*(CG206-1825/Inputs!$C$30))))*Inputs!$C$29+Inputs!$C$28)-((1/(1+exp(-Inputs!$C$30*0.002*(0-1825/Inputs!$C$30))))*Inputs!$C$29)-(Inputs!$C$28*(CG206/$DR$206))))*(CG206/$DR$206))</f>
        <v>9336.329359</v>
      </c>
      <c r="CH8" s="155">
        <f>((1/(1+exp(-Inputs!$C$30*0.002*(CH206-1825/Inputs!$C$30))))*Inputs!$C$29+Inputs!$C$28)-((1/(1+exp(-Inputs!$C$30*0.002*(0-1825/Inputs!$C$30))))*Inputs!$C$29)-(Inputs!$C$28*(CH206/$DR$206))+((Inputs!$C$29-(((1/(1+exp(-Inputs!$C$30*0.002*(CH206-1825/Inputs!$C$30))))*Inputs!$C$29+Inputs!$C$28)-((1/(1+exp(-Inputs!$C$30*0.002*(0-1825/Inputs!$C$30))))*Inputs!$C$29)-(Inputs!$C$28*(CH206/$DR$206))))*(CH206/$DR$206))</f>
        <v>9382.878743</v>
      </c>
      <c r="CI8" s="155">
        <f>((1/(1+exp(-Inputs!$C$30*0.002*(CI206-1825/Inputs!$C$30))))*Inputs!$C$29+Inputs!$C$28)-((1/(1+exp(-Inputs!$C$30*0.002*(0-1825/Inputs!$C$30))))*Inputs!$C$29)-(Inputs!$C$28*(CI206/$DR$206))+((Inputs!$C$29-(((1/(1+exp(-Inputs!$C$30*0.002*(CI206-1825/Inputs!$C$30))))*Inputs!$C$29+Inputs!$C$28)-((1/(1+exp(-Inputs!$C$30*0.002*(0-1825/Inputs!$C$30))))*Inputs!$C$29)-(Inputs!$C$28*(CI206/$DR$206))))*(CI206/$DR$206))</f>
        <v>9426.760439</v>
      </c>
      <c r="CJ8" s="155">
        <f>((1/(1+exp(-Inputs!$C$30*0.002*(CJ206-1825/Inputs!$C$30))))*Inputs!$C$29+Inputs!$C$28)-((1/(1+exp(-Inputs!$C$30*0.002*(0-1825/Inputs!$C$30))))*Inputs!$C$29)-(Inputs!$C$28*(CJ206/$DR$206))+((Inputs!$C$29-(((1/(1+exp(-Inputs!$C$30*0.002*(CJ206-1825/Inputs!$C$30))))*Inputs!$C$29+Inputs!$C$28)-((1/(1+exp(-Inputs!$C$30*0.002*(0-1825/Inputs!$C$30))))*Inputs!$C$29)-(Inputs!$C$28*(CJ206/$DR$206))))*(CJ206/$DR$206))</f>
        <v>9464.188611</v>
      </c>
      <c r="CK8" s="155">
        <f>((1/(1+exp(-Inputs!$C$30*0.002*(CK206-1825/Inputs!$C$30))))*Inputs!$C$29+Inputs!$C$28)-((1/(1+exp(-Inputs!$C$30*0.002*(0-1825/Inputs!$C$30))))*Inputs!$C$29)-(Inputs!$C$28*(CK206/$DR$206))+((Inputs!$C$29-(((1/(1+exp(-Inputs!$C$30*0.002*(CK206-1825/Inputs!$C$30))))*Inputs!$C$29+Inputs!$C$28)-((1/(1+exp(-Inputs!$C$30*0.002*(0-1825/Inputs!$C$30))))*Inputs!$C$29)-(Inputs!$C$28*(CK206/$DR$206))))*(CK206/$DR$206))</f>
        <v>9503.280361</v>
      </c>
      <c r="CL8" s="155">
        <f>((1/(1+exp(-Inputs!$C$30*0.002*(CL206-1825/Inputs!$C$30))))*Inputs!$C$29+Inputs!$C$28)-((1/(1+exp(-Inputs!$C$30*0.002*(0-1825/Inputs!$C$30))))*Inputs!$C$29)-(Inputs!$C$28*(CL206/$DR$206))+((Inputs!$C$29-(((1/(1+exp(-Inputs!$C$30*0.002*(CL206-1825/Inputs!$C$30))))*Inputs!$C$29+Inputs!$C$28)-((1/(1+exp(-Inputs!$C$30*0.002*(0-1825/Inputs!$C$30))))*Inputs!$C$29)-(Inputs!$C$28*(CL206/$DR$206))))*(CL206/$DR$206))</f>
        <v>9538.859837</v>
      </c>
      <c r="CM8" s="155">
        <f>((1/(1+exp(-Inputs!$C$30*0.002*(CM206-1825/Inputs!$C$30))))*Inputs!$C$29+Inputs!$C$28)-((1/(1+exp(-Inputs!$C$30*0.002*(0-1825/Inputs!$C$30))))*Inputs!$C$29)-(Inputs!$C$28*(CM206/$DR$206))+((Inputs!$C$29-(((1/(1+exp(-Inputs!$C$30*0.002*(CM206-1825/Inputs!$C$30))))*Inputs!$C$29+Inputs!$C$28)-((1/(1+exp(-Inputs!$C$30*0.002*(0-1825/Inputs!$C$30))))*Inputs!$C$29)-(Inputs!$C$28*(CM206/$DR$206))))*(CM206/$DR$206))</f>
        <v>9573.402503</v>
      </c>
      <c r="CN8" s="155">
        <f>((1/(1+exp(-Inputs!$C$30*0.002*(CN206-1825/Inputs!$C$30))))*Inputs!$C$29+Inputs!$C$28)-((1/(1+exp(-Inputs!$C$30*0.002*(0-1825/Inputs!$C$30))))*Inputs!$C$29)-(Inputs!$C$28*(CN206/$DR$206))+((Inputs!$C$29-(((1/(1+exp(-Inputs!$C$30*0.002*(CN206-1825/Inputs!$C$30))))*Inputs!$C$29+Inputs!$C$28)-((1/(1+exp(-Inputs!$C$30*0.002*(0-1825/Inputs!$C$30))))*Inputs!$C$29)-(Inputs!$C$28*(CN206/$DR$206))))*(CN206/$DR$206))</f>
        <v>9604.778603</v>
      </c>
      <c r="CO8" s="155">
        <f>((1/(1+exp(-Inputs!$C$30*0.002*(CO206-1825/Inputs!$C$30))))*Inputs!$C$29+Inputs!$C$28)-((1/(1+exp(-Inputs!$C$30*0.002*(0-1825/Inputs!$C$30))))*Inputs!$C$29)-(Inputs!$C$28*(CO206/$DR$206))+((Inputs!$C$29-(((1/(1+exp(-Inputs!$C$30*0.002*(CO206-1825/Inputs!$C$30))))*Inputs!$C$29+Inputs!$C$28)-((1/(1+exp(-Inputs!$C$30*0.002*(0-1825/Inputs!$C$30))))*Inputs!$C$29)-(Inputs!$C$28*(CO206/$DR$206))))*(CO206/$DR$206))</f>
        <v>9635.182281</v>
      </c>
      <c r="CP8" s="155">
        <f>((1/(1+exp(-Inputs!$C$30*0.002*(CP206-1825/Inputs!$C$30))))*Inputs!$C$29+Inputs!$C$28)-((1/(1+exp(-Inputs!$C$30*0.002*(0-1825/Inputs!$C$30))))*Inputs!$C$29)-(Inputs!$C$28*(CP206/$DR$206))+((Inputs!$C$29-(((1/(1+exp(-Inputs!$C$30*0.002*(CP206-1825/Inputs!$C$30))))*Inputs!$C$29+Inputs!$C$28)-((1/(1+exp(-Inputs!$C$30*0.002*(0-1825/Inputs!$C$30))))*Inputs!$C$29)-(Inputs!$C$28*(CP206/$DR$206))))*(CP206/$DR$206))</f>
        <v>9663.63734</v>
      </c>
      <c r="CQ8" s="155">
        <f>((1/(1+exp(-Inputs!$C$30*0.002*(CQ206-1825/Inputs!$C$30))))*Inputs!$C$29+Inputs!$C$28)-((1/(1+exp(-Inputs!$C$30*0.002*(0-1825/Inputs!$C$30))))*Inputs!$C$29)-(Inputs!$C$28*(CQ206/$DR$206))+((Inputs!$C$29-(((1/(1+exp(-Inputs!$C$30*0.002*(CQ206-1825/Inputs!$C$30))))*Inputs!$C$29+Inputs!$C$28)-((1/(1+exp(-Inputs!$C$30*0.002*(0-1825/Inputs!$C$30))))*Inputs!$C$29)-(Inputs!$C$28*(CQ206/$DR$206))))*(CQ206/$DR$206))</f>
        <v>9689.415336</v>
      </c>
      <c r="CR8" s="155">
        <f>((1/(1+exp(-Inputs!$C$30*0.002*(CR206-1825/Inputs!$C$30))))*Inputs!$C$29+Inputs!$C$28)-((1/(1+exp(-Inputs!$C$30*0.002*(0-1825/Inputs!$C$30))))*Inputs!$C$29)-(Inputs!$C$28*(CR206/$DR$206))+((Inputs!$C$29-(((1/(1+exp(-Inputs!$C$30*0.002*(CR206-1825/Inputs!$C$30))))*Inputs!$C$29+Inputs!$C$28)-((1/(1+exp(-Inputs!$C$30*0.002*(0-1825/Inputs!$C$30))))*Inputs!$C$29)-(Inputs!$C$28*(CR206/$DR$206))))*(CR206/$DR$206))</f>
        <v>9714.332107</v>
      </c>
      <c r="CS8" s="155">
        <f>((1/(1+exp(-Inputs!$C$30*0.002*(CS206-1825/Inputs!$C$30))))*Inputs!$C$29+Inputs!$C$28)-((1/(1+exp(-Inputs!$C$30*0.002*(0-1825/Inputs!$C$30))))*Inputs!$C$29)-(Inputs!$C$28*(CS206/$DR$206))+((Inputs!$C$29-(((1/(1+exp(-Inputs!$C$30*0.002*(CS206-1825/Inputs!$C$30))))*Inputs!$C$29+Inputs!$C$28)-((1/(1+exp(-Inputs!$C$30*0.002*(0-1825/Inputs!$C$30))))*Inputs!$C$29)-(Inputs!$C$28*(CS206/$DR$206))))*(CS206/$DR$206))</f>
        <v>9736.870979</v>
      </c>
      <c r="CT8" s="155">
        <f>((1/(1+exp(-Inputs!$C$30*0.002*(CT206-1825/Inputs!$C$30))))*Inputs!$C$29+Inputs!$C$28)-((1/(1+exp(-Inputs!$C$30*0.002*(0-1825/Inputs!$C$30))))*Inputs!$C$29)-(Inputs!$C$28*(CT206/$DR$206))+((Inputs!$C$29-(((1/(1+exp(-Inputs!$C$30*0.002*(CT206-1825/Inputs!$C$30))))*Inputs!$C$29+Inputs!$C$28)-((1/(1+exp(-Inputs!$C$30*0.002*(0-1825/Inputs!$C$30))))*Inputs!$C$29)-(Inputs!$C$28*(CT206/$DR$206))))*(CT206/$DR$206))</f>
        <v>9758.626817</v>
      </c>
      <c r="CU8" s="155">
        <f>((1/(1+exp(-Inputs!$C$30*0.002*(CU206-1825/Inputs!$C$30))))*Inputs!$C$29+Inputs!$C$28)-((1/(1+exp(-Inputs!$C$30*0.002*(0-1825/Inputs!$C$30))))*Inputs!$C$29)-(Inputs!$C$28*(CU206/$DR$206))+((Inputs!$C$29-(((1/(1+exp(-Inputs!$C$30*0.002*(CU206-1825/Inputs!$C$30))))*Inputs!$C$29+Inputs!$C$28)-((1/(1+exp(-Inputs!$C$30*0.002*(0-1825/Inputs!$C$30))))*Inputs!$C$29)-(Inputs!$C$28*(CU206/$DR$206))))*(CU206/$DR$206))</f>
        <v>9778.91403</v>
      </c>
      <c r="CV8" s="155">
        <f>((1/(1+exp(-Inputs!$C$30*0.002*(CV206-1825/Inputs!$C$30))))*Inputs!$C$29+Inputs!$C$28)-((1/(1+exp(-Inputs!$C$30*0.002*(0-1825/Inputs!$C$30))))*Inputs!$C$29)-(Inputs!$C$28*(CV206/$DR$206))+((Inputs!$C$29-(((1/(1+exp(-Inputs!$C$30*0.002*(CV206-1825/Inputs!$C$30))))*Inputs!$C$29+Inputs!$C$28)-((1/(1+exp(-Inputs!$C$30*0.002*(0-1825/Inputs!$C$30))))*Inputs!$C$29)-(Inputs!$C$28*(CV206/$DR$206))))*(CV206/$DR$206))</f>
        <v>9796.64146</v>
      </c>
      <c r="CW8" s="155">
        <f>((1/(1+exp(-Inputs!$C$30*0.002*(CW206-1825/Inputs!$C$30))))*Inputs!$C$29+Inputs!$C$28)-((1/(1+exp(-Inputs!$C$30*0.002*(0-1825/Inputs!$C$30))))*Inputs!$C$29)-(Inputs!$C$28*(CW206/$DR$206))+((Inputs!$C$29-(((1/(1+exp(-Inputs!$C$30*0.002*(CW206-1825/Inputs!$C$30))))*Inputs!$C$29+Inputs!$C$28)-((1/(1+exp(-Inputs!$C$30*0.002*(0-1825/Inputs!$C$30))))*Inputs!$C$29)-(Inputs!$C$28*(CW206/$DR$206))))*(CW206/$DR$206))</f>
        <v>9814.335244</v>
      </c>
      <c r="CX8" s="155">
        <f>((1/(1+exp(-Inputs!$C$30*0.002*(CX206-1825/Inputs!$C$30))))*Inputs!$C$29+Inputs!$C$28)-((1/(1+exp(-Inputs!$C$30*0.002*(0-1825/Inputs!$C$30))))*Inputs!$C$29)-(Inputs!$C$28*(CX206/$DR$206))+((Inputs!$C$29-(((1/(1+exp(-Inputs!$C$30*0.002*(CX206-1825/Inputs!$C$30))))*Inputs!$C$29+Inputs!$C$28)-((1/(1+exp(-Inputs!$C$30*0.002*(0-1825/Inputs!$C$30))))*Inputs!$C$29)-(Inputs!$C$28*(CX206/$DR$206))))*(CX206/$DR$206))</f>
        <v>9830.298032</v>
      </c>
      <c r="CY8" s="155">
        <f>((1/(1+exp(-Inputs!$C$30*0.002*(CY206-1825/Inputs!$C$30))))*Inputs!$C$29+Inputs!$C$28)-((1/(1+exp(-Inputs!$C$30*0.002*(0-1825/Inputs!$C$30))))*Inputs!$C$29)-(Inputs!$C$28*(CY206/$DR$206))+((Inputs!$C$29-(((1/(1+exp(-Inputs!$C$30*0.002*(CY206-1825/Inputs!$C$30))))*Inputs!$C$29+Inputs!$C$28)-((1/(1+exp(-Inputs!$C$30*0.002*(0-1825/Inputs!$C$30))))*Inputs!$C$29)-(Inputs!$C$28*(CY206/$DR$206))))*(CY206/$DR$206))</f>
        <v>9845.670723</v>
      </c>
      <c r="CZ8" s="155">
        <f>((1/(1+exp(-Inputs!$C$30*0.002*(CZ206-1825/Inputs!$C$30))))*Inputs!$C$29+Inputs!$C$28)-((1/(1+exp(-Inputs!$C$30*0.002*(0-1825/Inputs!$C$30))))*Inputs!$C$29)-(Inputs!$C$28*(CZ206/$DR$206))+((Inputs!$C$29-(((1/(1+exp(-Inputs!$C$30*0.002*(CZ206-1825/Inputs!$C$30))))*Inputs!$C$29+Inputs!$C$28)-((1/(1+exp(-Inputs!$C$30*0.002*(0-1825/Inputs!$C$30))))*Inputs!$C$29)-(Inputs!$C$28*(CZ206/$DR$206))))*(CZ206/$DR$206))</f>
        <v>9859.531759</v>
      </c>
      <c r="DA8" s="155">
        <f>((1/(1+exp(-Inputs!$C$30*0.002*(DA206-1825/Inputs!$C$30))))*Inputs!$C$29+Inputs!$C$28)-((1/(1+exp(-Inputs!$C$30*0.002*(0-1825/Inputs!$C$30))))*Inputs!$C$29)-(Inputs!$C$28*(DA206/$DR$206))+((Inputs!$C$29-(((1/(1+exp(-Inputs!$C$30*0.002*(DA206-1825/Inputs!$C$30))))*Inputs!$C$29+Inputs!$C$28)-((1/(1+exp(-Inputs!$C$30*0.002*(0-1825/Inputs!$C$30))))*Inputs!$C$29)-(Inputs!$C$28*(DA206/$DR$206))))*(DA206/$DR$206))</f>
        <v>9872.87522</v>
      </c>
      <c r="DB8" s="155">
        <f>((1/(1+exp(-Inputs!$C$30*0.002*(DB206-1825/Inputs!$C$30))))*Inputs!$C$29+Inputs!$C$28)-((1/(1+exp(-Inputs!$C$30*0.002*(0-1825/Inputs!$C$30))))*Inputs!$C$29)-(Inputs!$C$28*(DB206/$DR$206))+((Inputs!$C$29-(((1/(1+exp(-Inputs!$C$30*0.002*(DB206-1825/Inputs!$C$30))))*Inputs!$C$29+Inputs!$C$28)-((1/(1+exp(-Inputs!$C$30*0.002*(0-1825/Inputs!$C$30))))*Inputs!$C$29)-(Inputs!$C$28*(DB206/$DR$206))))*(DB206/$DR$206))</f>
        <v>9885.290752</v>
      </c>
      <c r="DC8" s="155">
        <f>((1/(1+exp(-Inputs!$C$30*0.002*(DC206-1825/Inputs!$C$30))))*Inputs!$C$29+Inputs!$C$28)-((1/(1+exp(-Inputs!$C$30*0.002*(0-1825/Inputs!$C$30))))*Inputs!$C$29)-(Inputs!$C$28*(DC206/$DR$206))+((Inputs!$C$29-(((1/(1+exp(-Inputs!$C$30*0.002*(DC206-1825/Inputs!$C$30))))*Inputs!$C$29+Inputs!$C$28)-((1/(1+exp(-Inputs!$C$30*0.002*(0-1825/Inputs!$C$30))))*Inputs!$C$29)-(Inputs!$C$28*(DC206/$DR$206))))*(DC206/$DR$206))</f>
        <v>9896.48357</v>
      </c>
      <c r="DD8" s="155">
        <f>((1/(1+exp(-Inputs!$C$30*0.002*(DD206-1825/Inputs!$C$30))))*Inputs!$C$29+Inputs!$C$28)-((1/(1+exp(-Inputs!$C$30*0.002*(0-1825/Inputs!$C$30))))*Inputs!$C$29)-(Inputs!$C$28*(DD206/$DR$206))+((Inputs!$C$29-(((1/(1+exp(-Inputs!$C$30*0.002*(DD206-1825/Inputs!$C$30))))*Inputs!$C$29+Inputs!$C$28)-((1/(1+exp(-Inputs!$C$30*0.002*(0-1825/Inputs!$C$30))))*Inputs!$C$29)-(Inputs!$C$28*(DD206/$DR$206))))*(DD206/$DR$206))</f>
        <v>9907.259932</v>
      </c>
      <c r="DE8" s="155">
        <f>((1/(1+exp(-Inputs!$C$30*0.002*(DE206-1825/Inputs!$C$30))))*Inputs!$C$29+Inputs!$C$28)-((1/(1+exp(-Inputs!$C$30*0.002*(0-1825/Inputs!$C$30))))*Inputs!$C$29)-(Inputs!$C$28*(DE206/$DR$206))+((Inputs!$C$29-(((1/(1+exp(-Inputs!$C$30*0.002*(DE206-1825/Inputs!$C$30))))*Inputs!$C$29+Inputs!$C$28)-((1/(1+exp(-Inputs!$C$30*0.002*(0-1825/Inputs!$C$30))))*Inputs!$C$29)-(Inputs!$C$28*(DE206/$DR$206))))*(DE206/$DR$206))</f>
        <v>9916.979042</v>
      </c>
      <c r="DF8" s="155">
        <f>((1/(1+exp(-Inputs!$C$30*0.002*(DF206-1825/Inputs!$C$30))))*Inputs!$C$29+Inputs!$C$28)-((1/(1+exp(-Inputs!$C$30*0.002*(0-1825/Inputs!$C$30))))*Inputs!$C$29)-(Inputs!$C$28*(DF206/$DR$206))+((Inputs!$C$29-(((1/(1+exp(-Inputs!$C$30*0.002*(DF206-1825/Inputs!$C$30))))*Inputs!$C$29+Inputs!$C$28)-((1/(1+exp(-Inputs!$C$30*0.002*(0-1825/Inputs!$C$30))))*Inputs!$C$29)-(Inputs!$C$28*(DF206/$DR$206))))*(DF206/$DR$206))</f>
        <v>9926.342629</v>
      </c>
      <c r="DG8" s="155">
        <f>((1/(1+exp(-Inputs!$C$30*0.002*(DG206-1825/Inputs!$C$30))))*Inputs!$C$29+Inputs!$C$28)-((1/(1+exp(-Inputs!$C$30*0.002*(0-1825/Inputs!$C$30))))*Inputs!$C$29)-(Inputs!$C$28*(DG206/$DR$206))+((Inputs!$C$29-(((1/(1+exp(-Inputs!$C$30*0.002*(DG206-1825/Inputs!$C$30))))*Inputs!$C$29+Inputs!$C$28)-((1/(1+exp(-Inputs!$C$30*0.002*(0-1825/Inputs!$C$30))))*Inputs!$C$29)-(Inputs!$C$28*(DG206/$DR$206))))*(DG206/$DR$206))</f>
        <v>9935.067166</v>
      </c>
      <c r="DH8" s="155">
        <f>((1/(1+exp(-Inputs!$C$30*0.002*(DH206-1825/Inputs!$C$30))))*Inputs!$C$29+Inputs!$C$28)-((1/(1+exp(-Inputs!$C$30*0.002*(0-1825/Inputs!$C$30))))*Inputs!$C$29)-(Inputs!$C$28*(DH206/$DR$206))+((Inputs!$C$29-(((1/(1+exp(-Inputs!$C$30*0.002*(DH206-1825/Inputs!$C$30))))*Inputs!$C$29+Inputs!$C$28)-((1/(1+exp(-Inputs!$C$30*0.002*(0-1825/Inputs!$C$30))))*Inputs!$C$29)-(Inputs!$C$28*(DH206/$DR$206))))*(DH206/$DR$206))</f>
        <v>9942.439036</v>
      </c>
      <c r="DI8" s="155">
        <f>((1/(1+exp(-Inputs!$C$30*0.002*(DI206-1825/Inputs!$C$30))))*Inputs!$C$29+Inputs!$C$28)-((1/(1+exp(-Inputs!$C$30*0.002*(0-1825/Inputs!$C$30))))*Inputs!$C$29)-(Inputs!$C$28*(DI206/$DR$206))+((Inputs!$C$29-(((1/(1+exp(-Inputs!$C$30*0.002*(DI206-1825/Inputs!$C$30))))*Inputs!$C$29+Inputs!$C$28)-((1/(1+exp(-Inputs!$C$30*0.002*(0-1825/Inputs!$C$30))))*Inputs!$C$29)-(Inputs!$C$28*(DI206/$DR$206))))*(DI206/$DR$206))</f>
        <v>9950.080592</v>
      </c>
      <c r="DJ8" s="155">
        <f>((1/(1+exp(-Inputs!$C$30*0.002*(DJ206-1825/Inputs!$C$30))))*Inputs!$C$29+Inputs!$C$28)-((1/(1+exp(-Inputs!$C$30*0.002*(0-1825/Inputs!$C$30))))*Inputs!$C$29)-(Inputs!$C$28*(DJ206/$DR$206))+((Inputs!$C$29-(((1/(1+exp(-Inputs!$C$30*0.002*(DJ206-1825/Inputs!$C$30))))*Inputs!$C$29+Inputs!$C$28)-((1/(1+exp(-Inputs!$C$30*0.002*(0-1825/Inputs!$C$30))))*Inputs!$C$29)-(Inputs!$C$28*(DJ206/$DR$206))))*(DJ206/$DR$206))</f>
        <v>9956.994927</v>
      </c>
      <c r="DK8" s="155">
        <f>((1/(1+exp(-Inputs!$C$30*0.002*(DK206-1825/Inputs!$C$30))))*Inputs!$C$29+Inputs!$C$28)-((1/(1+exp(-Inputs!$C$30*0.002*(0-1825/Inputs!$C$30))))*Inputs!$C$29)-(Inputs!$C$28*(DK206/$DR$206))+((Inputs!$C$29-(((1/(1+exp(-Inputs!$C$30*0.002*(DK206-1825/Inputs!$C$30))))*Inputs!$C$29+Inputs!$C$28)-((1/(1+exp(-Inputs!$C$30*0.002*(0-1825/Inputs!$C$30))))*Inputs!$C$29)-(Inputs!$C$28*(DK206/$DR$206))))*(DK206/$DR$206))</f>
        <v>9963.682872</v>
      </c>
      <c r="DL8" s="155">
        <f>((1/(1+exp(-Inputs!$C$30*0.002*(DL206-1825/Inputs!$C$30))))*Inputs!$C$29+Inputs!$C$28)-((1/(1+exp(-Inputs!$C$30*0.002*(0-1825/Inputs!$C$30))))*Inputs!$C$29)-(Inputs!$C$28*(DL206/$DR$206))+((Inputs!$C$29-(((1/(1+exp(-Inputs!$C$30*0.002*(DL206-1825/Inputs!$C$30))))*Inputs!$C$29+Inputs!$C$28)-((1/(1+exp(-Inputs!$C$30*0.002*(0-1825/Inputs!$C$30))))*Inputs!$C$29)-(Inputs!$C$28*(DL206/$DR$206))))*(DL206/$DR$206))</f>
        <v>9969.748735</v>
      </c>
      <c r="DM8" s="155">
        <f>((1/(1+exp(-Inputs!$C$30*0.002*(DM206-1825/Inputs!$C$30))))*Inputs!$C$29+Inputs!$C$28)-((1/(1+exp(-Inputs!$C$30*0.002*(0-1825/Inputs!$C$30))))*Inputs!$C$29)-(Inputs!$C$28*(DM206/$DR$206))+((Inputs!$C$29-(((1/(1+exp(-Inputs!$C$30*0.002*(DM206-1825/Inputs!$C$30))))*Inputs!$C$29+Inputs!$C$28)-((1/(1+exp(-Inputs!$C$30*0.002*(0-1825/Inputs!$C$30))))*Inputs!$C$29)-(Inputs!$C$28*(DM206/$DR$206))))*(DM206/$DR$206))</f>
        <v>9975.63192</v>
      </c>
      <c r="DN8" s="155">
        <f>((1/(1+exp(-Inputs!$C$30*0.002*(DN206-1825/Inputs!$C$30))))*Inputs!$C$29+Inputs!$C$28)-((1/(1+exp(-Inputs!$C$30*0.002*(0-1825/Inputs!$C$30))))*Inputs!$C$29)-(Inputs!$C$28*(DN206/$DR$206))+((Inputs!$C$29-(((1/(1+exp(-Inputs!$C$30*0.002*(DN206-1825/Inputs!$C$30))))*Inputs!$C$29+Inputs!$C$28)-((1/(1+exp(-Inputs!$C$30*0.002*(0-1825/Inputs!$C$30))))*Inputs!$C$29)-(Inputs!$C$28*(DN206/$DR$206))))*(DN206/$DR$206))</f>
        <v>9981.157193</v>
      </c>
      <c r="DO8" s="155">
        <f>((1/(1+exp(-Inputs!$C$30*0.002*(DO206-1825/Inputs!$C$30))))*Inputs!$C$29+Inputs!$C$28)-((1/(1+exp(-Inputs!$C$30*0.002*(0-1825/Inputs!$C$30))))*Inputs!$C$29)-(Inputs!$C$28*(DO206/$DR$206))+((Inputs!$C$29-(((1/(1+exp(-Inputs!$C$30*0.002*(DO206-1825/Inputs!$C$30))))*Inputs!$C$29+Inputs!$C$28)-((1/(1+exp(-Inputs!$C$30*0.002*(0-1825/Inputs!$C$30))))*Inputs!$C$29)-(Inputs!$C$28*(DO206/$DR$206))))*(DO206/$DR$206))</f>
        <v>9986.193053</v>
      </c>
      <c r="DP8" s="155">
        <f>((1/(1+exp(-Inputs!$C$30*0.002*(DP206-1825/Inputs!$C$30))))*Inputs!$C$29+Inputs!$C$28)-((1/(1+exp(-Inputs!$C$30*0.002*(0-1825/Inputs!$C$30))))*Inputs!$C$29)-(Inputs!$C$28*(DP206/$DR$206))+((Inputs!$C$29-(((1/(1+exp(-Inputs!$C$30*0.002*(DP206-1825/Inputs!$C$30))))*Inputs!$C$29+Inputs!$C$28)-((1/(1+exp(-Inputs!$C$30*0.002*(0-1825/Inputs!$C$30))))*Inputs!$C$29)-(Inputs!$C$28*(DP206/$DR$206))))*(DP206/$DR$206))</f>
        <v>9991.103753</v>
      </c>
      <c r="DQ8" s="155">
        <f>((1/(1+exp(-Inputs!$C$30*0.002*(DQ206-1825/Inputs!$C$30))))*Inputs!$C$29+Inputs!$C$28)-((1/(1+exp(-Inputs!$C$30*0.002*(0-1825/Inputs!$C$30))))*Inputs!$C$29)-(Inputs!$C$28*(DQ206/$DR$206))+((Inputs!$C$29-(((1/(1+exp(-Inputs!$C$30*0.002*(DQ206-1825/Inputs!$C$30))))*Inputs!$C$29+Inputs!$C$28)-((1/(1+exp(-Inputs!$C$30*0.002*(0-1825/Inputs!$C$30))))*Inputs!$C$29)-(Inputs!$C$28*(DQ206/$DR$206))))*(DQ206/$DR$206))</f>
        <v>9995.597939</v>
      </c>
      <c r="DR8" s="155">
        <f>((1/(1+exp(-Inputs!$C$30*0.002*(DR206-1825/Inputs!$C$30))))*Inputs!$C$29+Inputs!$C$28)-((1/(1+exp(-Inputs!$C$30*0.002*(0-1825/Inputs!$C$30))))*Inputs!$C$29)-(Inputs!$C$28*(DR206/$DR$206))+((Inputs!$C$29-(((1/(1+exp(-Inputs!$C$30*0.002*(DR206-1825/Inputs!$C$30))))*Inputs!$C$29+Inputs!$C$28)-((1/(1+exp(-Inputs!$C$30*0.002*(0-1825/Inputs!$C$30))))*Inputs!$C$29)-(Inputs!$C$28*(DR206/$DR$206))))*(DR206/$DR$206))</f>
        <v>10000</v>
      </c>
    </row>
    <row r="9" ht="14.25" customHeight="1">
      <c r="B9" s="284" t="s">
        <v>245</v>
      </c>
      <c r="C9" s="285"/>
      <c r="D9" s="285"/>
      <c r="E9" s="285"/>
      <c r="F9" s="285"/>
      <c r="G9" s="285"/>
      <c r="H9" s="285"/>
      <c r="I9" s="285"/>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row>
    <row r="10" ht="14.25" customHeight="1" outlineLevel="1">
      <c r="B10" s="287" t="s">
        <v>246</v>
      </c>
      <c r="C10" s="288"/>
      <c r="D10" s="288"/>
      <c r="E10" s="288"/>
      <c r="F10" s="288"/>
      <c r="G10" s="288"/>
      <c r="H10" s="288"/>
      <c r="I10" s="288"/>
      <c r="J10" s="288"/>
      <c r="K10" s="288"/>
      <c r="L10" s="288"/>
      <c r="M10" s="288"/>
      <c r="N10" s="288"/>
      <c r="O10" s="288"/>
      <c r="P10" s="288"/>
      <c r="Q10" s="288"/>
      <c r="R10" s="288"/>
      <c r="S10" s="288"/>
      <c r="T10" s="288"/>
      <c r="U10" s="288"/>
      <c r="V10" s="288"/>
      <c r="W10" s="288"/>
      <c r="X10" s="288"/>
      <c r="Y10" s="288"/>
      <c r="Z10" s="288"/>
      <c r="AA10" s="288"/>
      <c r="AB10" s="288"/>
      <c r="AC10" s="288"/>
      <c r="AD10" s="288"/>
      <c r="AE10" s="288"/>
      <c r="AF10" s="288"/>
      <c r="AG10" s="288"/>
      <c r="AH10" s="288"/>
      <c r="AI10" s="288"/>
      <c r="AJ10" s="288"/>
      <c r="AK10" s="288"/>
      <c r="AL10" s="288"/>
      <c r="AM10" s="288"/>
      <c r="AN10" s="288"/>
      <c r="AO10" s="288"/>
      <c r="AP10" s="288"/>
      <c r="AQ10" s="288"/>
      <c r="AR10" s="288"/>
      <c r="AS10" s="288"/>
      <c r="AT10" s="288"/>
      <c r="AU10" s="288"/>
      <c r="AV10" s="288"/>
      <c r="AW10" s="288"/>
      <c r="AX10" s="288"/>
      <c r="AY10" s="288"/>
      <c r="AZ10" s="288"/>
      <c r="BA10" s="288"/>
      <c r="BB10" s="288"/>
      <c r="BC10" s="288"/>
      <c r="BD10" s="288"/>
      <c r="BE10" s="288"/>
      <c r="BF10" s="288"/>
      <c r="BG10" s="288"/>
      <c r="BH10" s="288"/>
      <c r="BI10" s="288"/>
      <c r="BJ10" s="288"/>
      <c r="BK10" s="288"/>
      <c r="BL10" s="288"/>
      <c r="BM10" s="288"/>
      <c r="BN10" s="288"/>
      <c r="BO10" s="288"/>
      <c r="BP10" s="288"/>
      <c r="BQ10" s="288"/>
      <c r="BR10" s="288"/>
      <c r="BS10" s="288"/>
      <c r="BT10" s="288"/>
      <c r="BU10" s="288"/>
      <c r="BV10" s="288"/>
      <c r="BW10" s="288"/>
      <c r="BX10" s="288"/>
      <c r="BY10" s="288"/>
      <c r="BZ10" s="288"/>
      <c r="CA10" s="288"/>
      <c r="CB10" s="288"/>
      <c r="CC10" s="288"/>
      <c r="CD10" s="288"/>
      <c r="CE10" s="288"/>
      <c r="CF10" s="288"/>
      <c r="CG10" s="288"/>
      <c r="CH10" s="288"/>
      <c r="CI10" s="288"/>
      <c r="CJ10" s="288"/>
      <c r="CK10" s="288"/>
      <c r="CL10" s="288"/>
      <c r="CM10" s="288"/>
      <c r="CN10" s="288"/>
      <c r="CO10" s="288"/>
      <c r="CP10" s="288"/>
      <c r="CQ10" s="288"/>
      <c r="CR10" s="288"/>
      <c r="CS10" s="288"/>
      <c r="CT10" s="288"/>
      <c r="CU10" s="288"/>
      <c r="CV10" s="288"/>
      <c r="CW10" s="288"/>
      <c r="CX10" s="288"/>
      <c r="CY10" s="288"/>
      <c r="CZ10" s="288"/>
      <c r="DA10" s="288"/>
      <c r="DB10" s="288"/>
      <c r="DC10" s="288"/>
      <c r="DD10" s="288"/>
      <c r="DE10" s="288"/>
      <c r="DF10" s="288"/>
      <c r="DG10" s="288"/>
      <c r="DH10" s="288"/>
      <c r="DI10" s="288"/>
      <c r="DJ10" s="288"/>
      <c r="DK10" s="288"/>
      <c r="DL10" s="288"/>
      <c r="DM10" s="288"/>
      <c r="DN10" s="288"/>
      <c r="DO10" s="288"/>
      <c r="DP10" s="288"/>
      <c r="DQ10" s="288"/>
      <c r="DR10" s="288"/>
    </row>
    <row r="11" ht="14.25" customHeight="1" outlineLevel="2">
      <c r="B11" s="277" t="str">
        <f>'Fund Raising'!B27</f>
        <v>Early Backers / Angels</v>
      </c>
      <c r="C11" s="38">
        <f>IF(AND(C$5&gt;='Fund Raising'!$K27,C$5&lt;'Fund Raising'!$L27),'Fund Raising'!$I27,0)+'Fund Raising'!$D27*'Fund Raising'!$E27/100</f>
        <v>0</v>
      </c>
      <c r="D11" s="38">
        <f>IF(AND(D$5&gt;='Fund Raising'!$K27,D$5&lt;'Fund Raising'!$L27),'Fund Raising'!$I27,0)</f>
        <v>0</v>
      </c>
      <c r="E11" s="38">
        <f>IF(AND(E$5&gt;='Fund Raising'!$K27,E$5&lt;'Fund Raising'!$L27),'Fund Raising'!$I27,0)</f>
        <v>0</v>
      </c>
      <c r="F11" s="38">
        <f>IF(AND(F$5&gt;='Fund Raising'!$K27,F$5&lt;'Fund Raising'!$L27),'Fund Raising'!$I27,0)</f>
        <v>0</v>
      </c>
      <c r="G11" s="38">
        <f>IF(AND(G$5&gt;='Fund Raising'!$K27,G$5&lt;'Fund Raising'!$L27),'Fund Raising'!$I27,0)</f>
        <v>0</v>
      </c>
      <c r="H11" s="38">
        <f>IF(AND(H$5&gt;='Fund Raising'!$K27,H$5&lt;'Fund Raising'!$L27),'Fund Raising'!$I27,0)</f>
        <v>0</v>
      </c>
      <c r="I11" s="38">
        <f>IF(AND(I$5&gt;='Fund Raising'!$K27,I$5&lt;'Fund Raising'!$L27),'Fund Raising'!$I27,0)</f>
        <v>115740.7407</v>
      </c>
      <c r="J11" s="38">
        <f>IF(AND(J$5&gt;='Fund Raising'!$K27,J$5&lt;'Fund Raising'!$L27),'Fund Raising'!$I27,0)</f>
        <v>115740.7407</v>
      </c>
      <c r="K11" s="38">
        <f>IF(AND(K$5&gt;='Fund Raising'!$K27,K$5&lt;'Fund Raising'!$L27),'Fund Raising'!$I27,0)</f>
        <v>115740.7407</v>
      </c>
      <c r="L11" s="38">
        <f>IF(AND(L$5&gt;='Fund Raising'!$K27,L$5&lt;'Fund Raising'!$L27),'Fund Raising'!$I27,0)</f>
        <v>115740.7407</v>
      </c>
      <c r="M11" s="38">
        <f>IF(AND(M$5&gt;='Fund Raising'!$K27,M$5&lt;'Fund Raising'!$L27),'Fund Raising'!$I27,0)</f>
        <v>115740.7407</v>
      </c>
      <c r="N11" s="38">
        <f>IF(AND(N$5&gt;='Fund Raising'!$K27,N$5&lt;'Fund Raising'!$L27),'Fund Raising'!$I27,0)</f>
        <v>115740.7407</v>
      </c>
      <c r="O11" s="38">
        <f>IF(AND(O$5&gt;='Fund Raising'!$K27,O$5&lt;'Fund Raising'!$L27),'Fund Raising'!$I27,0)</f>
        <v>115740.7407</v>
      </c>
      <c r="P11" s="38">
        <f>IF(AND(P$5&gt;='Fund Raising'!$K27,P$5&lt;'Fund Raising'!$L27),'Fund Raising'!$I27,0)</f>
        <v>115740.7407</v>
      </c>
      <c r="Q11" s="38">
        <f>IF(AND(Q$5&gt;='Fund Raising'!$K27,Q$5&lt;'Fund Raising'!$L27),'Fund Raising'!$I27,0)</f>
        <v>115740.7407</v>
      </c>
      <c r="R11" s="38">
        <f>IF(AND(R$5&gt;='Fund Raising'!$K27,R$5&lt;'Fund Raising'!$L27),'Fund Raising'!$I27,0)</f>
        <v>115740.7407</v>
      </c>
      <c r="S11" s="38">
        <f>IF(AND(S$5&gt;='Fund Raising'!$K27,S$5&lt;'Fund Raising'!$L27),'Fund Raising'!$I27,0)</f>
        <v>115740.7407</v>
      </c>
      <c r="T11" s="38">
        <f>IF(AND(T$5&gt;='Fund Raising'!$K27,T$5&lt;'Fund Raising'!$L27),'Fund Raising'!$I27,0)</f>
        <v>115740.7407</v>
      </c>
      <c r="U11" s="38">
        <f>IF(AND(U$5&gt;='Fund Raising'!$K27,U$5&lt;'Fund Raising'!$L27),'Fund Raising'!$I27,0)</f>
        <v>115740.7407</v>
      </c>
      <c r="V11" s="38">
        <f>IF(AND(V$5&gt;='Fund Raising'!$K27,V$5&lt;'Fund Raising'!$L27),'Fund Raising'!$I27,0)</f>
        <v>115740.7407</v>
      </c>
      <c r="W11" s="38">
        <f>IF(AND(W$5&gt;='Fund Raising'!$K27,W$5&lt;'Fund Raising'!$L27),'Fund Raising'!$I27,0)</f>
        <v>115740.7407</v>
      </c>
      <c r="X11" s="38">
        <f>IF(AND(X$5&gt;='Fund Raising'!$K27,X$5&lt;'Fund Raising'!$L27),'Fund Raising'!$I27,0)</f>
        <v>115740.7407</v>
      </c>
      <c r="Y11" s="38">
        <f>IF(AND(Y$5&gt;='Fund Raising'!$K27,Y$5&lt;'Fund Raising'!$L27),'Fund Raising'!$I27,0)</f>
        <v>115740.7407</v>
      </c>
      <c r="Z11" s="38">
        <f>IF(AND(Z$5&gt;='Fund Raising'!$K27,Z$5&lt;'Fund Raising'!$L27),'Fund Raising'!$I27,0)</f>
        <v>115740.7407</v>
      </c>
      <c r="AA11" s="38">
        <f>IF(AND(AA$5&gt;='Fund Raising'!$K27,AA$5&lt;'Fund Raising'!$L27),'Fund Raising'!$I27,0)</f>
        <v>115740.7407</v>
      </c>
      <c r="AB11" s="38">
        <f>IF(AND(AB$5&gt;='Fund Raising'!$K27,AB$5&lt;'Fund Raising'!$L27),'Fund Raising'!$I27,0)</f>
        <v>115740.7407</v>
      </c>
      <c r="AC11" s="38">
        <f>IF(AND(AC$5&gt;='Fund Raising'!$K27,AC$5&lt;'Fund Raising'!$L27),'Fund Raising'!$I27,0)</f>
        <v>115740.7407</v>
      </c>
      <c r="AD11" s="38">
        <f>IF(AND(AD$5&gt;='Fund Raising'!$K27,AD$5&lt;'Fund Raising'!$L27),'Fund Raising'!$I27,0)</f>
        <v>115740.7407</v>
      </c>
      <c r="AE11" s="38">
        <f>IF(AND(AE$5&gt;='Fund Raising'!$K27,AE$5&lt;'Fund Raising'!$L27),'Fund Raising'!$I27,0)</f>
        <v>115740.7407</v>
      </c>
      <c r="AF11" s="38">
        <f>IF(AND(AF$5&gt;='Fund Raising'!$K27,AF$5&lt;'Fund Raising'!$L27),'Fund Raising'!$I27,0)</f>
        <v>115740.7407</v>
      </c>
      <c r="AG11" s="38">
        <f>IF(AND(AG$5&gt;='Fund Raising'!$K27,AG$5&lt;'Fund Raising'!$L27),'Fund Raising'!$I27,0)</f>
        <v>0</v>
      </c>
      <c r="AH11" s="38">
        <f>IF(AND(AH$5&gt;='Fund Raising'!$K27,AH$5&lt;'Fund Raising'!$L27),'Fund Raising'!$I27,0)</f>
        <v>0</v>
      </c>
      <c r="AI11" s="38">
        <f>IF(AND(AI$5&gt;='Fund Raising'!$K27,AI$5&lt;'Fund Raising'!$L27),'Fund Raising'!$I27,0)</f>
        <v>0</v>
      </c>
      <c r="AJ11" s="38">
        <f>IF(AND(AJ$5&gt;='Fund Raising'!$K27,AJ$5&lt;'Fund Raising'!$L27),'Fund Raising'!$I27,0)</f>
        <v>0</v>
      </c>
      <c r="AK11" s="38">
        <f>IF(AND(AK$5&gt;='Fund Raising'!$K27,AK$5&lt;'Fund Raising'!$L27),'Fund Raising'!$I27,0)</f>
        <v>0</v>
      </c>
      <c r="AL11" s="38">
        <f>IF(AND(AL$5&gt;='Fund Raising'!$K27,AL$5&lt;'Fund Raising'!$L27),'Fund Raising'!$I27,0)</f>
        <v>0</v>
      </c>
      <c r="AM11" s="38">
        <f>IF(AND(AM$5&gt;='Fund Raising'!$K27,AM$5&lt;'Fund Raising'!$L27),'Fund Raising'!$I27,0)</f>
        <v>0</v>
      </c>
      <c r="AN11" s="38">
        <f>IF(AND(AN$5&gt;='Fund Raising'!$K27,AN$5&lt;'Fund Raising'!$L27),'Fund Raising'!$I27,0)</f>
        <v>0</v>
      </c>
      <c r="AO11" s="38">
        <f>IF(AND(AO$5&gt;='Fund Raising'!$K27,AO$5&lt;'Fund Raising'!$L27),'Fund Raising'!$I27,0)</f>
        <v>0</v>
      </c>
      <c r="AP11" s="38">
        <f>IF(AND(AP$5&gt;='Fund Raising'!$K27,AP$5&lt;'Fund Raising'!$L27),'Fund Raising'!$I27,0)</f>
        <v>0</v>
      </c>
      <c r="AQ11" s="38">
        <f>IF(AND(AQ$5&gt;='Fund Raising'!$K27,AQ$5&lt;'Fund Raising'!$L27),'Fund Raising'!$I27,0)</f>
        <v>0</v>
      </c>
      <c r="AR11" s="38">
        <f>IF(AND(AR$5&gt;='Fund Raising'!$K27,AR$5&lt;'Fund Raising'!$L27),'Fund Raising'!$I27,0)</f>
        <v>0</v>
      </c>
      <c r="AS11" s="38">
        <f>IF(AND(AS$5&gt;='Fund Raising'!$K27,AS$5&lt;'Fund Raising'!$L27),'Fund Raising'!$I27,0)</f>
        <v>0</v>
      </c>
      <c r="AT11" s="38">
        <f>IF(AND(AT$5&gt;='Fund Raising'!$K27,AT$5&lt;'Fund Raising'!$L27),'Fund Raising'!$I27,0)</f>
        <v>0</v>
      </c>
      <c r="AU11" s="38">
        <f>IF(AND(AU$5&gt;='Fund Raising'!$K27,AU$5&lt;'Fund Raising'!$L27),'Fund Raising'!$I27,0)</f>
        <v>0</v>
      </c>
      <c r="AV11" s="38">
        <f>IF(AND(AV$5&gt;='Fund Raising'!$K27,AV$5&lt;'Fund Raising'!$L27),'Fund Raising'!$I27,0)</f>
        <v>0</v>
      </c>
      <c r="AW11" s="38">
        <f>IF(AND(AW$5&gt;='Fund Raising'!$K27,AW$5&lt;'Fund Raising'!$L27),'Fund Raising'!$I27,0)</f>
        <v>0</v>
      </c>
      <c r="AX11" s="38">
        <f>IF(AND(AX$5&gt;='Fund Raising'!$K27,AX$5&lt;'Fund Raising'!$L27),'Fund Raising'!$I27,0)</f>
        <v>0</v>
      </c>
      <c r="AY11" s="38">
        <f>IF(AND(AY$5&gt;='Fund Raising'!$K27,AY$5&lt;'Fund Raising'!$L27),'Fund Raising'!$I27,0)</f>
        <v>0</v>
      </c>
      <c r="AZ11" s="38">
        <f>IF(AND(AZ$5&gt;='Fund Raising'!$K27,AZ$5&lt;'Fund Raising'!$L27),'Fund Raising'!$I27,0)</f>
        <v>0</v>
      </c>
      <c r="BA11" s="38">
        <f>IF(AND(BA$5&gt;='Fund Raising'!$K27,BA$5&lt;'Fund Raising'!$L27),'Fund Raising'!$I27,0)</f>
        <v>0</v>
      </c>
      <c r="BB11" s="38">
        <f>IF(AND(BB$5&gt;='Fund Raising'!$K27,BB$5&lt;'Fund Raising'!$L27),'Fund Raising'!$I27,0)</f>
        <v>0</v>
      </c>
      <c r="BC11" s="38">
        <f>IF(AND(BC$5&gt;='Fund Raising'!$K27,BC$5&lt;'Fund Raising'!$L27),'Fund Raising'!$I27,0)</f>
        <v>0</v>
      </c>
      <c r="BD11" s="38">
        <f>IF(AND(BD$5&gt;='Fund Raising'!$K27,BD$5&lt;'Fund Raising'!$L27),'Fund Raising'!$I27,0)</f>
        <v>0</v>
      </c>
      <c r="BE11" s="38">
        <f>IF(AND(BE$5&gt;='Fund Raising'!$K27,BE$5&lt;'Fund Raising'!$L27),'Fund Raising'!$I27,0)</f>
        <v>0</v>
      </c>
      <c r="BF11" s="38">
        <f>IF(AND(BF$5&gt;='Fund Raising'!$K27,BF$5&lt;'Fund Raising'!$L27),'Fund Raising'!$I27,0)</f>
        <v>0</v>
      </c>
      <c r="BG11" s="38">
        <f>IF(AND(BG$5&gt;='Fund Raising'!$K27,BG$5&lt;'Fund Raising'!$L27),'Fund Raising'!$I27,0)</f>
        <v>0</v>
      </c>
      <c r="BH11" s="38">
        <f>IF(AND(BH$5&gt;='Fund Raising'!$K27,BH$5&lt;'Fund Raising'!$L27),'Fund Raising'!$I27,0)</f>
        <v>0</v>
      </c>
      <c r="BI11" s="38">
        <f>IF(AND(BI$5&gt;='Fund Raising'!$K27,BI$5&lt;'Fund Raising'!$L27),'Fund Raising'!$I27,0)</f>
        <v>0</v>
      </c>
      <c r="BJ11" s="38">
        <f>IF(AND(BJ$5&gt;='Fund Raising'!$K27,BJ$5&lt;'Fund Raising'!$L27),'Fund Raising'!$I27,0)</f>
        <v>0</v>
      </c>
      <c r="BK11" s="38">
        <f>IF(AND(BK$5&gt;='Fund Raising'!$K27,BK$5&lt;'Fund Raising'!$L27),'Fund Raising'!$I27,0)</f>
        <v>0</v>
      </c>
      <c r="BL11" s="38">
        <f>IF(AND(BL$5&gt;='Fund Raising'!$K27,BL$5&lt;'Fund Raising'!$L27),'Fund Raising'!$I27,0)</f>
        <v>0</v>
      </c>
      <c r="BM11" s="38">
        <f>IF(AND(BM$5&gt;='Fund Raising'!$K27,BM$5&lt;'Fund Raising'!$L27),'Fund Raising'!$I27,0)</f>
        <v>0</v>
      </c>
      <c r="BN11" s="38">
        <f>IF(AND(BN$5&gt;='Fund Raising'!$K27,BN$5&lt;'Fund Raising'!$L27),'Fund Raising'!$I27,0)</f>
        <v>0</v>
      </c>
      <c r="BO11" s="38">
        <f>IF(AND(BO$5&gt;='Fund Raising'!$K27,BO$5&lt;'Fund Raising'!$L27),'Fund Raising'!$I27,0)</f>
        <v>0</v>
      </c>
      <c r="BP11" s="38">
        <f>IF(AND(BP$5&gt;='Fund Raising'!$K27,BP$5&lt;'Fund Raising'!$L27),'Fund Raising'!$I27,0)</f>
        <v>0</v>
      </c>
      <c r="BQ11" s="38">
        <f>IF(AND(BQ$5&gt;='Fund Raising'!$K27,BQ$5&lt;'Fund Raising'!$L27),'Fund Raising'!$I27,0)</f>
        <v>0</v>
      </c>
      <c r="BR11" s="38">
        <f>IF(AND(BR$5&gt;='Fund Raising'!$K27,BR$5&lt;'Fund Raising'!$L27),'Fund Raising'!$I27,0)</f>
        <v>0</v>
      </c>
      <c r="BS11" s="38">
        <f>IF(AND(BS$5&gt;='Fund Raising'!$K27,BS$5&lt;'Fund Raising'!$L27),'Fund Raising'!$I27,0)</f>
        <v>0</v>
      </c>
      <c r="BT11" s="38">
        <f>IF(AND(BT$5&gt;='Fund Raising'!$K27,BT$5&lt;'Fund Raising'!$L27),'Fund Raising'!$I27,0)</f>
        <v>0</v>
      </c>
      <c r="BU11" s="38">
        <f>IF(AND(BU$5&gt;='Fund Raising'!$K27,BU$5&lt;'Fund Raising'!$L27),'Fund Raising'!$I27,0)</f>
        <v>0</v>
      </c>
      <c r="BV11" s="38">
        <f>IF(AND(BV$5&gt;='Fund Raising'!$K27,BV$5&lt;'Fund Raising'!$L27),'Fund Raising'!$I27,0)</f>
        <v>0</v>
      </c>
      <c r="BW11" s="38">
        <f>IF(AND(BW$5&gt;='Fund Raising'!$K27,BW$5&lt;'Fund Raising'!$L27),'Fund Raising'!$I27,0)</f>
        <v>0</v>
      </c>
      <c r="BX11" s="38">
        <f>IF(AND(BX$5&gt;='Fund Raising'!$K27,BX$5&lt;'Fund Raising'!$L27),'Fund Raising'!$I27,0)</f>
        <v>0</v>
      </c>
      <c r="BY11" s="38">
        <f>IF(AND(BY$5&gt;='Fund Raising'!$K27,BY$5&lt;'Fund Raising'!$L27),'Fund Raising'!$I27,0)</f>
        <v>0</v>
      </c>
      <c r="BZ11" s="38">
        <f>IF(AND(BZ$5&gt;='Fund Raising'!$K27,BZ$5&lt;'Fund Raising'!$L27),'Fund Raising'!$I27,0)</f>
        <v>0</v>
      </c>
      <c r="CA11" s="38">
        <f>IF(AND(CA$5&gt;='Fund Raising'!$K27,CA$5&lt;'Fund Raising'!$L27),'Fund Raising'!$I27,0)</f>
        <v>0</v>
      </c>
      <c r="CB11" s="38">
        <f>IF(AND(CB$5&gt;='Fund Raising'!$K27,CB$5&lt;'Fund Raising'!$L27),'Fund Raising'!$I27,0)</f>
        <v>0</v>
      </c>
      <c r="CC11" s="38">
        <f>IF(AND(CC$5&gt;='Fund Raising'!$K27,CC$5&lt;'Fund Raising'!$L27),'Fund Raising'!$I27,0)</f>
        <v>0</v>
      </c>
      <c r="CD11" s="38">
        <f>IF(AND(CD$5&gt;='Fund Raising'!$K27,CD$5&lt;'Fund Raising'!$L27),'Fund Raising'!$I27,0)</f>
        <v>0</v>
      </c>
      <c r="CE11" s="38">
        <f>IF(AND(CE$5&gt;='Fund Raising'!$K27,CE$5&lt;'Fund Raising'!$L27),'Fund Raising'!$I27,0)</f>
        <v>0</v>
      </c>
      <c r="CF11" s="38">
        <f>IF(AND(CF$5&gt;='Fund Raising'!$K27,CF$5&lt;'Fund Raising'!$L27),'Fund Raising'!$I27,0)</f>
        <v>0</v>
      </c>
      <c r="CG11" s="38">
        <f>IF(AND(CG$5&gt;='Fund Raising'!$K27,CG$5&lt;'Fund Raising'!$L27),'Fund Raising'!$I27,0)</f>
        <v>0</v>
      </c>
      <c r="CH11" s="38">
        <f>IF(AND(CH$5&gt;='Fund Raising'!$K27,CH$5&lt;'Fund Raising'!$L27),'Fund Raising'!$I27,0)</f>
        <v>0</v>
      </c>
      <c r="CI11" s="38">
        <f>IF(AND(CI$5&gt;='Fund Raising'!$K27,CI$5&lt;'Fund Raising'!$L27),'Fund Raising'!$I27,0)</f>
        <v>0</v>
      </c>
      <c r="CJ11" s="38">
        <f>IF(AND(CJ$5&gt;='Fund Raising'!$K27,CJ$5&lt;'Fund Raising'!$L27),'Fund Raising'!$I27,0)</f>
        <v>0</v>
      </c>
      <c r="CK11" s="38">
        <f>IF(AND(CK$5&gt;='Fund Raising'!$K27,CK$5&lt;'Fund Raising'!$L27),'Fund Raising'!$I27,0)</f>
        <v>0</v>
      </c>
      <c r="CL11" s="38">
        <f>IF(AND(CL$5&gt;='Fund Raising'!$K27,CL$5&lt;'Fund Raising'!$L27),'Fund Raising'!$I27,0)</f>
        <v>0</v>
      </c>
      <c r="CM11" s="38">
        <f>IF(AND(CM$5&gt;='Fund Raising'!$K27,CM$5&lt;'Fund Raising'!$L27),'Fund Raising'!$I27,0)</f>
        <v>0</v>
      </c>
      <c r="CN11" s="38">
        <f>IF(AND(CN$5&gt;='Fund Raising'!$K27,CN$5&lt;'Fund Raising'!$L27),'Fund Raising'!$I27,0)</f>
        <v>0</v>
      </c>
      <c r="CO11" s="38">
        <f>IF(AND(CO$5&gt;='Fund Raising'!$K27,CO$5&lt;'Fund Raising'!$L27),'Fund Raising'!$I27,0)</f>
        <v>0</v>
      </c>
      <c r="CP11" s="38">
        <f>IF(AND(CP$5&gt;='Fund Raising'!$K27,CP$5&lt;'Fund Raising'!$L27),'Fund Raising'!$I27,0)</f>
        <v>0</v>
      </c>
      <c r="CQ11" s="38">
        <f>IF(AND(CQ$5&gt;='Fund Raising'!$K27,CQ$5&lt;'Fund Raising'!$L27),'Fund Raising'!$I27,0)</f>
        <v>0</v>
      </c>
      <c r="CR11" s="38">
        <f>IF(AND(CR$5&gt;='Fund Raising'!$K27,CR$5&lt;'Fund Raising'!$L27),'Fund Raising'!$I27,0)</f>
        <v>0</v>
      </c>
      <c r="CS11" s="38">
        <f>IF(AND(CS$5&gt;='Fund Raising'!$K27,CS$5&lt;'Fund Raising'!$L27),'Fund Raising'!$I27,0)</f>
        <v>0</v>
      </c>
      <c r="CT11" s="38">
        <f>IF(AND(CT$5&gt;='Fund Raising'!$K27,CT$5&lt;'Fund Raising'!$L27),'Fund Raising'!$I27,0)</f>
        <v>0</v>
      </c>
      <c r="CU11" s="38">
        <f>IF(AND(CU$5&gt;='Fund Raising'!$K27,CU$5&lt;'Fund Raising'!$L27),'Fund Raising'!$I27,0)</f>
        <v>0</v>
      </c>
      <c r="CV11" s="38">
        <f>IF(AND(CV$5&gt;='Fund Raising'!$K27,CV$5&lt;'Fund Raising'!$L27),'Fund Raising'!$I27,0)</f>
        <v>0</v>
      </c>
      <c r="CW11" s="38">
        <f>IF(AND(CW$5&gt;='Fund Raising'!$K27,CW$5&lt;'Fund Raising'!$L27),'Fund Raising'!$I27,0)</f>
        <v>0</v>
      </c>
      <c r="CX11" s="38">
        <f>IF(AND(CX$5&gt;='Fund Raising'!$K27,CX$5&lt;'Fund Raising'!$L27),'Fund Raising'!$I27,0)</f>
        <v>0</v>
      </c>
      <c r="CY11" s="38">
        <f>IF(AND(CY$5&gt;='Fund Raising'!$K27,CY$5&lt;'Fund Raising'!$L27),'Fund Raising'!$I27,0)</f>
        <v>0</v>
      </c>
      <c r="CZ11" s="38">
        <f>IF(AND(CZ$5&gt;='Fund Raising'!$K27,CZ$5&lt;'Fund Raising'!$L27),'Fund Raising'!$I27,0)</f>
        <v>0</v>
      </c>
      <c r="DA11" s="38">
        <f>IF(AND(DA$5&gt;='Fund Raising'!$K27,DA$5&lt;'Fund Raising'!$L27),'Fund Raising'!$I27,0)</f>
        <v>0</v>
      </c>
      <c r="DB11" s="38">
        <f>IF(AND(DB$5&gt;='Fund Raising'!$K27,DB$5&lt;'Fund Raising'!$L27),'Fund Raising'!$I27,0)</f>
        <v>0</v>
      </c>
      <c r="DC11" s="38">
        <f>IF(AND(DC$5&gt;='Fund Raising'!$K27,DC$5&lt;'Fund Raising'!$L27),'Fund Raising'!$I27,0)</f>
        <v>0</v>
      </c>
      <c r="DD11" s="38">
        <f>IF(AND(DD$5&gt;='Fund Raising'!$K27,DD$5&lt;'Fund Raising'!$L27),'Fund Raising'!$I27,0)</f>
        <v>0</v>
      </c>
      <c r="DE11" s="38">
        <f>IF(AND(DE$5&gt;='Fund Raising'!$K27,DE$5&lt;'Fund Raising'!$L27),'Fund Raising'!$I27,0)</f>
        <v>0</v>
      </c>
      <c r="DF11" s="38">
        <f>IF(AND(DF$5&gt;='Fund Raising'!$K27,DF$5&lt;'Fund Raising'!$L27),'Fund Raising'!$I27,0)</f>
        <v>0</v>
      </c>
      <c r="DG11" s="38">
        <f>IF(AND(DG$5&gt;='Fund Raising'!$K27,DG$5&lt;'Fund Raising'!$L27),'Fund Raising'!$I27,0)</f>
        <v>0</v>
      </c>
      <c r="DH11" s="38">
        <f>IF(AND(DH$5&gt;='Fund Raising'!$K27,DH$5&lt;'Fund Raising'!$L27),'Fund Raising'!$I27,0)</f>
        <v>0</v>
      </c>
      <c r="DI11" s="38">
        <f>IF(AND(DI$5&gt;='Fund Raising'!$K27,DI$5&lt;'Fund Raising'!$L27),'Fund Raising'!$I27,0)</f>
        <v>0</v>
      </c>
      <c r="DJ11" s="38">
        <f>IF(AND(DJ$5&gt;='Fund Raising'!$K27,DJ$5&lt;'Fund Raising'!$L27),'Fund Raising'!$I27,0)</f>
        <v>0</v>
      </c>
      <c r="DK11" s="38">
        <f>IF(AND(DK$5&gt;='Fund Raising'!$K27,DK$5&lt;'Fund Raising'!$L27),'Fund Raising'!$I27,0)</f>
        <v>0</v>
      </c>
      <c r="DL11" s="38">
        <f>IF(AND(DL$5&gt;='Fund Raising'!$K27,DL$5&lt;'Fund Raising'!$L27),'Fund Raising'!$I27,0)</f>
        <v>0</v>
      </c>
      <c r="DM11" s="38">
        <f>IF(AND(DM$5&gt;='Fund Raising'!$K27,DM$5&lt;'Fund Raising'!$L27),'Fund Raising'!$I27,0)</f>
        <v>0</v>
      </c>
      <c r="DN11" s="38">
        <f>IF(AND(DN$5&gt;='Fund Raising'!$K27,DN$5&lt;'Fund Raising'!$L27),'Fund Raising'!$I27,0)</f>
        <v>0</v>
      </c>
      <c r="DO11" s="38">
        <f>IF(AND(DO$5&gt;='Fund Raising'!$K27,DO$5&lt;'Fund Raising'!$L27),'Fund Raising'!$I27,0)</f>
        <v>0</v>
      </c>
      <c r="DP11" s="38">
        <f>IF(AND(DP$5&gt;='Fund Raising'!$K27,DP$5&lt;'Fund Raising'!$L27),'Fund Raising'!$I27,0)</f>
        <v>0</v>
      </c>
      <c r="DQ11" s="38">
        <f>IF(AND(DQ$5&gt;='Fund Raising'!$K27,DQ$5&lt;'Fund Raising'!$L27),'Fund Raising'!$I27,0)</f>
        <v>0</v>
      </c>
      <c r="DR11" s="38">
        <f>IF(AND(DR$5&gt;='Fund Raising'!$K27,DR$5&lt;'Fund Raising'!$L27),'Fund Raising'!$I27,0)</f>
        <v>0</v>
      </c>
    </row>
    <row r="12" ht="14.25" customHeight="1" outlineLevel="2">
      <c r="B12" s="277" t="str">
        <f>'Fund Raising'!B28</f>
        <v>Seed</v>
      </c>
      <c r="C12" s="38">
        <f>IF(AND(C$5&gt;='Fund Raising'!$K28,C$5&lt;'Fund Raising'!$L28),'Fund Raising'!$I28,0)+'Fund Raising'!$D28*'Fund Raising'!$E28/100</f>
        <v>0</v>
      </c>
      <c r="D12" s="38">
        <f>IF(AND(D$5&gt;='Fund Raising'!$K28,D$5&lt;'Fund Raising'!$L28),'Fund Raising'!$I28,0)</f>
        <v>0</v>
      </c>
      <c r="E12" s="38">
        <f>IF(AND(E$5&gt;='Fund Raising'!$K28,E$5&lt;'Fund Raising'!$L28),'Fund Raising'!$I28,0)</f>
        <v>0</v>
      </c>
      <c r="F12" s="38">
        <f>IF(AND(F$5&gt;='Fund Raising'!$K28,F$5&lt;'Fund Raising'!$L28),'Fund Raising'!$I28,0)</f>
        <v>0</v>
      </c>
      <c r="G12" s="38">
        <f>IF(AND(G$5&gt;='Fund Raising'!$K28,G$5&lt;'Fund Raising'!$L28),'Fund Raising'!$I28,0)</f>
        <v>0</v>
      </c>
      <c r="H12" s="38">
        <f>IF(AND(H$5&gt;='Fund Raising'!$K28,H$5&lt;'Fund Raising'!$L28),'Fund Raising'!$I28,0)</f>
        <v>0</v>
      </c>
      <c r="I12" s="38">
        <f>IF(AND(I$5&gt;='Fund Raising'!$K28,I$5&lt;'Fund Raising'!$L28),'Fund Raising'!$I28,0)</f>
        <v>208333.3333</v>
      </c>
      <c r="J12" s="38">
        <f>IF(AND(J$5&gt;='Fund Raising'!$K28,J$5&lt;'Fund Raising'!$L28),'Fund Raising'!$I28,0)</f>
        <v>208333.3333</v>
      </c>
      <c r="K12" s="38">
        <f>IF(AND(K$5&gt;='Fund Raising'!$K28,K$5&lt;'Fund Raising'!$L28),'Fund Raising'!$I28,0)</f>
        <v>208333.3333</v>
      </c>
      <c r="L12" s="38">
        <f>IF(AND(L$5&gt;='Fund Raising'!$K28,L$5&lt;'Fund Raising'!$L28),'Fund Raising'!$I28,0)</f>
        <v>208333.3333</v>
      </c>
      <c r="M12" s="38">
        <f>IF(AND(M$5&gt;='Fund Raising'!$K28,M$5&lt;'Fund Raising'!$L28),'Fund Raising'!$I28,0)</f>
        <v>208333.3333</v>
      </c>
      <c r="N12" s="38">
        <f>IF(AND(N$5&gt;='Fund Raising'!$K28,N$5&lt;'Fund Raising'!$L28),'Fund Raising'!$I28,0)</f>
        <v>208333.3333</v>
      </c>
      <c r="O12" s="38">
        <f>IF(AND(O$5&gt;='Fund Raising'!$K28,O$5&lt;'Fund Raising'!$L28),'Fund Raising'!$I28,0)</f>
        <v>208333.3333</v>
      </c>
      <c r="P12" s="38">
        <f>IF(AND(P$5&gt;='Fund Raising'!$K28,P$5&lt;'Fund Raising'!$L28),'Fund Raising'!$I28,0)</f>
        <v>208333.3333</v>
      </c>
      <c r="Q12" s="38">
        <f>IF(AND(Q$5&gt;='Fund Raising'!$K28,Q$5&lt;'Fund Raising'!$L28),'Fund Raising'!$I28,0)</f>
        <v>208333.3333</v>
      </c>
      <c r="R12" s="38">
        <f>IF(AND(R$5&gt;='Fund Raising'!$K28,R$5&lt;'Fund Raising'!$L28),'Fund Raising'!$I28,0)</f>
        <v>208333.3333</v>
      </c>
      <c r="S12" s="38">
        <f>IF(AND(S$5&gt;='Fund Raising'!$K28,S$5&lt;'Fund Raising'!$L28),'Fund Raising'!$I28,0)</f>
        <v>208333.3333</v>
      </c>
      <c r="T12" s="38">
        <f>IF(AND(T$5&gt;='Fund Raising'!$K28,T$5&lt;'Fund Raising'!$L28),'Fund Raising'!$I28,0)</f>
        <v>208333.3333</v>
      </c>
      <c r="U12" s="38">
        <f>IF(AND(U$5&gt;='Fund Raising'!$K28,U$5&lt;'Fund Raising'!$L28),'Fund Raising'!$I28,0)</f>
        <v>208333.3333</v>
      </c>
      <c r="V12" s="38">
        <f>IF(AND(V$5&gt;='Fund Raising'!$K28,V$5&lt;'Fund Raising'!$L28),'Fund Raising'!$I28,0)</f>
        <v>208333.3333</v>
      </c>
      <c r="W12" s="38">
        <f>IF(AND(W$5&gt;='Fund Raising'!$K28,W$5&lt;'Fund Raising'!$L28),'Fund Raising'!$I28,0)</f>
        <v>208333.3333</v>
      </c>
      <c r="X12" s="38">
        <f>IF(AND(X$5&gt;='Fund Raising'!$K28,X$5&lt;'Fund Raising'!$L28),'Fund Raising'!$I28,0)</f>
        <v>208333.3333</v>
      </c>
      <c r="Y12" s="38">
        <f>IF(AND(Y$5&gt;='Fund Raising'!$K28,Y$5&lt;'Fund Raising'!$L28),'Fund Raising'!$I28,0)</f>
        <v>208333.3333</v>
      </c>
      <c r="Z12" s="38">
        <f>IF(AND(Z$5&gt;='Fund Raising'!$K28,Z$5&lt;'Fund Raising'!$L28),'Fund Raising'!$I28,0)</f>
        <v>208333.3333</v>
      </c>
      <c r="AA12" s="38">
        <f>IF(AND(AA$5&gt;='Fund Raising'!$K28,AA$5&lt;'Fund Raising'!$L28),'Fund Raising'!$I28,0)</f>
        <v>208333.3333</v>
      </c>
      <c r="AB12" s="38">
        <f>IF(AND(AB$5&gt;='Fund Raising'!$K28,AB$5&lt;'Fund Raising'!$L28),'Fund Raising'!$I28,0)</f>
        <v>208333.3333</v>
      </c>
      <c r="AC12" s="38">
        <f>IF(AND(AC$5&gt;='Fund Raising'!$K28,AC$5&lt;'Fund Raising'!$L28),'Fund Raising'!$I28,0)</f>
        <v>208333.3333</v>
      </c>
      <c r="AD12" s="38">
        <f>IF(AND(AD$5&gt;='Fund Raising'!$K28,AD$5&lt;'Fund Raising'!$L28),'Fund Raising'!$I28,0)</f>
        <v>208333.3333</v>
      </c>
      <c r="AE12" s="38">
        <f>IF(AND(AE$5&gt;='Fund Raising'!$K28,AE$5&lt;'Fund Raising'!$L28),'Fund Raising'!$I28,0)</f>
        <v>208333.3333</v>
      </c>
      <c r="AF12" s="38">
        <f>IF(AND(AF$5&gt;='Fund Raising'!$K28,AF$5&lt;'Fund Raising'!$L28),'Fund Raising'!$I28,0)</f>
        <v>208333.3333</v>
      </c>
      <c r="AG12" s="38">
        <f>IF(AND(AG$5&gt;='Fund Raising'!$K28,AG$5&lt;'Fund Raising'!$L28),'Fund Raising'!$I28,0)</f>
        <v>0</v>
      </c>
      <c r="AH12" s="38">
        <f>IF(AND(AH$5&gt;='Fund Raising'!$K28,AH$5&lt;'Fund Raising'!$L28),'Fund Raising'!$I28,0)</f>
        <v>0</v>
      </c>
      <c r="AI12" s="38">
        <f>IF(AND(AI$5&gt;='Fund Raising'!$K28,AI$5&lt;'Fund Raising'!$L28),'Fund Raising'!$I28,0)</f>
        <v>0</v>
      </c>
      <c r="AJ12" s="38">
        <f>IF(AND(AJ$5&gt;='Fund Raising'!$K28,AJ$5&lt;'Fund Raising'!$L28),'Fund Raising'!$I28,0)</f>
        <v>0</v>
      </c>
      <c r="AK12" s="38">
        <f>IF(AND(AK$5&gt;='Fund Raising'!$K28,AK$5&lt;'Fund Raising'!$L28),'Fund Raising'!$I28,0)</f>
        <v>0</v>
      </c>
      <c r="AL12" s="38">
        <f>IF(AND(AL$5&gt;='Fund Raising'!$K28,AL$5&lt;'Fund Raising'!$L28),'Fund Raising'!$I28,0)</f>
        <v>0</v>
      </c>
      <c r="AM12" s="38">
        <f>IF(AND(AM$5&gt;='Fund Raising'!$K28,AM$5&lt;'Fund Raising'!$L28),'Fund Raising'!$I28,0)</f>
        <v>0</v>
      </c>
      <c r="AN12" s="38">
        <f>IF(AND(AN$5&gt;='Fund Raising'!$K28,AN$5&lt;'Fund Raising'!$L28),'Fund Raising'!$I28,0)</f>
        <v>0</v>
      </c>
      <c r="AO12" s="38">
        <f>IF(AND(AO$5&gt;='Fund Raising'!$K28,AO$5&lt;'Fund Raising'!$L28),'Fund Raising'!$I28,0)</f>
        <v>0</v>
      </c>
      <c r="AP12" s="38">
        <f>IF(AND(AP$5&gt;='Fund Raising'!$K28,AP$5&lt;'Fund Raising'!$L28),'Fund Raising'!$I28,0)</f>
        <v>0</v>
      </c>
      <c r="AQ12" s="38">
        <f>IF(AND(AQ$5&gt;='Fund Raising'!$K28,AQ$5&lt;'Fund Raising'!$L28),'Fund Raising'!$I28,0)</f>
        <v>0</v>
      </c>
      <c r="AR12" s="38">
        <f>IF(AND(AR$5&gt;='Fund Raising'!$K28,AR$5&lt;'Fund Raising'!$L28),'Fund Raising'!$I28,0)</f>
        <v>0</v>
      </c>
      <c r="AS12" s="38">
        <f>IF(AND(AS$5&gt;='Fund Raising'!$K28,AS$5&lt;'Fund Raising'!$L28),'Fund Raising'!$I28,0)</f>
        <v>0</v>
      </c>
      <c r="AT12" s="38">
        <f>IF(AND(AT$5&gt;='Fund Raising'!$K28,AT$5&lt;'Fund Raising'!$L28),'Fund Raising'!$I28,0)</f>
        <v>0</v>
      </c>
      <c r="AU12" s="38">
        <f>IF(AND(AU$5&gt;='Fund Raising'!$K28,AU$5&lt;'Fund Raising'!$L28),'Fund Raising'!$I28,0)</f>
        <v>0</v>
      </c>
      <c r="AV12" s="38">
        <f>IF(AND(AV$5&gt;='Fund Raising'!$K28,AV$5&lt;'Fund Raising'!$L28),'Fund Raising'!$I28,0)</f>
        <v>0</v>
      </c>
      <c r="AW12" s="38">
        <f>IF(AND(AW$5&gt;='Fund Raising'!$K28,AW$5&lt;'Fund Raising'!$L28),'Fund Raising'!$I28,0)</f>
        <v>0</v>
      </c>
      <c r="AX12" s="38">
        <f>IF(AND(AX$5&gt;='Fund Raising'!$K28,AX$5&lt;'Fund Raising'!$L28),'Fund Raising'!$I28,0)</f>
        <v>0</v>
      </c>
      <c r="AY12" s="38">
        <f>IF(AND(AY$5&gt;='Fund Raising'!$K28,AY$5&lt;'Fund Raising'!$L28),'Fund Raising'!$I28,0)</f>
        <v>0</v>
      </c>
      <c r="AZ12" s="38">
        <f>IF(AND(AZ$5&gt;='Fund Raising'!$K28,AZ$5&lt;'Fund Raising'!$L28),'Fund Raising'!$I28,0)</f>
        <v>0</v>
      </c>
      <c r="BA12" s="38">
        <f>IF(AND(BA$5&gt;='Fund Raising'!$K28,BA$5&lt;'Fund Raising'!$L28),'Fund Raising'!$I28,0)</f>
        <v>0</v>
      </c>
      <c r="BB12" s="38">
        <f>IF(AND(BB$5&gt;='Fund Raising'!$K28,BB$5&lt;'Fund Raising'!$L28),'Fund Raising'!$I28,0)</f>
        <v>0</v>
      </c>
      <c r="BC12" s="38">
        <f>IF(AND(BC$5&gt;='Fund Raising'!$K28,BC$5&lt;'Fund Raising'!$L28),'Fund Raising'!$I28,0)</f>
        <v>0</v>
      </c>
      <c r="BD12" s="38">
        <f>IF(AND(BD$5&gt;='Fund Raising'!$K28,BD$5&lt;'Fund Raising'!$L28),'Fund Raising'!$I28,0)</f>
        <v>0</v>
      </c>
      <c r="BE12" s="38">
        <f>IF(AND(BE$5&gt;='Fund Raising'!$K28,BE$5&lt;'Fund Raising'!$L28),'Fund Raising'!$I28,0)</f>
        <v>0</v>
      </c>
      <c r="BF12" s="38">
        <f>IF(AND(BF$5&gt;='Fund Raising'!$K28,BF$5&lt;'Fund Raising'!$L28),'Fund Raising'!$I28,0)</f>
        <v>0</v>
      </c>
      <c r="BG12" s="38">
        <f>IF(AND(BG$5&gt;='Fund Raising'!$K28,BG$5&lt;'Fund Raising'!$L28),'Fund Raising'!$I28,0)</f>
        <v>0</v>
      </c>
      <c r="BH12" s="38">
        <f>IF(AND(BH$5&gt;='Fund Raising'!$K28,BH$5&lt;'Fund Raising'!$L28),'Fund Raising'!$I28,0)</f>
        <v>0</v>
      </c>
      <c r="BI12" s="38">
        <f>IF(AND(BI$5&gt;='Fund Raising'!$K28,BI$5&lt;'Fund Raising'!$L28),'Fund Raising'!$I28,0)</f>
        <v>0</v>
      </c>
      <c r="BJ12" s="38">
        <f>IF(AND(BJ$5&gt;='Fund Raising'!$K28,BJ$5&lt;'Fund Raising'!$L28),'Fund Raising'!$I28,0)</f>
        <v>0</v>
      </c>
      <c r="BK12" s="38">
        <f>IF(AND(BK$5&gt;='Fund Raising'!$K28,BK$5&lt;'Fund Raising'!$L28),'Fund Raising'!$I28,0)</f>
        <v>0</v>
      </c>
      <c r="BL12" s="38">
        <f>IF(AND(BL$5&gt;='Fund Raising'!$K28,BL$5&lt;'Fund Raising'!$L28),'Fund Raising'!$I28,0)</f>
        <v>0</v>
      </c>
      <c r="BM12" s="38">
        <f>IF(AND(BM$5&gt;='Fund Raising'!$K28,BM$5&lt;'Fund Raising'!$L28),'Fund Raising'!$I28,0)</f>
        <v>0</v>
      </c>
      <c r="BN12" s="38">
        <f>IF(AND(BN$5&gt;='Fund Raising'!$K28,BN$5&lt;'Fund Raising'!$L28),'Fund Raising'!$I28,0)</f>
        <v>0</v>
      </c>
      <c r="BO12" s="38">
        <f>IF(AND(BO$5&gt;='Fund Raising'!$K28,BO$5&lt;'Fund Raising'!$L28),'Fund Raising'!$I28,0)</f>
        <v>0</v>
      </c>
      <c r="BP12" s="38">
        <f>IF(AND(BP$5&gt;='Fund Raising'!$K28,BP$5&lt;'Fund Raising'!$L28),'Fund Raising'!$I28,0)</f>
        <v>0</v>
      </c>
      <c r="BQ12" s="38">
        <f>IF(AND(BQ$5&gt;='Fund Raising'!$K28,BQ$5&lt;'Fund Raising'!$L28),'Fund Raising'!$I28,0)</f>
        <v>0</v>
      </c>
      <c r="BR12" s="38">
        <f>IF(AND(BR$5&gt;='Fund Raising'!$K28,BR$5&lt;'Fund Raising'!$L28),'Fund Raising'!$I28,0)</f>
        <v>0</v>
      </c>
      <c r="BS12" s="38">
        <f>IF(AND(BS$5&gt;='Fund Raising'!$K28,BS$5&lt;'Fund Raising'!$L28),'Fund Raising'!$I28,0)</f>
        <v>0</v>
      </c>
      <c r="BT12" s="38">
        <f>IF(AND(BT$5&gt;='Fund Raising'!$K28,BT$5&lt;'Fund Raising'!$L28),'Fund Raising'!$I28,0)</f>
        <v>0</v>
      </c>
      <c r="BU12" s="38">
        <f>IF(AND(BU$5&gt;='Fund Raising'!$K28,BU$5&lt;'Fund Raising'!$L28),'Fund Raising'!$I28,0)</f>
        <v>0</v>
      </c>
      <c r="BV12" s="38">
        <f>IF(AND(BV$5&gt;='Fund Raising'!$K28,BV$5&lt;'Fund Raising'!$L28),'Fund Raising'!$I28,0)</f>
        <v>0</v>
      </c>
      <c r="BW12" s="38">
        <f>IF(AND(BW$5&gt;='Fund Raising'!$K28,BW$5&lt;'Fund Raising'!$L28),'Fund Raising'!$I28,0)</f>
        <v>0</v>
      </c>
      <c r="BX12" s="38">
        <f>IF(AND(BX$5&gt;='Fund Raising'!$K28,BX$5&lt;'Fund Raising'!$L28),'Fund Raising'!$I28,0)</f>
        <v>0</v>
      </c>
      <c r="BY12" s="38">
        <f>IF(AND(BY$5&gt;='Fund Raising'!$K28,BY$5&lt;'Fund Raising'!$L28),'Fund Raising'!$I28,0)</f>
        <v>0</v>
      </c>
      <c r="BZ12" s="38">
        <f>IF(AND(BZ$5&gt;='Fund Raising'!$K28,BZ$5&lt;'Fund Raising'!$L28),'Fund Raising'!$I28,0)</f>
        <v>0</v>
      </c>
      <c r="CA12" s="38">
        <f>IF(AND(CA$5&gt;='Fund Raising'!$K28,CA$5&lt;'Fund Raising'!$L28),'Fund Raising'!$I28,0)</f>
        <v>0</v>
      </c>
      <c r="CB12" s="38">
        <f>IF(AND(CB$5&gt;='Fund Raising'!$K28,CB$5&lt;'Fund Raising'!$L28),'Fund Raising'!$I28,0)</f>
        <v>0</v>
      </c>
      <c r="CC12" s="38">
        <f>IF(AND(CC$5&gt;='Fund Raising'!$K28,CC$5&lt;'Fund Raising'!$L28),'Fund Raising'!$I28,0)</f>
        <v>0</v>
      </c>
      <c r="CD12" s="38">
        <f>IF(AND(CD$5&gt;='Fund Raising'!$K28,CD$5&lt;'Fund Raising'!$L28),'Fund Raising'!$I28,0)</f>
        <v>0</v>
      </c>
      <c r="CE12" s="38">
        <f>IF(AND(CE$5&gt;='Fund Raising'!$K28,CE$5&lt;'Fund Raising'!$L28),'Fund Raising'!$I28,0)</f>
        <v>0</v>
      </c>
      <c r="CF12" s="38">
        <f>IF(AND(CF$5&gt;='Fund Raising'!$K28,CF$5&lt;'Fund Raising'!$L28),'Fund Raising'!$I28,0)</f>
        <v>0</v>
      </c>
      <c r="CG12" s="38">
        <f>IF(AND(CG$5&gt;='Fund Raising'!$K28,CG$5&lt;'Fund Raising'!$L28),'Fund Raising'!$I28,0)</f>
        <v>0</v>
      </c>
      <c r="CH12" s="38">
        <f>IF(AND(CH$5&gt;='Fund Raising'!$K28,CH$5&lt;'Fund Raising'!$L28),'Fund Raising'!$I28,0)</f>
        <v>0</v>
      </c>
      <c r="CI12" s="38">
        <f>IF(AND(CI$5&gt;='Fund Raising'!$K28,CI$5&lt;'Fund Raising'!$L28),'Fund Raising'!$I28,0)</f>
        <v>0</v>
      </c>
      <c r="CJ12" s="38">
        <f>IF(AND(CJ$5&gt;='Fund Raising'!$K28,CJ$5&lt;'Fund Raising'!$L28),'Fund Raising'!$I28,0)</f>
        <v>0</v>
      </c>
      <c r="CK12" s="38">
        <f>IF(AND(CK$5&gt;='Fund Raising'!$K28,CK$5&lt;'Fund Raising'!$L28),'Fund Raising'!$I28,0)</f>
        <v>0</v>
      </c>
      <c r="CL12" s="38">
        <f>IF(AND(CL$5&gt;='Fund Raising'!$K28,CL$5&lt;'Fund Raising'!$L28),'Fund Raising'!$I28,0)</f>
        <v>0</v>
      </c>
      <c r="CM12" s="38">
        <f>IF(AND(CM$5&gt;='Fund Raising'!$K28,CM$5&lt;'Fund Raising'!$L28),'Fund Raising'!$I28,0)</f>
        <v>0</v>
      </c>
      <c r="CN12" s="38">
        <f>IF(AND(CN$5&gt;='Fund Raising'!$K28,CN$5&lt;'Fund Raising'!$L28),'Fund Raising'!$I28,0)</f>
        <v>0</v>
      </c>
      <c r="CO12" s="38">
        <f>IF(AND(CO$5&gt;='Fund Raising'!$K28,CO$5&lt;'Fund Raising'!$L28),'Fund Raising'!$I28,0)</f>
        <v>0</v>
      </c>
      <c r="CP12" s="38">
        <f>IF(AND(CP$5&gt;='Fund Raising'!$K28,CP$5&lt;'Fund Raising'!$L28),'Fund Raising'!$I28,0)</f>
        <v>0</v>
      </c>
      <c r="CQ12" s="38">
        <f>IF(AND(CQ$5&gt;='Fund Raising'!$K28,CQ$5&lt;'Fund Raising'!$L28),'Fund Raising'!$I28,0)</f>
        <v>0</v>
      </c>
      <c r="CR12" s="38">
        <f>IF(AND(CR$5&gt;='Fund Raising'!$K28,CR$5&lt;'Fund Raising'!$L28),'Fund Raising'!$I28,0)</f>
        <v>0</v>
      </c>
      <c r="CS12" s="38">
        <f>IF(AND(CS$5&gt;='Fund Raising'!$K28,CS$5&lt;'Fund Raising'!$L28),'Fund Raising'!$I28,0)</f>
        <v>0</v>
      </c>
      <c r="CT12" s="38">
        <f>IF(AND(CT$5&gt;='Fund Raising'!$K28,CT$5&lt;'Fund Raising'!$L28),'Fund Raising'!$I28,0)</f>
        <v>0</v>
      </c>
      <c r="CU12" s="38">
        <f>IF(AND(CU$5&gt;='Fund Raising'!$K28,CU$5&lt;'Fund Raising'!$L28),'Fund Raising'!$I28,0)</f>
        <v>0</v>
      </c>
      <c r="CV12" s="38">
        <f>IF(AND(CV$5&gt;='Fund Raising'!$K28,CV$5&lt;'Fund Raising'!$L28),'Fund Raising'!$I28,0)</f>
        <v>0</v>
      </c>
      <c r="CW12" s="38">
        <f>IF(AND(CW$5&gt;='Fund Raising'!$K28,CW$5&lt;'Fund Raising'!$L28),'Fund Raising'!$I28,0)</f>
        <v>0</v>
      </c>
      <c r="CX12" s="38">
        <f>IF(AND(CX$5&gt;='Fund Raising'!$K28,CX$5&lt;'Fund Raising'!$L28),'Fund Raising'!$I28,0)</f>
        <v>0</v>
      </c>
      <c r="CY12" s="38">
        <f>IF(AND(CY$5&gt;='Fund Raising'!$K28,CY$5&lt;'Fund Raising'!$L28),'Fund Raising'!$I28,0)</f>
        <v>0</v>
      </c>
      <c r="CZ12" s="38">
        <f>IF(AND(CZ$5&gt;='Fund Raising'!$K28,CZ$5&lt;'Fund Raising'!$L28),'Fund Raising'!$I28,0)</f>
        <v>0</v>
      </c>
      <c r="DA12" s="38">
        <f>IF(AND(DA$5&gt;='Fund Raising'!$K28,DA$5&lt;'Fund Raising'!$L28),'Fund Raising'!$I28,0)</f>
        <v>0</v>
      </c>
      <c r="DB12" s="38">
        <f>IF(AND(DB$5&gt;='Fund Raising'!$K28,DB$5&lt;'Fund Raising'!$L28),'Fund Raising'!$I28,0)</f>
        <v>0</v>
      </c>
      <c r="DC12" s="38">
        <f>IF(AND(DC$5&gt;='Fund Raising'!$K28,DC$5&lt;'Fund Raising'!$L28),'Fund Raising'!$I28,0)</f>
        <v>0</v>
      </c>
      <c r="DD12" s="38">
        <f>IF(AND(DD$5&gt;='Fund Raising'!$K28,DD$5&lt;'Fund Raising'!$L28),'Fund Raising'!$I28,0)</f>
        <v>0</v>
      </c>
      <c r="DE12" s="38">
        <f>IF(AND(DE$5&gt;='Fund Raising'!$K28,DE$5&lt;'Fund Raising'!$L28),'Fund Raising'!$I28,0)</f>
        <v>0</v>
      </c>
      <c r="DF12" s="38">
        <f>IF(AND(DF$5&gt;='Fund Raising'!$K28,DF$5&lt;'Fund Raising'!$L28),'Fund Raising'!$I28,0)</f>
        <v>0</v>
      </c>
      <c r="DG12" s="38">
        <f>IF(AND(DG$5&gt;='Fund Raising'!$K28,DG$5&lt;'Fund Raising'!$L28),'Fund Raising'!$I28,0)</f>
        <v>0</v>
      </c>
      <c r="DH12" s="38">
        <f>IF(AND(DH$5&gt;='Fund Raising'!$K28,DH$5&lt;'Fund Raising'!$L28),'Fund Raising'!$I28,0)</f>
        <v>0</v>
      </c>
      <c r="DI12" s="38">
        <f>IF(AND(DI$5&gt;='Fund Raising'!$K28,DI$5&lt;'Fund Raising'!$L28),'Fund Raising'!$I28,0)</f>
        <v>0</v>
      </c>
      <c r="DJ12" s="38">
        <f>IF(AND(DJ$5&gt;='Fund Raising'!$K28,DJ$5&lt;'Fund Raising'!$L28),'Fund Raising'!$I28,0)</f>
        <v>0</v>
      </c>
      <c r="DK12" s="38">
        <f>IF(AND(DK$5&gt;='Fund Raising'!$K28,DK$5&lt;'Fund Raising'!$L28),'Fund Raising'!$I28,0)</f>
        <v>0</v>
      </c>
      <c r="DL12" s="38">
        <f>IF(AND(DL$5&gt;='Fund Raising'!$K28,DL$5&lt;'Fund Raising'!$L28),'Fund Raising'!$I28,0)</f>
        <v>0</v>
      </c>
      <c r="DM12" s="38">
        <f>IF(AND(DM$5&gt;='Fund Raising'!$K28,DM$5&lt;'Fund Raising'!$L28),'Fund Raising'!$I28,0)</f>
        <v>0</v>
      </c>
      <c r="DN12" s="38">
        <f>IF(AND(DN$5&gt;='Fund Raising'!$K28,DN$5&lt;'Fund Raising'!$L28),'Fund Raising'!$I28,0)</f>
        <v>0</v>
      </c>
      <c r="DO12" s="38">
        <f>IF(AND(DO$5&gt;='Fund Raising'!$K28,DO$5&lt;'Fund Raising'!$L28),'Fund Raising'!$I28,0)</f>
        <v>0</v>
      </c>
      <c r="DP12" s="38">
        <f>IF(AND(DP$5&gt;='Fund Raising'!$K28,DP$5&lt;'Fund Raising'!$L28),'Fund Raising'!$I28,0)</f>
        <v>0</v>
      </c>
      <c r="DQ12" s="38">
        <f>IF(AND(DQ$5&gt;='Fund Raising'!$K28,DQ$5&lt;'Fund Raising'!$L28),'Fund Raising'!$I28,0)</f>
        <v>0</v>
      </c>
      <c r="DR12" s="38">
        <f>IF(AND(DR$5&gt;='Fund Raising'!$K28,DR$5&lt;'Fund Raising'!$L28),'Fund Raising'!$I28,0)</f>
        <v>0</v>
      </c>
    </row>
    <row r="13" ht="14.25" customHeight="1" outlineLevel="2">
      <c r="B13" s="277" t="str">
        <f>'Fund Raising'!B29</f>
        <v>Pre-Sale 1</v>
      </c>
      <c r="C13" s="38">
        <f>IF(AND(C$5&gt;='Fund Raising'!$K29,C$5&lt;'Fund Raising'!$L29),'Fund Raising'!$I29,0)+'Fund Raising'!$D29*'Fund Raising'!$E29/100</f>
        <v>0</v>
      </c>
      <c r="D13" s="38">
        <f>IF(AND(D$5&gt;='Fund Raising'!$K29,D$5&lt;'Fund Raising'!$L29),'Fund Raising'!$I29,0)</f>
        <v>0</v>
      </c>
      <c r="E13" s="38">
        <f>IF(AND(E$5&gt;='Fund Raising'!$K29,E$5&lt;'Fund Raising'!$L29),'Fund Raising'!$I29,0)</f>
        <v>0</v>
      </c>
      <c r="F13" s="38">
        <f>IF(AND(F$5&gt;='Fund Raising'!$K29,F$5&lt;'Fund Raising'!$L29),'Fund Raising'!$I29,0)</f>
        <v>0</v>
      </c>
      <c r="G13" s="38">
        <f>IF(AND(G$5&gt;='Fund Raising'!$K29,G$5&lt;'Fund Raising'!$L29),'Fund Raising'!$I29,0)</f>
        <v>0</v>
      </c>
      <c r="H13" s="38">
        <f>IF(AND(H$5&gt;='Fund Raising'!$K29,H$5&lt;'Fund Raising'!$L29),'Fund Raising'!$I29,0)</f>
        <v>0</v>
      </c>
      <c r="I13" s="38">
        <f>IF(AND(I$5&gt;='Fund Raising'!$K29,I$5&lt;'Fund Raising'!$L29),'Fund Raising'!$I29,0)</f>
        <v>333333.3333</v>
      </c>
      <c r="J13" s="38">
        <f>IF(AND(J$5&gt;='Fund Raising'!$K29,J$5&lt;'Fund Raising'!$L29),'Fund Raising'!$I29,0)</f>
        <v>333333.3333</v>
      </c>
      <c r="K13" s="38">
        <f>IF(AND(K$5&gt;='Fund Raising'!$K29,K$5&lt;'Fund Raising'!$L29),'Fund Raising'!$I29,0)</f>
        <v>333333.3333</v>
      </c>
      <c r="L13" s="38">
        <f>IF(AND(L$5&gt;='Fund Raising'!$K29,L$5&lt;'Fund Raising'!$L29),'Fund Raising'!$I29,0)</f>
        <v>333333.3333</v>
      </c>
      <c r="M13" s="38">
        <f>IF(AND(M$5&gt;='Fund Raising'!$K29,M$5&lt;'Fund Raising'!$L29),'Fund Raising'!$I29,0)</f>
        <v>333333.3333</v>
      </c>
      <c r="N13" s="38">
        <f>IF(AND(N$5&gt;='Fund Raising'!$K29,N$5&lt;'Fund Raising'!$L29),'Fund Raising'!$I29,0)</f>
        <v>333333.3333</v>
      </c>
      <c r="O13" s="38">
        <f>IF(AND(O$5&gt;='Fund Raising'!$K29,O$5&lt;'Fund Raising'!$L29),'Fund Raising'!$I29,0)</f>
        <v>333333.3333</v>
      </c>
      <c r="P13" s="38">
        <f>IF(AND(P$5&gt;='Fund Raising'!$K29,P$5&lt;'Fund Raising'!$L29),'Fund Raising'!$I29,0)</f>
        <v>333333.3333</v>
      </c>
      <c r="Q13" s="38">
        <f>IF(AND(Q$5&gt;='Fund Raising'!$K29,Q$5&lt;'Fund Raising'!$L29),'Fund Raising'!$I29,0)</f>
        <v>333333.3333</v>
      </c>
      <c r="R13" s="38">
        <f>IF(AND(R$5&gt;='Fund Raising'!$K29,R$5&lt;'Fund Raising'!$L29),'Fund Raising'!$I29,0)</f>
        <v>333333.3333</v>
      </c>
      <c r="S13" s="38">
        <f>IF(AND(S$5&gt;='Fund Raising'!$K29,S$5&lt;'Fund Raising'!$L29),'Fund Raising'!$I29,0)</f>
        <v>333333.3333</v>
      </c>
      <c r="T13" s="38">
        <f>IF(AND(T$5&gt;='Fund Raising'!$K29,T$5&lt;'Fund Raising'!$L29),'Fund Raising'!$I29,0)</f>
        <v>333333.3333</v>
      </c>
      <c r="U13" s="38">
        <f>IF(AND(U$5&gt;='Fund Raising'!$K29,U$5&lt;'Fund Raising'!$L29),'Fund Raising'!$I29,0)</f>
        <v>333333.3333</v>
      </c>
      <c r="V13" s="38">
        <f>IF(AND(V$5&gt;='Fund Raising'!$K29,V$5&lt;'Fund Raising'!$L29),'Fund Raising'!$I29,0)</f>
        <v>333333.3333</v>
      </c>
      <c r="W13" s="38">
        <f>IF(AND(W$5&gt;='Fund Raising'!$K29,W$5&lt;'Fund Raising'!$L29),'Fund Raising'!$I29,0)</f>
        <v>333333.3333</v>
      </c>
      <c r="X13" s="38">
        <f>IF(AND(X$5&gt;='Fund Raising'!$K29,X$5&lt;'Fund Raising'!$L29),'Fund Raising'!$I29,0)</f>
        <v>333333.3333</v>
      </c>
      <c r="Y13" s="38">
        <f>IF(AND(Y$5&gt;='Fund Raising'!$K29,Y$5&lt;'Fund Raising'!$L29),'Fund Raising'!$I29,0)</f>
        <v>333333.3333</v>
      </c>
      <c r="Z13" s="38">
        <f>IF(AND(Z$5&gt;='Fund Raising'!$K29,Z$5&lt;'Fund Raising'!$L29),'Fund Raising'!$I29,0)</f>
        <v>333333.3333</v>
      </c>
      <c r="AA13" s="38">
        <f>IF(AND(AA$5&gt;='Fund Raising'!$K29,AA$5&lt;'Fund Raising'!$L29),'Fund Raising'!$I29,0)</f>
        <v>0</v>
      </c>
      <c r="AB13" s="38">
        <f>IF(AND(AB$5&gt;='Fund Raising'!$K29,AB$5&lt;'Fund Raising'!$L29),'Fund Raising'!$I29,0)</f>
        <v>0</v>
      </c>
      <c r="AC13" s="38">
        <f>IF(AND(AC$5&gt;='Fund Raising'!$K29,AC$5&lt;'Fund Raising'!$L29),'Fund Raising'!$I29,0)</f>
        <v>0</v>
      </c>
      <c r="AD13" s="38">
        <f>IF(AND(AD$5&gt;='Fund Raising'!$K29,AD$5&lt;'Fund Raising'!$L29),'Fund Raising'!$I29,0)</f>
        <v>0</v>
      </c>
      <c r="AE13" s="38">
        <f>IF(AND(AE$5&gt;='Fund Raising'!$K29,AE$5&lt;'Fund Raising'!$L29),'Fund Raising'!$I29,0)</f>
        <v>0</v>
      </c>
      <c r="AF13" s="38">
        <f>IF(AND(AF$5&gt;='Fund Raising'!$K29,AF$5&lt;'Fund Raising'!$L29),'Fund Raising'!$I29,0)</f>
        <v>0</v>
      </c>
      <c r="AG13" s="38">
        <f>IF(AND(AG$5&gt;='Fund Raising'!$K29,AG$5&lt;'Fund Raising'!$L29),'Fund Raising'!$I29,0)</f>
        <v>0</v>
      </c>
      <c r="AH13" s="38">
        <f>IF(AND(AH$5&gt;='Fund Raising'!$K29,AH$5&lt;'Fund Raising'!$L29),'Fund Raising'!$I29,0)</f>
        <v>0</v>
      </c>
      <c r="AI13" s="38">
        <f>IF(AND(AI$5&gt;='Fund Raising'!$K29,AI$5&lt;'Fund Raising'!$L29),'Fund Raising'!$I29,0)</f>
        <v>0</v>
      </c>
      <c r="AJ13" s="38">
        <f>IF(AND(AJ$5&gt;='Fund Raising'!$K29,AJ$5&lt;'Fund Raising'!$L29),'Fund Raising'!$I29,0)</f>
        <v>0</v>
      </c>
      <c r="AK13" s="38">
        <f>IF(AND(AK$5&gt;='Fund Raising'!$K29,AK$5&lt;'Fund Raising'!$L29),'Fund Raising'!$I29,0)</f>
        <v>0</v>
      </c>
      <c r="AL13" s="38">
        <f>IF(AND(AL$5&gt;='Fund Raising'!$K29,AL$5&lt;'Fund Raising'!$L29),'Fund Raising'!$I29,0)</f>
        <v>0</v>
      </c>
      <c r="AM13" s="38">
        <f>IF(AND(AM$5&gt;='Fund Raising'!$K29,AM$5&lt;'Fund Raising'!$L29),'Fund Raising'!$I29,0)</f>
        <v>0</v>
      </c>
      <c r="AN13" s="38">
        <f>IF(AND(AN$5&gt;='Fund Raising'!$K29,AN$5&lt;'Fund Raising'!$L29),'Fund Raising'!$I29,0)</f>
        <v>0</v>
      </c>
      <c r="AO13" s="38">
        <f>IF(AND(AO$5&gt;='Fund Raising'!$K29,AO$5&lt;'Fund Raising'!$L29),'Fund Raising'!$I29,0)</f>
        <v>0</v>
      </c>
      <c r="AP13" s="38">
        <f>IF(AND(AP$5&gt;='Fund Raising'!$K29,AP$5&lt;'Fund Raising'!$L29),'Fund Raising'!$I29,0)</f>
        <v>0</v>
      </c>
      <c r="AQ13" s="38">
        <f>IF(AND(AQ$5&gt;='Fund Raising'!$K29,AQ$5&lt;'Fund Raising'!$L29),'Fund Raising'!$I29,0)</f>
        <v>0</v>
      </c>
      <c r="AR13" s="38">
        <f>IF(AND(AR$5&gt;='Fund Raising'!$K29,AR$5&lt;'Fund Raising'!$L29),'Fund Raising'!$I29,0)</f>
        <v>0</v>
      </c>
      <c r="AS13" s="38">
        <f>IF(AND(AS$5&gt;='Fund Raising'!$K29,AS$5&lt;'Fund Raising'!$L29),'Fund Raising'!$I29,0)</f>
        <v>0</v>
      </c>
      <c r="AT13" s="38">
        <f>IF(AND(AT$5&gt;='Fund Raising'!$K29,AT$5&lt;'Fund Raising'!$L29),'Fund Raising'!$I29,0)</f>
        <v>0</v>
      </c>
      <c r="AU13" s="38">
        <f>IF(AND(AU$5&gt;='Fund Raising'!$K29,AU$5&lt;'Fund Raising'!$L29),'Fund Raising'!$I29,0)</f>
        <v>0</v>
      </c>
      <c r="AV13" s="38">
        <f>IF(AND(AV$5&gt;='Fund Raising'!$K29,AV$5&lt;'Fund Raising'!$L29),'Fund Raising'!$I29,0)</f>
        <v>0</v>
      </c>
      <c r="AW13" s="38">
        <f>IF(AND(AW$5&gt;='Fund Raising'!$K29,AW$5&lt;'Fund Raising'!$L29),'Fund Raising'!$I29,0)</f>
        <v>0</v>
      </c>
      <c r="AX13" s="38">
        <f>IF(AND(AX$5&gt;='Fund Raising'!$K29,AX$5&lt;'Fund Raising'!$L29),'Fund Raising'!$I29,0)</f>
        <v>0</v>
      </c>
      <c r="AY13" s="38">
        <f>IF(AND(AY$5&gt;='Fund Raising'!$K29,AY$5&lt;'Fund Raising'!$L29),'Fund Raising'!$I29,0)</f>
        <v>0</v>
      </c>
      <c r="AZ13" s="38">
        <f>IF(AND(AZ$5&gt;='Fund Raising'!$K29,AZ$5&lt;'Fund Raising'!$L29),'Fund Raising'!$I29,0)</f>
        <v>0</v>
      </c>
      <c r="BA13" s="38">
        <f>IF(AND(BA$5&gt;='Fund Raising'!$K29,BA$5&lt;'Fund Raising'!$L29),'Fund Raising'!$I29,0)</f>
        <v>0</v>
      </c>
      <c r="BB13" s="38">
        <f>IF(AND(BB$5&gt;='Fund Raising'!$K29,BB$5&lt;'Fund Raising'!$L29),'Fund Raising'!$I29,0)</f>
        <v>0</v>
      </c>
      <c r="BC13" s="38">
        <f>IF(AND(BC$5&gt;='Fund Raising'!$K29,BC$5&lt;'Fund Raising'!$L29),'Fund Raising'!$I29,0)</f>
        <v>0</v>
      </c>
      <c r="BD13" s="38">
        <f>IF(AND(BD$5&gt;='Fund Raising'!$K29,BD$5&lt;'Fund Raising'!$L29),'Fund Raising'!$I29,0)</f>
        <v>0</v>
      </c>
      <c r="BE13" s="38">
        <f>IF(AND(BE$5&gt;='Fund Raising'!$K29,BE$5&lt;'Fund Raising'!$L29),'Fund Raising'!$I29,0)</f>
        <v>0</v>
      </c>
      <c r="BF13" s="38">
        <f>IF(AND(BF$5&gt;='Fund Raising'!$K29,BF$5&lt;'Fund Raising'!$L29),'Fund Raising'!$I29,0)</f>
        <v>0</v>
      </c>
      <c r="BG13" s="38">
        <f>IF(AND(BG$5&gt;='Fund Raising'!$K29,BG$5&lt;'Fund Raising'!$L29),'Fund Raising'!$I29,0)</f>
        <v>0</v>
      </c>
      <c r="BH13" s="38">
        <f>IF(AND(BH$5&gt;='Fund Raising'!$K29,BH$5&lt;'Fund Raising'!$L29),'Fund Raising'!$I29,0)</f>
        <v>0</v>
      </c>
      <c r="BI13" s="38">
        <f>IF(AND(BI$5&gt;='Fund Raising'!$K29,BI$5&lt;'Fund Raising'!$L29),'Fund Raising'!$I29,0)</f>
        <v>0</v>
      </c>
      <c r="BJ13" s="38">
        <f>IF(AND(BJ$5&gt;='Fund Raising'!$K29,BJ$5&lt;'Fund Raising'!$L29),'Fund Raising'!$I29,0)</f>
        <v>0</v>
      </c>
      <c r="BK13" s="38">
        <f>IF(AND(BK$5&gt;='Fund Raising'!$K29,BK$5&lt;'Fund Raising'!$L29),'Fund Raising'!$I29,0)</f>
        <v>0</v>
      </c>
      <c r="BL13" s="38">
        <f>IF(AND(BL$5&gt;='Fund Raising'!$K29,BL$5&lt;'Fund Raising'!$L29),'Fund Raising'!$I29,0)</f>
        <v>0</v>
      </c>
      <c r="BM13" s="38">
        <f>IF(AND(BM$5&gt;='Fund Raising'!$K29,BM$5&lt;'Fund Raising'!$L29),'Fund Raising'!$I29,0)</f>
        <v>0</v>
      </c>
      <c r="BN13" s="38">
        <f>IF(AND(BN$5&gt;='Fund Raising'!$K29,BN$5&lt;'Fund Raising'!$L29),'Fund Raising'!$I29,0)</f>
        <v>0</v>
      </c>
      <c r="BO13" s="38">
        <f>IF(AND(BO$5&gt;='Fund Raising'!$K29,BO$5&lt;'Fund Raising'!$L29),'Fund Raising'!$I29,0)</f>
        <v>0</v>
      </c>
      <c r="BP13" s="38">
        <f>IF(AND(BP$5&gt;='Fund Raising'!$K29,BP$5&lt;'Fund Raising'!$L29),'Fund Raising'!$I29,0)</f>
        <v>0</v>
      </c>
      <c r="BQ13" s="38">
        <f>IF(AND(BQ$5&gt;='Fund Raising'!$K29,BQ$5&lt;'Fund Raising'!$L29),'Fund Raising'!$I29,0)</f>
        <v>0</v>
      </c>
      <c r="BR13" s="38">
        <f>IF(AND(BR$5&gt;='Fund Raising'!$K29,BR$5&lt;'Fund Raising'!$L29),'Fund Raising'!$I29,0)</f>
        <v>0</v>
      </c>
      <c r="BS13" s="38">
        <f>IF(AND(BS$5&gt;='Fund Raising'!$K29,BS$5&lt;'Fund Raising'!$L29),'Fund Raising'!$I29,0)</f>
        <v>0</v>
      </c>
      <c r="BT13" s="38">
        <f>IF(AND(BT$5&gt;='Fund Raising'!$K29,BT$5&lt;'Fund Raising'!$L29),'Fund Raising'!$I29,0)</f>
        <v>0</v>
      </c>
      <c r="BU13" s="38">
        <f>IF(AND(BU$5&gt;='Fund Raising'!$K29,BU$5&lt;'Fund Raising'!$L29),'Fund Raising'!$I29,0)</f>
        <v>0</v>
      </c>
      <c r="BV13" s="38">
        <f>IF(AND(BV$5&gt;='Fund Raising'!$K29,BV$5&lt;'Fund Raising'!$L29),'Fund Raising'!$I29,0)</f>
        <v>0</v>
      </c>
      <c r="BW13" s="38">
        <f>IF(AND(BW$5&gt;='Fund Raising'!$K29,BW$5&lt;'Fund Raising'!$L29),'Fund Raising'!$I29,0)</f>
        <v>0</v>
      </c>
      <c r="BX13" s="38">
        <f>IF(AND(BX$5&gt;='Fund Raising'!$K29,BX$5&lt;'Fund Raising'!$L29),'Fund Raising'!$I29,0)</f>
        <v>0</v>
      </c>
      <c r="BY13" s="38">
        <f>IF(AND(BY$5&gt;='Fund Raising'!$K29,BY$5&lt;'Fund Raising'!$L29),'Fund Raising'!$I29,0)</f>
        <v>0</v>
      </c>
      <c r="BZ13" s="38">
        <f>IF(AND(BZ$5&gt;='Fund Raising'!$K29,BZ$5&lt;'Fund Raising'!$L29),'Fund Raising'!$I29,0)</f>
        <v>0</v>
      </c>
      <c r="CA13" s="38">
        <f>IF(AND(CA$5&gt;='Fund Raising'!$K29,CA$5&lt;'Fund Raising'!$L29),'Fund Raising'!$I29,0)</f>
        <v>0</v>
      </c>
      <c r="CB13" s="38">
        <f>IF(AND(CB$5&gt;='Fund Raising'!$K29,CB$5&lt;'Fund Raising'!$L29),'Fund Raising'!$I29,0)</f>
        <v>0</v>
      </c>
      <c r="CC13" s="38">
        <f>IF(AND(CC$5&gt;='Fund Raising'!$K29,CC$5&lt;'Fund Raising'!$L29),'Fund Raising'!$I29,0)</f>
        <v>0</v>
      </c>
      <c r="CD13" s="38">
        <f>IF(AND(CD$5&gt;='Fund Raising'!$K29,CD$5&lt;'Fund Raising'!$L29),'Fund Raising'!$I29,0)</f>
        <v>0</v>
      </c>
      <c r="CE13" s="38">
        <f>IF(AND(CE$5&gt;='Fund Raising'!$K29,CE$5&lt;'Fund Raising'!$L29),'Fund Raising'!$I29,0)</f>
        <v>0</v>
      </c>
      <c r="CF13" s="38">
        <f>IF(AND(CF$5&gt;='Fund Raising'!$K29,CF$5&lt;'Fund Raising'!$L29),'Fund Raising'!$I29,0)</f>
        <v>0</v>
      </c>
      <c r="CG13" s="38">
        <f>IF(AND(CG$5&gt;='Fund Raising'!$K29,CG$5&lt;'Fund Raising'!$L29),'Fund Raising'!$I29,0)</f>
        <v>0</v>
      </c>
      <c r="CH13" s="38">
        <f>IF(AND(CH$5&gt;='Fund Raising'!$K29,CH$5&lt;'Fund Raising'!$L29),'Fund Raising'!$I29,0)</f>
        <v>0</v>
      </c>
      <c r="CI13" s="38">
        <f>IF(AND(CI$5&gt;='Fund Raising'!$K29,CI$5&lt;'Fund Raising'!$L29),'Fund Raising'!$I29,0)</f>
        <v>0</v>
      </c>
      <c r="CJ13" s="38">
        <f>IF(AND(CJ$5&gt;='Fund Raising'!$K29,CJ$5&lt;'Fund Raising'!$L29),'Fund Raising'!$I29,0)</f>
        <v>0</v>
      </c>
      <c r="CK13" s="38">
        <f>IF(AND(CK$5&gt;='Fund Raising'!$K29,CK$5&lt;'Fund Raising'!$L29),'Fund Raising'!$I29,0)</f>
        <v>0</v>
      </c>
      <c r="CL13" s="38">
        <f>IF(AND(CL$5&gt;='Fund Raising'!$K29,CL$5&lt;'Fund Raising'!$L29),'Fund Raising'!$I29,0)</f>
        <v>0</v>
      </c>
      <c r="CM13" s="38">
        <f>IF(AND(CM$5&gt;='Fund Raising'!$K29,CM$5&lt;'Fund Raising'!$L29),'Fund Raising'!$I29,0)</f>
        <v>0</v>
      </c>
      <c r="CN13" s="38">
        <f>IF(AND(CN$5&gt;='Fund Raising'!$K29,CN$5&lt;'Fund Raising'!$L29),'Fund Raising'!$I29,0)</f>
        <v>0</v>
      </c>
      <c r="CO13" s="38">
        <f>IF(AND(CO$5&gt;='Fund Raising'!$K29,CO$5&lt;'Fund Raising'!$L29),'Fund Raising'!$I29,0)</f>
        <v>0</v>
      </c>
      <c r="CP13" s="38">
        <f>IF(AND(CP$5&gt;='Fund Raising'!$K29,CP$5&lt;'Fund Raising'!$L29),'Fund Raising'!$I29,0)</f>
        <v>0</v>
      </c>
      <c r="CQ13" s="38">
        <f>IF(AND(CQ$5&gt;='Fund Raising'!$K29,CQ$5&lt;'Fund Raising'!$L29),'Fund Raising'!$I29,0)</f>
        <v>0</v>
      </c>
      <c r="CR13" s="38">
        <f>IF(AND(CR$5&gt;='Fund Raising'!$K29,CR$5&lt;'Fund Raising'!$L29),'Fund Raising'!$I29,0)</f>
        <v>0</v>
      </c>
      <c r="CS13" s="38">
        <f>IF(AND(CS$5&gt;='Fund Raising'!$K29,CS$5&lt;'Fund Raising'!$L29),'Fund Raising'!$I29,0)</f>
        <v>0</v>
      </c>
      <c r="CT13" s="38">
        <f>IF(AND(CT$5&gt;='Fund Raising'!$K29,CT$5&lt;'Fund Raising'!$L29),'Fund Raising'!$I29,0)</f>
        <v>0</v>
      </c>
      <c r="CU13" s="38">
        <f>IF(AND(CU$5&gt;='Fund Raising'!$K29,CU$5&lt;'Fund Raising'!$L29),'Fund Raising'!$I29,0)</f>
        <v>0</v>
      </c>
      <c r="CV13" s="38">
        <f>IF(AND(CV$5&gt;='Fund Raising'!$K29,CV$5&lt;'Fund Raising'!$L29),'Fund Raising'!$I29,0)</f>
        <v>0</v>
      </c>
      <c r="CW13" s="38">
        <f>IF(AND(CW$5&gt;='Fund Raising'!$K29,CW$5&lt;'Fund Raising'!$L29),'Fund Raising'!$I29,0)</f>
        <v>0</v>
      </c>
      <c r="CX13" s="38">
        <f>IF(AND(CX$5&gt;='Fund Raising'!$K29,CX$5&lt;'Fund Raising'!$L29),'Fund Raising'!$I29,0)</f>
        <v>0</v>
      </c>
      <c r="CY13" s="38">
        <f>IF(AND(CY$5&gt;='Fund Raising'!$K29,CY$5&lt;'Fund Raising'!$L29),'Fund Raising'!$I29,0)</f>
        <v>0</v>
      </c>
      <c r="CZ13" s="38">
        <f>IF(AND(CZ$5&gt;='Fund Raising'!$K29,CZ$5&lt;'Fund Raising'!$L29),'Fund Raising'!$I29,0)</f>
        <v>0</v>
      </c>
      <c r="DA13" s="38">
        <f>IF(AND(DA$5&gt;='Fund Raising'!$K29,DA$5&lt;'Fund Raising'!$L29),'Fund Raising'!$I29,0)</f>
        <v>0</v>
      </c>
      <c r="DB13" s="38">
        <f>IF(AND(DB$5&gt;='Fund Raising'!$K29,DB$5&lt;'Fund Raising'!$L29),'Fund Raising'!$I29,0)</f>
        <v>0</v>
      </c>
      <c r="DC13" s="38">
        <f>IF(AND(DC$5&gt;='Fund Raising'!$K29,DC$5&lt;'Fund Raising'!$L29),'Fund Raising'!$I29,0)</f>
        <v>0</v>
      </c>
      <c r="DD13" s="38">
        <f>IF(AND(DD$5&gt;='Fund Raising'!$K29,DD$5&lt;'Fund Raising'!$L29),'Fund Raising'!$I29,0)</f>
        <v>0</v>
      </c>
      <c r="DE13" s="38">
        <f>IF(AND(DE$5&gt;='Fund Raising'!$K29,DE$5&lt;'Fund Raising'!$L29),'Fund Raising'!$I29,0)</f>
        <v>0</v>
      </c>
      <c r="DF13" s="38">
        <f>IF(AND(DF$5&gt;='Fund Raising'!$K29,DF$5&lt;'Fund Raising'!$L29),'Fund Raising'!$I29,0)</f>
        <v>0</v>
      </c>
      <c r="DG13" s="38">
        <f>IF(AND(DG$5&gt;='Fund Raising'!$K29,DG$5&lt;'Fund Raising'!$L29),'Fund Raising'!$I29,0)</f>
        <v>0</v>
      </c>
      <c r="DH13" s="38">
        <f>IF(AND(DH$5&gt;='Fund Raising'!$K29,DH$5&lt;'Fund Raising'!$L29),'Fund Raising'!$I29,0)</f>
        <v>0</v>
      </c>
      <c r="DI13" s="38">
        <f>IF(AND(DI$5&gt;='Fund Raising'!$K29,DI$5&lt;'Fund Raising'!$L29),'Fund Raising'!$I29,0)</f>
        <v>0</v>
      </c>
      <c r="DJ13" s="38">
        <f>IF(AND(DJ$5&gt;='Fund Raising'!$K29,DJ$5&lt;'Fund Raising'!$L29),'Fund Raising'!$I29,0)</f>
        <v>0</v>
      </c>
      <c r="DK13" s="38">
        <f>IF(AND(DK$5&gt;='Fund Raising'!$K29,DK$5&lt;'Fund Raising'!$L29),'Fund Raising'!$I29,0)</f>
        <v>0</v>
      </c>
      <c r="DL13" s="38">
        <f>IF(AND(DL$5&gt;='Fund Raising'!$K29,DL$5&lt;'Fund Raising'!$L29),'Fund Raising'!$I29,0)</f>
        <v>0</v>
      </c>
      <c r="DM13" s="38">
        <f>IF(AND(DM$5&gt;='Fund Raising'!$K29,DM$5&lt;'Fund Raising'!$L29),'Fund Raising'!$I29,0)</f>
        <v>0</v>
      </c>
      <c r="DN13" s="38">
        <f>IF(AND(DN$5&gt;='Fund Raising'!$K29,DN$5&lt;'Fund Raising'!$L29),'Fund Raising'!$I29,0)</f>
        <v>0</v>
      </c>
      <c r="DO13" s="38">
        <f>IF(AND(DO$5&gt;='Fund Raising'!$K29,DO$5&lt;'Fund Raising'!$L29),'Fund Raising'!$I29,0)</f>
        <v>0</v>
      </c>
      <c r="DP13" s="38">
        <f>IF(AND(DP$5&gt;='Fund Raising'!$K29,DP$5&lt;'Fund Raising'!$L29),'Fund Raising'!$I29,0)</f>
        <v>0</v>
      </c>
      <c r="DQ13" s="38">
        <f>IF(AND(DQ$5&gt;='Fund Raising'!$K29,DQ$5&lt;'Fund Raising'!$L29),'Fund Raising'!$I29,0)</f>
        <v>0</v>
      </c>
      <c r="DR13" s="38">
        <f>IF(AND(DR$5&gt;='Fund Raising'!$K29,DR$5&lt;'Fund Raising'!$L29),'Fund Raising'!$I29,0)</f>
        <v>0</v>
      </c>
    </row>
    <row r="14" ht="14.25" customHeight="1" outlineLevel="2">
      <c r="B14" s="277" t="str">
        <f>'Fund Raising'!B30</f>
        <v>Pre-Sale 2</v>
      </c>
      <c r="C14" s="38">
        <f>IF(AND(C$5&gt;='Fund Raising'!$K30,C$5&lt;'Fund Raising'!$L30),'Fund Raising'!$I30,0)+'Fund Raising'!$D30*'Fund Raising'!$E30/100</f>
        <v>0</v>
      </c>
      <c r="D14" s="38">
        <f>IF(AND(D$5&gt;='Fund Raising'!$K30,D$5&lt;'Fund Raising'!$L30),'Fund Raising'!$I30,0)</f>
        <v>0</v>
      </c>
      <c r="E14" s="38">
        <f>IF(AND(E$5&gt;='Fund Raising'!$K30,E$5&lt;'Fund Raising'!$L30),'Fund Raising'!$I30,0)</f>
        <v>0</v>
      </c>
      <c r="F14" s="38">
        <f>IF(AND(F$5&gt;='Fund Raising'!$K30,F$5&lt;'Fund Raising'!$L30),'Fund Raising'!$I30,0)</f>
        <v>0</v>
      </c>
      <c r="G14" s="38">
        <f>IF(AND(G$5&gt;='Fund Raising'!$K30,G$5&lt;'Fund Raising'!$L30),'Fund Raising'!$I30,0)</f>
        <v>0</v>
      </c>
      <c r="H14" s="38">
        <f>IF(AND(H$5&gt;='Fund Raising'!$K30,H$5&lt;'Fund Raising'!$L30),'Fund Raising'!$I30,0)</f>
        <v>0</v>
      </c>
      <c r="I14" s="38">
        <f>IF(AND(I$5&gt;='Fund Raising'!$K30,I$5&lt;'Fund Raising'!$L30),'Fund Raising'!$I30,0)</f>
        <v>0</v>
      </c>
      <c r="J14" s="38">
        <f>IF(AND(J$5&gt;='Fund Raising'!$K30,J$5&lt;'Fund Raising'!$L30),'Fund Raising'!$I30,0)</f>
        <v>0</v>
      </c>
      <c r="K14" s="38">
        <f>IF(AND(K$5&gt;='Fund Raising'!$K30,K$5&lt;'Fund Raising'!$L30),'Fund Raising'!$I30,0)</f>
        <v>0</v>
      </c>
      <c r="L14" s="38">
        <f>IF(AND(L$5&gt;='Fund Raising'!$K30,L$5&lt;'Fund Raising'!$L30),'Fund Raising'!$I30,0)</f>
        <v>0</v>
      </c>
      <c r="M14" s="38">
        <f>IF(AND(M$5&gt;='Fund Raising'!$K30,M$5&lt;'Fund Raising'!$L30),'Fund Raising'!$I30,0)</f>
        <v>0</v>
      </c>
      <c r="N14" s="38">
        <f>IF(AND(N$5&gt;='Fund Raising'!$K30,N$5&lt;'Fund Raising'!$L30),'Fund Raising'!$I30,0)</f>
        <v>0</v>
      </c>
      <c r="O14" s="38">
        <f>IF(AND(O$5&gt;='Fund Raising'!$K30,O$5&lt;'Fund Raising'!$L30),'Fund Raising'!$I30,0)</f>
        <v>0</v>
      </c>
      <c r="P14" s="38">
        <f>IF(AND(P$5&gt;='Fund Raising'!$K30,P$5&lt;'Fund Raising'!$L30),'Fund Raising'!$I30,0)</f>
        <v>0</v>
      </c>
      <c r="Q14" s="38">
        <f>IF(AND(Q$5&gt;='Fund Raising'!$K30,Q$5&lt;'Fund Raising'!$L30),'Fund Raising'!$I30,0)</f>
        <v>0</v>
      </c>
      <c r="R14" s="38">
        <f>IF(AND(R$5&gt;='Fund Raising'!$K30,R$5&lt;'Fund Raising'!$L30),'Fund Raising'!$I30,0)</f>
        <v>0</v>
      </c>
      <c r="S14" s="38">
        <f>IF(AND(S$5&gt;='Fund Raising'!$K30,S$5&lt;'Fund Raising'!$L30),'Fund Raising'!$I30,0)</f>
        <v>0</v>
      </c>
      <c r="T14" s="38">
        <f>IF(AND(T$5&gt;='Fund Raising'!$K30,T$5&lt;'Fund Raising'!$L30),'Fund Raising'!$I30,0)</f>
        <v>0</v>
      </c>
      <c r="U14" s="38">
        <f>IF(AND(U$5&gt;='Fund Raising'!$K30,U$5&lt;'Fund Raising'!$L30),'Fund Raising'!$I30,0)</f>
        <v>0</v>
      </c>
      <c r="V14" s="38">
        <f>IF(AND(V$5&gt;='Fund Raising'!$K30,V$5&lt;'Fund Raising'!$L30),'Fund Raising'!$I30,0)</f>
        <v>0</v>
      </c>
      <c r="W14" s="38">
        <f>IF(AND(W$5&gt;='Fund Raising'!$K30,W$5&lt;'Fund Raising'!$L30),'Fund Raising'!$I30,0)</f>
        <v>0</v>
      </c>
      <c r="X14" s="38">
        <f>IF(AND(X$5&gt;='Fund Raising'!$K30,X$5&lt;'Fund Raising'!$L30),'Fund Raising'!$I30,0)</f>
        <v>0</v>
      </c>
      <c r="Y14" s="38">
        <f>IF(AND(Y$5&gt;='Fund Raising'!$K30,Y$5&lt;'Fund Raising'!$L30),'Fund Raising'!$I30,0)</f>
        <v>0</v>
      </c>
      <c r="Z14" s="38">
        <f>IF(AND(Z$5&gt;='Fund Raising'!$K30,Z$5&lt;'Fund Raising'!$L30),'Fund Raising'!$I30,0)</f>
        <v>0</v>
      </c>
      <c r="AA14" s="38">
        <f>IF(AND(AA$5&gt;='Fund Raising'!$K30,AA$5&lt;'Fund Raising'!$L30),'Fund Raising'!$I30,0)</f>
        <v>0</v>
      </c>
      <c r="AB14" s="38">
        <f>IF(AND(AB$5&gt;='Fund Raising'!$K30,AB$5&lt;'Fund Raising'!$L30),'Fund Raising'!$I30,0)</f>
        <v>0</v>
      </c>
      <c r="AC14" s="38">
        <f>IF(AND(AC$5&gt;='Fund Raising'!$K30,AC$5&lt;'Fund Raising'!$L30),'Fund Raising'!$I30,0)</f>
        <v>0</v>
      </c>
      <c r="AD14" s="38">
        <f>IF(AND(AD$5&gt;='Fund Raising'!$K30,AD$5&lt;'Fund Raising'!$L30),'Fund Raising'!$I30,0)</f>
        <v>0</v>
      </c>
      <c r="AE14" s="38">
        <f>IF(AND(AE$5&gt;='Fund Raising'!$K30,AE$5&lt;'Fund Raising'!$L30),'Fund Raising'!$I30,0)</f>
        <v>0</v>
      </c>
      <c r="AF14" s="38">
        <f>IF(AND(AF$5&gt;='Fund Raising'!$K30,AF$5&lt;'Fund Raising'!$L30),'Fund Raising'!$I30,0)</f>
        <v>0</v>
      </c>
      <c r="AG14" s="38">
        <f>IF(AND(AG$5&gt;='Fund Raising'!$K30,AG$5&lt;'Fund Raising'!$L30),'Fund Raising'!$I30,0)</f>
        <v>0</v>
      </c>
      <c r="AH14" s="38">
        <f>IF(AND(AH$5&gt;='Fund Raising'!$K30,AH$5&lt;'Fund Raising'!$L30),'Fund Raising'!$I30,0)</f>
        <v>0</v>
      </c>
      <c r="AI14" s="38">
        <f>IF(AND(AI$5&gt;='Fund Raising'!$K30,AI$5&lt;'Fund Raising'!$L30),'Fund Raising'!$I30,0)</f>
        <v>0</v>
      </c>
      <c r="AJ14" s="38">
        <f>IF(AND(AJ$5&gt;='Fund Raising'!$K30,AJ$5&lt;'Fund Raising'!$L30),'Fund Raising'!$I30,0)</f>
        <v>0</v>
      </c>
      <c r="AK14" s="38">
        <f>IF(AND(AK$5&gt;='Fund Raising'!$K30,AK$5&lt;'Fund Raising'!$L30),'Fund Raising'!$I30,0)</f>
        <v>0</v>
      </c>
      <c r="AL14" s="38">
        <f>IF(AND(AL$5&gt;='Fund Raising'!$K30,AL$5&lt;'Fund Raising'!$L30),'Fund Raising'!$I30,0)</f>
        <v>0</v>
      </c>
      <c r="AM14" s="38">
        <f>IF(AND(AM$5&gt;='Fund Raising'!$K30,AM$5&lt;'Fund Raising'!$L30),'Fund Raising'!$I30,0)</f>
        <v>0</v>
      </c>
      <c r="AN14" s="38">
        <f>IF(AND(AN$5&gt;='Fund Raising'!$K30,AN$5&lt;'Fund Raising'!$L30),'Fund Raising'!$I30,0)</f>
        <v>0</v>
      </c>
      <c r="AO14" s="38">
        <f>IF(AND(AO$5&gt;='Fund Raising'!$K30,AO$5&lt;'Fund Raising'!$L30),'Fund Raising'!$I30,0)</f>
        <v>0</v>
      </c>
      <c r="AP14" s="38">
        <f>IF(AND(AP$5&gt;='Fund Raising'!$K30,AP$5&lt;'Fund Raising'!$L30),'Fund Raising'!$I30,0)</f>
        <v>0</v>
      </c>
      <c r="AQ14" s="38">
        <f>IF(AND(AQ$5&gt;='Fund Raising'!$K30,AQ$5&lt;'Fund Raising'!$L30),'Fund Raising'!$I30,0)</f>
        <v>0</v>
      </c>
      <c r="AR14" s="38">
        <f>IF(AND(AR$5&gt;='Fund Raising'!$K30,AR$5&lt;'Fund Raising'!$L30),'Fund Raising'!$I30,0)</f>
        <v>0</v>
      </c>
      <c r="AS14" s="38">
        <f>IF(AND(AS$5&gt;='Fund Raising'!$K30,AS$5&lt;'Fund Raising'!$L30),'Fund Raising'!$I30,0)</f>
        <v>0</v>
      </c>
      <c r="AT14" s="38">
        <f>IF(AND(AT$5&gt;='Fund Raising'!$K30,AT$5&lt;'Fund Raising'!$L30),'Fund Raising'!$I30,0)</f>
        <v>0</v>
      </c>
      <c r="AU14" s="38">
        <f>IF(AND(AU$5&gt;='Fund Raising'!$K30,AU$5&lt;'Fund Raising'!$L30),'Fund Raising'!$I30,0)</f>
        <v>0</v>
      </c>
      <c r="AV14" s="38">
        <f>IF(AND(AV$5&gt;='Fund Raising'!$K30,AV$5&lt;'Fund Raising'!$L30),'Fund Raising'!$I30,0)</f>
        <v>0</v>
      </c>
      <c r="AW14" s="38">
        <f>IF(AND(AW$5&gt;='Fund Raising'!$K30,AW$5&lt;'Fund Raising'!$L30),'Fund Raising'!$I30,0)</f>
        <v>0</v>
      </c>
      <c r="AX14" s="38">
        <f>IF(AND(AX$5&gt;='Fund Raising'!$K30,AX$5&lt;'Fund Raising'!$L30),'Fund Raising'!$I30,0)</f>
        <v>0</v>
      </c>
      <c r="AY14" s="38">
        <f>IF(AND(AY$5&gt;='Fund Raising'!$K30,AY$5&lt;'Fund Raising'!$L30),'Fund Raising'!$I30,0)</f>
        <v>0</v>
      </c>
      <c r="AZ14" s="38">
        <f>IF(AND(AZ$5&gt;='Fund Raising'!$K30,AZ$5&lt;'Fund Raising'!$L30),'Fund Raising'!$I30,0)</f>
        <v>0</v>
      </c>
      <c r="BA14" s="38">
        <f>IF(AND(BA$5&gt;='Fund Raising'!$K30,BA$5&lt;'Fund Raising'!$L30),'Fund Raising'!$I30,0)</f>
        <v>0</v>
      </c>
      <c r="BB14" s="38">
        <f>IF(AND(BB$5&gt;='Fund Raising'!$K30,BB$5&lt;'Fund Raising'!$L30),'Fund Raising'!$I30,0)</f>
        <v>0</v>
      </c>
      <c r="BC14" s="38">
        <f>IF(AND(BC$5&gt;='Fund Raising'!$K30,BC$5&lt;'Fund Raising'!$L30),'Fund Raising'!$I30,0)</f>
        <v>0</v>
      </c>
      <c r="BD14" s="38">
        <f>IF(AND(BD$5&gt;='Fund Raising'!$K30,BD$5&lt;'Fund Raising'!$L30),'Fund Raising'!$I30,0)</f>
        <v>0</v>
      </c>
      <c r="BE14" s="38">
        <f>IF(AND(BE$5&gt;='Fund Raising'!$K30,BE$5&lt;'Fund Raising'!$L30),'Fund Raising'!$I30,0)</f>
        <v>0</v>
      </c>
      <c r="BF14" s="38">
        <f>IF(AND(BF$5&gt;='Fund Raising'!$K30,BF$5&lt;'Fund Raising'!$L30),'Fund Raising'!$I30,0)</f>
        <v>0</v>
      </c>
      <c r="BG14" s="38">
        <f>IF(AND(BG$5&gt;='Fund Raising'!$K30,BG$5&lt;'Fund Raising'!$L30),'Fund Raising'!$I30,0)</f>
        <v>0</v>
      </c>
      <c r="BH14" s="38">
        <f>IF(AND(BH$5&gt;='Fund Raising'!$K30,BH$5&lt;'Fund Raising'!$L30),'Fund Raising'!$I30,0)</f>
        <v>0</v>
      </c>
      <c r="BI14" s="38">
        <f>IF(AND(BI$5&gt;='Fund Raising'!$K30,BI$5&lt;'Fund Raising'!$L30),'Fund Raising'!$I30,0)</f>
        <v>0</v>
      </c>
      <c r="BJ14" s="38">
        <f>IF(AND(BJ$5&gt;='Fund Raising'!$K30,BJ$5&lt;'Fund Raising'!$L30),'Fund Raising'!$I30,0)</f>
        <v>0</v>
      </c>
      <c r="BK14" s="38">
        <f>IF(AND(BK$5&gt;='Fund Raising'!$K30,BK$5&lt;'Fund Raising'!$L30),'Fund Raising'!$I30,0)</f>
        <v>0</v>
      </c>
      <c r="BL14" s="38">
        <f>IF(AND(BL$5&gt;='Fund Raising'!$K30,BL$5&lt;'Fund Raising'!$L30),'Fund Raising'!$I30,0)</f>
        <v>0</v>
      </c>
      <c r="BM14" s="38">
        <f>IF(AND(BM$5&gt;='Fund Raising'!$K30,BM$5&lt;'Fund Raising'!$L30),'Fund Raising'!$I30,0)</f>
        <v>0</v>
      </c>
      <c r="BN14" s="38">
        <f>IF(AND(BN$5&gt;='Fund Raising'!$K30,BN$5&lt;'Fund Raising'!$L30),'Fund Raising'!$I30,0)</f>
        <v>0</v>
      </c>
      <c r="BO14" s="38">
        <f>IF(AND(BO$5&gt;='Fund Raising'!$K30,BO$5&lt;'Fund Raising'!$L30),'Fund Raising'!$I30,0)</f>
        <v>0</v>
      </c>
      <c r="BP14" s="38">
        <f>IF(AND(BP$5&gt;='Fund Raising'!$K30,BP$5&lt;'Fund Raising'!$L30),'Fund Raising'!$I30,0)</f>
        <v>0</v>
      </c>
      <c r="BQ14" s="38">
        <f>IF(AND(BQ$5&gt;='Fund Raising'!$K30,BQ$5&lt;'Fund Raising'!$L30),'Fund Raising'!$I30,0)</f>
        <v>0</v>
      </c>
      <c r="BR14" s="38">
        <f>IF(AND(BR$5&gt;='Fund Raising'!$K30,BR$5&lt;'Fund Raising'!$L30),'Fund Raising'!$I30,0)</f>
        <v>0</v>
      </c>
      <c r="BS14" s="38">
        <f>IF(AND(BS$5&gt;='Fund Raising'!$K30,BS$5&lt;'Fund Raising'!$L30),'Fund Raising'!$I30,0)</f>
        <v>0</v>
      </c>
      <c r="BT14" s="38">
        <f>IF(AND(BT$5&gt;='Fund Raising'!$K30,BT$5&lt;'Fund Raising'!$L30),'Fund Raising'!$I30,0)</f>
        <v>0</v>
      </c>
      <c r="BU14" s="38">
        <f>IF(AND(BU$5&gt;='Fund Raising'!$K30,BU$5&lt;'Fund Raising'!$L30),'Fund Raising'!$I30,0)</f>
        <v>0</v>
      </c>
      <c r="BV14" s="38">
        <f>IF(AND(BV$5&gt;='Fund Raising'!$K30,BV$5&lt;'Fund Raising'!$L30),'Fund Raising'!$I30,0)</f>
        <v>0</v>
      </c>
      <c r="BW14" s="38">
        <f>IF(AND(BW$5&gt;='Fund Raising'!$K30,BW$5&lt;'Fund Raising'!$L30),'Fund Raising'!$I30,0)</f>
        <v>0</v>
      </c>
      <c r="BX14" s="38">
        <f>IF(AND(BX$5&gt;='Fund Raising'!$K30,BX$5&lt;'Fund Raising'!$L30),'Fund Raising'!$I30,0)</f>
        <v>0</v>
      </c>
      <c r="BY14" s="38">
        <f>IF(AND(BY$5&gt;='Fund Raising'!$K30,BY$5&lt;'Fund Raising'!$L30),'Fund Raising'!$I30,0)</f>
        <v>0</v>
      </c>
      <c r="BZ14" s="38">
        <f>IF(AND(BZ$5&gt;='Fund Raising'!$K30,BZ$5&lt;'Fund Raising'!$L30),'Fund Raising'!$I30,0)</f>
        <v>0</v>
      </c>
      <c r="CA14" s="38">
        <f>IF(AND(CA$5&gt;='Fund Raising'!$K30,CA$5&lt;'Fund Raising'!$L30),'Fund Raising'!$I30,0)</f>
        <v>0</v>
      </c>
      <c r="CB14" s="38">
        <f>IF(AND(CB$5&gt;='Fund Raising'!$K30,CB$5&lt;'Fund Raising'!$L30),'Fund Raising'!$I30,0)</f>
        <v>0</v>
      </c>
      <c r="CC14" s="38">
        <f>IF(AND(CC$5&gt;='Fund Raising'!$K30,CC$5&lt;'Fund Raising'!$L30),'Fund Raising'!$I30,0)</f>
        <v>0</v>
      </c>
      <c r="CD14" s="38">
        <f>IF(AND(CD$5&gt;='Fund Raising'!$K30,CD$5&lt;'Fund Raising'!$L30),'Fund Raising'!$I30,0)</f>
        <v>0</v>
      </c>
      <c r="CE14" s="38">
        <f>IF(AND(CE$5&gt;='Fund Raising'!$K30,CE$5&lt;'Fund Raising'!$L30),'Fund Raising'!$I30,0)</f>
        <v>0</v>
      </c>
      <c r="CF14" s="38">
        <f>IF(AND(CF$5&gt;='Fund Raising'!$K30,CF$5&lt;'Fund Raising'!$L30),'Fund Raising'!$I30,0)</f>
        <v>0</v>
      </c>
      <c r="CG14" s="38">
        <f>IF(AND(CG$5&gt;='Fund Raising'!$K30,CG$5&lt;'Fund Raising'!$L30),'Fund Raising'!$I30,0)</f>
        <v>0</v>
      </c>
      <c r="CH14" s="38">
        <f>IF(AND(CH$5&gt;='Fund Raising'!$K30,CH$5&lt;'Fund Raising'!$L30),'Fund Raising'!$I30,0)</f>
        <v>0</v>
      </c>
      <c r="CI14" s="38">
        <f>IF(AND(CI$5&gt;='Fund Raising'!$K30,CI$5&lt;'Fund Raising'!$L30),'Fund Raising'!$I30,0)</f>
        <v>0</v>
      </c>
      <c r="CJ14" s="38">
        <f>IF(AND(CJ$5&gt;='Fund Raising'!$K30,CJ$5&lt;'Fund Raising'!$L30),'Fund Raising'!$I30,0)</f>
        <v>0</v>
      </c>
      <c r="CK14" s="38">
        <f>IF(AND(CK$5&gt;='Fund Raising'!$K30,CK$5&lt;'Fund Raising'!$L30),'Fund Raising'!$I30,0)</f>
        <v>0</v>
      </c>
      <c r="CL14" s="38">
        <f>IF(AND(CL$5&gt;='Fund Raising'!$K30,CL$5&lt;'Fund Raising'!$L30),'Fund Raising'!$I30,0)</f>
        <v>0</v>
      </c>
      <c r="CM14" s="38">
        <f>IF(AND(CM$5&gt;='Fund Raising'!$K30,CM$5&lt;'Fund Raising'!$L30),'Fund Raising'!$I30,0)</f>
        <v>0</v>
      </c>
      <c r="CN14" s="38">
        <f>IF(AND(CN$5&gt;='Fund Raising'!$K30,CN$5&lt;'Fund Raising'!$L30),'Fund Raising'!$I30,0)</f>
        <v>0</v>
      </c>
      <c r="CO14" s="38">
        <f>IF(AND(CO$5&gt;='Fund Raising'!$K30,CO$5&lt;'Fund Raising'!$L30),'Fund Raising'!$I30,0)</f>
        <v>0</v>
      </c>
      <c r="CP14" s="38">
        <f>IF(AND(CP$5&gt;='Fund Raising'!$K30,CP$5&lt;'Fund Raising'!$L30),'Fund Raising'!$I30,0)</f>
        <v>0</v>
      </c>
      <c r="CQ14" s="38">
        <f>IF(AND(CQ$5&gt;='Fund Raising'!$K30,CQ$5&lt;'Fund Raising'!$L30),'Fund Raising'!$I30,0)</f>
        <v>0</v>
      </c>
      <c r="CR14" s="38">
        <f>IF(AND(CR$5&gt;='Fund Raising'!$K30,CR$5&lt;'Fund Raising'!$L30),'Fund Raising'!$I30,0)</f>
        <v>0</v>
      </c>
      <c r="CS14" s="38">
        <f>IF(AND(CS$5&gt;='Fund Raising'!$K30,CS$5&lt;'Fund Raising'!$L30),'Fund Raising'!$I30,0)</f>
        <v>0</v>
      </c>
      <c r="CT14" s="38">
        <f>IF(AND(CT$5&gt;='Fund Raising'!$K30,CT$5&lt;'Fund Raising'!$L30),'Fund Raising'!$I30,0)</f>
        <v>0</v>
      </c>
      <c r="CU14" s="38">
        <f>IF(AND(CU$5&gt;='Fund Raising'!$K30,CU$5&lt;'Fund Raising'!$L30),'Fund Raising'!$I30,0)</f>
        <v>0</v>
      </c>
      <c r="CV14" s="38">
        <f>IF(AND(CV$5&gt;='Fund Raising'!$K30,CV$5&lt;'Fund Raising'!$L30),'Fund Raising'!$I30,0)</f>
        <v>0</v>
      </c>
      <c r="CW14" s="38">
        <f>IF(AND(CW$5&gt;='Fund Raising'!$K30,CW$5&lt;'Fund Raising'!$L30),'Fund Raising'!$I30,0)</f>
        <v>0</v>
      </c>
      <c r="CX14" s="38">
        <f>IF(AND(CX$5&gt;='Fund Raising'!$K30,CX$5&lt;'Fund Raising'!$L30),'Fund Raising'!$I30,0)</f>
        <v>0</v>
      </c>
      <c r="CY14" s="38">
        <f>IF(AND(CY$5&gt;='Fund Raising'!$K30,CY$5&lt;'Fund Raising'!$L30),'Fund Raising'!$I30,0)</f>
        <v>0</v>
      </c>
      <c r="CZ14" s="38">
        <f>IF(AND(CZ$5&gt;='Fund Raising'!$K30,CZ$5&lt;'Fund Raising'!$L30),'Fund Raising'!$I30,0)</f>
        <v>0</v>
      </c>
      <c r="DA14" s="38">
        <f>IF(AND(DA$5&gt;='Fund Raising'!$K30,DA$5&lt;'Fund Raising'!$L30),'Fund Raising'!$I30,0)</f>
        <v>0</v>
      </c>
      <c r="DB14" s="38">
        <f>IF(AND(DB$5&gt;='Fund Raising'!$K30,DB$5&lt;'Fund Raising'!$L30),'Fund Raising'!$I30,0)</f>
        <v>0</v>
      </c>
      <c r="DC14" s="38">
        <f>IF(AND(DC$5&gt;='Fund Raising'!$K30,DC$5&lt;'Fund Raising'!$L30),'Fund Raising'!$I30,0)</f>
        <v>0</v>
      </c>
      <c r="DD14" s="38">
        <f>IF(AND(DD$5&gt;='Fund Raising'!$K30,DD$5&lt;'Fund Raising'!$L30),'Fund Raising'!$I30,0)</f>
        <v>0</v>
      </c>
      <c r="DE14" s="38">
        <f>IF(AND(DE$5&gt;='Fund Raising'!$K30,DE$5&lt;'Fund Raising'!$L30),'Fund Raising'!$I30,0)</f>
        <v>0</v>
      </c>
      <c r="DF14" s="38">
        <f>IF(AND(DF$5&gt;='Fund Raising'!$K30,DF$5&lt;'Fund Raising'!$L30),'Fund Raising'!$I30,0)</f>
        <v>0</v>
      </c>
      <c r="DG14" s="38">
        <f>IF(AND(DG$5&gt;='Fund Raising'!$K30,DG$5&lt;'Fund Raising'!$L30),'Fund Raising'!$I30,0)</f>
        <v>0</v>
      </c>
      <c r="DH14" s="38">
        <f>IF(AND(DH$5&gt;='Fund Raising'!$K30,DH$5&lt;'Fund Raising'!$L30),'Fund Raising'!$I30,0)</f>
        <v>0</v>
      </c>
      <c r="DI14" s="38">
        <f>IF(AND(DI$5&gt;='Fund Raising'!$K30,DI$5&lt;'Fund Raising'!$L30),'Fund Raising'!$I30,0)</f>
        <v>0</v>
      </c>
      <c r="DJ14" s="38">
        <f>IF(AND(DJ$5&gt;='Fund Raising'!$K30,DJ$5&lt;'Fund Raising'!$L30),'Fund Raising'!$I30,0)</f>
        <v>0</v>
      </c>
      <c r="DK14" s="38">
        <f>IF(AND(DK$5&gt;='Fund Raising'!$K30,DK$5&lt;'Fund Raising'!$L30),'Fund Raising'!$I30,0)</f>
        <v>0</v>
      </c>
      <c r="DL14" s="38">
        <f>IF(AND(DL$5&gt;='Fund Raising'!$K30,DL$5&lt;'Fund Raising'!$L30),'Fund Raising'!$I30,0)</f>
        <v>0</v>
      </c>
      <c r="DM14" s="38">
        <f>IF(AND(DM$5&gt;='Fund Raising'!$K30,DM$5&lt;'Fund Raising'!$L30),'Fund Raising'!$I30,0)</f>
        <v>0</v>
      </c>
      <c r="DN14" s="38">
        <f>IF(AND(DN$5&gt;='Fund Raising'!$K30,DN$5&lt;'Fund Raising'!$L30),'Fund Raising'!$I30,0)</f>
        <v>0</v>
      </c>
      <c r="DO14" s="38">
        <f>IF(AND(DO$5&gt;='Fund Raising'!$K30,DO$5&lt;'Fund Raising'!$L30),'Fund Raising'!$I30,0)</f>
        <v>0</v>
      </c>
      <c r="DP14" s="38">
        <f>IF(AND(DP$5&gt;='Fund Raising'!$K30,DP$5&lt;'Fund Raising'!$L30),'Fund Raising'!$I30,0)</f>
        <v>0</v>
      </c>
      <c r="DQ14" s="38">
        <f>IF(AND(DQ$5&gt;='Fund Raising'!$K30,DQ$5&lt;'Fund Raising'!$L30),'Fund Raising'!$I30,0)</f>
        <v>0</v>
      </c>
      <c r="DR14" s="38">
        <f>IF(AND(DR$5&gt;='Fund Raising'!$K30,DR$5&lt;'Fund Raising'!$L30),'Fund Raising'!$I30,0)</f>
        <v>0</v>
      </c>
    </row>
    <row r="15" ht="14.25" customHeight="1" outlineLevel="2">
      <c r="B15" s="277" t="str">
        <f>'Fund Raising'!B31</f>
        <v>Public Sale</v>
      </c>
      <c r="C15" s="38">
        <f>IF(AND(C$5&gt;='Fund Raising'!$K31,C$5&lt;'Fund Raising'!$L31),'Fund Raising'!$I31,0)+'Fund Raising'!$D31*'Fund Raising'!$E31/100</f>
        <v>1312500</v>
      </c>
      <c r="D15" s="38">
        <f>IF(AND(D$5&gt;='Fund Raising'!$K31,D$5&lt;'Fund Raising'!$L31),'Fund Raising'!$I31,0)</f>
        <v>437500</v>
      </c>
      <c r="E15" s="38">
        <f>IF(AND(E$5&gt;='Fund Raising'!$K31,E$5&lt;'Fund Raising'!$L31),'Fund Raising'!$I31,0)</f>
        <v>437500</v>
      </c>
      <c r="F15" s="38">
        <f>IF(AND(F$5&gt;='Fund Raising'!$K31,F$5&lt;'Fund Raising'!$L31),'Fund Raising'!$I31,0)</f>
        <v>437500</v>
      </c>
      <c r="G15" s="38">
        <f>IF(AND(G$5&gt;='Fund Raising'!$K31,G$5&lt;'Fund Raising'!$L31),'Fund Raising'!$I31,0)</f>
        <v>437500</v>
      </c>
      <c r="H15" s="38">
        <f>IF(AND(H$5&gt;='Fund Raising'!$K31,H$5&lt;'Fund Raising'!$L31),'Fund Raising'!$I31,0)</f>
        <v>437500</v>
      </c>
      <c r="I15" s="38">
        <f>IF(AND(I$5&gt;='Fund Raising'!$K31,I$5&lt;'Fund Raising'!$L31),'Fund Raising'!$I31,0)</f>
        <v>0</v>
      </c>
      <c r="J15" s="38">
        <f>IF(AND(J$5&gt;='Fund Raising'!$K31,J$5&lt;'Fund Raising'!$L31),'Fund Raising'!$I31,0)</f>
        <v>0</v>
      </c>
      <c r="K15" s="38">
        <f>IF(AND(K$5&gt;='Fund Raising'!$K31,K$5&lt;'Fund Raising'!$L31),'Fund Raising'!$I31,0)</f>
        <v>0</v>
      </c>
      <c r="L15" s="38">
        <f>IF(AND(L$5&gt;='Fund Raising'!$K31,L$5&lt;'Fund Raising'!$L31),'Fund Raising'!$I31,0)</f>
        <v>0</v>
      </c>
      <c r="M15" s="38">
        <f>IF(AND(M$5&gt;='Fund Raising'!$K31,M$5&lt;'Fund Raising'!$L31),'Fund Raising'!$I31,0)</f>
        <v>0</v>
      </c>
      <c r="N15" s="38">
        <f>IF(AND(N$5&gt;='Fund Raising'!$K31,N$5&lt;'Fund Raising'!$L31),'Fund Raising'!$I31,0)</f>
        <v>0</v>
      </c>
      <c r="O15" s="38">
        <f>IF(AND(O$5&gt;='Fund Raising'!$K31,O$5&lt;'Fund Raising'!$L31),'Fund Raising'!$I31,0)</f>
        <v>0</v>
      </c>
      <c r="P15" s="38">
        <f>IF(AND(P$5&gt;='Fund Raising'!$K31,P$5&lt;'Fund Raising'!$L31),'Fund Raising'!$I31,0)</f>
        <v>0</v>
      </c>
      <c r="Q15" s="38">
        <f>IF(AND(Q$5&gt;='Fund Raising'!$K31,Q$5&lt;'Fund Raising'!$L31),'Fund Raising'!$I31,0)</f>
        <v>0</v>
      </c>
      <c r="R15" s="38">
        <f>IF(AND(R$5&gt;='Fund Raising'!$K31,R$5&lt;'Fund Raising'!$L31),'Fund Raising'!$I31,0)</f>
        <v>0</v>
      </c>
      <c r="S15" s="38">
        <f>IF(AND(S$5&gt;='Fund Raising'!$K31,S$5&lt;'Fund Raising'!$L31),'Fund Raising'!$I31,0)</f>
        <v>0</v>
      </c>
      <c r="T15" s="38">
        <f>IF(AND(T$5&gt;='Fund Raising'!$K31,T$5&lt;'Fund Raising'!$L31),'Fund Raising'!$I31,0)</f>
        <v>0</v>
      </c>
      <c r="U15" s="38">
        <f>IF(AND(U$5&gt;='Fund Raising'!$K31,U$5&lt;'Fund Raising'!$L31),'Fund Raising'!$I31,0)</f>
        <v>0</v>
      </c>
      <c r="V15" s="38">
        <f>IF(AND(V$5&gt;='Fund Raising'!$K31,V$5&lt;'Fund Raising'!$L31),'Fund Raising'!$I31,0)</f>
        <v>0</v>
      </c>
      <c r="W15" s="38">
        <f>IF(AND(W$5&gt;='Fund Raising'!$K31,W$5&lt;'Fund Raising'!$L31),'Fund Raising'!$I31,0)</f>
        <v>0</v>
      </c>
      <c r="X15" s="38">
        <f>IF(AND(X$5&gt;='Fund Raising'!$K31,X$5&lt;'Fund Raising'!$L31),'Fund Raising'!$I31,0)</f>
        <v>0</v>
      </c>
      <c r="Y15" s="38">
        <f>IF(AND(Y$5&gt;='Fund Raising'!$K31,Y$5&lt;'Fund Raising'!$L31),'Fund Raising'!$I31,0)</f>
        <v>0</v>
      </c>
      <c r="Z15" s="38">
        <f>IF(AND(Z$5&gt;='Fund Raising'!$K31,Z$5&lt;'Fund Raising'!$L31),'Fund Raising'!$I31,0)</f>
        <v>0</v>
      </c>
      <c r="AA15" s="38">
        <f>IF(AND(AA$5&gt;='Fund Raising'!$K31,AA$5&lt;'Fund Raising'!$L31),'Fund Raising'!$I31,0)</f>
        <v>0</v>
      </c>
      <c r="AB15" s="38">
        <f>IF(AND(AB$5&gt;='Fund Raising'!$K31,AB$5&lt;'Fund Raising'!$L31),'Fund Raising'!$I31,0)</f>
        <v>0</v>
      </c>
      <c r="AC15" s="38">
        <f>IF(AND(AC$5&gt;='Fund Raising'!$K31,AC$5&lt;'Fund Raising'!$L31),'Fund Raising'!$I31,0)</f>
        <v>0</v>
      </c>
      <c r="AD15" s="38">
        <f>IF(AND(AD$5&gt;='Fund Raising'!$K31,AD$5&lt;'Fund Raising'!$L31),'Fund Raising'!$I31,0)</f>
        <v>0</v>
      </c>
      <c r="AE15" s="38">
        <f>IF(AND(AE$5&gt;='Fund Raising'!$K31,AE$5&lt;'Fund Raising'!$L31),'Fund Raising'!$I31,0)</f>
        <v>0</v>
      </c>
      <c r="AF15" s="38">
        <f>IF(AND(AF$5&gt;='Fund Raising'!$K31,AF$5&lt;'Fund Raising'!$L31),'Fund Raising'!$I31,0)</f>
        <v>0</v>
      </c>
      <c r="AG15" s="38">
        <f>IF(AND(AG$5&gt;='Fund Raising'!$K31,AG$5&lt;'Fund Raising'!$L31),'Fund Raising'!$I31,0)</f>
        <v>0</v>
      </c>
      <c r="AH15" s="38">
        <f>IF(AND(AH$5&gt;='Fund Raising'!$K31,AH$5&lt;'Fund Raising'!$L31),'Fund Raising'!$I31,0)</f>
        <v>0</v>
      </c>
      <c r="AI15" s="38">
        <f>IF(AND(AI$5&gt;='Fund Raising'!$K31,AI$5&lt;'Fund Raising'!$L31),'Fund Raising'!$I31,0)</f>
        <v>0</v>
      </c>
      <c r="AJ15" s="38">
        <f>IF(AND(AJ$5&gt;='Fund Raising'!$K31,AJ$5&lt;'Fund Raising'!$L31),'Fund Raising'!$I31,0)</f>
        <v>0</v>
      </c>
      <c r="AK15" s="38">
        <f>IF(AND(AK$5&gt;='Fund Raising'!$K31,AK$5&lt;'Fund Raising'!$L31),'Fund Raising'!$I31,0)</f>
        <v>0</v>
      </c>
      <c r="AL15" s="38">
        <f>IF(AND(AL$5&gt;='Fund Raising'!$K31,AL$5&lt;'Fund Raising'!$L31),'Fund Raising'!$I31,0)</f>
        <v>0</v>
      </c>
      <c r="AM15" s="38">
        <f>IF(AND(AM$5&gt;='Fund Raising'!$K31,AM$5&lt;'Fund Raising'!$L31),'Fund Raising'!$I31,0)</f>
        <v>0</v>
      </c>
      <c r="AN15" s="38">
        <f>IF(AND(AN$5&gt;='Fund Raising'!$K31,AN$5&lt;'Fund Raising'!$L31),'Fund Raising'!$I31,0)</f>
        <v>0</v>
      </c>
      <c r="AO15" s="38">
        <f>IF(AND(AO$5&gt;='Fund Raising'!$K31,AO$5&lt;'Fund Raising'!$L31),'Fund Raising'!$I31,0)</f>
        <v>0</v>
      </c>
      <c r="AP15" s="38">
        <f>IF(AND(AP$5&gt;='Fund Raising'!$K31,AP$5&lt;'Fund Raising'!$L31),'Fund Raising'!$I31,0)</f>
        <v>0</v>
      </c>
      <c r="AQ15" s="38">
        <f>IF(AND(AQ$5&gt;='Fund Raising'!$K31,AQ$5&lt;'Fund Raising'!$L31),'Fund Raising'!$I31,0)</f>
        <v>0</v>
      </c>
      <c r="AR15" s="38">
        <f>IF(AND(AR$5&gt;='Fund Raising'!$K31,AR$5&lt;'Fund Raising'!$L31),'Fund Raising'!$I31,0)</f>
        <v>0</v>
      </c>
      <c r="AS15" s="38">
        <f>IF(AND(AS$5&gt;='Fund Raising'!$K31,AS$5&lt;'Fund Raising'!$L31),'Fund Raising'!$I31,0)</f>
        <v>0</v>
      </c>
      <c r="AT15" s="38">
        <f>IF(AND(AT$5&gt;='Fund Raising'!$K31,AT$5&lt;'Fund Raising'!$L31),'Fund Raising'!$I31,0)</f>
        <v>0</v>
      </c>
      <c r="AU15" s="38">
        <f>IF(AND(AU$5&gt;='Fund Raising'!$K31,AU$5&lt;'Fund Raising'!$L31),'Fund Raising'!$I31,0)</f>
        <v>0</v>
      </c>
      <c r="AV15" s="38">
        <f>IF(AND(AV$5&gt;='Fund Raising'!$K31,AV$5&lt;'Fund Raising'!$L31),'Fund Raising'!$I31,0)</f>
        <v>0</v>
      </c>
      <c r="AW15" s="38">
        <f>IF(AND(AW$5&gt;='Fund Raising'!$K31,AW$5&lt;'Fund Raising'!$L31),'Fund Raising'!$I31,0)</f>
        <v>0</v>
      </c>
      <c r="AX15" s="38">
        <f>IF(AND(AX$5&gt;='Fund Raising'!$K31,AX$5&lt;'Fund Raising'!$L31),'Fund Raising'!$I31,0)</f>
        <v>0</v>
      </c>
      <c r="AY15" s="38">
        <f>IF(AND(AY$5&gt;='Fund Raising'!$K31,AY$5&lt;'Fund Raising'!$L31),'Fund Raising'!$I31,0)</f>
        <v>0</v>
      </c>
      <c r="AZ15" s="38">
        <f>IF(AND(AZ$5&gt;='Fund Raising'!$K31,AZ$5&lt;'Fund Raising'!$L31),'Fund Raising'!$I31,0)</f>
        <v>0</v>
      </c>
      <c r="BA15" s="38">
        <f>IF(AND(BA$5&gt;='Fund Raising'!$K31,BA$5&lt;'Fund Raising'!$L31),'Fund Raising'!$I31,0)</f>
        <v>0</v>
      </c>
      <c r="BB15" s="38">
        <f>IF(AND(BB$5&gt;='Fund Raising'!$K31,BB$5&lt;'Fund Raising'!$L31),'Fund Raising'!$I31,0)</f>
        <v>0</v>
      </c>
      <c r="BC15" s="38">
        <f>IF(AND(BC$5&gt;='Fund Raising'!$K31,BC$5&lt;'Fund Raising'!$L31),'Fund Raising'!$I31,0)</f>
        <v>0</v>
      </c>
      <c r="BD15" s="38">
        <f>IF(AND(BD$5&gt;='Fund Raising'!$K31,BD$5&lt;'Fund Raising'!$L31),'Fund Raising'!$I31,0)</f>
        <v>0</v>
      </c>
      <c r="BE15" s="38">
        <f>IF(AND(BE$5&gt;='Fund Raising'!$K31,BE$5&lt;'Fund Raising'!$L31),'Fund Raising'!$I31,0)</f>
        <v>0</v>
      </c>
      <c r="BF15" s="38">
        <f>IF(AND(BF$5&gt;='Fund Raising'!$K31,BF$5&lt;'Fund Raising'!$L31),'Fund Raising'!$I31,0)</f>
        <v>0</v>
      </c>
      <c r="BG15" s="38">
        <f>IF(AND(BG$5&gt;='Fund Raising'!$K31,BG$5&lt;'Fund Raising'!$L31),'Fund Raising'!$I31,0)</f>
        <v>0</v>
      </c>
      <c r="BH15" s="38">
        <f>IF(AND(BH$5&gt;='Fund Raising'!$K31,BH$5&lt;'Fund Raising'!$L31),'Fund Raising'!$I31,0)</f>
        <v>0</v>
      </c>
      <c r="BI15" s="38">
        <f>IF(AND(BI$5&gt;='Fund Raising'!$K31,BI$5&lt;'Fund Raising'!$L31),'Fund Raising'!$I31,0)</f>
        <v>0</v>
      </c>
      <c r="BJ15" s="38">
        <f>IF(AND(BJ$5&gt;='Fund Raising'!$K31,BJ$5&lt;'Fund Raising'!$L31),'Fund Raising'!$I31,0)</f>
        <v>0</v>
      </c>
      <c r="BK15" s="38">
        <f>IF(AND(BK$5&gt;='Fund Raising'!$K31,BK$5&lt;'Fund Raising'!$L31),'Fund Raising'!$I31,0)</f>
        <v>0</v>
      </c>
      <c r="BL15" s="38">
        <f>IF(AND(BL$5&gt;='Fund Raising'!$K31,BL$5&lt;'Fund Raising'!$L31),'Fund Raising'!$I31,0)</f>
        <v>0</v>
      </c>
      <c r="BM15" s="38">
        <f>IF(AND(BM$5&gt;='Fund Raising'!$K31,BM$5&lt;'Fund Raising'!$L31),'Fund Raising'!$I31,0)</f>
        <v>0</v>
      </c>
      <c r="BN15" s="38">
        <f>IF(AND(BN$5&gt;='Fund Raising'!$K31,BN$5&lt;'Fund Raising'!$L31),'Fund Raising'!$I31,0)</f>
        <v>0</v>
      </c>
      <c r="BO15" s="38">
        <f>IF(AND(BO$5&gt;='Fund Raising'!$K31,BO$5&lt;'Fund Raising'!$L31),'Fund Raising'!$I31,0)</f>
        <v>0</v>
      </c>
      <c r="BP15" s="38">
        <f>IF(AND(BP$5&gt;='Fund Raising'!$K31,BP$5&lt;'Fund Raising'!$L31),'Fund Raising'!$I31,0)</f>
        <v>0</v>
      </c>
      <c r="BQ15" s="38">
        <f>IF(AND(BQ$5&gt;='Fund Raising'!$K31,BQ$5&lt;'Fund Raising'!$L31),'Fund Raising'!$I31,0)</f>
        <v>0</v>
      </c>
      <c r="BR15" s="38">
        <f>IF(AND(BR$5&gt;='Fund Raising'!$K31,BR$5&lt;'Fund Raising'!$L31),'Fund Raising'!$I31,0)</f>
        <v>0</v>
      </c>
      <c r="BS15" s="38">
        <f>IF(AND(BS$5&gt;='Fund Raising'!$K31,BS$5&lt;'Fund Raising'!$L31),'Fund Raising'!$I31,0)</f>
        <v>0</v>
      </c>
      <c r="BT15" s="38">
        <f>IF(AND(BT$5&gt;='Fund Raising'!$K31,BT$5&lt;'Fund Raising'!$L31),'Fund Raising'!$I31,0)</f>
        <v>0</v>
      </c>
      <c r="BU15" s="38">
        <f>IF(AND(BU$5&gt;='Fund Raising'!$K31,BU$5&lt;'Fund Raising'!$L31),'Fund Raising'!$I31,0)</f>
        <v>0</v>
      </c>
      <c r="BV15" s="38">
        <f>IF(AND(BV$5&gt;='Fund Raising'!$K31,BV$5&lt;'Fund Raising'!$L31),'Fund Raising'!$I31,0)</f>
        <v>0</v>
      </c>
      <c r="BW15" s="38">
        <f>IF(AND(BW$5&gt;='Fund Raising'!$K31,BW$5&lt;'Fund Raising'!$L31),'Fund Raising'!$I31,0)</f>
        <v>0</v>
      </c>
      <c r="BX15" s="38">
        <f>IF(AND(BX$5&gt;='Fund Raising'!$K31,BX$5&lt;'Fund Raising'!$L31),'Fund Raising'!$I31,0)</f>
        <v>0</v>
      </c>
      <c r="BY15" s="38">
        <f>IF(AND(BY$5&gt;='Fund Raising'!$K31,BY$5&lt;'Fund Raising'!$L31),'Fund Raising'!$I31,0)</f>
        <v>0</v>
      </c>
      <c r="BZ15" s="38">
        <f>IF(AND(BZ$5&gt;='Fund Raising'!$K31,BZ$5&lt;'Fund Raising'!$L31),'Fund Raising'!$I31,0)</f>
        <v>0</v>
      </c>
      <c r="CA15" s="38">
        <f>IF(AND(CA$5&gt;='Fund Raising'!$K31,CA$5&lt;'Fund Raising'!$L31),'Fund Raising'!$I31,0)</f>
        <v>0</v>
      </c>
      <c r="CB15" s="38">
        <f>IF(AND(CB$5&gt;='Fund Raising'!$K31,CB$5&lt;'Fund Raising'!$L31),'Fund Raising'!$I31,0)</f>
        <v>0</v>
      </c>
      <c r="CC15" s="38">
        <f>IF(AND(CC$5&gt;='Fund Raising'!$K31,CC$5&lt;'Fund Raising'!$L31),'Fund Raising'!$I31,0)</f>
        <v>0</v>
      </c>
      <c r="CD15" s="38">
        <f>IF(AND(CD$5&gt;='Fund Raising'!$K31,CD$5&lt;'Fund Raising'!$L31),'Fund Raising'!$I31,0)</f>
        <v>0</v>
      </c>
      <c r="CE15" s="38">
        <f>IF(AND(CE$5&gt;='Fund Raising'!$K31,CE$5&lt;'Fund Raising'!$L31),'Fund Raising'!$I31,0)</f>
        <v>0</v>
      </c>
      <c r="CF15" s="38">
        <f>IF(AND(CF$5&gt;='Fund Raising'!$K31,CF$5&lt;'Fund Raising'!$L31),'Fund Raising'!$I31,0)</f>
        <v>0</v>
      </c>
      <c r="CG15" s="38">
        <f>IF(AND(CG$5&gt;='Fund Raising'!$K31,CG$5&lt;'Fund Raising'!$L31),'Fund Raising'!$I31,0)</f>
        <v>0</v>
      </c>
      <c r="CH15" s="38">
        <f>IF(AND(CH$5&gt;='Fund Raising'!$K31,CH$5&lt;'Fund Raising'!$L31),'Fund Raising'!$I31,0)</f>
        <v>0</v>
      </c>
      <c r="CI15" s="38">
        <f>IF(AND(CI$5&gt;='Fund Raising'!$K31,CI$5&lt;'Fund Raising'!$L31),'Fund Raising'!$I31,0)</f>
        <v>0</v>
      </c>
      <c r="CJ15" s="38">
        <f>IF(AND(CJ$5&gt;='Fund Raising'!$K31,CJ$5&lt;'Fund Raising'!$L31),'Fund Raising'!$I31,0)</f>
        <v>0</v>
      </c>
      <c r="CK15" s="38">
        <f>IF(AND(CK$5&gt;='Fund Raising'!$K31,CK$5&lt;'Fund Raising'!$L31),'Fund Raising'!$I31,0)</f>
        <v>0</v>
      </c>
      <c r="CL15" s="38">
        <f>IF(AND(CL$5&gt;='Fund Raising'!$K31,CL$5&lt;'Fund Raising'!$L31),'Fund Raising'!$I31,0)</f>
        <v>0</v>
      </c>
      <c r="CM15" s="38">
        <f>IF(AND(CM$5&gt;='Fund Raising'!$K31,CM$5&lt;'Fund Raising'!$L31),'Fund Raising'!$I31,0)</f>
        <v>0</v>
      </c>
      <c r="CN15" s="38">
        <f>IF(AND(CN$5&gt;='Fund Raising'!$K31,CN$5&lt;'Fund Raising'!$L31),'Fund Raising'!$I31,0)</f>
        <v>0</v>
      </c>
      <c r="CO15" s="38">
        <f>IF(AND(CO$5&gt;='Fund Raising'!$K31,CO$5&lt;'Fund Raising'!$L31),'Fund Raising'!$I31,0)</f>
        <v>0</v>
      </c>
      <c r="CP15" s="38">
        <f>IF(AND(CP$5&gt;='Fund Raising'!$K31,CP$5&lt;'Fund Raising'!$L31),'Fund Raising'!$I31,0)</f>
        <v>0</v>
      </c>
      <c r="CQ15" s="38">
        <f>IF(AND(CQ$5&gt;='Fund Raising'!$K31,CQ$5&lt;'Fund Raising'!$L31),'Fund Raising'!$I31,0)</f>
        <v>0</v>
      </c>
      <c r="CR15" s="38">
        <f>IF(AND(CR$5&gt;='Fund Raising'!$K31,CR$5&lt;'Fund Raising'!$L31),'Fund Raising'!$I31,0)</f>
        <v>0</v>
      </c>
      <c r="CS15" s="38">
        <f>IF(AND(CS$5&gt;='Fund Raising'!$K31,CS$5&lt;'Fund Raising'!$L31),'Fund Raising'!$I31,0)</f>
        <v>0</v>
      </c>
      <c r="CT15" s="38">
        <f>IF(AND(CT$5&gt;='Fund Raising'!$K31,CT$5&lt;'Fund Raising'!$L31),'Fund Raising'!$I31,0)</f>
        <v>0</v>
      </c>
      <c r="CU15" s="38">
        <f>IF(AND(CU$5&gt;='Fund Raising'!$K31,CU$5&lt;'Fund Raising'!$L31),'Fund Raising'!$I31,0)</f>
        <v>0</v>
      </c>
      <c r="CV15" s="38">
        <f>IF(AND(CV$5&gt;='Fund Raising'!$K31,CV$5&lt;'Fund Raising'!$L31),'Fund Raising'!$I31,0)</f>
        <v>0</v>
      </c>
      <c r="CW15" s="38">
        <f>IF(AND(CW$5&gt;='Fund Raising'!$K31,CW$5&lt;'Fund Raising'!$L31),'Fund Raising'!$I31,0)</f>
        <v>0</v>
      </c>
      <c r="CX15" s="38">
        <f>IF(AND(CX$5&gt;='Fund Raising'!$K31,CX$5&lt;'Fund Raising'!$L31),'Fund Raising'!$I31,0)</f>
        <v>0</v>
      </c>
      <c r="CY15" s="38">
        <f>IF(AND(CY$5&gt;='Fund Raising'!$K31,CY$5&lt;'Fund Raising'!$L31),'Fund Raising'!$I31,0)</f>
        <v>0</v>
      </c>
      <c r="CZ15" s="38">
        <f>IF(AND(CZ$5&gt;='Fund Raising'!$K31,CZ$5&lt;'Fund Raising'!$L31),'Fund Raising'!$I31,0)</f>
        <v>0</v>
      </c>
      <c r="DA15" s="38">
        <f>IF(AND(DA$5&gt;='Fund Raising'!$K31,DA$5&lt;'Fund Raising'!$L31),'Fund Raising'!$I31,0)</f>
        <v>0</v>
      </c>
      <c r="DB15" s="38">
        <f>IF(AND(DB$5&gt;='Fund Raising'!$K31,DB$5&lt;'Fund Raising'!$L31),'Fund Raising'!$I31,0)</f>
        <v>0</v>
      </c>
      <c r="DC15" s="38">
        <f>IF(AND(DC$5&gt;='Fund Raising'!$K31,DC$5&lt;'Fund Raising'!$L31),'Fund Raising'!$I31,0)</f>
        <v>0</v>
      </c>
      <c r="DD15" s="38">
        <f>IF(AND(DD$5&gt;='Fund Raising'!$K31,DD$5&lt;'Fund Raising'!$L31),'Fund Raising'!$I31,0)</f>
        <v>0</v>
      </c>
      <c r="DE15" s="38">
        <f>IF(AND(DE$5&gt;='Fund Raising'!$K31,DE$5&lt;'Fund Raising'!$L31),'Fund Raising'!$I31,0)</f>
        <v>0</v>
      </c>
      <c r="DF15" s="38">
        <f>IF(AND(DF$5&gt;='Fund Raising'!$K31,DF$5&lt;'Fund Raising'!$L31),'Fund Raising'!$I31,0)</f>
        <v>0</v>
      </c>
      <c r="DG15" s="38">
        <f>IF(AND(DG$5&gt;='Fund Raising'!$K31,DG$5&lt;'Fund Raising'!$L31),'Fund Raising'!$I31,0)</f>
        <v>0</v>
      </c>
      <c r="DH15" s="38">
        <f>IF(AND(DH$5&gt;='Fund Raising'!$K31,DH$5&lt;'Fund Raising'!$L31),'Fund Raising'!$I31,0)</f>
        <v>0</v>
      </c>
      <c r="DI15" s="38">
        <f>IF(AND(DI$5&gt;='Fund Raising'!$K31,DI$5&lt;'Fund Raising'!$L31),'Fund Raising'!$I31,0)</f>
        <v>0</v>
      </c>
      <c r="DJ15" s="38">
        <f>IF(AND(DJ$5&gt;='Fund Raising'!$K31,DJ$5&lt;'Fund Raising'!$L31),'Fund Raising'!$I31,0)</f>
        <v>0</v>
      </c>
      <c r="DK15" s="38">
        <f>IF(AND(DK$5&gt;='Fund Raising'!$K31,DK$5&lt;'Fund Raising'!$L31),'Fund Raising'!$I31,0)</f>
        <v>0</v>
      </c>
      <c r="DL15" s="38">
        <f>IF(AND(DL$5&gt;='Fund Raising'!$K31,DL$5&lt;'Fund Raising'!$L31),'Fund Raising'!$I31,0)</f>
        <v>0</v>
      </c>
      <c r="DM15" s="38">
        <f>IF(AND(DM$5&gt;='Fund Raising'!$K31,DM$5&lt;'Fund Raising'!$L31),'Fund Raising'!$I31,0)</f>
        <v>0</v>
      </c>
      <c r="DN15" s="38">
        <f>IF(AND(DN$5&gt;='Fund Raising'!$K31,DN$5&lt;'Fund Raising'!$L31),'Fund Raising'!$I31,0)</f>
        <v>0</v>
      </c>
      <c r="DO15" s="38">
        <f>IF(AND(DO$5&gt;='Fund Raising'!$K31,DO$5&lt;'Fund Raising'!$L31),'Fund Raising'!$I31,0)</f>
        <v>0</v>
      </c>
      <c r="DP15" s="38">
        <f>IF(AND(DP$5&gt;='Fund Raising'!$K31,DP$5&lt;'Fund Raising'!$L31),'Fund Raising'!$I31,0)</f>
        <v>0</v>
      </c>
      <c r="DQ15" s="38">
        <f>IF(AND(DQ$5&gt;='Fund Raising'!$K31,DQ$5&lt;'Fund Raising'!$L31),'Fund Raising'!$I31,0)</f>
        <v>0</v>
      </c>
      <c r="DR15" s="38">
        <f>IF(AND(DR$5&gt;='Fund Raising'!$K31,DR$5&lt;'Fund Raising'!$L31),'Fund Raising'!$I31,0)</f>
        <v>0</v>
      </c>
    </row>
    <row r="16" ht="14.25" customHeight="1" outlineLevel="2">
      <c r="B16" s="277" t="str">
        <f>'Fund Raising'!B32</f>
        <v>Founders / Team</v>
      </c>
      <c r="C16" s="38">
        <f>IF(AND(C$5&gt;='Fund Raising'!$K32,C$5&lt;'Fund Raising'!$L32),'Fund Raising'!$I32,0)+'Fund Raising'!$D32*'Fund Raising'!$E32/100</f>
        <v>0</v>
      </c>
      <c r="D16" s="38">
        <f>IF(AND(D$5&gt;='Fund Raising'!$K32,D$5&lt;'Fund Raising'!$L32),'Fund Raising'!$I32,0)</f>
        <v>0</v>
      </c>
      <c r="E16" s="38">
        <f>IF(AND(E$5&gt;='Fund Raising'!$K32,E$5&lt;'Fund Raising'!$L32),'Fund Raising'!$I32,0)</f>
        <v>0</v>
      </c>
      <c r="F16" s="38">
        <f>IF(AND(F$5&gt;='Fund Raising'!$K32,F$5&lt;'Fund Raising'!$L32),'Fund Raising'!$I32,0)</f>
        <v>0</v>
      </c>
      <c r="G16" s="38">
        <f>IF(AND(G$5&gt;='Fund Raising'!$K32,G$5&lt;'Fund Raising'!$L32),'Fund Raising'!$I32,0)</f>
        <v>0</v>
      </c>
      <c r="H16" s="38">
        <f>IF(AND(H$5&gt;='Fund Raising'!$K32,H$5&lt;'Fund Raising'!$L32),'Fund Raising'!$I32,0)</f>
        <v>0</v>
      </c>
      <c r="I16" s="38">
        <f>IF(AND(I$5&gt;='Fund Raising'!$K32,I$5&lt;'Fund Raising'!$L32),'Fund Raising'!$I32,0)</f>
        <v>694444.4444</v>
      </c>
      <c r="J16" s="38">
        <f>IF(AND(J$5&gt;='Fund Raising'!$K32,J$5&lt;'Fund Raising'!$L32),'Fund Raising'!$I32,0)</f>
        <v>694444.4444</v>
      </c>
      <c r="K16" s="38">
        <f>IF(AND(K$5&gt;='Fund Raising'!$K32,K$5&lt;'Fund Raising'!$L32),'Fund Raising'!$I32,0)</f>
        <v>694444.4444</v>
      </c>
      <c r="L16" s="38">
        <f>IF(AND(L$5&gt;='Fund Raising'!$K32,L$5&lt;'Fund Raising'!$L32),'Fund Raising'!$I32,0)</f>
        <v>694444.4444</v>
      </c>
      <c r="M16" s="38">
        <f>IF(AND(M$5&gt;='Fund Raising'!$K32,M$5&lt;'Fund Raising'!$L32),'Fund Raising'!$I32,0)</f>
        <v>694444.4444</v>
      </c>
      <c r="N16" s="38">
        <f>IF(AND(N$5&gt;='Fund Raising'!$K32,N$5&lt;'Fund Raising'!$L32),'Fund Raising'!$I32,0)</f>
        <v>694444.4444</v>
      </c>
      <c r="O16" s="38">
        <f>IF(AND(O$5&gt;='Fund Raising'!$K32,O$5&lt;'Fund Raising'!$L32),'Fund Raising'!$I32,0)</f>
        <v>694444.4444</v>
      </c>
      <c r="P16" s="38">
        <f>IF(AND(P$5&gt;='Fund Raising'!$K32,P$5&lt;'Fund Raising'!$L32),'Fund Raising'!$I32,0)</f>
        <v>694444.4444</v>
      </c>
      <c r="Q16" s="38">
        <f>IF(AND(Q$5&gt;='Fund Raising'!$K32,Q$5&lt;'Fund Raising'!$L32),'Fund Raising'!$I32,0)</f>
        <v>694444.4444</v>
      </c>
      <c r="R16" s="38">
        <f>IF(AND(R$5&gt;='Fund Raising'!$K32,R$5&lt;'Fund Raising'!$L32),'Fund Raising'!$I32,0)</f>
        <v>694444.4444</v>
      </c>
      <c r="S16" s="38">
        <f>IF(AND(S$5&gt;='Fund Raising'!$K32,S$5&lt;'Fund Raising'!$L32),'Fund Raising'!$I32,0)</f>
        <v>694444.4444</v>
      </c>
      <c r="T16" s="38">
        <f>IF(AND(T$5&gt;='Fund Raising'!$K32,T$5&lt;'Fund Raising'!$L32),'Fund Raising'!$I32,0)</f>
        <v>694444.4444</v>
      </c>
      <c r="U16" s="38">
        <f>IF(AND(U$5&gt;='Fund Raising'!$K32,U$5&lt;'Fund Raising'!$L32),'Fund Raising'!$I32,0)</f>
        <v>694444.4444</v>
      </c>
      <c r="V16" s="38">
        <f>IF(AND(V$5&gt;='Fund Raising'!$K32,V$5&lt;'Fund Raising'!$L32),'Fund Raising'!$I32,0)</f>
        <v>694444.4444</v>
      </c>
      <c r="W16" s="38">
        <f>IF(AND(W$5&gt;='Fund Raising'!$K32,W$5&lt;'Fund Raising'!$L32),'Fund Raising'!$I32,0)</f>
        <v>694444.4444</v>
      </c>
      <c r="X16" s="38">
        <f>IF(AND(X$5&gt;='Fund Raising'!$K32,X$5&lt;'Fund Raising'!$L32),'Fund Raising'!$I32,0)</f>
        <v>694444.4444</v>
      </c>
      <c r="Y16" s="38">
        <f>IF(AND(Y$5&gt;='Fund Raising'!$K32,Y$5&lt;'Fund Raising'!$L32),'Fund Raising'!$I32,0)</f>
        <v>694444.4444</v>
      </c>
      <c r="Z16" s="38">
        <f>IF(AND(Z$5&gt;='Fund Raising'!$K32,Z$5&lt;'Fund Raising'!$L32),'Fund Raising'!$I32,0)</f>
        <v>694444.4444</v>
      </c>
      <c r="AA16" s="38">
        <f>IF(AND(AA$5&gt;='Fund Raising'!$K32,AA$5&lt;'Fund Raising'!$L32),'Fund Raising'!$I32,0)</f>
        <v>694444.4444</v>
      </c>
      <c r="AB16" s="38">
        <f>IF(AND(AB$5&gt;='Fund Raising'!$K32,AB$5&lt;'Fund Raising'!$L32),'Fund Raising'!$I32,0)</f>
        <v>694444.4444</v>
      </c>
      <c r="AC16" s="38">
        <f>IF(AND(AC$5&gt;='Fund Raising'!$K32,AC$5&lt;'Fund Raising'!$L32),'Fund Raising'!$I32,0)</f>
        <v>694444.4444</v>
      </c>
      <c r="AD16" s="38">
        <f>IF(AND(AD$5&gt;='Fund Raising'!$K32,AD$5&lt;'Fund Raising'!$L32),'Fund Raising'!$I32,0)</f>
        <v>694444.4444</v>
      </c>
      <c r="AE16" s="38">
        <f>IF(AND(AE$5&gt;='Fund Raising'!$K32,AE$5&lt;'Fund Raising'!$L32),'Fund Raising'!$I32,0)</f>
        <v>694444.4444</v>
      </c>
      <c r="AF16" s="38">
        <f>IF(AND(AF$5&gt;='Fund Raising'!$K32,AF$5&lt;'Fund Raising'!$L32),'Fund Raising'!$I32,0)</f>
        <v>694444.4444</v>
      </c>
      <c r="AG16" s="38">
        <f>IF(AND(AG$5&gt;='Fund Raising'!$K32,AG$5&lt;'Fund Raising'!$L32),'Fund Raising'!$I32,0)</f>
        <v>694444.4444</v>
      </c>
      <c r="AH16" s="38">
        <f>IF(AND(AH$5&gt;='Fund Raising'!$K32,AH$5&lt;'Fund Raising'!$L32),'Fund Raising'!$I32,0)</f>
        <v>694444.4444</v>
      </c>
      <c r="AI16" s="38">
        <f>IF(AND(AI$5&gt;='Fund Raising'!$K32,AI$5&lt;'Fund Raising'!$L32),'Fund Raising'!$I32,0)</f>
        <v>694444.4444</v>
      </c>
      <c r="AJ16" s="38">
        <f>IF(AND(AJ$5&gt;='Fund Raising'!$K32,AJ$5&lt;'Fund Raising'!$L32),'Fund Raising'!$I32,0)</f>
        <v>694444.4444</v>
      </c>
      <c r="AK16" s="38">
        <f>IF(AND(AK$5&gt;='Fund Raising'!$K32,AK$5&lt;'Fund Raising'!$L32),'Fund Raising'!$I32,0)</f>
        <v>694444.4444</v>
      </c>
      <c r="AL16" s="38">
        <f>IF(AND(AL$5&gt;='Fund Raising'!$K32,AL$5&lt;'Fund Raising'!$L32),'Fund Raising'!$I32,0)</f>
        <v>694444.4444</v>
      </c>
      <c r="AM16" s="38">
        <f>IF(AND(AM$5&gt;='Fund Raising'!$K32,AM$5&lt;'Fund Raising'!$L32),'Fund Raising'!$I32,0)</f>
        <v>694444.4444</v>
      </c>
      <c r="AN16" s="38">
        <f>IF(AND(AN$5&gt;='Fund Raising'!$K32,AN$5&lt;'Fund Raising'!$L32),'Fund Raising'!$I32,0)</f>
        <v>694444.4444</v>
      </c>
      <c r="AO16" s="38">
        <f>IF(AND(AO$5&gt;='Fund Raising'!$K32,AO$5&lt;'Fund Raising'!$L32),'Fund Raising'!$I32,0)</f>
        <v>694444.4444</v>
      </c>
      <c r="AP16" s="38">
        <f>IF(AND(AP$5&gt;='Fund Raising'!$K32,AP$5&lt;'Fund Raising'!$L32),'Fund Raising'!$I32,0)</f>
        <v>694444.4444</v>
      </c>
      <c r="AQ16" s="38">
        <f>IF(AND(AQ$5&gt;='Fund Raising'!$K32,AQ$5&lt;'Fund Raising'!$L32),'Fund Raising'!$I32,0)</f>
        <v>694444.4444</v>
      </c>
      <c r="AR16" s="38">
        <f>IF(AND(AR$5&gt;='Fund Raising'!$K32,AR$5&lt;'Fund Raising'!$L32),'Fund Raising'!$I32,0)</f>
        <v>694444.4444</v>
      </c>
      <c r="AS16" s="38">
        <f>IF(AND(AS$5&gt;='Fund Raising'!$K32,AS$5&lt;'Fund Raising'!$L32),'Fund Raising'!$I32,0)</f>
        <v>0</v>
      </c>
      <c r="AT16" s="38">
        <f>IF(AND(AT$5&gt;='Fund Raising'!$K32,AT$5&lt;'Fund Raising'!$L32),'Fund Raising'!$I32,0)</f>
        <v>0</v>
      </c>
      <c r="AU16" s="38">
        <f>IF(AND(AU$5&gt;='Fund Raising'!$K32,AU$5&lt;'Fund Raising'!$L32),'Fund Raising'!$I32,0)</f>
        <v>0</v>
      </c>
      <c r="AV16" s="38">
        <f>IF(AND(AV$5&gt;='Fund Raising'!$K32,AV$5&lt;'Fund Raising'!$L32),'Fund Raising'!$I32,0)</f>
        <v>0</v>
      </c>
      <c r="AW16" s="38">
        <f>IF(AND(AW$5&gt;='Fund Raising'!$K32,AW$5&lt;'Fund Raising'!$L32),'Fund Raising'!$I32,0)</f>
        <v>0</v>
      </c>
      <c r="AX16" s="38">
        <f>IF(AND(AX$5&gt;='Fund Raising'!$K32,AX$5&lt;'Fund Raising'!$L32),'Fund Raising'!$I32,0)</f>
        <v>0</v>
      </c>
      <c r="AY16" s="38">
        <f>IF(AND(AY$5&gt;='Fund Raising'!$K32,AY$5&lt;'Fund Raising'!$L32),'Fund Raising'!$I32,0)</f>
        <v>0</v>
      </c>
      <c r="AZ16" s="38">
        <f>IF(AND(AZ$5&gt;='Fund Raising'!$K32,AZ$5&lt;'Fund Raising'!$L32),'Fund Raising'!$I32,0)</f>
        <v>0</v>
      </c>
      <c r="BA16" s="38">
        <f>IF(AND(BA$5&gt;='Fund Raising'!$K32,BA$5&lt;'Fund Raising'!$L32),'Fund Raising'!$I32,0)</f>
        <v>0</v>
      </c>
      <c r="BB16" s="38">
        <f>IF(AND(BB$5&gt;='Fund Raising'!$K32,BB$5&lt;'Fund Raising'!$L32),'Fund Raising'!$I32,0)</f>
        <v>0</v>
      </c>
      <c r="BC16" s="38">
        <f>IF(AND(BC$5&gt;='Fund Raising'!$K32,BC$5&lt;'Fund Raising'!$L32),'Fund Raising'!$I32,0)</f>
        <v>0</v>
      </c>
      <c r="BD16" s="38">
        <f>IF(AND(BD$5&gt;='Fund Raising'!$K32,BD$5&lt;'Fund Raising'!$L32),'Fund Raising'!$I32,0)</f>
        <v>0</v>
      </c>
      <c r="BE16" s="38">
        <f>IF(AND(BE$5&gt;='Fund Raising'!$K32,BE$5&lt;'Fund Raising'!$L32),'Fund Raising'!$I32,0)</f>
        <v>0</v>
      </c>
      <c r="BF16" s="38">
        <f>IF(AND(BF$5&gt;='Fund Raising'!$K32,BF$5&lt;'Fund Raising'!$L32),'Fund Raising'!$I32,0)</f>
        <v>0</v>
      </c>
      <c r="BG16" s="38">
        <f>IF(AND(BG$5&gt;='Fund Raising'!$K32,BG$5&lt;'Fund Raising'!$L32),'Fund Raising'!$I32,0)</f>
        <v>0</v>
      </c>
      <c r="BH16" s="38">
        <f>IF(AND(BH$5&gt;='Fund Raising'!$K32,BH$5&lt;'Fund Raising'!$L32),'Fund Raising'!$I32,0)</f>
        <v>0</v>
      </c>
      <c r="BI16" s="38">
        <f>IF(AND(BI$5&gt;='Fund Raising'!$K32,BI$5&lt;'Fund Raising'!$L32),'Fund Raising'!$I32,0)</f>
        <v>0</v>
      </c>
      <c r="BJ16" s="38">
        <f>IF(AND(BJ$5&gt;='Fund Raising'!$K32,BJ$5&lt;'Fund Raising'!$L32),'Fund Raising'!$I32,0)</f>
        <v>0</v>
      </c>
      <c r="BK16" s="38">
        <f>IF(AND(BK$5&gt;='Fund Raising'!$K32,BK$5&lt;'Fund Raising'!$L32),'Fund Raising'!$I32,0)</f>
        <v>0</v>
      </c>
      <c r="BL16" s="38">
        <f>IF(AND(BL$5&gt;='Fund Raising'!$K32,BL$5&lt;'Fund Raising'!$L32),'Fund Raising'!$I32,0)</f>
        <v>0</v>
      </c>
      <c r="BM16" s="38">
        <f>IF(AND(BM$5&gt;='Fund Raising'!$K32,BM$5&lt;'Fund Raising'!$L32),'Fund Raising'!$I32,0)</f>
        <v>0</v>
      </c>
      <c r="BN16" s="38">
        <f>IF(AND(BN$5&gt;='Fund Raising'!$K32,BN$5&lt;'Fund Raising'!$L32),'Fund Raising'!$I32,0)</f>
        <v>0</v>
      </c>
      <c r="BO16" s="38">
        <f>IF(AND(BO$5&gt;='Fund Raising'!$K32,BO$5&lt;'Fund Raising'!$L32),'Fund Raising'!$I32,0)</f>
        <v>0</v>
      </c>
      <c r="BP16" s="38">
        <f>IF(AND(BP$5&gt;='Fund Raising'!$K32,BP$5&lt;'Fund Raising'!$L32),'Fund Raising'!$I32,0)</f>
        <v>0</v>
      </c>
      <c r="BQ16" s="38">
        <f>IF(AND(BQ$5&gt;='Fund Raising'!$K32,BQ$5&lt;'Fund Raising'!$L32),'Fund Raising'!$I32,0)</f>
        <v>0</v>
      </c>
      <c r="BR16" s="38">
        <f>IF(AND(BR$5&gt;='Fund Raising'!$K32,BR$5&lt;'Fund Raising'!$L32),'Fund Raising'!$I32,0)</f>
        <v>0</v>
      </c>
      <c r="BS16" s="38">
        <f>IF(AND(BS$5&gt;='Fund Raising'!$K32,BS$5&lt;'Fund Raising'!$L32),'Fund Raising'!$I32,0)</f>
        <v>0</v>
      </c>
      <c r="BT16" s="38">
        <f>IF(AND(BT$5&gt;='Fund Raising'!$K32,BT$5&lt;'Fund Raising'!$L32),'Fund Raising'!$I32,0)</f>
        <v>0</v>
      </c>
      <c r="BU16" s="38">
        <f>IF(AND(BU$5&gt;='Fund Raising'!$K32,BU$5&lt;'Fund Raising'!$L32),'Fund Raising'!$I32,0)</f>
        <v>0</v>
      </c>
      <c r="BV16" s="38">
        <f>IF(AND(BV$5&gt;='Fund Raising'!$K32,BV$5&lt;'Fund Raising'!$L32),'Fund Raising'!$I32,0)</f>
        <v>0</v>
      </c>
      <c r="BW16" s="38">
        <f>IF(AND(BW$5&gt;='Fund Raising'!$K32,BW$5&lt;'Fund Raising'!$L32),'Fund Raising'!$I32,0)</f>
        <v>0</v>
      </c>
      <c r="BX16" s="38">
        <f>IF(AND(BX$5&gt;='Fund Raising'!$K32,BX$5&lt;'Fund Raising'!$L32),'Fund Raising'!$I32,0)</f>
        <v>0</v>
      </c>
      <c r="BY16" s="38">
        <f>IF(AND(BY$5&gt;='Fund Raising'!$K32,BY$5&lt;'Fund Raising'!$L32),'Fund Raising'!$I32,0)</f>
        <v>0</v>
      </c>
      <c r="BZ16" s="38">
        <f>IF(AND(BZ$5&gt;='Fund Raising'!$K32,BZ$5&lt;'Fund Raising'!$L32),'Fund Raising'!$I32,0)</f>
        <v>0</v>
      </c>
      <c r="CA16" s="38">
        <f>IF(AND(CA$5&gt;='Fund Raising'!$K32,CA$5&lt;'Fund Raising'!$L32),'Fund Raising'!$I32,0)</f>
        <v>0</v>
      </c>
      <c r="CB16" s="38">
        <f>IF(AND(CB$5&gt;='Fund Raising'!$K32,CB$5&lt;'Fund Raising'!$L32),'Fund Raising'!$I32,0)</f>
        <v>0</v>
      </c>
      <c r="CC16" s="38">
        <f>IF(AND(CC$5&gt;='Fund Raising'!$K32,CC$5&lt;'Fund Raising'!$L32),'Fund Raising'!$I32,0)</f>
        <v>0</v>
      </c>
      <c r="CD16" s="38">
        <f>IF(AND(CD$5&gt;='Fund Raising'!$K32,CD$5&lt;'Fund Raising'!$L32),'Fund Raising'!$I32,0)</f>
        <v>0</v>
      </c>
      <c r="CE16" s="38">
        <f>IF(AND(CE$5&gt;='Fund Raising'!$K32,CE$5&lt;'Fund Raising'!$L32),'Fund Raising'!$I32,0)</f>
        <v>0</v>
      </c>
      <c r="CF16" s="38">
        <f>IF(AND(CF$5&gt;='Fund Raising'!$K32,CF$5&lt;'Fund Raising'!$L32),'Fund Raising'!$I32,0)</f>
        <v>0</v>
      </c>
      <c r="CG16" s="38">
        <f>IF(AND(CG$5&gt;='Fund Raising'!$K32,CG$5&lt;'Fund Raising'!$L32),'Fund Raising'!$I32,0)</f>
        <v>0</v>
      </c>
      <c r="CH16" s="38">
        <f>IF(AND(CH$5&gt;='Fund Raising'!$K32,CH$5&lt;'Fund Raising'!$L32),'Fund Raising'!$I32,0)</f>
        <v>0</v>
      </c>
      <c r="CI16" s="38">
        <f>IF(AND(CI$5&gt;='Fund Raising'!$K32,CI$5&lt;'Fund Raising'!$L32),'Fund Raising'!$I32,0)</f>
        <v>0</v>
      </c>
      <c r="CJ16" s="38">
        <f>IF(AND(CJ$5&gt;='Fund Raising'!$K32,CJ$5&lt;'Fund Raising'!$L32),'Fund Raising'!$I32,0)</f>
        <v>0</v>
      </c>
      <c r="CK16" s="38">
        <f>IF(AND(CK$5&gt;='Fund Raising'!$K32,CK$5&lt;'Fund Raising'!$L32),'Fund Raising'!$I32,0)</f>
        <v>0</v>
      </c>
      <c r="CL16" s="38">
        <f>IF(AND(CL$5&gt;='Fund Raising'!$K32,CL$5&lt;'Fund Raising'!$L32),'Fund Raising'!$I32,0)</f>
        <v>0</v>
      </c>
      <c r="CM16" s="38">
        <f>IF(AND(CM$5&gt;='Fund Raising'!$K32,CM$5&lt;'Fund Raising'!$L32),'Fund Raising'!$I32,0)</f>
        <v>0</v>
      </c>
      <c r="CN16" s="38">
        <f>IF(AND(CN$5&gt;='Fund Raising'!$K32,CN$5&lt;'Fund Raising'!$L32),'Fund Raising'!$I32,0)</f>
        <v>0</v>
      </c>
      <c r="CO16" s="38">
        <f>IF(AND(CO$5&gt;='Fund Raising'!$K32,CO$5&lt;'Fund Raising'!$L32),'Fund Raising'!$I32,0)</f>
        <v>0</v>
      </c>
      <c r="CP16" s="38">
        <f>IF(AND(CP$5&gt;='Fund Raising'!$K32,CP$5&lt;'Fund Raising'!$L32),'Fund Raising'!$I32,0)</f>
        <v>0</v>
      </c>
      <c r="CQ16" s="38">
        <f>IF(AND(CQ$5&gt;='Fund Raising'!$K32,CQ$5&lt;'Fund Raising'!$L32),'Fund Raising'!$I32,0)</f>
        <v>0</v>
      </c>
      <c r="CR16" s="38">
        <f>IF(AND(CR$5&gt;='Fund Raising'!$K32,CR$5&lt;'Fund Raising'!$L32),'Fund Raising'!$I32,0)</f>
        <v>0</v>
      </c>
      <c r="CS16" s="38">
        <f>IF(AND(CS$5&gt;='Fund Raising'!$K32,CS$5&lt;'Fund Raising'!$L32),'Fund Raising'!$I32,0)</f>
        <v>0</v>
      </c>
      <c r="CT16" s="38">
        <f>IF(AND(CT$5&gt;='Fund Raising'!$K32,CT$5&lt;'Fund Raising'!$L32),'Fund Raising'!$I32,0)</f>
        <v>0</v>
      </c>
      <c r="CU16" s="38">
        <f>IF(AND(CU$5&gt;='Fund Raising'!$K32,CU$5&lt;'Fund Raising'!$L32),'Fund Raising'!$I32,0)</f>
        <v>0</v>
      </c>
      <c r="CV16" s="38">
        <f>IF(AND(CV$5&gt;='Fund Raising'!$K32,CV$5&lt;'Fund Raising'!$L32),'Fund Raising'!$I32,0)</f>
        <v>0</v>
      </c>
      <c r="CW16" s="38">
        <f>IF(AND(CW$5&gt;='Fund Raising'!$K32,CW$5&lt;'Fund Raising'!$L32),'Fund Raising'!$I32,0)</f>
        <v>0</v>
      </c>
      <c r="CX16" s="38">
        <f>IF(AND(CX$5&gt;='Fund Raising'!$K32,CX$5&lt;'Fund Raising'!$L32),'Fund Raising'!$I32,0)</f>
        <v>0</v>
      </c>
      <c r="CY16" s="38">
        <f>IF(AND(CY$5&gt;='Fund Raising'!$K32,CY$5&lt;'Fund Raising'!$L32),'Fund Raising'!$I32,0)</f>
        <v>0</v>
      </c>
      <c r="CZ16" s="38">
        <f>IF(AND(CZ$5&gt;='Fund Raising'!$K32,CZ$5&lt;'Fund Raising'!$L32),'Fund Raising'!$I32,0)</f>
        <v>0</v>
      </c>
      <c r="DA16" s="38">
        <f>IF(AND(DA$5&gt;='Fund Raising'!$K32,DA$5&lt;'Fund Raising'!$L32),'Fund Raising'!$I32,0)</f>
        <v>0</v>
      </c>
      <c r="DB16" s="38">
        <f>IF(AND(DB$5&gt;='Fund Raising'!$K32,DB$5&lt;'Fund Raising'!$L32),'Fund Raising'!$I32,0)</f>
        <v>0</v>
      </c>
      <c r="DC16" s="38">
        <f>IF(AND(DC$5&gt;='Fund Raising'!$K32,DC$5&lt;'Fund Raising'!$L32),'Fund Raising'!$I32,0)</f>
        <v>0</v>
      </c>
      <c r="DD16" s="38">
        <f>IF(AND(DD$5&gt;='Fund Raising'!$K32,DD$5&lt;'Fund Raising'!$L32),'Fund Raising'!$I32,0)</f>
        <v>0</v>
      </c>
      <c r="DE16" s="38">
        <f>IF(AND(DE$5&gt;='Fund Raising'!$K32,DE$5&lt;'Fund Raising'!$L32),'Fund Raising'!$I32,0)</f>
        <v>0</v>
      </c>
      <c r="DF16" s="38">
        <f>IF(AND(DF$5&gt;='Fund Raising'!$K32,DF$5&lt;'Fund Raising'!$L32),'Fund Raising'!$I32,0)</f>
        <v>0</v>
      </c>
      <c r="DG16" s="38">
        <f>IF(AND(DG$5&gt;='Fund Raising'!$K32,DG$5&lt;'Fund Raising'!$L32),'Fund Raising'!$I32,0)</f>
        <v>0</v>
      </c>
      <c r="DH16" s="38">
        <f>IF(AND(DH$5&gt;='Fund Raising'!$K32,DH$5&lt;'Fund Raising'!$L32),'Fund Raising'!$I32,0)</f>
        <v>0</v>
      </c>
      <c r="DI16" s="38">
        <f>IF(AND(DI$5&gt;='Fund Raising'!$K32,DI$5&lt;'Fund Raising'!$L32),'Fund Raising'!$I32,0)</f>
        <v>0</v>
      </c>
      <c r="DJ16" s="38">
        <f>IF(AND(DJ$5&gt;='Fund Raising'!$K32,DJ$5&lt;'Fund Raising'!$L32),'Fund Raising'!$I32,0)</f>
        <v>0</v>
      </c>
      <c r="DK16" s="38">
        <f>IF(AND(DK$5&gt;='Fund Raising'!$K32,DK$5&lt;'Fund Raising'!$L32),'Fund Raising'!$I32,0)</f>
        <v>0</v>
      </c>
      <c r="DL16" s="38">
        <f>IF(AND(DL$5&gt;='Fund Raising'!$K32,DL$5&lt;'Fund Raising'!$L32),'Fund Raising'!$I32,0)</f>
        <v>0</v>
      </c>
      <c r="DM16" s="38">
        <f>IF(AND(DM$5&gt;='Fund Raising'!$K32,DM$5&lt;'Fund Raising'!$L32),'Fund Raising'!$I32,0)</f>
        <v>0</v>
      </c>
      <c r="DN16" s="38">
        <f>IF(AND(DN$5&gt;='Fund Raising'!$K32,DN$5&lt;'Fund Raising'!$L32),'Fund Raising'!$I32,0)</f>
        <v>0</v>
      </c>
      <c r="DO16" s="38">
        <f>IF(AND(DO$5&gt;='Fund Raising'!$K32,DO$5&lt;'Fund Raising'!$L32),'Fund Raising'!$I32,0)</f>
        <v>0</v>
      </c>
      <c r="DP16" s="38">
        <f>IF(AND(DP$5&gt;='Fund Raising'!$K32,DP$5&lt;'Fund Raising'!$L32),'Fund Raising'!$I32,0)</f>
        <v>0</v>
      </c>
      <c r="DQ16" s="38">
        <f>IF(AND(DQ$5&gt;='Fund Raising'!$K32,DQ$5&lt;'Fund Raising'!$L32),'Fund Raising'!$I32,0)</f>
        <v>0</v>
      </c>
      <c r="DR16" s="38">
        <f>IF(AND(DR$5&gt;='Fund Raising'!$K32,DR$5&lt;'Fund Raising'!$L32),'Fund Raising'!$I32,0)</f>
        <v>0</v>
      </c>
    </row>
    <row r="17" ht="14.25" customHeight="1" outlineLevel="2">
      <c r="B17" s="277" t="str">
        <f>'Fund Raising'!B33</f>
        <v>Outlier Ventures</v>
      </c>
      <c r="C17" s="38">
        <f>IF(AND(C$5&gt;='Fund Raising'!$K33,C$5&lt;'Fund Raising'!$L33),'Fund Raising'!$I33,0)+'Fund Raising'!$D33*'Fund Raising'!$E33/100</f>
        <v>0</v>
      </c>
      <c r="D17" s="38">
        <f>IF(AND(D$5&gt;='Fund Raising'!$K33,D$5&lt;'Fund Raising'!$L33),'Fund Raising'!$I33,0)</f>
        <v>0</v>
      </c>
      <c r="E17" s="38">
        <f>IF(AND(E$5&gt;='Fund Raising'!$K33,E$5&lt;'Fund Raising'!$L33),'Fund Raising'!$I33,0)</f>
        <v>0</v>
      </c>
      <c r="F17" s="38">
        <f>IF(AND(F$5&gt;='Fund Raising'!$K33,F$5&lt;'Fund Raising'!$L33),'Fund Raising'!$I33,0)</f>
        <v>0</v>
      </c>
      <c r="G17" s="38">
        <f>IF(AND(G$5&gt;='Fund Raising'!$K33,G$5&lt;'Fund Raising'!$L33),'Fund Raising'!$I33,0)</f>
        <v>0</v>
      </c>
      <c r="H17" s="38">
        <f>IF(AND(H$5&gt;='Fund Raising'!$K33,H$5&lt;'Fund Raising'!$L33),'Fund Raising'!$I33,0)</f>
        <v>0</v>
      </c>
      <c r="I17" s="38">
        <f>IF(AND(I$5&gt;='Fund Raising'!$K33,I$5&lt;'Fund Raising'!$L33),'Fund Raising'!$I33,0)</f>
        <v>250000</v>
      </c>
      <c r="J17" s="38">
        <f>IF(AND(J$5&gt;='Fund Raising'!$K33,J$5&lt;'Fund Raising'!$L33),'Fund Raising'!$I33,0)</f>
        <v>250000</v>
      </c>
      <c r="K17" s="38">
        <f>IF(AND(K$5&gt;='Fund Raising'!$K33,K$5&lt;'Fund Raising'!$L33),'Fund Raising'!$I33,0)</f>
        <v>250000</v>
      </c>
      <c r="L17" s="38">
        <f>IF(AND(L$5&gt;='Fund Raising'!$K33,L$5&lt;'Fund Raising'!$L33),'Fund Raising'!$I33,0)</f>
        <v>250000</v>
      </c>
      <c r="M17" s="38">
        <f>IF(AND(M$5&gt;='Fund Raising'!$K33,M$5&lt;'Fund Raising'!$L33),'Fund Raising'!$I33,0)</f>
        <v>250000</v>
      </c>
      <c r="N17" s="38">
        <f>IF(AND(N$5&gt;='Fund Raising'!$K33,N$5&lt;'Fund Raising'!$L33),'Fund Raising'!$I33,0)</f>
        <v>250000</v>
      </c>
      <c r="O17" s="38">
        <f>IF(AND(O$5&gt;='Fund Raising'!$K33,O$5&lt;'Fund Raising'!$L33),'Fund Raising'!$I33,0)</f>
        <v>250000</v>
      </c>
      <c r="P17" s="38">
        <f>IF(AND(P$5&gt;='Fund Raising'!$K33,P$5&lt;'Fund Raising'!$L33),'Fund Raising'!$I33,0)</f>
        <v>250000</v>
      </c>
      <c r="Q17" s="38">
        <f>IF(AND(Q$5&gt;='Fund Raising'!$K33,Q$5&lt;'Fund Raising'!$L33),'Fund Raising'!$I33,0)</f>
        <v>250000</v>
      </c>
      <c r="R17" s="38">
        <f>IF(AND(R$5&gt;='Fund Raising'!$K33,R$5&lt;'Fund Raising'!$L33),'Fund Raising'!$I33,0)</f>
        <v>250000</v>
      </c>
      <c r="S17" s="38">
        <f>IF(AND(S$5&gt;='Fund Raising'!$K33,S$5&lt;'Fund Raising'!$L33),'Fund Raising'!$I33,0)</f>
        <v>250000</v>
      </c>
      <c r="T17" s="38">
        <f>IF(AND(T$5&gt;='Fund Raising'!$K33,T$5&lt;'Fund Raising'!$L33),'Fund Raising'!$I33,0)</f>
        <v>250000</v>
      </c>
      <c r="U17" s="38">
        <f>IF(AND(U$5&gt;='Fund Raising'!$K33,U$5&lt;'Fund Raising'!$L33),'Fund Raising'!$I33,0)</f>
        <v>250000</v>
      </c>
      <c r="V17" s="38">
        <f>IF(AND(V$5&gt;='Fund Raising'!$K33,V$5&lt;'Fund Raising'!$L33),'Fund Raising'!$I33,0)</f>
        <v>250000</v>
      </c>
      <c r="W17" s="38">
        <f>IF(AND(W$5&gt;='Fund Raising'!$K33,W$5&lt;'Fund Raising'!$L33),'Fund Raising'!$I33,0)</f>
        <v>250000</v>
      </c>
      <c r="X17" s="38">
        <f>IF(AND(X$5&gt;='Fund Raising'!$K33,X$5&lt;'Fund Raising'!$L33),'Fund Raising'!$I33,0)</f>
        <v>250000</v>
      </c>
      <c r="Y17" s="38">
        <f>IF(AND(Y$5&gt;='Fund Raising'!$K33,Y$5&lt;'Fund Raising'!$L33),'Fund Raising'!$I33,0)</f>
        <v>250000</v>
      </c>
      <c r="Z17" s="38">
        <f>IF(AND(Z$5&gt;='Fund Raising'!$K33,Z$5&lt;'Fund Raising'!$L33),'Fund Raising'!$I33,0)</f>
        <v>250000</v>
      </c>
      <c r="AA17" s="38">
        <f>IF(AND(AA$5&gt;='Fund Raising'!$K33,AA$5&lt;'Fund Raising'!$L33),'Fund Raising'!$I33,0)</f>
        <v>250000</v>
      </c>
      <c r="AB17" s="38">
        <f>IF(AND(AB$5&gt;='Fund Raising'!$K33,AB$5&lt;'Fund Raising'!$L33),'Fund Raising'!$I33,0)</f>
        <v>250000</v>
      </c>
      <c r="AC17" s="38">
        <f>IF(AND(AC$5&gt;='Fund Raising'!$K33,AC$5&lt;'Fund Raising'!$L33),'Fund Raising'!$I33,0)</f>
        <v>250000</v>
      </c>
      <c r="AD17" s="38">
        <f>IF(AND(AD$5&gt;='Fund Raising'!$K33,AD$5&lt;'Fund Raising'!$L33),'Fund Raising'!$I33,0)</f>
        <v>250000</v>
      </c>
      <c r="AE17" s="38">
        <f>IF(AND(AE$5&gt;='Fund Raising'!$K33,AE$5&lt;'Fund Raising'!$L33),'Fund Raising'!$I33,0)</f>
        <v>250000</v>
      </c>
      <c r="AF17" s="38">
        <f>IF(AND(AF$5&gt;='Fund Raising'!$K33,AF$5&lt;'Fund Raising'!$L33),'Fund Raising'!$I33,0)</f>
        <v>250000</v>
      </c>
      <c r="AG17" s="38">
        <f>IF(AND(AG$5&gt;='Fund Raising'!$K33,AG$5&lt;'Fund Raising'!$L33),'Fund Raising'!$I33,0)</f>
        <v>0</v>
      </c>
      <c r="AH17" s="38">
        <f>IF(AND(AH$5&gt;='Fund Raising'!$K33,AH$5&lt;'Fund Raising'!$L33),'Fund Raising'!$I33,0)</f>
        <v>0</v>
      </c>
      <c r="AI17" s="38">
        <f>IF(AND(AI$5&gt;='Fund Raising'!$K33,AI$5&lt;'Fund Raising'!$L33),'Fund Raising'!$I33,0)</f>
        <v>0</v>
      </c>
      <c r="AJ17" s="38">
        <f>IF(AND(AJ$5&gt;='Fund Raising'!$K33,AJ$5&lt;'Fund Raising'!$L33),'Fund Raising'!$I33,0)</f>
        <v>0</v>
      </c>
      <c r="AK17" s="38">
        <f>IF(AND(AK$5&gt;='Fund Raising'!$K33,AK$5&lt;'Fund Raising'!$L33),'Fund Raising'!$I33,0)</f>
        <v>0</v>
      </c>
      <c r="AL17" s="38">
        <f>IF(AND(AL$5&gt;='Fund Raising'!$K33,AL$5&lt;'Fund Raising'!$L33),'Fund Raising'!$I33,0)</f>
        <v>0</v>
      </c>
      <c r="AM17" s="38">
        <f>IF(AND(AM$5&gt;='Fund Raising'!$K33,AM$5&lt;'Fund Raising'!$L33),'Fund Raising'!$I33,0)</f>
        <v>0</v>
      </c>
      <c r="AN17" s="38">
        <f>IF(AND(AN$5&gt;='Fund Raising'!$K33,AN$5&lt;'Fund Raising'!$L33),'Fund Raising'!$I33,0)</f>
        <v>0</v>
      </c>
      <c r="AO17" s="38">
        <f>IF(AND(AO$5&gt;='Fund Raising'!$K33,AO$5&lt;'Fund Raising'!$L33),'Fund Raising'!$I33,0)</f>
        <v>0</v>
      </c>
      <c r="AP17" s="38">
        <f>IF(AND(AP$5&gt;='Fund Raising'!$K33,AP$5&lt;'Fund Raising'!$L33),'Fund Raising'!$I33,0)</f>
        <v>0</v>
      </c>
      <c r="AQ17" s="38">
        <f>IF(AND(AQ$5&gt;='Fund Raising'!$K33,AQ$5&lt;'Fund Raising'!$L33),'Fund Raising'!$I33,0)</f>
        <v>0</v>
      </c>
      <c r="AR17" s="38">
        <f>IF(AND(AR$5&gt;='Fund Raising'!$K33,AR$5&lt;'Fund Raising'!$L33),'Fund Raising'!$I33,0)</f>
        <v>0</v>
      </c>
      <c r="AS17" s="38">
        <f>IF(AND(AS$5&gt;='Fund Raising'!$K33,AS$5&lt;'Fund Raising'!$L33),'Fund Raising'!$I33,0)</f>
        <v>0</v>
      </c>
      <c r="AT17" s="38">
        <f>IF(AND(AT$5&gt;='Fund Raising'!$K33,AT$5&lt;'Fund Raising'!$L33),'Fund Raising'!$I33,0)</f>
        <v>0</v>
      </c>
      <c r="AU17" s="38">
        <f>IF(AND(AU$5&gt;='Fund Raising'!$K33,AU$5&lt;'Fund Raising'!$L33),'Fund Raising'!$I33,0)</f>
        <v>0</v>
      </c>
      <c r="AV17" s="38">
        <f>IF(AND(AV$5&gt;='Fund Raising'!$K33,AV$5&lt;'Fund Raising'!$L33),'Fund Raising'!$I33,0)</f>
        <v>0</v>
      </c>
      <c r="AW17" s="38">
        <f>IF(AND(AW$5&gt;='Fund Raising'!$K33,AW$5&lt;'Fund Raising'!$L33),'Fund Raising'!$I33,0)</f>
        <v>0</v>
      </c>
      <c r="AX17" s="38">
        <f>IF(AND(AX$5&gt;='Fund Raising'!$K33,AX$5&lt;'Fund Raising'!$L33),'Fund Raising'!$I33,0)</f>
        <v>0</v>
      </c>
      <c r="AY17" s="38">
        <f>IF(AND(AY$5&gt;='Fund Raising'!$K33,AY$5&lt;'Fund Raising'!$L33),'Fund Raising'!$I33,0)</f>
        <v>0</v>
      </c>
      <c r="AZ17" s="38">
        <f>IF(AND(AZ$5&gt;='Fund Raising'!$K33,AZ$5&lt;'Fund Raising'!$L33),'Fund Raising'!$I33,0)</f>
        <v>0</v>
      </c>
      <c r="BA17" s="38">
        <f>IF(AND(BA$5&gt;='Fund Raising'!$K33,BA$5&lt;'Fund Raising'!$L33),'Fund Raising'!$I33,0)</f>
        <v>0</v>
      </c>
      <c r="BB17" s="38">
        <f>IF(AND(BB$5&gt;='Fund Raising'!$K33,BB$5&lt;'Fund Raising'!$L33),'Fund Raising'!$I33,0)</f>
        <v>0</v>
      </c>
      <c r="BC17" s="38">
        <f>IF(AND(BC$5&gt;='Fund Raising'!$K33,BC$5&lt;'Fund Raising'!$L33),'Fund Raising'!$I33,0)</f>
        <v>0</v>
      </c>
      <c r="BD17" s="38">
        <f>IF(AND(BD$5&gt;='Fund Raising'!$K33,BD$5&lt;'Fund Raising'!$L33),'Fund Raising'!$I33,0)</f>
        <v>0</v>
      </c>
      <c r="BE17" s="38">
        <f>IF(AND(BE$5&gt;='Fund Raising'!$K33,BE$5&lt;'Fund Raising'!$L33),'Fund Raising'!$I33,0)</f>
        <v>0</v>
      </c>
      <c r="BF17" s="38">
        <f>IF(AND(BF$5&gt;='Fund Raising'!$K33,BF$5&lt;'Fund Raising'!$L33),'Fund Raising'!$I33,0)</f>
        <v>0</v>
      </c>
      <c r="BG17" s="38">
        <f>IF(AND(BG$5&gt;='Fund Raising'!$K33,BG$5&lt;'Fund Raising'!$L33),'Fund Raising'!$I33,0)</f>
        <v>0</v>
      </c>
      <c r="BH17" s="38">
        <f>IF(AND(BH$5&gt;='Fund Raising'!$K33,BH$5&lt;'Fund Raising'!$L33),'Fund Raising'!$I33,0)</f>
        <v>0</v>
      </c>
      <c r="BI17" s="38">
        <f>IF(AND(BI$5&gt;='Fund Raising'!$K33,BI$5&lt;'Fund Raising'!$L33),'Fund Raising'!$I33,0)</f>
        <v>0</v>
      </c>
      <c r="BJ17" s="38">
        <f>IF(AND(BJ$5&gt;='Fund Raising'!$K33,BJ$5&lt;'Fund Raising'!$L33),'Fund Raising'!$I33,0)</f>
        <v>0</v>
      </c>
      <c r="BK17" s="38">
        <f>IF(AND(BK$5&gt;='Fund Raising'!$K33,BK$5&lt;'Fund Raising'!$L33),'Fund Raising'!$I33,0)</f>
        <v>0</v>
      </c>
      <c r="BL17" s="38">
        <f>IF(AND(BL$5&gt;='Fund Raising'!$K33,BL$5&lt;'Fund Raising'!$L33),'Fund Raising'!$I33,0)</f>
        <v>0</v>
      </c>
      <c r="BM17" s="38">
        <f>IF(AND(BM$5&gt;='Fund Raising'!$K33,BM$5&lt;'Fund Raising'!$L33),'Fund Raising'!$I33,0)</f>
        <v>0</v>
      </c>
      <c r="BN17" s="38">
        <f>IF(AND(BN$5&gt;='Fund Raising'!$K33,BN$5&lt;'Fund Raising'!$L33),'Fund Raising'!$I33,0)</f>
        <v>0</v>
      </c>
      <c r="BO17" s="38">
        <f>IF(AND(BO$5&gt;='Fund Raising'!$K33,BO$5&lt;'Fund Raising'!$L33),'Fund Raising'!$I33,0)</f>
        <v>0</v>
      </c>
      <c r="BP17" s="38">
        <f>IF(AND(BP$5&gt;='Fund Raising'!$K33,BP$5&lt;'Fund Raising'!$L33),'Fund Raising'!$I33,0)</f>
        <v>0</v>
      </c>
      <c r="BQ17" s="38">
        <f>IF(AND(BQ$5&gt;='Fund Raising'!$K33,BQ$5&lt;'Fund Raising'!$L33),'Fund Raising'!$I33,0)</f>
        <v>0</v>
      </c>
      <c r="BR17" s="38">
        <f>IF(AND(BR$5&gt;='Fund Raising'!$K33,BR$5&lt;'Fund Raising'!$L33),'Fund Raising'!$I33,0)</f>
        <v>0</v>
      </c>
      <c r="BS17" s="38">
        <f>IF(AND(BS$5&gt;='Fund Raising'!$K33,BS$5&lt;'Fund Raising'!$L33),'Fund Raising'!$I33,0)</f>
        <v>0</v>
      </c>
      <c r="BT17" s="38">
        <f>IF(AND(BT$5&gt;='Fund Raising'!$K33,BT$5&lt;'Fund Raising'!$L33),'Fund Raising'!$I33,0)</f>
        <v>0</v>
      </c>
      <c r="BU17" s="38">
        <f>IF(AND(BU$5&gt;='Fund Raising'!$K33,BU$5&lt;'Fund Raising'!$L33),'Fund Raising'!$I33,0)</f>
        <v>0</v>
      </c>
      <c r="BV17" s="38">
        <f>IF(AND(BV$5&gt;='Fund Raising'!$K33,BV$5&lt;'Fund Raising'!$L33),'Fund Raising'!$I33,0)</f>
        <v>0</v>
      </c>
      <c r="BW17" s="38">
        <f>IF(AND(BW$5&gt;='Fund Raising'!$K33,BW$5&lt;'Fund Raising'!$L33),'Fund Raising'!$I33,0)</f>
        <v>0</v>
      </c>
      <c r="BX17" s="38">
        <f>IF(AND(BX$5&gt;='Fund Raising'!$K33,BX$5&lt;'Fund Raising'!$L33),'Fund Raising'!$I33,0)</f>
        <v>0</v>
      </c>
      <c r="BY17" s="38">
        <f>IF(AND(BY$5&gt;='Fund Raising'!$K33,BY$5&lt;'Fund Raising'!$L33),'Fund Raising'!$I33,0)</f>
        <v>0</v>
      </c>
      <c r="BZ17" s="38">
        <f>IF(AND(BZ$5&gt;='Fund Raising'!$K33,BZ$5&lt;'Fund Raising'!$L33),'Fund Raising'!$I33,0)</f>
        <v>0</v>
      </c>
      <c r="CA17" s="38">
        <f>IF(AND(CA$5&gt;='Fund Raising'!$K33,CA$5&lt;'Fund Raising'!$L33),'Fund Raising'!$I33,0)</f>
        <v>0</v>
      </c>
      <c r="CB17" s="38">
        <f>IF(AND(CB$5&gt;='Fund Raising'!$K33,CB$5&lt;'Fund Raising'!$L33),'Fund Raising'!$I33,0)</f>
        <v>0</v>
      </c>
      <c r="CC17" s="38">
        <f>IF(AND(CC$5&gt;='Fund Raising'!$K33,CC$5&lt;'Fund Raising'!$L33),'Fund Raising'!$I33,0)</f>
        <v>0</v>
      </c>
      <c r="CD17" s="38">
        <f>IF(AND(CD$5&gt;='Fund Raising'!$K33,CD$5&lt;'Fund Raising'!$L33),'Fund Raising'!$I33,0)</f>
        <v>0</v>
      </c>
      <c r="CE17" s="38">
        <f>IF(AND(CE$5&gt;='Fund Raising'!$K33,CE$5&lt;'Fund Raising'!$L33),'Fund Raising'!$I33,0)</f>
        <v>0</v>
      </c>
      <c r="CF17" s="38">
        <f>IF(AND(CF$5&gt;='Fund Raising'!$K33,CF$5&lt;'Fund Raising'!$L33),'Fund Raising'!$I33,0)</f>
        <v>0</v>
      </c>
      <c r="CG17" s="38">
        <f>IF(AND(CG$5&gt;='Fund Raising'!$K33,CG$5&lt;'Fund Raising'!$L33),'Fund Raising'!$I33,0)</f>
        <v>0</v>
      </c>
      <c r="CH17" s="38">
        <f>IF(AND(CH$5&gt;='Fund Raising'!$K33,CH$5&lt;'Fund Raising'!$L33),'Fund Raising'!$I33,0)</f>
        <v>0</v>
      </c>
      <c r="CI17" s="38">
        <f>IF(AND(CI$5&gt;='Fund Raising'!$K33,CI$5&lt;'Fund Raising'!$L33),'Fund Raising'!$I33,0)</f>
        <v>0</v>
      </c>
      <c r="CJ17" s="38">
        <f>IF(AND(CJ$5&gt;='Fund Raising'!$K33,CJ$5&lt;'Fund Raising'!$L33),'Fund Raising'!$I33,0)</f>
        <v>0</v>
      </c>
      <c r="CK17" s="38">
        <f>IF(AND(CK$5&gt;='Fund Raising'!$K33,CK$5&lt;'Fund Raising'!$L33),'Fund Raising'!$I33,0)</f>
        <v>0</v>
      </c>
      <c r="CL17" s="38">
        <f>IF(AND(CL$5&gt;='Fund Raising'!$K33,CL$5&lt;'Fund Raising'!$L33),'Fund Raising'!$I33,0)</f>
        <v>0</v>
      </c>
      <c r="CM17" s="38">
        <f>IF(AND(CM$5&gt;='Fund Raising'!$K33,CM$5&lt;'Fund Raising'!$L33),'Fund Raising'!$I33,0)</f>
        <v>0</v>
      </c>
      <c r="CN17" s="38">
        <f>IF(AND(CN$5&gt;='Fund Raising'!$K33,CN$5&lt;'Fund Raising'!$L33),'Fund Raising'!$I33,0)</f>
        <v>0</v>
      </c>
      <c r="CO17" s="38">
        <f>IF(AND(CO$5&gt;='Fund Raising'!$K33,CO$5&lt;'Fund Raising'!$L33),'Fund Raising'!$I33,0)</f>
        <v>0</v>
      </c>
      <c r="CP17" s="38">
        <f>IF(AND(CP$5&gt;='Fund Raising'!$K33,CP$5&lt;'Fund Raising'!$L33),'Fund Raising'!$I33,0)</f>
        <v>0</v>
      </c>
      <c r="CQ17" s="38">
        <f>IF(AND(CQ$5&gt;='Fund Raising'!$K33,CQ$5&lt;'Fund Raising'!$L33),'Fund Raising'!$I33,0)</f>
        <v>0</v>
      </c>
      <c r="CR17" s="38">
        <f>IF(AND(CR$5&gt;='Fund Raising'!$K33,CR$5&lt;'Fund Raising'!$L33),'Fund Raising'!$I33,0)</f>
        <v>0</v>
      </c>
      <c r="CS17" s="38">
        <f>IF(AND(CS$5&gt;='Fund Raising'!$K33,CS$5&lt;'Fund Raising'!$L33),'Fund Raising'!$I33,0)</f>
        <v>0</v>
      </c>
      <c r="CT17" s="38">
        <f>IF(AND(CT$5&gt;='Fund Raising'!$K33,CT$5&lt;'Fund Raising'!$L33),'Fund Raising'!$I33,0)</f>
        <v>0</v>
      </c>
      <c r="CU17" s="38">
        <f>IF(AND(CU$5&gt;='Fund Raising'!$K33,CU$5&lt;'Fund Raising'!$L33),'Fund Raising'!$I33,0)</f>
        <v>0</v>
      </c>
      <c r="CV17" s="38">
        <f>IF(AND(CV$5&gt;='Fund Raising'!$K33,CV$5&lt;'Fund Raising'!$L33),'Fund Raising'!$I33,0)</f>
        <v>0</v>
      </c>
      <c r="CW17" s="38">
        <f>IF(AND(CW$5&gt;='Fund Raising'!$K33,CW$5&lt;'Fund Raising'!$L33),'Fund Raising'!$I33,0)</f>
        <v>0</v>
      </c>
      <c r="CX17" s="38">
        <f>IF(AND(CX$5&gt;='Fund Raising'!$K33,CX$5&lt;'Fund Raising'!$L33),'Fund Raising'!$I33,0)</f>
        <v>0</v>
      </c>
      <c r="CY17" s="38">
        <f>IF(AND(CY$5&gt;='Fund Raising'!$K33,CY$5&lt;'Fund Raising'!$L33),'Fund Raising'!$I33,0)</f>
        <v>0</v>
      </c>
      <c r="CZ17" s="38">
        <f>IF(AND(CZ$5&gt;='Fund Raising'!$K33,CZ$5&lt;'Fund Raising'!$L33),'Fund Raising'!$I33,0)</f>
        <v>0</v>
      </c>
      <c r="DA17" s="38">
        <f>IF(AND(DA$5&gt;='Fund Raising'!$K33,DA$5&lt;'Fund Raising'!$L33),'Fund Raising'!$I33,0)</f>
        <v>0</v>
      </c>
      <c r="DB17" s="38">
        <f>IF(AND(DB$5&gt;='Fund Raising'!$K33,DB$5&lt;'Fund Raising'!$L33),'Fund Raising'!$I33,0)</f>
        <v>0</v>
      </c>
      <c r="DC17" s="38">
        <f>IF(AND(DC$5&gt;='Fund Raising'!$K33,DC$5&lt;'Fund Raising'!$L33),'Fund Raising'!$I33,0)</f>
        <v>0</v>
      </c>
      <c r="DD17" s="38">
        <f>IF(AND(DD$5&gt;='Fund Raising'!$K33,DD$5&lt;'Fund Raising'!$L33),'Fund Raising'!$I33,0)</f>
        <v>0</v>
      </c>
      <c r="DE17" s="38">
        <f>IF(AND(DE$5&gt;='Fund Raising'!$K33,DE$5&lt;'Fund Raising'!$L33),'Fund Raising'!$I33,0)</f>
        <v>0</v>
      </c>
      <c r="DF17" s="38">
        <f>IF(AND(DF$5&gt;='Fund Raising'!$K33,DF$5&lt;'Fund Raising'!$L33),'Fund Raising'!$I33,0)</f>
        <v>0</v>
      </c>
      <c r="DG17" s="38">
        <f>IF(AND(DG$5&gt;='Fund Raising'!$K33,DG$5&lt;'Fund Raising'!$L33),'Fund Raising'!$I33,0)</f>
        <v>0</v>
      </c>
      <c r="DH17" s="38">
        <f>IF(AND(DH$5&gt;='Fund Raising'!$K33,DH$5&lt;'Fund Raising'!$L33),'Fund Raising'!$I33,0)</f>
        <v>0</v>
      </c>
      <c r="DI17" s="38">
        <f>IF(AND(DI$5&gt;='Fund Raising'!$K33,DI$5&lt;'Fund Raising'!$L33),'Fund Raising'!$I33,0)</f>
        <v>0</v>
      </c>
      <c r="DJ17" s="38">
        <f>IF(AND(DJ$5&gt;='Fund Raising'!$K33,DJ$5&lt;'Fund Raising'!$L33),'Fund Raising'!$I33,0)</f>
        <v>0</v>
      </c>
      <c r="DK17" s="38">
        <f>IF(AND(DK$5&gt;='Fund Raising'!$K33,DK$5&lt;'Fund Raising'!$L33),'Fund Raising'!$I33,0)</f>
        <v>0</v>
      </c>
      <c r="DL17" s="38">
        <f>IF(AND(DL$5&gt;='Fund Raising'!$K33,DL$5&lt;'Fund Raising'!$L33),'Fund Raising'!$I33,0)</f>
        <v>0</v>
      </c>
      <c r="DM17" s="38">
        <f>IF(AND(DM$5&gt;='Fund Raising'!$K33,DM$5&lt;'Fund Raising'!$L33),'Fund Raising'!$I33,0)</f>
        <v>0</v>
      </c>
      <c r="DN17" s="38">
        <f>IF(AND(DN$5&gt;='Fund Raising'!$K33,DN$5&lt;'Fund Raising'!$L33),'Fund Raising'!$I33,0)</f>
        <v>0</v>
      </c>
      <c r="DO17" s="38">
        <f>IF(AND(DO$5&gt;='Fund Raising'!$K33,DO$5&lt;'Fund Raising'!$L33),'Fund Raising'!$I33,0)</f>
        <v>0</v>
      </c>
      <c r="DP17" s="38">
        <f>IF(AND(DP$5&gt;='Fund Raising'!$K33,DP$5&lt;'Fund Raising'!$L33),'Fund Raising'!$I33,0)</f>
        <v>0</v>
      </c>
      <c r="DQ17" s="38">
        <f>IF(AND(DQ$5&gt;='Fund Raising'!$K33,DQ$5&lt;'Fund Raising'!$L33),'Fund Raising'!$I33,0)</f>
        <v>0</v>
      </c>
      <c r="DR17" s="38">
        <f>IF(AND(DR$5&gt;='Fund Raising'!$K33,DR$5&lt;'Fund Raising'!$L33),'Fund Raising'!$I33,0)</f>
        <v>0</v>
      </c>
    </row>
    <row r="18" ht="14.25" customHeight="1" outlineLevel="2">
      <c r="B18" s="277" t="str">
        <f>'Fund Raising'!B34</f>
        <v>Advisors</v>
      </c>
      <c r="C18" s="38">
        <f>IF(AND(C$5&gt;='Fund Raising'!$K34,C$5&lt;'Fund Raising'!$L34),'Fund Raising'!$I34,0)+'Fund Raising'!$D34*'Fund Raising'!$E34/100</f>
        <v>0</v>
      </c>
      <c r="D18" s="38">
        <f>IF(AND(D$5&gt;='Fund Raising'!$K34,D$5&lt;'Fund Raising'!$L34),'Fund Raising'!$I34,0)</f>
        <v>0</v>
      </c>
      <c r="E18" s="38">
        <f>IF(AND(E$5&gt;='Fund Raising'!$K34,E$5&lt;'Fund Raising'!$L34),'Fund Raising'!$I34,0)</f>
        <v>0</v>
      </c>
      <c r="F18" s="38">
        <f>IF(AND(F$5&gt;='Fund Raising'!$K34,F$5&lt;'Fund Raising'!$L34),'Fund Raising'!$I34,0)</f>
        <v>0</v>
      </c>
      <c r="G18" s="38">
        <f>IF(AND(G$5&gt;='Fund Raising'!$K34,G$5&lt;'Fund Raising'!$L34),'Fund Raising'!$I34,0)</f>
        <v>0</v>
      </c>
      <c r="H18" s="38">
        <f>IF(AND(H$5&gt;='Fund Raising'!$K34,H$5&lt;'Fund Raising'!$L34),'Fund Raising'!$I34,0)</f>
        <v>0</v>
      </c>
      <c r="I18" s="38">
        <f>IF(AND(I$5&gt;='Fund Raising'!$K34,I$5&lt;'Fund Raising'!$L34),'Fund Raising'!$I34,0)</f>
        <v>166666.6667</v>
      </c>
      <c r="J18" s="38">
        <f>IF(AND(J$5&gt;='Fund Raising'!$K34,J$5&lt;'Fund Raising'!$L34),'Fund Raising'!$I34,0)</f>
        <v>166666.6667</v>
      </c>
      <c r="K18" s="38">
        <f>IF(AND(K$5&gt;='Fund Raising'!$K34,K$5&lt;'Fund Raising'!$L34),'Fund Raising'!$I34,0)</f>
        <v>166666.6667</v>
      </c>
      <c r="L18" s="38">
        <f>IF(AND(L$5&gt;='Fund Raising'!$K34,L$5&lt;'Fund Raising'!$L34),'Fund Raising'!$I34,0)</f>
        <v>166666.6667</v>
      </c>
      <c r="M18" s="38">
        <f>IF(AND(M$5&gt;='Fund Raising'!$K34,M$5&lt;'Fund Raising'!$L34),'Fund Raising'!$I34,0)</f>
        <v>166666.6667</v>
      </c>
      <c r="N18" s="38">
        <f>IF(AND(N$5&gt;='Fund Raising'!$K34,N$5&lt;'Fund Raising'!$L34),'Fund Raising'!$I34,0)</f>
        <v>166666.6667</v>
      </c>
      <c r="O18" s="38">
        <f>IF(AND(O$5&gt;='Fund Raising'!$K34,O$5&lt;'Fund Raising'!$L34),'Fund Raising'!$I34,0)</f>
        <v>166666.6667</v>
      </c>
      <c r="P18" s="38">
        <f>IF(AND(P$5&gt;='Fund Raising'!$K34,P$5&lt;'Fund Raising'!$L34),'Fund Raising'!$I34,0)</f>
        <v>166666.6667</v>
      </c>
      <c r="Q18" s="38">
        <f>IF(AND(Q$5&gt;='Fund Raising'!$K34,Q$5&lt;'Fund Raising'!$L34),'Fund Raising'!$I34,0)</f>
        <v>166666.6667</v>
      </c>
      <c r="R18" s="38">
        <f>IF(AND(R$5&gt;='Fund Raising'!$K34,R$5&lt;'Fund Raising'!$L34),'Fund Raising'!$I34,0)</f>
        <v>166666.6667</v>
      </c>
      <c r="S18" s="38">
        <f>IF(AND(S$5&gt;='Fund Raising'!$K34,S$5&lt;'Fund Raising'!$L34),'Fund Raising'!$I34,0)</f>
        <v>166666.6667</v>
      </c>
      <c r="T18" s="38">
        <f>IF(AND(T$5&gt;='Fund Raising'!$K34,T$5&lt;'Fund Raising'!$L34),'Fund Raising'!$I34,0)</f>
        <v>166666.6667</v>
      </c>
      <c r="U18" s="38">
        <f>IF(AND(U$5&gt;='Fund Raising'!$K34,U$5&lt;'Fund Raising'!$L34),'Fund Raising'!$I34,0)</f>
        <v>166666.6667</v>
      </c>
      <c r="V18" s="38">
        <f>IF(AND(V$5&gt;='Fund Raising'!$K34,V$5&lt;'Fund Raising'!$L34),'Fund Raising'!$I34,0)</f>
        <v>166666.6667</v>
      </c>
      <c r="W18" s="38">
        <f>IF(AND(W$5&gt;='Fund Raising'!$K34,W$5&lt;'Fund Raising'!$L34),'Fund Raising'!$I34,0)</f>
        <v>166666.6667</v>
      </c>
      <c r="X18" s="38">
        <f>IF(AND(X$5&gt;='Fund Raising'!$K34,X$5&lt;'Fund Raising'!$L34),'Fund Raising'!$I34,0)</f>
        <v>166666.6667</v>
      </c>
      <c r="Y18" s="38">
        <f>IF(AND(Y$5&gt;='Fund Raising'!$K34,Y$5&lt;'Fund Raising'!$L34),'Fund Raising'!$I34,0)</f>
        <v>166666.6667</v>
      </c>
      <c r="Z18" s="38">
        <f>IF(AND(Z$5&gt;='Fund Raising'!$K34,Z$5&lt;'Fund Raising'!$L34),'Fund Raising'!$I34,0)</f>
        <v>166666.6667</v>
      </c>
      <c r="AA18" s="38">
        <f>IF(AND(AA$5&gt;='Fund Raising'!$K34,AA$5&lt;'Fund Raising'!$L34),'Fund Raising'!$I34,0)</f>
        <v>166666.6667</v>
      </c>
      <c r="AB18" s="38">
        <f>IF(AND(AB$5&gt;='Fund Raising'!$K34,AB$5&lt;'Fund Raising'!$L34),'Fund Raising'!$I34,0)</f>
        <v>166666.6667</v>
      </c>
      <c r="AC18" s="38">
        <f>IF(AND(AC$5&gt;='Fund Raising'!$K34,AC$5&lt;'Fund Raising'!$L34),'Fund Raising'!$I34,0)</f>
        <v>166666.6667</v>
      </c>
      <c r="AD18" s="38">
        <f>IF(AND(AD$5&gt;='Fund Raising'!$K34,AD$5&lt;'Fund Raising'!$L34),'Fund Raising'!$I34,0)</f>
        <v>166666.6667</v>
      </c>
      <c r="AE18" s="38">
        <f>IF(AND(AE$5&gt;='Fund Raising'!$K34,AE$5&lt;'Fund Raising'!$L34),'Fund Raising'!$I34,0)</f>
        <v>166666.6667</v>
      </c>
      <c r="AF18" s="38">
        <f>IF(AND(AF$5&gt;='Fund Raising'!$K34,AF$5&lt;'Fund Raising'!$L34),'Fund Raising'!$I34,0)</f>
        <v>166666.6667</v>
      </c>
      <c r="AG18" s="38">
        <f>IF(AND(AG$5&gt;='Fund Raising'!$K34,AG$5&lt;'Fund Raising'!$L34),'Fund Raising'!$I34,0)</f>
        <v>0</v>
      </c>
      <c r="AH18" s="38">
        <f>IF(AND(AH$5&gt;='Fund Raising'!$K34,AH$5&lt;'Fund Raising'!$L34),'Fund Raising'!$I34,0)</f>
        <v>0</v>
      </c>
      <c r="AI18" s="38">
        <f>IF(AND(AI$5&gt;='Fund Raising'!$K34,AI$5&lt;'Fund Raising'!$L34),'Fund Raising'!$I34,0)</f>
        <v>0</v>
      </c>
      <c r="AJ18" s="38">
        <f>IF(AND(AJ$5&gt;='Fund Raising'!$K34,AJ$5&lt;'Fund Raising'!$L34),'Fund Raising'!$I34,0)</f>
        <v>0</v>
      </c>
      <c r="AK18" s="38">
        <f>IF(AND(AK$5&gt;='Fund Raising'!$K34,AK$5&lt;'Fund Raising'!$L34),'Fund Raising'!$I34,0)</f>
        <v>0</v>
      </c>
      <c r="AL18" s="38">
        <f>IF(AND(AL$5&gt;='Fund Raising'!$K34,AL$5&lt;'Fund Raising'!$L34),'Fund Raising'!$I34,0)</f>
        <v>0</v>
      </c>
      <c r="AM18" s="38">
        <f>IF(AND(AM$5&gt;='Fund Raising'!$K34,AM$5&lt;'Fund Raising'!$L34),'Fund Raising'!$I34,0)</f>
        <v>0</v>
      </c>
      <c r="AN18" s="38">
        <f>IF(AND(AN$5&gt;='Fund Raising'!$K34,AN$5&lt;'Fund Raising'!$L34),'Fund Raising'!$I34,0)</f>
        <v>0</v>
      </c>
      <c r="AO18" s="38">
        <f>IF(AND(AO$5&gt;='Fund Raising'!$K34,AO$5&lt;'Fund Raising'!$L34),'Fund Raising'!$I34,0)</f>
        <v>0</v>
      </c>
      <c r="AP18" s="38">
        <f>IF(AND(AP$5&gt;='Fund Raising'!$K34,AP$5&lt;'Fund Raising'!$L34),'Fund Raising'!$I34,0)</f>
        <v>0</v>
      </c>
      <c r="AQ18" s="38">
        <f>IF(AND(AQ$5&gt;='Fund Raising'!$K34,AQ$5&lt;'Fund Raising'!$L34),'Fund Raising'!$I34,0)</f>
        <v>0</v>
      </c>
      <c r="AR18" s="38">
        <f>IF(AND(AR$5&gt;='Fund Raising'!$K34,AR$5&lt;'Fund Raising'!$L34),'Fund Raising'!$I34,0)</f>
        <v>0</v>
      </c>
      <c r="AS18" s="38">
        <f>IF(AND(AS$5&gt;='Fund Raising'!$K34,AS$5&lt;'Fund Raising'!$L34),'Fund Raising'!$I34,0)</f>
        <v>0</v>
      </c>
      <c r="AT18" s="38">
        <f>IF(AND(AT$5&gt;='Fund Raising'!$K34,AT$5&lt;'Fund Raising'!$L34),'Fund Raising'!$I34,0)</f>
        <v>0</v>
      </c>
      <c r="AU18" s="38">
        <f>IF(AND(AU$5&gt;='Fund Raising'!$K34,AU$5&lt;'Fund Raising'!$L34),'Fund Raising'!$I34,0)</f>
        <v>0</v>
      </c>
      <c r="AV18" s="38">
        <f>IF(AND(AV$5&gt;='Fund Raising'!$K34,AV$5&lt;'Fund Raising'!$L34),'Fund Raising'!$I34,0)</f>
        <v>0</v>
      </c>
      <c r="AW18" s="38">
        <f>IF(AND(AW$5&gt;='Fund Raising'!$K34,AW$5&lt;'Fund Raising'!$L34),'Fund Raising'!$I34,0)</f>
        <v>0</v>
      </c>
      <c r="AX18" s="38">
        <f>IF(AND(AX$5&gt;='Fund Raising'!$K34,AX$5&lt;'Fund Raising'!$L34),'Fund Raising'!$I34,0)</f>
        <v>0</v>
      </c>
      <c r="AY18" s="38">
        <f>IF(AND(AY$5&gt;='Fund Raising'!$K34,AY$5&lt;'Fund Raising'!$L34),'Fund Raising'!$I34,0)</f>
        <v>0</v>
      </c>
      <c r="AZ18" s="38">
        <f>IF(AND(AZ$5&gt;='Fund Raising'!$K34,AZ$5&lt;'Fund Raising'!$L34),'Fund Raising'!$I34,0)</f>
        <v>0</v>
      </c>
      <c r="BA18" s="38">
        <f>IF(AND(BA$5&gt;='Fund Raising'!$K34,BA$5&lt;'Fund Raising'!$L34),'Fund Raising'!$I34,0)</f>
        <v>0</v>
      </c>
      <c r="BB18" s="38">
        <f>IF(AND(BB$5&gt;='Fund Raising'!$K34,BB$5&lt;'Fund Raising'!$L34),'Fund Raising'!$I34,0)</f>
        <v>0</v>
      </c>
      <c r="BC18" s="38">
        <f>IF(AND(BC$5&gt;='Fund Raising'!$K34,BC$5&lt;'Fund Raising'!$L34),'Fund Raising'!$I34,0)</f>
        <v>0</v>
      </c>
      <c r="BD18" s="38">
        <f>IF(AND(BD$5&gt;='Fund Raising'!$K34,BD$5&lt;'Fund Raising'!$L34),'Fund Raising'!$I34,0)</f>
        <v>0</v>
      </c>
      <c r="BE18" s="38">
        <f>IF(AND(BE$5&gt;='Fund Raising'!$K34,BE$5&lt;'Fund Raising'!$L34),'Fund Raising'!$I34,0)</f>
        <v>0</v>
      </c>
      <c r="BF18" s="38">
        <f>IF(AND(BF$5&gt;='Fund Raising'!$K34,BF$5&lt;'Fund Raising'!$L34),'Fund Raising'!$I34,0)</f>
        <v>0</v>
      </c>
      <c r="BG18" s="38">
        <f>IF(AND(BG$5&gt;='Fund Raising'!$K34,BG$5&lt;'Fund Raising'!$L34),'Fund Raising'!$I34,0)</f>
        <v>0</v>
      </c>
      <c r="BH18" s="38">
        <f>IF(AND(BH$5&gt;='Fund Raising'!$K34,BH$5&lt;'Fund Raising'!$L34),'Fund Raising'!$I34,0)</f>
        <v>0</v>
      </c>
      <c r="BI18" s="38">
        <f>IF(AND(BI$5&gt;='Fund Raising'!$K34,BI$5&lt;'Fund Raising'!$L34),'Fund Raising'!$I34,0)</f>
        <v>0</v>
      </c>
      <c r="BJ18" s="38">
        <f>IF(AND(BJ$5&gt;='Fund Raising'!$K34,BJ$5&lt;'Fund Raising'!$L34),'Fund Raising'!$I34,0)</f>
        <v>0</v>
      </c>
      <c r="BK18" s="38">
        <f>IF(AND(BK$5&gt;='Fund Raising'!$K34,BK$5&lt;'Fund Raising'!$L34),'Fund Raising'!$I34,0)</f>
        <v>0</v>
      </c>
      <c r="BL18" s="38">
        <f>IF(AND(BL$5&gt;='Fund Raising'!$K34,BL$5&lt;'Fund Raising'!$L34),'Fund Raising'!$I34,0)</f>
        <v>0</v>
      </c>
      <c r="BM18" s="38">
        <f>IF(AND(BM$5&gt;='Fund Raising'!$K34,BM$5&lt;'Fund Raising'!$L34),'Fund Raising'!$I34,0)</f>
        <v>0</v>
      </c>
      <c r="BN18" s="38">
        <f>IF(AND(BN$5&gt;='Fund Raising'!$K34,BN$5&lt;'Fund Raising'!$L34),'Fund Raising'!$I34,0)</f>
        <v>0</v>
      </c>
      <c r="BO18" s="38">
        <f>IF(AND(BO$5&gt;='Fund Raising'!$K34,BO$5&lt;'Fund Raising'!$L34),'Fund Raising'!$I34,0)</f>
        <v>0</v>
      </c>
      <c r="BP18" s="38">
        <f>IF(AND(BP$5&gt;='Fund Raising'!$K34,BP$5&lt;'Fund Raising'!$L34),'Fund Raising'!$I34,0)</f>
        <v>0</v>
      </c>
      <c r="BQ18" s="38">
        <f>IF(AND(BQ$5&gt;='Fund Raising'!$K34,BQ$5&lt;'Fund Raising'!$L34),'Fund Raising'!$I34,0)</f>
        <v>0</v>
      </c>
      <c r="BR18" s="38">
        <f>IF(AND(BR$5&gt;='Fund Raising'!$K34,BR$5&lt;'Fund Raising'!$L34),'Fund Raising'!$I34,0)</f>
        <v>0</v>
      </c>
      <c r="BS18" s="38">
        <f>IF(AND(BS$5&gt;='Fund Raising'!$K34,BS$5&lt;'Fund Raising'!$L34),'Fund Raising'!$I34,0)</f>
        <v>0</v>
      </c>
      <c r="BT18" s="38">
        <f>IF(AND(BT$5&gt;='Fund Raising'!$K34,BT$5&lt;'Fund Raising'!$L34),'Fund Raising'!$I34,0)</f>
        <v>0</v>
      </c>
      <c r="BU18" s="38">
        <f>IF(AND(BU$5&gt;='Fund Raising'!$K34,BU$5&lt;'Fund Raising'!$L34),'Fund Raising'!$I34,0)</f>
        <v>0</v>
      </c>
      <c r="BV18" s="38">
        <f>IF(AND(BV$5&gt;='Fund Raising'!$K34,BV$5&lt;'Fund Raising'!$L34),'Fund Raising'!$I34,0)</f>
        <v>0</v>
      </c>
      <c r="BW18" s="38">
        <f>IF(AND(BW$5&gt;='Fund Raising'!$K34,BW$5&lt;'Fund Raising'!$L34),'Fund Raising'!$I34,0)</f>
        <v>0</v>
      </c>
      <c r="BX18" s="38">
        <f>IF(AND(BX$5&gt;='Fund Raising'!$K34,BX$5&lt;'Fund Raising'!$L34),'Fund Raising'!$I34,0)</f>
        <v>0</v>
      </c>
      <c r="BY18" s="38">
        <f>IF(AND(BY$5&gt;='Fund Raising'!$K34,BY$5&lt;'Fund Raising'!$L34),'Fund Raising'!$I34,0)</f>
        <v>0</v>
      </c>
      <c r="BZ18" s="38">
        <f>IF(AND(BZ$5&gt;='Fund Raising'!$K34,BZ$5&lt;'Fund Raising'!$L34),'Fund Raising'!$I34,0)</f>
        <v>0</v>
      </c>
      <c r="CA18" s="38">
        <f>IF(AND(CA$5&gt;='Fund Raising'!$K34,CA$5&lt;'Fund Raising'!$L34),'Fund Raising'!$I34,0)</f>
        <v>0</v>
      </c>
      <c r="CB18" s="38">
        <f>IF(AND(CB$5&gt;='Fund Raising'!$K34,CB$5&lt;'Fund Raising'!$L34),'Fund Raising'!$I34,0)</f>
        <v>0</v>
      </c>
      <c r="CC18" s="38">
        <f>IF(AND(CC$5&gt;='Fund Raising'!$K34,CC$5&lt;'Fund Raising'!$L34),'Fund Raising'!$I34,0)</f>
        <v>0</v>
      </c>
      <c r="CD18" s="38">
        <f>IF(AND(CD$5&gt;='Fund Raising'!$K34,CD$5&lt;'Fund Raising'!$L34),'Fund Raising'!$I34,0)</f>
        <v>0</v>
      </c>
      <c r="CE18" s="38">
        <f>IF(AND(CE$5&gt;='Fund Raising'!$K34,CE$5&lt;'Fund Raising'!$L34),'Fund Raising'!$I34,0)</f>
        <v>0</v>
      </c>
      <c r="CF18" s="38">
        <f>IF(AND(CF$5&gt;='Fund Raising'!$K34,CF$5&lt;'Fund Raising'!$L34),'Fund Raising'!$I34,0)</f>
        <v>0</v>
      </c>
      <c r="CG18" s="38">
        <f>IF(AND(CG$5&gt;='Fund Raising'!$K34,CG$5&lt;'Fund Raising'!$L34),'Fund Raising'!$I34,0)</f>
        <v>0</v>
      </c>
      <c r="CH18" s="38">
        <f>IF(AND(CH$5&gt;='Fund Raising'!$K34,CH$5&lt;'Fund Raising'!$L34),'Fund Raising'!$I34,0)</f>
        <v>0</v>
      </c>
      <c r="CI18" s="38">
        <f>IF(AND(CI$5&gt;='Fund Raising'!$K34,CI$5&lt;'Fund Raising'!$L34),'Fund Raising'!$I34,0)</f>
        <v>0</v>
      </c>
      <c r="CJ18" s="38">
        <f>IF(AND(CJ$5&gt;='Fund Raising'!$K34,CJ$5&lt;'Fund Raising'!$L34),'Fund Raising'!$I34,0)</f>
        <v>0</v>
      </c>
      <c r="CK18" s="38">
        <f>IF(AND(CK$5&gt;='Fund Raising'!$K34,CK$5&lt;'Fund Raising'!$L34),'Fund Raising'!$I34,0)</f>
        <v>0</v>
      </c>
      <c r="CL18" s="38">
        <f>IF(AND(CL$5&gt;='Fund Raising'!$K34,CL$5&lt;'Fund Raising'!$L34),'Fund Raising'!$I34,0)</f>
        <v>0</v>
      </c>
      <c r="CM18" s="38">
        <f>IF(AND(CM$5&gt;='Fund Raising'!$K34,CM$5&lt;'Fund Raising'!$L34),'Fund Raising'!$I34,0)</f>
        <v>0</v>
      </c>
      <c r="CN18" s="38">
        <f>IF(AND(CN$5&gt;='Fund Raising'!$K34,CN$5&lt;'Fund Raising'!$L34),'Fund Raising'!$I34,0)</f>
        <v>0</v>
      </c>
      <c r="CO18" s="38">
        <f>IF(AND(CO$5&gt;='Fund Raising'!$K34,CO$5&lt;'Fund Raising'!$L34),'Fund Raising'!$I34,0)</f>
        <v>0</v>
      </c>
      <c r="CP18" s="38">
        <f>IF(AND(CP$5&gt;='Fund Raising'!$K34,CP$5&lt;'Fund Raising'!$L34),'Fund Raising'!$I34,0)</f>
        <v>0</v>
      </c>
      <c r="CQ18" s="38">
        <f>IF(AND(CQ$5&gt;='Fund Raising'!$K34,CQ$5&lt;'Fund Raising'!$L34),'Fund Raising'!$I34,0)</f>
        <v>0</v>
      </c>
      <c r="CR18" s="38">
        <f>IF(AND(CR$5&gt;='Fund Raising'!$K34,CR$5&lt;'Fund Raising'!$L34),'Fund Raising'!$I34,0)</f>
        <v>0</v>
      </c>
      <c r="CS18" s="38">
        <f>IF(AND(CS$5&gt;='Fund Raising'!$K34,CS$5&lt;'Fund Raising'!$L34),'Fund Raising'!$I34,0)</f>
        <v>0</v>
      </c>
      <c r="CT18" s="38">
        <f>IF(AND(CT$5&gt;='Fund Raising'!$K34,CT$5&lt;'Fund Raising'!$L34),'Fund Raising'!$I34,0)</f>
        <v>0</v>
      </c>
      <c r="CU18" s="38">
        <f>IF(AND(CU$5&gt;='Fund Raising'!$K34,CU$5&lt;'Fund Raising'!$L34),'Fund Raising'!$I34,0)</f>
        <v>0</v>
      </c>
      <c r="CV18" s="38">
        <f>IF(AND(CV$5&gt;='Fund Raising'!$K34,CV$5&lt;'Fund Raising'!$L34),'Fund Raising'!$I34,0)</f>
        <v>0</v>
      </c>
      <c r="CW18" s="38">
        <f>IF(AND(CW$5&gt;='Fund Raising'!$K34,CW$5&lt;'Fund Raising'!$L34),'Fund Raising'!$I34,0)</f>
        <v>0</v>
      </c>
      <c r="CX18" s="38">
        <f>IF(AND(CX$5&gt;='Fund Raising'!$K34,CX$5&lt;'Fund Raising'!$L34),'Fund Raising'!$I34,0)</f>
        <v>0</v>
      </c>
      <c r="CY18" s="38">
        <f>IF(AND(CY$5&gt;='Fund Raising'!$K34,CY$5&lt;'Fund Raising'!$L34),'Fund Raising'!$I34,0)</f>
        <v>0</v>
      </c>
      <c r="CZ18" s="38">
        <f>IF(AND(CZ$5&gt;='Fund Raising'!$K34,CZ$5&lt;'Fund Raising'!$L34),'Fund Raising'!$I34,0)</f>
        <v>0</v>
      </c>
      <c r="DA18" s="38">
        <f>IF(AND(DA$5&gt;='Fund Raising'!$K34,DA$5&lt;'Fund Raising'!$L34),'Fund Raising'!$I34,0)</f>
        <v>0</v>
      </c>
      <c r="DB18" s="38">
        <f>IF(AND(DB$5&gt;='Fund Raising'!$K34,DB$5&lt;'Fund Raising'!$L34),'Fund Raising'!$I34,0)</f>
        <v>0</v>
      </c>
      <c r="DC18" s="38">
        <f>IF(AND(DC$5&gt;='Fund Raising'!$K34,DC$5&lt;'Fund Raising'!$L34),'Fund Raising'!$I34,0)</f>
        <v>0</v>
      </c>
      <c r="DD18" s="38">
        <f>IF(AND(DD$5&gt;='Fund Raising'!$K34,DD$5&lt;'Fund Raising'!$L34),'Fund Raising'!$I34,0)</f>
        <v>0</v>
      </c>
      <c r="DE18" s="38">
        <f>IF(AND(DE$5&gt;='Fund Raising'!$K34,DE$5&lt;'Fund Raising'!$L34),'Fund Raising'!$I34,0)</f>
        <v>0</v>
      </c>
      <c r="DF18" s="38">
        <f>IF(AND(DF$5&gt;='Fund Raising'!$K34,DF$5&lt;'Fund Raising'!$L34),'Fund Raising'!$I34,0)</f>
        <v>0</v>
      </c>
      <c r="DG18" s="38">
        <f>IF(AND(DG$5&gt;='Fund Raising'!$K34,DG$5&lt;'Fund Raising'!$L34),'Fund Raising'!$I34,0)</f>
        <v>0</v>
      </c>
      <c r="DH18" s="38">
        <f>IF(AND(DH$5&gt;='Fund Raising'!$K34,DH$5&lt;'Fund Raising'!$L34),'Fund Raising'!$I34,0)</f>
        <v>0</v>
      </c>
      <c r="DI18" s="38">
        <f>IF(AND(DI$5&gt;='Fund Raising'!$K34,DI$5&lt;'Fund Raising'!$L34),'Fund Raising'!$I34,0)</f>
        <v>0</v>
      </c>
      <c r="DJ18" s="38">
        <f>IF(AND(DJ$5&gt;='Fund Raising'!$K34,DJ$5&lt;'Fund Raising'!$L34),'Fund Raising'!$I34,0)</f>
        <v>0</v>
      </c>
      <c r="DK18" s="38">
        <f>IF(AND(DK$5&gt;='Fund Raising'!$K34,DK$5&lt;'Fund Raising'!$L34),'Fund Raising'!$I34,0)</f>
        <v>0</v>
      </c>
      <c r="DL18" s="38">
        <f>IF(AND(DL$5&gt;='Fund Raising'!$K34,DL$5&lt;'Fund Raising'!$L34),'Fund Raising'!$I34,0)</f>
        <v>0</v>
      </c>
      <c r="DM18" s="38">
        <f>IF(AND(DM$5&gt;='Fund Raising'!$K34,DM$5&lt;'Fund Raising'!$L34),'Fund Raising'!$I34,0)</f>
        <v>0</v>
      </c>
      <c r="DN18" s="38">
        <f>IF(AND(DN$5&gt;='Fund Raising'!$K34,DN$5&lt;'Fund Raising'!$L34),'Fund Raising'!$I34,0)</f>
        <v>0</v>
      </c>
      <c r="DO18" s="38">
        <f>IF(AND(DO$5&gt;='Fund Raising'!$K34,DO$5&lt;'Fund Raising'!$L34),'Fund Raising'!$I34,0)</f>
        <v>0</v>
      </c>
      <c r="DP18" s="38">
        <f>IF(AND(DP$5&gt;='Fund Raising'!$K34,DP$5&lt;'Fund Raising'!$L34),'Fund Raising'!$I34,0)</f>
        <v>0</v>
      </c>
      <c r="DQ18" s="38">
        <f>IF(AND(DQ$5&gt;='Fund Raising'!$K34,DQ$5&lt;'Fund Raising'!$L34),'Fund Raising'!$I34,0)</f>
        <v>0</v>
      </c>
      <c r="DR18" s="38">
        <f>IF(AND(DR$5&gt;='Fund Raising'!$K34,DR$5&lt;'Fund Raising'!$L34),'Fund Raising'!$I34,0)</f>
        <v>0</v>
      </c>
    </row>
    <row r="19" ht="14.25" customHeight="1" outlineLevel="2">
      <c r="B19" s="277" t="str">
        <f>'Fund Raising'!B35</f>
        <v>Strategic Partners</v>
      </c>
      <c r="C19" s="38">
        <f>IF(AND(C$5&gt;='Fund Raising'!$K35,C$5&lt;'Fund Raising'!$L35),'Fund Raising'!$I35,0)+'Fund Raising'!$D35*'Fund Raising'!$E35/100</f>
        <v>0</v>
      </c>
      <c r="D19" s="38">
        <f>IF(AND(D$5&gt;='Fund Raising'!$K35,D$5&lt;'Fund Raising'!$L35),'Fund Raising'!$I35,0)</f>
        <v>0</v>
      </c>
      <c r="E19" s="38">
        <f>IF(AND(E$5&gt;='Fund Raising'!$K35,E$5&lt;'Fund Raising'!$L35),'Fund Raising'!$I35,0)</f>
        <v>0</v>
      </c>
      <c r="F19" s="38">
        <f>IF(AND(F$5&gt;='Fund Raising'!$K35,F$5&lt;'Fund Raising'!$L35),'Fund Raising'!$I35,0)</f>
        <v>0</v>
      </c>
      <c r="G19" s="38">
        <f>IF(AND(G$5&gt;='Fund Raising'!$K35,G$5&lt;'Fund Raising'!$L35),'Fund Raising'!$I35,0)</f>
        <v>0</v>
      </c>
      <c r="H19" s="38">
        <f>IF(AND(H$5&gt;='Fund Raising'!$K35,H$5&lt;'Fund Raising'!$L35),'Fund Raising'!$I35,0)</f>
        <v>0</v>
      </c>
      <c r="I19" s="38">
        <f>IF(AND(I$5&gt;='Fund Raising'!$K35,I$5&lt;'Fund Raising'!$L35),'Fund Raising'!$I35,0)</f>
        <v>0</v>
      </c>
      <c r="J19" s="38">
        <f>IF(AND(J$5&gt;='Fund Raising'!$K35,J$5&lt;'Fund Raising'!$L35),'Fund Raising'!$I35,0)</f>
        <v>0</v>
      </c>
      <c r="K19" s="38">
        <f>IF(AND(K$5&gt;='Fund Raising'!$K35,K$5&lt;'Fund Raising'!$L35),'Fund Raising'!$I35,0)</f>
        <v>0</v>
      </c>
      <c r="L19" s="38">
        <f>IF(AND(L$5&gt;='Fund Raising'!$K35,L$5&lt;'Fund Raising'!$L35),'Fund Raising'!$I35,0)</f>
        <v>0</v>
      </c>
      <c r="M19" s="38">
        <f>IF(AND(M$5&gt;='Fund Raising'!$K35,M$5&lt;'Fund Raising'!$L35),'Fund Raising'!$I35,0)</f>
        <v>0</v>
      </c>
      <c r="N19" s="38">
        <f>IF(AND(N$5&gt;='Fund Raising'!$K35,N$5&lt;'Fund Raising'!$L35),'Fund Raising'!$I35,0)</f>
        <v>0</v>
      </c>
      <c r="O19" s="38">
        <f>IF(AND(O$5&gt;='Fund Raising'!$K35,O$5&lt;'Fund Raising'!$L35),'Fund Raising'!$I35,0)</f>
        <v>0</v>
      </c>
      <c r="P19" s="38">
        <f>IF(AND(P$5&gt;='Fund Raising'!$K35,P$5&lt;'Fund Raising'!$L35),'Fund Raising'!$I35,0)</f>
        <v>0</v>
      </c>
      <c r="Q19" s="38">
        <f>IF(AND(Q$5&gt;='Fund Raising'!$K35,Q$5&lt;'Fund Raising'!$L35),'Fund Raising'!$I35,0)</f>
        <v>0</v>
      </c>
      <c r="R19" s="38">
        <f>IF(AND(R$5&gt;='Fund Raising'!$K35,R$5&lt;'Fund Raising'!$L35),'Fund Raising'!$I35,0)</f>
        <v>0</v>
      </c>
      <c r="S19" s="38">
        <f>IF(AND(S$5&gt;='Fund Raising'!$K35,S$5&lt;'Fund Raising'!$L35),'Fund Raising'!$I35,0)</f>
        <v>0</v>
      </c>
      <c r="T19" s="38">
        <f>IF(AND(T$5&gt;='Fund Raising'!$K35,T$5&lt;'Fund Raising'!$L35),'Fund Raising'!$I35,0)</f>
        <v>0</v>
      </c>
      <c r="U19" s="38">
        <f>IF(AND(U$5&gt;='Fund Raising'!$K35,U$5&lt;'Fund Raising'!$L35),'Fund Raising'!$I35,0)</f>
        <v>0</v>
      </c>
      <c r="V19" s="38">
        <f>IF(AND(V$5&gt;='Fund Raising'!$K35,V$5&lt;'Fund Raising'!$L35),'Fund Raising'!$I35,0)</f>
        <v>0</v>
      </c>
      <c r="W19" s="38">
        <f>IF(AND(W$5&gt;='Fund Raising'!$K35,W$5&lt;'Fund Raising'!$L35),'Fund Raising'!$I35,0)</f>
        <v>0</v>
      </c>
      <c r="X19" s="38">
        <f>IF(AND(X$5&gt;='Fund Raising'!$K35,X$5&lt;'Fund Raising'!$L35),'Fund Raising'!$I35,0)</f>
        <v>0</v>
      </c>
      <c r="Y19" s="38">
        <f>IF(AND(Y$5&gt;='Fund Raising'!$K35,Y$5&lt;'Fund Raising'!$L35),'Fund Raising'!$I35,0)</f>
        <v>0</v>
      </c>
      <c r="Z19" s="38">
        <f>IF(AND(Z$5&gt;='Fund Raising'!$K35,Z$5&lt;'Fund Raising'!$L35),'Fund Raising'!$I35,0)</f>
        <v>0</v>
      </c>
      <c r="AA19" s="38">
        <f>IF(AND(AA$5&gt;='Fund Raising'!$K35,AA$5&lt;'Fund Raising'!$L35),'Fund Raising'!$I35,0)</f>
        <v>0</v>
      </c>
      <c r="AB19" s="38">
        <f>IF(AND(AB$5&gt;='Fund Raising'!$K35,AB$5&lt;'Fund Raising'!$L35),'Fund Raising'!$I35,0)</f>
        <v>0</v>
      </c>
      <c r="AC19" s="38">
        <f>IF(AND(AC$5&gt;='Fund Raising'!$K35,AC$5&lt;'Fund Raising'!$L35),'Fund Raising'!$I35,0)</f>
        <v>0</v>
      </c>
      <c r="AD19" s="38">
        <f>IF(AND(AD$5&gt;='Fund Raising'!$K35,AD$5&lt;'Fund Raising'!$L35),'Fund Raising'!$I35,0)</f>
        <v>0</v>
      </c>
      <c r="AE19" s="38">
        <f>IF(AND(AE$5&gt;='Fund Raising'!$K35,AE$5&lt;'Fund Raising'!$L35),'Fund Raising'!$I35,0)</f>
        <v>0</v>
      </c>
      <c r="AF19" s="38">
        <f>IF(AND(AF$5&gt;='Fund Raising'!$K35,AF$5&lt;'Fund Raising'!$L35),'Fund Raising'!$I35,0)</f>
        <v>0</v>
      </c>
      <c r="AG19" s="38">
        <f>IF(AND(AG$5&gt;='Fund Raising'!$K35,AG$5&lt;'Fund Raising'!$L35),'Fund Raising'!$I35,0)</f>
        <v>0</v>
      </c>
      <c r="AH19" s="38">
        <f>IF(AND(AH$5&gt;='Fund Raising'!$K35,AH$5&lt;'Fund Raising'!$L35),'Fund Raising'!$I35,0)</f>
        <v>0</v>
      </c>
      <c r="AI19" s="38">
        <f>IF(AND(AI$5&gt;='Fund Raising'!$K35,AI$5&lt;'Fund Raising'!$L35),'Fund Raising'!$I35,0)</f>
        <v>0</v>
      </c>
      <c r="AJ19" s="38">
        <f>IF(AND(AJ$5&gt;='Fund Raising'!$K35,AJ$5&lt;'Fund Raising'!$L35),'Fund Raising'!$I35,0)</f>
        <v>0</v>
      </c>
      <c r="AK19" s="38">
        <f>IF(AND(AK$5&gt;='Fund Raising'!$K35,AK$5&lt;'Fund Raising'!$L35),'Fund Raising'!$I35,0)</f>
        <v>0</v>
      </c>
      <c r="AL19" s="38">
        <f>IF(AND(AL$5&gt;='Fund Raising'!$K35,AL$5&lt;'Fund Raising'!$L35),'Fund Raising'!$I35,0)</f>
        <v>0</v>
      </c>
      <c r="AM19" s="38">
        <f>IF(AND(AM$5&gt;='Fund Raising'!$K35,AM$5&lt;'Fund Raising'!$L35),'Fund Raising'!$I35,0)</f>
        <v>0</v>
      </c>
      <c r="AN19" s="38">
        <f>IF(AND(AN$5&gt;='Fund Raising'!$K35,AN$5&lt;'Fund Raising'!$L35),'Fund Raising'!$I35,0)</f>
        <v>0</v>
      </c>
      <c r="AO19" s="38">
        <f>IF(AND(AO$5&gt;='Fund Raising'!$K35,AO$5&lt;'Fund Raising'!$L35),'Fund Raising'!$I35,0)</f>
        <v>0</v>
      </c>
      <c r="AP19" s="38">
        <f>IF(AND(AP$5&gt;='Fund Raising'!$K35,AP$5&lt;'Fund Raising'!$L35),'Fund Raising'!$I35,0)</f>
        <v>0</v>
      </c>
      <c r="AQ19" s="38">
        <f>IF(AND(AQ$5&gt;='Fund Raising'!$K35,AQ$5&lt;'Fund Raising'!$L35),'Fund Raising'!$I35,0)</f>
        <v>0</v>
      </c>
      <c r="AR19" s="38">
        <f>IF(AND(AR$5&gt;='Fund Raising'!$K35,AR$5&lt;'Fund Raising'!$L35),'Fund Raising'!$I35,0)</f>
        <v>0</v>
      </c>
      <c r="AS19" s="38">
        <f>IF(AND(AS$5&gt;='Fund Raising'!$K35,AS$5&lt;'Fund Raising'!$L35),'Fund Raising'!$I35,0)</f>
        <v>0</v>
      </c>
      <c r="AT19" s="38">
        <f>IF(AND(AT$5&gt;='Fund Raising'!$K35,AT$5&lt;'Fund Raising'!$L35),'Fund Raising'!$I35,0)</f>
        <v>0</v>
      </c>
      <c r="AU19" s="38">
        <f>IF(AND(AU$5&gt;='Fund Raising'!$K35,AU$5&lt;'Fund Raising'!$L35),'Fund Raising'!$I35,0)</f>
        <v>0</v>
      </c>
      <c r="AV19" s="38">
        <f>IF(AND(AV$5&gt;='Fund Raising'!$K35,AV$5&lt;'Fund Raising'!$L35),'Fund Raising'!$I35,0)</f>
        <v>0</v>
      </c>
      <c r="AW19" s="38">
        <f>IF(AND(AW$5&gt;='Fund Raising'!$K35,AW$5&lt;'Fund Raising'!$L35),'Fund Raising'!$I35,0)</f>
        <v>0</v>
      </c>
      <c r="AX19" s="38">
        <f>IF(AND(AX$5&gt;='Fund Raising'!$K35,AX$5&lt;'Fund Raising'!$L35),'Fund Raising'!$I35,0)</f>
        <v>0</v>
      </c>
      <c r="AY19" s="38">
        <f>IF(AND(AY$5&gt;='Fund Raising'!$K35,AY$5&lt;'Fund Raising'!$L35),'Fund Raising'!$I35,0)</f>
        <v>0</v>
      </c>
      <c r="AZ19" s="38">
        <f>IF(AND(AZ$5&gt;='Fund Raising'!$K35,AZ$5&lt;'Fund Raising'!$L35),'Fund Raising'!$I35,0)</f>
        <v>0</v>
      </c>
      <c r="BA19" s="38">
        <f>IF(AND(BA$5&gt;='Fund Raising'!$K35,BA$5&lt;'Fund Raising'!$L35),'Fund Raising'!$I35,0)</f>
        <v>0</v>
      </c>
      <c r="BB19" s="38">
        <f>IF(AND(BB$5&gt;='Fund Raising'!$K35,BB$5&lt;'Fund Raising'!$L35),'Fund Raising'!$I35,0)</f>
        <v>0</v>
      </c>
      <c r="BC19" s="38">
        <f>IF(AND(BC$5&gt;='Fund Raising'!$K35,BC$5&lt;'Fund Raising'!$L35),'Fund Raising'!$I35,0)</f>
        <v>0</v>
      </c>
      <c r="BD19" s="38">
        <f>IF(AND(BD$5&gt;='Fund Raising'!$K35,BD$5&lt;'Fund Raising'!$L35),'Fund Raising'!$I35,0)</f>
        <v>0</v>
      </c>
      <c r="BE19" s="38">
        <f>IF(AND(BE$5&gt;='Fund Raising'!$K35,BE$5&lt;'Fund Raising'!$L35),'Fund Raising'!$I35,0)</f>
        <v>0</v>
      </c>
      <c r="BF19" s="38">
        <f>IF(AND(BF$5&gt;='Fund Raising'!$K35,BF$5&lt;'Fund Raising'!$L35),'Fund Raising'!$I35,0)</f>
        <v>0</v>
      </c>
      <c r="BG19" s="38">
        <f>IF(AND(BG$5&gt;='Fund Raising'!$K35,BG$5&lt;'Fund Raising'!$L35),'Fund Raising'!$I35,0)</f>
        <v>0</v>
      </c>
      <c r="BH19" s="38">
        <f>IF(AND(BH$5&gt;='Fund Raising'!$K35,BH$5&lt;'Fund Raising'!$L35),'Fund Raising'!$I35,0)</f>
        <v>0</v>
      </c>
      <c r="BI19" s="38">
        <f>IF(AND(BI$5&gt;='Fund Raising'!$K35,BI$5&lt;'Fund Raising'!$L35),'Fund Raising'!$I35,0)</f>
        <v>0</v>
      </c>
      <c r="BJ19" s="38">
        <f>IF(AND(BJ$5&gt;='Fund Raising'!$K35,BJ$5&lt;'Fund Raising'!$L35),'Fund Raising'!$I35,0)</f>
        <v>0</v>
      </c>
      <c r="BK19" s="38">
        <f>IF(AND(BK$5&gt;='Fund Raising'!$K35,BK$5&lt;'Fund Raising'!$L35),'Fund Raising'!$I35,0)</f>
        <v>0</v>
      </c>
      <c r="BL19" s="38">
        <f>IF(AND(BL$5&gt;='Fund Raising'!$K35,BL$5&lt;'Fund Raising'!$L35),'Fund Raising'!$I35,0)</f>
        <v>0</v>
      </c>
      <c r="BM19" s="38">
        <f>IF(AND(BM$5&gt;='Fund Raising'!$K35,BM$5&lt;'Fund Raising'!$L35),'Fund Raising'!$I35,0)</f>
        <v>0</v>
      </c>
      <c r="BN19" s="38">
        <f>IF(AND(BN$5&gt;='Fund Raising'!$K35,BN$5&lt;'Fund Raising'!$L35),'Fund Raising'!$I35,0)</f>
        <v>0</v>
      </c>
      <c r="BO19" s="38">
        <f>IF(AND(BO$5&gt;='Fund Raising'!$K35,BO$5&lt;'Fund Raising'!$L35),'Fund Raising'!$I35,0)</f>
        <v>0</v>
      </c>
      <c r="BP19" s="38">
        <f>IF(AND(BP$5&gt;='Fund Raising'!$K35,BP$5&lt;'Fund Raising'!$L35),'Fund Raising'!$I35,0)</f>
        <v>0</v>
      </c>
      <c r="BQ19" s="38">
        <f>IF(AND(BQ$5&gt;='Fund Raising'!$K35,BQ$5&lt;'Fund Raising'!$L35),'Fund Raising'!$I35,0)</f>
        <v>0</v>
      </c>
      <c r="BR19" s="38">
        <f>IF(AND(BR$5&gt;='Fund Raising'!$K35,BR$5&lt;'Fund Raising'!$L35),'Fund Raising'!$I35,0)</f>
        <v>0</v>
      </c>
      <c r="BS19" s="38">
        <f>IF(AND(BS$5&gt;='Fund Raising'!$K35,BS$5&lt;'Fund Raising'!$L35),'Fund Raising'!$I35,0)</f>
        <v>0</v>
      </c>
      <c r="BT19" s="38">
        <f>IF(AND(BT$5&gt;='Fund Raising'!$K35,BT$5&lt;'Fund Raising'!$L35),'Fund Raising'!$I35,0)</f>
        <v>0</v>
      </c>
      <c r="BU19" s="38">
        <f>IF(AND(BU$5&gt;='Fund Raising'!$K35,BU$5&lt;'Fund Raising'!$L35),'Fund Raising'!$I35,0)</f>
        <v>0</v>
      </c>
      <c r="BV19" s="38">
        <f>IF(AND(BV$5&gt;='Fund Raising'!$K35,BV$5&lt;'Fund Raising'!$L35),'Fund Raising'!$I35,0)</f>
        <v>0</v>
      </c>
      <c r="BW19" s="38">
        <f>IF(AND(BW$5&gt;='Fund Raising'!$K35,BW$5&lt;'Fund Raising'!$L35),'Fund Raising'!$I35,0)</f>
        <v>0</v>
      </c>
      <c r="BX19" s="38">
        <f>IF(AND(BX$5&gt;='Fund Raising'!$K35,BX$5&lt;'Fund Raising'!$L35),'Fund Raising'!$I35,0)</f>
        <v>0</v>
      </c>
      <c r="BY19" s="38">
        <f>IF(AND(BY$5&gt;='Fund Raising'!$K35,BY$5&lt;'Fund Raising'!$L35),'Fund Raising'!$I35,0)</f>
        <v>0</v>
      </c>
      <c r="BZ19" s="38">
        <f>IF(AND(BZ$5&gt;='Fund Raising'!$K35,BZ$5&lt;'Fund Raising'!$L35),'Fund Raising'!$I35,0)</f>
        <v>0</v>
      </c>
      <c r="CA19" s="38">
        <f>IF(AND(CA$5&gt;='Fund Raising'!$K35,CA$5&lt;'Fund Raising'!$L35),'Fund Raising'!$I35,0)</f>
        <v>0</v>
      </c>
      <c r="CB19" s="38">
        <f>IF(AND(CB$5&gt;='Fund Raising'!$K35,CB$5&lt;'Fund Raising'!$L35),'Fund Raising'!$I35,0)</f>
        <v>0</v>
      </c>
      <c r="CC19" s="38">
        <f>IF(AND(CC$5&gt;='Fund Raising'!$K35,CC$5&lt;'Fund Raising'!$L35),'Fund Raising'!$I35,0)</f>
        <v>0</v>
      </c>
      <c r="CD19" s="38">
        <f>IF(AND(CD$5&gt;='Fund Raising'!$K35,CD$5&lt;'Fund Raising'!$L35),'Fund Raising'!$I35,0)</f>
        <v>0</v>
      </c>
      <c r="CE19" s="38">
        <f>IF(AND(CE$5&gt;='Fund Raising'!$K35,CE$5&lt;'Fund Raising'!$L35),'Fund Raising'!$I35,0)</f>
        <v>0</v>
      </c>
      <c r="CF19" s="38">
        <f>IF(AND(CF$5&gt;='Fund Raising'!$K35,CF$5&lt;'Fund Raising'!$L35),'Fund Raising'!$I35,0)</f>
        <v>0</v>
      </c>
      <c r="CG19" s="38">
        <f>IF(AND(CG$5&gt;='Fund Raising'!$K35,CG$5&lt;'Fund Raising'!$L35),'Fund Raising'!$I35,0)</f>
        <v>0</v>
      </c>
      <c r="CH19" s="38">
        <f>IF(AND(CH$5&gt;='Fund Raising'!$K35,CH$5&lt;'Fund Raising'!$L35),'Fund Raising'!$I35,0)</f>
        <v>0</v>
      </c>
      <c r="CI19" s="38">
        <f>IF(AND(CI$5&gt;='Fund Raising'!$K35,CI$5&lt;'Fund Raising'!$L35),'Fund Raising'!$I35,0)</f>
        <v>0</v>
      </c>
      <c r="CJ19" s="38">
        <f>IF(AND(CJ$5&gt;='Fund Raising'!$K35,CJ$5&lt;'Fund Raising'!$L35),'Fund Raising'!$I35,0)</f>
        <v>0</v>
      </c>
      <c r="CK19" s="38">
        <f>IF(AND(CK$5&gt;='Fund Raising'!$K35,CK$5&lt;'Fund Raising'!$L35),'Fund Raising'!$I35,0)</f>
        <v>0</v>
      </c>
      <c r="CL19" s="38">
        <f>IF(AND(CL$5&gt;='Fund Raising'!$K35,CL$5&lt;'Fund Raising'!$L35),'Fund Raising'!$I35,0)</f>
        <v>0</v>
      </c>
      <c r="CM19" s="38">
        <f>IF(AND(CM$5&gt;='Fund Raising'!$K35,CM$5&lt;'Fund Raising'!$L35),'Fund Raising'!$I35,0)</f>
        <v>0</v>
      </c>
      <c r="CN19" s="38">
        <f>IF(AND(CN$5&gt;='Fund Raising'!$K35,CN$5&lt;'Fund Raising'!$L35),'Fund Raising'!$I35,0)</f>
        <v>0</v>
      </c>
      <c r="CO19" s="38">
        <f>IF(AND(CO$5&gt;='Fund Raising'!$K35,CO$5&lt;'Fund Raising'!$L35),'Fund Raising'!$I35,0)</f>
        <v>0</v>
      </c>
      <c r="CP19" s="38">
        <f>IF(AND(CP$5&gt;='Fund Raising'!$K35,CP$5&lt;'Fund Raising'!$L35),'Fund Raising'!$I35,0)</f>
        <v>0</v>
      </c>
      <c r="CQ19" s="38">
        <f>IF(AND(CQ$5&gt;='Fund Raising'!$K35,CQ$5&lt;'Fund Raising'!$L35),'Fund Raising'!$I35,0)</f>
        <v>0</v>
      </c>
      <c r="CR19" s="38">
        <f>IF(AND(CR$5&gt;='Fund Raising'!$K35,CR$5&lt;'Fund Raising'!$L35),'Fund Raising'!$I35,0)</f>
        <v>0</v>
      </c>
      <c r="CS19" s="38">
        <f>IF(AND(CS$5&gt;='Fund Raising'!$K35,CS$5&lt;'Fund Raising'!$L35),'Fund Raising'!$I35,0)</f>
        <v>0</v>
      </c>
      <c r="CT19" s="38">
        <f>IF(AND(CT$5&gt;='Fund Raising'!$K35,CT$5&lt;'Fund Raising'!$L35),'Fund Raising'!$I35,0)</f>
        <v>0</v>
      </c>
      <c r="CU19" s="38">
        <f>IF(AND(CU$5&gt;='Fund Raising'!$K35,CU$5&lt;'Fund Raising'!$L35),'Fund Raising'!$I35,0)</f>
        <v>0</v>
      </c>
      <c r="CV19" s="38">
        <f>IF(AND(CV$5&gt;='Fund Raising'!$K35,CV$5&lt;'Fund Raising'!$L35),'Fund Raising'!$I35,0)</f>
        <v>0</v>
      </c>
      <c r="CW19" s="38">
        <f>IF(AND(CW$5&gt;='Fund Raising'!$K35,CW$5&lt;'Fund Raising'!$L35),'Fund Raising'!$I35,0)</f>
        <v>0</v>
      </c>
      <c r="CX19" s="38">
        <f>IF(AND(CX$5&gt;='Fund Raising'!$K35,CX$5&lt;'Fund Raising'!$L35),'Fund Raising'!$I35,0)</f>
        <v>0</v>
      </c>
      <c r="CY19" s="38">
        <f>IF(AND(CY$5&gt;='Fund Raising'!$K35,CY$5&lt;'Fund Raising'!$L35),'Fund Raising'!$I35,0)</f>
        <v>0</v>
      </c>
      <c r="CZ19" s="38">
        <f>IF(AND(CZ$5&gt;='Fund Raising'!$K35,CZ$5&lt;'Fund Raising'!$L35),'Fund Raising'!$I35,0)</f>
        <v>0</v>
      </c>
      <c r="DA19" s="38">
        <f>IF(AND(DA$5&gt;='Fund Raising'!$K35,DA$5&lt;'Fund Raising'!$L35),'Fund Raising'!$I35,0)</f>
        <v>0</v>
      </c>
      <c r="DB19" s="38">
        <f>IF(AND(DB$5&gt;='Fund Raising'!$K35,DB$5&lt;'Fund Raising'!$L35),'Fund Raising'!$I35,0)</f>
        <v>0</v>
      </c>
      <c r="DC19" s="38">
        <f>IF(AND(DC$5&gt;='Fund Raising'!$K35,DC$5&lt;'Fund Raising'!$L35),'Fund Raising'!$I35,0)</f>
        <v>0</v>
      </c>
      <c r="DD19" s="38">
        <f>IF(AND(DD$5&gt;='Fund Raising'!$K35,DD$5&lt;'Fund Raising'!$L35),'Fund Raising'!$I35,0)</f>
        <v>0</v>
      </c>
      <c r="DE19" s="38">
        <f>IF(AND(DE$5&gt;='Fund Raising'!$K35,DE$5&lt;'Fund Raising'!$L35),'Fund Raising'!$I35,0)</f>
        <v>0</v>
      </c>
      <c r="DF19" s="38">
        <f>IF(AND(DF$5&gt;='Fund Raising'!$K35,DF$5&lt;'Fund Raising'!$L35),'Fund Raising'!$I35,0)</f>
        <v>0</v>
      </c>
      <c r="DG19" s="38">
        <f>IF(AND(DG$5&gt;='Fund Raising'!$K35,DG$5&lt;'Fund Raising'!$L35),'Fund Raising'!$I35,0)</f>
        <v>0</v>
      </c>
      <c r="DH19" s="38">
        <f>IF(AND(DH$5&gt;='Fund Raising'!$K35,DH$5&lt;'Fund Raising'!$L35),'Fund Raising'!$I35,0)</f>
        <v>0</v>
      </c>
      <c r="DI19" s="38">
        <f>IF(AND(DI$5&gt;='Fund Raising'!$K35,DI$5&lt;'Fund Raising'!$L35),'Fund Raising'!$I35,0)</f>
        <v>0</v>
      </c>
      <c r="DJ19" s="38">
        <f>IF(AND(DJ$5&gt;='Fund Raising'!$K35,DJ$5&lt;'Fund Raising'!$L35),'Fund Raising'!$I35,0)</f>
        <v>0</v>
      </c>
      <c r="DK19" s="38">
        <f>IF(AND(DK$5&gt;='Fund Raising'!$K35,DK$5&lt;'Fund Raising'!$L35),'Fund Raising'!$I35,0)</f>
        <v>0</v>
      </c>
      <c r="DL19" s="38">
        <f>IF(AND(DL$5&gt;='Fund Raising'!$K35,DL$5&lt;'Fund Raising'!$L35),'Fund Raising'!$I35,0)</f>
        <v>0</v>
      </c>
      <c r="DM19" s="38">
        <f>IF(AND(DM$5&gt;='Fund Raising'!$K35,DM$5&lt;'Fund Raising'!$L35),'Fund Raising'!$I35,0)</f>
        <v>0</v>
      </c>
      <c r="DN19" s="38">
        <f>IF(AND(DN$5&gt;='Fund Raising'!$K35,DN$5&lt;'Fund Raising'!$L35),'Fund Raising'!$I35,0)</f>
        <v>0</v>
      </c>
      <c r="DO19" s="38">
        <f>IF(AND(DO$5&gt;='Fund Raising'!$K35,DO$5&lt;'Fund Raising'!$L35),'Fund Raising'!$I35,0)</f>
        <v>0</v>
      </c>
      <c r="DP19" s="38">
        <f>IF(AND(DP$5&gt;='Fund Raising'!$K35,DP$5&lt;'Fund Raising'!$L35),'Fund Raising'!$I35,0)</f>
        <v>0</v>
      </c>
      <c r="DQ19" s="38">
        <f>IF(AND(DQ$5&gt;='Fund Raising'!$K35,DQ$5&lt;'Fund Raising'!$L35),'Fund Raising'!$I35,0)</f>
        <v>0</v>
      </c>
      <c r="DR19" s="38">
        <f>IF(AND(DR$5&gt;='Fund Raising'!$K35,DR$5&lt;'Fund Raising'!$L35),'Fund Raising'!$I35,0)</f>
        <v>0</v>
      </c>
    </row>
    <row r="20" ht="14.25" customHeight="1" outlineLevel="2">
      <c r="B20" s="277" t="str">
        <f>'Fund Raising'!B36</f>
        <v>Reserve</v>
      </c>
      <c r="C20" s="38">
        <f>IF(AND(C$5&gt;='Fund Raising'!$K36,C$5&lt;'Fund Raising'!$L36),'Fund Raising'!$I36,0)+'Fund Raising'!$D36*'Fund Raising'!$E36/100</f>
        <v>10000000</v>
      </c>
      <c r="D20" s="38">
        <f>IF(AND(D$5&gt;='Fund Raising'!$K36,D$5&lt;'Fund Raising'!$L36),'Fund Raising'!$I36,0)</f>
        <v>0</v>
      </c>
      <c r="E20" s="38">
        <f>IF(AND(E$5&gt;='Fund Raising'!$K36,E$5&lt;'Fund Raising'!$L36),'Fund Raising'!$I36,0)</f>
        <v>0</v>
      </c>
      <c r="F20" s="38">
        <f>IF(AND(F$5&gt;='Fund Raising'!$K36,F$5&lt;'Fund Raising'!$L36),'Fund Raising'!$I36,0)</f>
        <v>0</v>
      </c>
      <c r="G20" s="38">
        <f>IF(AND(G$5&gt;='Fund Raising'!$K36,G$5&lt;'Fund Raising'!$L36),'Fund Raising'!$I36,0)</f>
        <v>0</v>
      </c>
      <c r="H20" s="38">
        <f>IF(AND(H$5&gt;='Fund Raising'!$K36,H$5&lt;'Fund Raising'!$L36),'Fund Raising'!$I36,0)</f>
        <v>0</v>
      </c>
      <c r="I20" s="38">
        <f>IF(AND(I$5&gt;='Fund Raising'!$K36,I$5&lt;'Fund Raising'!$L36),'Fund Raising'!$I36,0)</f>
        <v>0</v>
      </c>
      <c r="J20" s="38">
        <f>IF(AND(J$5&gt;='Fund Raising'!$K36,J$5&lt;'Fund Raising'!$L36),'Fund Raising'!$I36,0)</f>
        <v>0</v>
      </c>
      <c r="K20" s="38">
        <f>IF(AND(K$5&gt;='Fund Raising'!$K36,K$5&lt;'Fund Raising'!$L36),'Fund Raising'!$I36,0)</f>
        <v>0</v>
      </c>
      <c r="L20" s="38">
        <f>IF(AND(L$5&gt;='Fund Raising'!$K36,L$5&lt;'Fund Raising'!$L36),'Fund Raising'!$I36,0)</f>
        <v>0</v>
      </c>
      <c r="M20" s="38">
        <f>IF(AND(M$5&gt;='Fund Raising'!$K36,M$5&lt;'Fund Raising'!$L36),'Fund Raising'!$I36,0)</f>
        <v>0</v>
      </c>
      <c r="N20" s="38">
        <f>IF(AND(N$5&gt;='Fund Raising'!$K36,N$5&lt;'Fund Raising'!$L36),'Fund Raising'!$I36,0)</f>
        <v>0</v>
      </c>
      <c r="O20" s="38">
        <f>IF(AND(O$5&gt;='Fund Raising'!$K36,O$5&lt;'Fund Raising'!$L36),'Fund Raising'!$I36,0)</f>
        <v>0</v>
      </c>
      <c r="P20" s="38">
        <f>IF(AND(P$5&gt;='Fund Raising'!$K36,P$5&lt;'Fund Raising'!$L36),'Fund Raising'!$I36,0)</f>
        <v>0</v>
      </c>
      <c r="Q20" s="38">
        <f>IF(AND(Q$5&gt;='Fund Raising'!$K36,Q$5&lt;'Fund Raising'!$L36),'Fund Raising'!$I36,0)</f>
        <v>0</v>
      </c>
      <c r="R20" s="38">
        <f>IF(AND(R$5&gt;='Fund Raising'!$K36,R$5&lt;'Fund Raising'!$L36),'Fund Raising'!$I36,0)</f>
        <v>0</v>
      </c>
      <c r="S20" s="38">
        <f>IF(AND(S$5&gt;='Fund Raising'!$K36,S$5&lt;'Fund Raising'!$L36),'Fund Raising'!$I36,0)</f>
        <v>0</v>
      </c>
      <c r="T20" s="38">
        <f>IF(AND(T$5&gt;='Fund Raising'!$K36,T$5&lt;'Fund Raising'!$L36),'Fund Raising'!$I36,0)</f>
        <v>0</v>
      </c>
      <c r="U20" s="38">
        <f>IF(AND(U$5&gt;='Fund Raising'!$K36,U$5&lt;'Fund Raising'!$L36),'Fund Raising'!$I36,0)</f>
        <v>0</v>
      </c>
      <c r="V20" s="38">
        <f>IF(AND(V$5&gt;='Fund Raising'!$K36,V$5&lt;'Fund Raising'!$L36),'Fund Raising'!$I36,0)</f>
        <v>0</v>
      </c>
      <c r="W20" s="38">
        <f>IF(AND(W$5&gt;='Fund Raising'!$K36,W$5&lt;'Fund Raising'!$L36),'Fund Raising'!$I36,0)</f>
        <v>0</v>
      </c>
      <c r="X20" s="38">
        <f>IF(AND(X$5&gt;='Fund Raising'!$K36,X$5&lt;'Fund Raising'!$L36),'Fund Raising'!$I36,0)</f>
        <v>0</v>
      </c>
      <c r="Y20" s="38">
        <f>IF(AND(Y$5&gt;='Fund Raising'!$K36,Y$5&lt;'Fund Raising'!$L36),'Fund Raising'!$I36,0)</f>
        <v>0</v>
      </c>
      <c r="Z20" s="38">
        <f>IF(AND(Z$5&gt;='Fund Raising'!$K36,Z$5&lt;'Fund Raising'!$L36),'Fund Raising'!$I36,0)</f>
        <v>0</v>
      </c>
      <c r="AA20" s="38">
        <f>IF(AND(AA$5&gt;='Fund Raising'!$K36,AA$5&lt;'Fund Raising'!$L36),'Fund Raising'!$I36,0)</f>
        <v>0</v>
      </c>
      <c r="AB20" s="38">
        <f>IF(AND(AB$5&gt;='Fund Raising'!$K36,AB$5&lt;'Fund Raising'!$L36),'Fund Raising'!$I36,0)</f>
        <v>0</v>
      </c>
      <c r="AC20" s="38">
        <f>IF(AND(AC$5&gt;='Fund Raising'!$K36,AC$5&lt;'Fund Raising'!$L36),'Fund Raising'!$I36,0)</f>
        <v>0</v>
      </c>
      <c r="AD20" s="38">
        <f>IF(AND(AD$5&gt;='Fund Raising'!$K36,AD$5&lt;'Fund Raising'!$L36),'Fund Raising'!$I36,0)</f>
        <v>0</v>
      </c>
      <c r="AE20" s="38">
        <f>IF(AND(AE$5&gt;='Fund Raising'!$K36,AE$5&lt;'Fund Raising'!$L36),'Fund Raising'!$I36,0)</f>
        <v>0</v>
      </c>
      <c r="AF20" s="38">
        <f>IF(AND(AF$5&gt;='Fund Raising'!$K36,AF$5&lt;'Fund Raising'!$L36),'Fund Raising'!$I36,0)</f>
        <v>0</v>
      </c>
      <c r="AG20" s="38">
        <f>IF(AND(AG$5&gt;='Fund Raising'!$K36,AG$5&lt;'Fund Raising'!$L36),'Fund Raising'!$I36,0)</f>
        <v>0</v>
      </c>
      <c r="AH20" s="38">
        <f>IF(AND(AH$5&gt;='Fund Raising'!$K36,AH$5&lt;'Fund Raising'!$L36),'Fund Raising'!$I36,0)</f>
        <v>0</v>
      </c>
      <c r="AI20" s="38">
        <f>IF(AND(AI$5&gt;='Fund Raising'!$K36,AI$5&lt;'Fund Raising'!$L36),'Fund Raising'!$I36,0)</f>
        <v>0</v>
      </c>
      <c r="AJ20" s="38">
        <f>IF(AND(AJ$5&gt;='Fund Raising'!$K36,AJ$5&lt;'Fund Raising'!$L36),'Fund Raising'!$I36,0)</f>
        <v>0</v>
      </c>
      <c r="AK20" s="38">
        <f>IF(AND(AK$5&gt;='Fund Raising'!$K36,AK$5&lt;'Fund Raising'!$L36),'Fund Raising'!$I36,0)</f>
        <v>0</v>
      </c>
      <c r="AL20" s="38">
        <f>IF(AND(AL$5&gt;='Fund Raising'!$K36,AL$5&lt;'Fund Raising'!$L36),'Fund Raising'!$I36,0)</f>
        <v>0</v>
      </c>
      <c r="AM20" s="38">
        <f>IF(AND(AM$5&gt;='Fund Raising'!$K36,AM$5&lt;'Fund Raising'!$L36),'Fund Raising'!$I36,0)</f>
        <v>0</v>
      </c>
      <c r="AN20" s="38">
        <f>IF(AND(AN$5&gt;='Fund Raising'!$K36,AN$5&lt;'Fund Raising'!$L36),'Fund Raising'!$I36,0)</f>
        <v>0</v>
      </c>
      <c r="AO20" s="38">
        <f>IF(AND(AO$5&gt;='Fund Raising'!$K36,AO$5&lt;'Fund Raising'!$L36),'Fund Raising'!$I36,0)</f>
        <v>0</v>
      </c>
      <c r="AP20" s="38">
        <f>IF(AND(AP$5&gt;='Fund Raising'!$K36,AP$5&lt;'Fund Raising'!$L36),'Fund Raising'!$I36,0)</f>
        <v>0</v>
      </c>
      <c r="AQ20" s="38">
        <f>IF(AND(AQ$5&gt;='Fund Raising'!$K36,AQ$5&lt;'Fund Raising'!$L36),'Fund Raising'!$I36,0)</f>
        <v>0</v>
      </c>
      <c r="AR20" s="38">
        <f>IF(AND(AR$5&gt;='Fund Raising'!$K36,AR$5&lt;'Fund Raising'!$L36),'Fund Raising'!$I36,0)</f>
        <v>0</v>
      </c>
      <c r="AS20" s="38">
        <f>IF(AND(AS$5&gt;='Fund Raising'!$K36,AS$5&lt;'Fund Raising'!$L36),'Fund Raising'!$I36,0)</f>
        <v>0</v>
      </c>
      <c r="AT20" s="38">
        <f>IF(AND(AT$5&gt;='Fund Raising'!$K36,AT$5&lt;'Fund Raising'!$L36),'Fund Raising'!$I36,0)</f>
        <v>0</v>
      </c>
      <c r="AU20" s="38">
        <f>IF(AND(AU$5&gt;='Fund Raising'!$K36,AU$5&lt;'Fund Raising'!$L36),'Fund Raising'!$I36,0)</f>
        <v>0</v>
      </c>
      <c r="AV20" s="38">
        <f>IF(AND(AV$5&gt;='Fund Raising'!$K36,AV$5&lt;'Fund Raising'!$L36),'Fund Raising'!$I36,0)</f>
        <v>0</v>
      </c>
      <c r="AW20" s="38">
        <f>IF(AND(AW$5&gt;='Fund Raising'!$K36,AW$5&lt;'Fund Raising'!$L36),'Fund Raising'!$I36,0)</f>
        <v>0</v>
      </c>
      <c r="AX20" s="38">
        <f>IF(AND(AX$5&gt;='Fund Raising'!$K36,AX$5&lt;'Fund Raising'!$L36),'Fund Raising'!$I36,0)</f>
        <v>0</v>
      </c>
      <c r="AY20" s="38">
        <f>IF(AND(AY$5&gt;='Fund Raising'!$K36,AY$5&lt;'Fund Raising'!$L36),'Fund Raising'!$I36,0)</f>
        <v>0</v>
      </c>
      <c r="AZ20" s="38">
        <f>IF(AND(AZ$5&gt;='Fund Raising'!$K36,AZ$5&lt;'Fund Raising'!$L36),'Fund Raising'!$I36,0)</f>
        <v>0</v>
      </c>
      <c r="BA20" s="38">
        <f>IF(AND(BA$5&gt;='Fund Raising'!$K36,BA$5&lt;'Fund Raising'!$L36),'Fund Raising'!$I36,0)</f>
        <v>0</v>
      </c>
      <c r="BB20" s="38">
        <f>IF(AND(BB$5&gt;='Fund Raising'!$K36,BB$5&lt;'Fund Raising'!$L36),'Fund Raising'!$I36,0)</f>
        <v>0</v>
      </c>
      <c r="BC20" s="38">
        <f>IF(AND(BC$5&gt;='Fund Raising'!$K36,BC$5&lt;'Fund Raising'!$L36),'Fund Raising'!$I36,0)</f>
        <v>0</v>
      </c>
      <c r="BD20" s="38">
        <f>IF(AND(BD$5&gt;='Fund Raising'!$K36,BD$5&lt;'Fund Raising'!$L36),'Fund Raising'!$I36,0)</f>
        <v>0</v>
      </c>
      <c r="BE20" s="38">
        <f>IF(AND(BE$5&gt;='Fund Raising'!$K36,BE$5&lt;'Fund Raising'!$L36),'Fund Raising'!$I36,0)</f>
        <v>0</v>
      </c>
      <c r="BF20" s="38">
        <f>IF(AND(BF$5&gt;='Fund Raising'!$K36,BF$5&lt;'Fund Raising'!$L36),'Fund Raising'!$I36,0)</f>
        <v>0</v>
      </c>
      <c r="BG20" s="38">
        <f>IF(AND(BG$5&gt;='Fund Raising'!$K36,BG$5&lt;'Fund Raising'!$L36),'Fund Raising'!$I36,0)</f>
        <v>0</v>
      </c>
      <c r="BH20" s="38">
        <f>IF(AND(BH$5&gt;='Fund Raising'!$K36,BH$5&lt;'Fund Raising'!$L36),'Fund Raising'!$I36,0)</f>
        <v>0</v>
      </c>
      <c r="BI20" s="38">
        <f>IF(AND(BI$5&gt;='Fund Raising'!$K36,BI$5&lt;'Fund Raising'!$L36),'Fund Raising'!$I36,0)</f>
        <v>0</v>
      </c>
      <c r="BJ20" s="38">
        <f>IF(AND(BJ$5&gt;='Fund Raising'!$K36,BJ$5&lt;'Fund Raising'!$L36),'Fund Raising'!$I36,0)</f>
        <v>0</v>
      </c>
      <c r="BK20" s="38">
        <f>IF(AND(BK$5&gt;='Fund Raising'!$K36,BK$5&lt;'Fund Raising'!$L36),'Fund Raising'!$I36,0)</f>
        <v>0</v>
      </c>
      <c r="BL20" s="38">
        <f>IF(AND(BL$5&gt;='Fund Raising'!$K36,BL$5&lt;'Fund Raising'!$L36),'Fund Raising'!$I36,0)</f>
        <v>0</v>
      </c>
      <c r="BM20" s="38">
        <f>IF(AND(BM$5&gt;='Fund Raising'!$K36,BM$5&lt;'Fund Raising'!$L36),'Fund Raising'!$I36,0)</f>
        <v>0</v>
      </c>
      <c r="BN20" s="38">
        <f>IF(AND(BN$5&gt;='Fund Raising'!$K36,BN$5&lt;'Fund Raising'!$L36),'Fund Raising'!$I36,0)</f>
        <v>0</v>
      </c>
      <c r="BO20" s="38">
        <f>IF(AND(BO$5&gt;='Fund Raising'!$K36,BO$5&lt;'Fund Raising'!$L36),'Fund Raising'!$I36,0)</f>
        <v>0</v>
      </c>
      <c r="BP20" s="38">
        <f>IF(AND(BP$5&gt;='Fund Raising'!$K36,BP$5&lt;'Fund Raising'!$L36),'Fund Raising'!$I36,0)</f>
        <v>0</v>
      </c>
      <c r="BQ20" s="38">
        <f>IF(AND(BQ$5&gt;='Fund Raising'!$K36,BQ$5&lt;'Fund Raising'!$L36),'Fund Raising'!$I36,0)</f>
        <v>0</v>
      </c>
      <c r="BR20" s="38">
        <f>IF(AND(BR$5&gt;='Fund Raising'!$K36,BR$5&lt;'Fund Raising'!$L36),'Fund Raising'!$I36,0)</f>
        <v>0</v>
      </c>
      <c r="BS20" s="38">
        <f>IF(AND(BS$5&gt;='Fund Raising'!$K36,BS$5&lt;'Fund Raising'!$L36),'Fund Raising'!$I36,0)</f>
        <v>0</v>
      </c>
      <c r="BT20" s="38">
        <f>IF(AND(BT$5&gt;='Fund Raising'!$K36,BT$5&lt;'Fund Raising'!$L36),'Fund Raising'!$I36,0)</f>
        <v>0</v>
      </c>
      <c r="BU20" s="38">
        <f>IF(AND(BU$5&gt;='Fund Raising'!$K36,BU$5&lt;'Fund Raising'!$L36),'Fund Raising'!$I36,0)</f>
        <v>0</v>
      </c>
      <c r="BV20" s="38">
        <f>IF(AND(BV$5&gt;='Fund Raising'!$K36,BV$5&lt;'Fund Raising'!$L36),'Fund Raising'!$I36,0)</f>
        <v>0</v>
      </c>
      <c r="BW20" s="38">
        <f>IF(AND(BW$5&gt;='Fund Raising'!$K36,BW$5&lt;'Fund Raising'!$L36),'Fund Raising'!$I36,0)</f>
        <v>0</v>
      </c>
      <c r="BX20" s="38">
        <f>IF(AND(BX$5&gt;='Fund Raising'!$K36,BX$5&lt;'Fund Raising'!$L36),'Fund Raising'!$I36,0)</f>
        <v>0</v>
      </c>
      <c r="BY20" s="38">
        <f>IF(AND(BY$5&gt;='Fund Raising'!$K36,BY$5&lt;'Fund Raising'!$L36),'Fund Raising'!$I36,0)</f>
        <v>0</v>
      </c>
      <c r="BZ20" s="38">
        <f>IF(AND(BZ$5&gt;='Fund Raising'!$K36,BZ$5&lt;'Fund Raising'!$L36),'Fund Raising'!$I36,0)</f>
        <v>0</v>
      </c>
      <c r="CA20" s="38">
        <f>IF(AND(CA$5&gt;='Fund Raising'!$K36,CA$5&lt;'Fund Raising'!$L36),'Fund Raising'!$I36,0)</f>
        <v>0</v>
      </c>
      <c r="CB20" s="38">
        <f>IF(AND(CB$5&gt;='Fund Raising'!$K36,CB$5&lt;'Fund Raising'!$L36),'Fund Raising'!$I36,0)</f>
        <v>0</v>
      </c>
      <c r="CC20" s="38">
        <f>IF(AND(CC$5&gt;='Fund Raising'!$K36,CC$5&lt;'Fund Raising'!$L36),'Fund Raising'!$I36,0)</f>
        <v>0</v>
      </c>
      <c r="CD20" s="38">
        <f>IF(AND(CD$5&gt;='Fund Raising'!$K36,CD$5&lt;'Fund Raising'!$L36),'Fund Raising'!$I36,0)</f>
        <v>0</v>
      </c>
      <c r="CE20" s="38">
        <f>IF(AND(CE$5&gt;='Fund Raising'!$K36,CE$5&lt;'Fund Raising'!$L36),'Fund Raising'!$I36,0)</f>
        <v>0</v>
      </c>
      <c r="CF20" s="38">
        <f>IF(AND(CF$5&gt;='Fund Raising'!$K36,CF$5&lt;'Fund Raising'!$L36),'Fund Raising'!$I36,0)</f>
        <v>0</v>
      </c>
      <c r="CG20" s="38">
        <f>IF(AND(CG$5&gt;='Fund Raising'!$K36,CG$5&lt;'Fund Raising'!$L36),'Fund Raising'!$I36,0)</f>
        <v>0</v>
      </c>
      <c r="CH20" s="38">
        <f>IF(AND(CH$5&gt;='Fund Raising'!$K36,CH$5&lt;'Fund Raising'!$L36),'Fund Raising'!$I36,0)</f>
        <v>0</v>
      </c>
      <c r="CI20" s="38">
        <f>IF(AND(CI$5&gt;='Fund Raising'!$K36,CI$5&lt;'Fund Raising'!$L36),'Fund Raising'!$I36,0)</f>
        <v>0</v>
      </c>
      <c r="CJ20" s="38">
        <f>IF(AND(CJ$5&gt;='Fund Raising'!$K36,CJ$5&lt;'Fund Raising'!$L36),'Fund Raising'!$I36,0)</f>
        <v>0</v>
      </c>
      <c r="CK20" s="38">
        <f>IF(AND(CK$5&gt;='Fund Raising'!$K36,CK$5&lt;'Fund Raising'!$L36),'Fund Raising'!$I36,0)</f>
        <v>0</v>
      </c>
      <c r="CL20" s="38">
        <f>IF(AND(CL$5&gt;='Fund Raising'!$K36,CL$5&lt;'Fund Raising'!$L36),'Fund Raising'!$I36,0)</f>
        <v>0</v>
      </c>
      <c r="CM20" s="38">
        <f>IF(AND(CM$5&gt;='Fund Raising'!$K36,CM$5&lt;'Fund Raising'!$L36),'Fund Raising'!$I36,0)</f>
        <v>0</v>
      </c>
      <c r="CN20" s="38">
        <f>IF(AND(CN$5&gt;='Fund Raising'!$K36,CN$5&lt;'Fund Raising'!$L36),'Fund Raising'!$I36,0)</f>
        <v>0</v>
      </c>
      <c r="CO20" s="38">
        <f>IF(AND(CO$5&gt;='Fund Raising'!$K36,CO$5&lt;'Fund Raising'!$L36),'Fund Raising'!$I36,0)</f>
        <v>0</v>
      </c>
      <c r="CP20" s="38">
        <f>IF(AND(CP$5&gt;='Fund Raising'!$K36,CP$5&lt;'Fund Raising'!$L36),'Fund Raising'!$I36,0)</f>
        <v>0</v>
      </c>
      <c r="CQ20" s="38">
        <f>IF(AND(CQ$5&gt;='Fund Raising'!$K36,CQ$5&lt;'Fund Raising'!$L36),'Fund Raising'!$I36,0)</f>
        <v>0</v>
      </c>
      <c r="CR20" s="38">
        <f>IF(AND(CR$5&gt;='Fund Raising'!$K36,CR$5&lt;'Fund Raising'!$L36),'Fund Raising'!$I36,0)</f>
        <v>0</v>
      </c>
      <c r="CS20" s="38">
        <f>IF(AND(CS$5&gt;='Fund Raising'!$K36,CS$5&lt;'Fund Raising'!$L36),'Fund Raising'!$I36,0)</f>
        <v>0</v>
      </c>
      <c r="CT20" s="38">
        <f>IF(AND(CT$5&gt;='Fund Raising'!$K36,CT$5&lt;'Fund Raising'!$L36),'Fund Raising'!$I36,0)</f>
        <v>0</v>
      </c>
      <c r="CU20" s="38">
        <f>IF(AND(CU$5&gt;='Fund Raising'!$K36,CU$5&lt;'Fund Raising'!$L36),'Fund Raising'!$I36,0)</f>
        <v>0</v>
      </c>
      <c r="CV20" s="38">
        <f>IF(AND(CV$5&gt;='Fund Raising'!$K36,CV$5&lt;'Fund Raising'!$L36),'Fund Raising'!$I36,0)</f>
        <v>0</v>
      </c>
      <c r="CW20" s="38">
        <f>IF(AND(CW$5&gt;='Fund Raising'!$K36,CW$5&lt;'Fund Raising'!$L36),'Fund Raising'!$I36,0)</f>
        <v>0</v>
      </c>
      <c r="CX20" s="38">
        <f>IF(AND(CX$5&gt;='Fund Raising'!$K36,CX$5&lt;'Fund Raising'!$L36),'Fund Raising'!$I36,0)</f>
        <v>0</v>
      </c>
      <c r="CY20" s="38">
        <f>IF(AND(CY$5&gt;='Fund Raising'!$K36,CY$5&lt;'Fund Raising'!$L36),'Fund Raising'!$I36,0)</f>
        <v>0</v>
      </c>
      <c r="CZ20" s="38">
        <f>IF(AND(CZ$5&gt;='Fund Raising'!$K36,CZ$5&lt;'Fund Raising'!$L36),'Fund Raising'!$I36,0)</f>
        <v>0</v>
      </c>
      <c r="DA20" s="38">
        <f>IF(AND(DA$5&gt;='Fund Raising'!$K36,DA$5&lt;'Fund Raising'!$L36),'Fund Raising'!$I36,0)</f>
        <v>0</v>
      </c>
      <c r="DB20" s="38">
        <f>IF(AND(DB$5&gt;='Fund Raising'!$K36,DB$5&lt;'Fund Raising'!$L36),'Fund Raising'!$I36,0)</f>
        <v>0</v>
      </c>
      <c r="DC20" s="38">
        <f>IF(AND(DC$5&gt;='Fund Raising'!$K36,DC$5&lt;'Fund Raising'!$L36),'Fund Raising'!$I36,0)</f>
        <v>0</v>
      </c>
      <c r="DD20" s="38">
        <f>IF(AND(DD$5&gt;='Fund Raising'!$K36,DD$5&lt;'Fund Raising'!$L36),'Fund Raising'!$I36,0)</f>
        <v>0</v>
      </c>
      <c r="DE20" s="38">
        <f>IF(AND(DE$5&gt;='Fund Raising'!$K36,DE$5&lt;'Fund Raising'!$L36),'Fund Raising'!$I36,0)</f>
        <v>0</v>
      </c>
      <c r="DF20" s="38">
        <f>IF(AND(DF$5&gt;='Fund Raising'!$K36,DF$5&lt;'Fund Raising'!$L36),'Fund Raising'!$I36,0)</f>
        <v>0</v>
      </c>
      <c r="DG20" s="38">
        <f>IF(AND(DG$5&gt;='Fund Raising'!$K36,DG$5&lt;'Fund Raising'!$L36),'Fund Raising'!$I36,0)</f>
        <v>0</v>
      </c>
      <c r="DH20" s="38">
        <f>IF(AND(DH$5&gt;='Fund Raising'!$K36,DH$5&lt;'Fund Raising'!$L36),'Fund Raising'!$I36,0)</f>
        <v>0</v>
      </c>
      <c r="DI20" s="38">
        <f>IF(AND(DI$5&gt;='Fund Raising'!$K36,DI$5&lt;'Fund Raising'!$L36),'Fund Raising'!$I36,0)</f>
        <v>0</v>
      </c>
      <c r="DJ20" s="38">
        <f>IF(AND(DJ$5&gt;='Fund Raising'!$K36,DJ$5&lt;'Fund Raising'!$L36),'Fund Raising'!$I36,0)</f>
        <v>0</v>
      </c>
      <c r="DK20" s="38">
        <f>IF(AND(DK$5&gt;='Fund Raising'!$K36,DK$5&lt;'Fund Raising'!$L36),'Fund Raising'!$I36,0)</f>
        <v>0</v>
      </c>
      <c r="DL20" s="38">
        <f>IF(AND(DL$5&gt;='Fund Raising'!$K36,DL$5&lt;'Fund Raising'!$L36),'Fund Raising'!$I36,0)</f>
        <v>0</v>
      </c>
      <c r="DM20" s="38">
        <f>IF(AND(DM$5&gt;='Fund Raising'!$K36,DM$5&lt;'Fund Raising'!$L36),'Fund Raising'!$I36,0)</f>
        <v>0</v>
      </c>
      <c r="DN20" s="38">
        <f>IF(AND(DN$5&gt;='Fund Raising'!$K36,DN$5&lt;'Fund Raising'!$L36),'Fund Raising'!$I36,0)</f>
        <v>0</v>
      </c>
      <c r="DO20" s="38">
        <f>IF(AND(DO$5&gt;='Fund Raising'!$K36,DO$5&lt;'Fund Raising'!$L36),'Fund Raising'!$I36,0)</f>
        <v>0</v>
      </c>
      <c r="DP20" s="38">
        <f>IF(AND(DP$5&gt;='Fund Raising'!$K36,DP$5&lt;'Fund Raising'!$L36),'Fund Raising'!$I36,0)</f>
        <v>0</v>
      </c>
      <c r="DQ20" s="38">
        <f>IF(AND(DQ$5&gt;='Fund Raising'!$K36,DQ$5&lt;'Fund Raising'!$L36),'Fund Raising'!$I36,0)</f>
        <v>0</v>
      </c>
      <c r="DR20" s="38">
        <f>IF(AND(DR$5&gt;='Fund Raising'!$K36,DR$5&lt;'Fund Raising'!$L36),'Fund Raising'!$I36,0)</f>
        <v>0</v>
      </c>
    </row>
    <row r="21" ht="14.25" customHeight="1" outlineLevel="2">
      <c r="B21" s="277" t="str">
        <f>'Fund Raising'!B37</f>
        <v>Community</v>
      </c>
      <c r="C21" s="38">
        <f>IF(AND(C$5&gt;='Fund Raising'!$K37,C$5&lt;'Fund Raising'!$L37),'Fund Raising'!$I37,0)+'Fund Raising'!$D37*'Fund Raising'!$E37/100</f>
        <v>0</v>
      </c>
      <c r="D21" s="38">
        <f>IF(AND(D$5&gt;='Fund Raising'!$K37,D$5&lt;'Fund Raising'!$L37),'Fund Raising'!$I37,0)</f>
        <v>0</v>
      </c>
      <c r="E21" s="38">
        <f>IF(AND(E$5&gt;='Fund Raising'!$K37,E$5&lt;'Fund Raising'!$L37),'Fund Raising'!$I37,0)</f>
        <v>0</v>
      </c>
      <c r="F21" s="38">
        <f>IF(AND(F$5&gt;='Fund Raising'!$K37,F$5&lt;'Fund Raising'!$L37),'Fund Raising'!$I37,0)</f>
        <v>0</v>
      </c>
      <c r="G21" s="38">
        <f>IF(AND(G$5&gt;='Fund Raising'!$K37,G$5&lt;'Fund Raising'!$L37),'Fund Raising'!$I37,0)</f>
        <v>0</v>
      </c>
      <c r="H21" s="38">
        <f>IF(AND(H$5&gt;='Fund Raising'!$K37,H$5&lt;'Fund Raising'!$L37),'Fund Raising'!$I37,0)</f>
        <v>0</v>
      </c>
      <c r="I21" s="38">
        <f>IF(AND(I$5&gt;='Fund Raising'!$K37,I$5&lt;'Fund Raising'!$L37),'Fund Raising'!$I37,0)</f>
        <v>0</v>
      </c>
      <c r="J21" s="38">
        <f>IF(AND(J$5&gt;='Fund Raising'!$K37,J$5&lt;'Fund Raising'!$L37),'Fund Raising'!$I37,0)</f>
        <v>0</v>
      </c>
      <c r="K21" s="38">
        <f>IF(AND(K$5&gt;='Fund Raising'!$K37,K$5&lt;'Fund Raising'!$L37),'Fund Raising'!$I37,0)</f>
        <v>0</v>
      </c>
      <c r="L21" s="38">
        <f>IF(AND(L$5&gt;='Fund Raising'!$K37,L$5&lt;'Fund Raising'!$L37),'Fund Raising'!$I37,0)</f>
        <v>0</v>
      </c>
      <c r="M21" s="38">
        <f>IF(AND(M$5&gt;='Fund Raising'!$K37,M$5&lt;'Fund Raising'!$L37),'Fund Raising'!$I37,0)</f>
        <v>0</v>
      </c>
      <c r="N21" s="38">
        <f>IF(AND(N$5&gt;='Fund Raising'!$K37,N$5&lt;'Fund Raising'!$L37),'Fund Raising'!$I37,0)</f>
        <v>0</v>
      </c>
      <c r="O21" s="38">
        <f>IF(AND(O$5&gt;='Fund Raising'!$K37,O$5&lt;'Fund Raising'!$L37),'Fund Raising'!$I37,0)</f>
        <v>0</v>
      </c>
      <c r="P21" s="38">
        <f>IF(AND(P$5&gt;='Fund Raising'!$K37,P$5&lt;'Fund Raising'!$L37),'Fund Raising'!$I37,0)</f>
        <v>0</v>
      </c>
      <c r="Q21" s="38">
        <f>IF(AND(Q$5&gt;='Fund Raising'!$K37,Q$5&lt;'Fund Raising'!$L37),'Fund Raising'!$I37,0)</f>
        <v>0</v>
      </c>
      <c r="R21" s="38">
        <f>IF(AND(R$5&gt;='Fund Raising'!$K37,R$5&lt;'Fund Raising'!$L37),'Fund Raising'!$I37,0)</f>
        <v>0</v>
      </c>
      <c r="S21" s="38">
        <f>IF(AND(S$5&gt;='Fund Raising'!$K37,S$5&lt;'Fund Raising'!$L37),'Fund Raising'!$I37,0)</f>
        <v>0</v>
      </c>
      <c r="T21" s="38">
        <f>IF(AND(T$5&gt;='Fund Raising'!$K37,T$5&lt;'Fund Raising'!$L37),'Fund Raising'!$I37,0)</f>
        <v>0</v>
      </c>
      <c r="U21" s="38">
        <f>IF(AND(U$5&gt;='Fund Raising'!$K37,U$5&lt;'Fund Raising'!$L37),'Fund Raising'!$I37,0)</f>
        <v>0</v>
      </c>
      <c r="V21" s="38">
        <f>IF(AND(V$5&gt;='Fund Raising'!$K37,V$5&lt;'Fund Raising'!$L37),'Fund Raising'!$I37,0)</f>
        <v>0</v>
      </c>
      <c r="W21" s="38">
        <f>IF(AND(W$5&gt;='Fund Raising'!$K37,W$5&lt;'Fund Raising'!$L37),'Fund Raising'!$I37,0)</f>
        <v>0</v>
      </c>
      <c r="X21" s="38">
        <f>IF(AND(X$5&gt;='Fund Raising'!$K37,X$5&lt;'Fund Raising'!$L37),'Fund Raising'!$I37,0)</f>
        <v>0</v>
      </c>
      <c r="Y21" s="38">
        <f>IF(AND(Y$5&gt;='Fund Raising'!$K37,Y$5&lt;'Fund Raising'!$L37),'Fund Raising'!$I37,0)</f>
        <v>0</v>
      </c>
      <c r="Z21" s="38">
        <f>IF(AND(Z$5&gt;='Fund Raising'!$K37,Z$5&lt;'Fund Raising'!$L37),'Fund Raising'!$I37,0)</f>
        <v>0</v>
      </c>
      <c r="AA21" s="38">
        <f>IF(AND(AA$5&gt;='Fund Raising'!$K37,AA$5&lt;'Fund Raising'!$L37),'Fund Raising'!$I37,0)</f>
        <v>0</v>
      </c>
      <c r="AB21" s="38">
        <f>IF(AND(AB$5&gt;='Fund Raising'!$K37,AB$5&lt;'Fund Raising'!$L37),'Fund Raising'!$I37,0)</f>
        <v>0</v>
      </c>
      <c r="AC21" s="38">
        <f>IF(AND(AC$5&gt;='Fund Raising'!$K37,AC$5&lt;'Fund Raising'!$L37),'Fund Raising'!$I37,0)</f>
        <v>0</v>
      </c>
      <c r="AD21" s="38">
        <f>IF(AND(AD$5&gt;='Fund Raising'!$K37,AD$5&lt;'Fund Raising'!$L37),'Fund Raising'!$I37,0)</f>
        <v>0</v>
      </c>
      <c r="AE21" s="38">
        <f>IF(AND(AE$5&gt;='Fund Raising'!$K37,AE$5&lt;'Fund Raising'!$L37),'Fund Raising'!$I37,0)</f>
        <v>0</v>
      </c>
      <c r="AF21" s="38">
        <f>IF(AND(AF$5&gt;='Fund Raising'!$K37,AF$5&lt;'Fund Raising'!$L37),'Fund Raising'!$I37,0)</f>
        <v>0</v>
      </c>
      <c r="AG21" s="38">
        <f>IF(AND(AG$5&gt;='Fund Raising'!$K37,AG$5&lt;'Fund Raising'!$L37),'Fund Raising'!$I37,0)</f>
        <v>0</v>
      </c>
      <c r="AH21" s="38">
        <f>IF(AND(AH$5&gt;='Fund Raising'!$K37,AH$5&lt;'Fund Raising'!$L37),'Fund Raising'!$I37,0)</f>
        <v>0</v>
      </c>
      <c r="AI21" s="38">
        <f>IF(AND(AI$5&gt;='Fund Raising'!$K37,AI$5&lt;'Fund Raising'!$L37),'Fund Raising'!$I37,0)</f>
        <v>0</v>
      </c>
      <c r="AJ21" s="38">
        <f>IF(AND(AJ$5&gt;='Fund Raising'!$K37,AJ$5&lt;'Fund Raising'!$L37),'Fund Raising'!$I37,0)</f>
        <v>0</v>
      </c>
      <c r="AK21" s="38">
        <f>IF(AND(AK$5&gt;='Fund Raising'!$K37,AK$5&lt;'Fund Raising'!$L37),'Fund Raising'!$I37,0)</f>
        <v>0</v>
      </c>
      <c r="AL21" s="38">
        <f>IF(AND(AL$5&gt;='Fund Raising'!$K37,AL$5&lt;'Fund Raising'!$L37),'Fund Raising'!$I37,0)</f>
        <v>0</v>
      </c>
      <c r="AM21" s="38">
        <f>IF(AND(AM$5&gt;='Fund Raising'!$K37,AM$5&lt;'Fund Raising'!$L37),'Fund Raising'!$I37,0)</f>
        <v>0</v>
      </c>
      <c r="AN21" s="38">
        <f>IF(AND(AN$5&gt;='Fund Raising'!$K37,AN$5&lt;'Fund Raising'!$L37),'Fund Raising'!$I37,0)</f>
        <v>0</v>
      </c>
      <c r="AO21" s="38">
        <f>IF(AND(AO$5&gt;='Fund Raising'!$K37,AO$5&lt;'Fund Raising'!$L37),'Fund Raising'!$I37,0)</f>
        <v>0</v>
      </c>
      <c r="AP21" s="38">
        <f>IF(AND(AP$5&gt;='Fund Raising'!$K37,AP$5&lt;'Fund Raising'!$L37),'Fund Raising'!$I37,0)</f>
        <v>0</v>
      </c>
      <c r="AQ21" s="38">
        <f>IF(AND(AQ$5&gt;='Fund Raising'!$K37,AQ$5&lt;'Fund Raising'!$L37),'Fund Raising'!$I37,0)</f>
        <v>0</v>
      </c>
      <c r="AR21" s="38">
        <f>IF(AND(AR$5&gt;='Fund Raising'!$K37,AR$5&lt;'Fund Raising'!$L37),'Fund Raising'!$I37,0)</f>
        <v>0</v>
      </c>
      <c r="AS21" s="38">
        <f>IF(AND(AS$5&gt;='Fund Raising'!$K37,AS$5&lt;'Fund Raising'!$L37),'Fund Raising'!$I37,0)</f>
        <v>0</v>
      </c>
      <c r="AT21" s="38">
        <f>IF(AND(AT$5&gt;='Fund Raising'!$K37,AT$5&lt;'Fund Raising'!$L37),'Fund Raising'!$I37,0)</f>
        <v>0</v>
      </c>
      <c r="AU21" s="38">
        <f>IF(AND(AU$5&gt;='Fund Raising'!$K37,AU$5&lt;'Fund Raising'!$L37),'Fund Raising'!$I37,0)</f>
        <v>0</v>
      </c>
      <c r="AV21" s="38">
        <f>IF(AND(AV$5&gt;='Fund Raising'!$K37,AV$5&lt;'Fund Raising'!$L37),'Fund Raising'!$I37,0)</f>
        <v>0</v>
      </c>
      <c r="AW21" s="38">
        <f>IF(AND(AW$5&gt;='Fund Raising'!$K37,AW$5&lt;'Fund Raising'!$L37),'Fund Raising'!$I37,0)</f>
        <v>0</v>
      </c>
      <c r="AX21" s="38">
        <f>IF(AND(AX$5&gt;='Fund Raising'!$K37,AX$5&lt;'Fund Raising'!$L37),'Fund Raising'!$I37,0)</f>
        <v>0</v>
      </c>
      <c r="AY21" s="38">
        <f>IF(AND(AY$5&gt;='Fund Raising'!$K37,AY$5&lt;'Fund Raising'!$L37),'Fund Raising'!$I37,0)</f>
        <v>0</v>
      </c>
      <c r="AZ21" s="38">
        <f>IF(AND(AZ$5&gt;='Fund Raising'!$K37,AZ$5&lt;'Fund Raising'!$L37),'Fund Raising'!$I37,0)</f>
        <v>0</v>
      </c>
      <c r="BA21" s="38">
        <f>IF(AND(BA$5&gt;='Fund Raising'!$K37,BA$5&lt;'Fund Raising'!$L37),'Fund Raising'!$I37,0)</f>
        <v>0</v>
      </c>
      <c r="BB21" s="38">
        <f>IF(AND(BB$5&gt;='Fund Raising'!$K37,BB$5&lt;'Fund Raising'!$L37),'Fund Raising'!$I37,0)</f>
        <v>0</v>
      </c>
      <c r="BC21" s="38">
        <f>IF(AND(BC$5&gt;='Fund Raising'!$K37,BC$5&lt;'Fund Raising'!$L37),'Fund Raising'!$I37,0)</f>
        <v>0</v>
      </c>
      <c r="BD21" s="38">
        <f>IF(AND(BD$5&gt;='Fund Raising'!$K37,BD$5&lt;'Fund Raising'!$L37),'Fund Raising'!$I37,0)</f>
        <v>0</v>
      </c>
      <c r="BE21" s="38">
        <f>IF(AND(BE$5&gt;='Fund Raising'!$K37,BE$5&lt;'Fund Raising'!$L37),'Fund Raising'!$I37,0)</f>
        <v>0</v>
      </c>
      <c r="BF21" s="38">
        <f>IF(AND(BF$5&gt;='Fund Raising'!$K37,BF$5&lt;'Fund Raising'!$L37),'Fund Raising'!$I37,0)</f>
        <v>0</v>
      </c>
      <c r="BG21" s="38">
        <f>IF(AND(BG$5&gt;='Fund Raising'!$K37,BG$5&lt;'Fund Raising'!$L37),'Fund Raising'!$I37,0)</f>
        <v>0</v>
      </c>
      <c r="BH21" s="38">
        <f>IF(AND(BH$5&gt;='Fund Raising'!$K37,BH$5&lt;'Fund Raising'!$L37),'Fund Raising'!$I37,0)</f>
        <v>0</v>
      </c>
      <c r="BI21" s="38">
        <f>IF(AND(BI$5&gt;='Fund Raising'!$K37,BI$5&lt;'Fund Raising'!$L37),'Fund Raising'!$I37,0)</f>
        <v>0</v>
      </c>
      <c r="BJ21" s="38">
        <f>IF(AND(BJ$5&gt;='Fund Raising'!$K37,BJ$5&lt;'Fund Raising'!$L37),'Fund Raising'!$I37,0)</f>
        <v>0</v>
      </c>
      <c r="BK21" s="38">
        <f>IF(AND(BK$5&gt;='Fund Raising'!$K37,BK$5&lt;'Fund Raising'!$L37),'Fund Raising'!$I37,0)</f>
        <v>0</v>
      </c>
      <c r="BL21" s="38">
        <f>IF(AND(BL$5&gt;='Fund Raising'!$K37,BL$5&lt;'Fund Raising'!$L37),'Fund Raising'!$I37,0)</f>
        <v>0</v>
      </c>
      <c r="BM21" s="38">
        <f>IF(AND(BM$5&gt;='Fund Raising'!$K37,BM$5&lt;'Fund Raising'!$L37),'Fund Raising'!$I37,0)</f>
        <v>0</v>
      </c>
      <c r="BN21" s="38">
        <f>IF(AND(BN$5&gt;='Fund Raising'!$K37,BN$5&lt;'Fund Raising'!$L37),'Fund Raising'!$I37,0)</f>
        <v>0</v>
      </c>
      <c r="BO21" s="38">
        <f>IF(AND(BO$5&gt;='Fund Raising'!$K37,BO$5&lt;'Fund Raising'!$L37),'Fund Raising'!$I37,0)</f>
        <v>0</v>
      </c>
      <c r="BP21" s="38">
        <f>IF(AND(BP$5&gt;='Fund Raising'!$K37,BP$5&lt;'Fund Raising'!$L37),'Fund Raising'!$I37,0)</f>
        <v>0</v>
      </c>
      <c r="BQ21" s="38">
        <f>IF(AND(BQ$5&gt;='Fund Raising'!$K37,BQ$5&lt;'Fund Raising'!$L37),'Fund Raising'!$I37,0)</f>
        <v>0</v>
      </c>
      <c r="BR21" s="38">
        <f>IF(AND(BR$5&gt;='Fund Raising'!$K37,BR$5&lt;'Fund Raising'!$L37),'Fund Raising'!$I37,0)</f>
        <v>0</v>
      </c>
      <c r="BS21" s="38">
        <f>IF(AND(BS$5&gt;='Fund Raising'!$K37,BS$5&lt;'Fund Raising'!$L37),'Fund Raising'!$I37,0)</f>
        <v>0</v>
      </c>
      <c r="BT21" s="38">
        <f>IF(AND(BT$5&gt;='Fund Raising'!$K37,BT$5&lt;'Fund Raising'!$L37),'Fund Raising'!$I37,0)</f>
        <v>0</v>
      </c>
      <c r="BU21" s="38">
        <f>IF(AND(BU$5&gt;='Fund Raising'!$K37,BU$5&lt;'Fund Raising'!$L37),'Fund Raising'!$I37,0)</f>
        <v>0</v>
      </c>
      <c r="BV21" s="38">
        <f>IF(AND(BV$5&gt;='Fund Raising'!$K37,BV$5&lt;'Fund Raising'!$L37),'Fund Raising'!$I37,0)</f>
        <v>0</v>
      </c>
      <c r="BW21" s="38">
        <f>IF(AND(BW$5&gt;='Fund Raising'!$K37,BW$5&lt;'Fund Raising'!$L37),'Fund Raising'!$I37,0)</f>
        <v>0</v>
      </c>
      <c r="BX21" s="38">
        <f>IF(AND(BX$5&gt;='Fund Raising'!$K37,BX$5&lt;'Fund Raising'!$L37),'Fund Raising'!$I37,0)</f>
        <v>0</v>
      </c>
      <c r="BY21" s="38">
        <f>IF(AND(BY$5&gt;='Fund Raising'!$K37,BY$5&lt;'Fund Raising'!$L37),'Fund Raising'!$I37,0)</f>
        <v>0</v>
      </c>
      <c r="BZ21" s="38">
        <f>IF(AND(BZ$5&gt;='Fund Raising'!$K37,BZ$5&lt;'Fund Raising'!$L37),'Fund Raising'!$I37,0)</f>
        <v>0</v>
      </c>
      <c r="CA21" s="38">
        <f>IF(AND(CA$5&gt;='Fund Raising'!$K37,CA$5&lt;'Fund Raising'!$L37),'Fund Raising'!$I37,0)</f>
        <v>0</v>
      </c>
      <c r="CB21" s="38">
        <f>IF(AND(CB$5&gt;='Fund Raising'!$K37,CB$5&lt;'Fund Raising'!$L37),'Fund Raising'!$I37,0)</f>
        <v>0</v>
      </c>
      <c r="CC21" s="38">
        <f>IF(AND(CC$5&gt;='Fund Raising'!$K37,CC$5&lt;'Fund Raising'!$L37),'Fund Raising'!$I37,0)</f>
        <v>0</v>
      </c>
      <c r="CD21" s="38">
        <f>IF(AND(CD$5&gt;='Fund Raising'!$K37,CD$5&lt;'Fund Raising'!$L37),'Fund Raising'!$I37,0)</f>
        <v>0</v>
      </c>
      <c r="CE21" s="38">
        <f>IF(AND(CE$5&gt;='Fund Raising'!$K37,CE$5&lt;'Fund Raising'!$L37),'Fund Raising'!$I37,0)</f>
        <v>0</v>
      </c>
      <c r="CF21" s="38">
        <f>IF(AND(CF$5&gt;='Fund Raising'!$K37,CF$5&lt;'Fund Raising'!$L37),'Fund Raising'!$I37,0)</f>
        <v>0</v>
      </c>
      <c r="CG21" s="38">
        <f>IF(AND(CG$5&gt;='Fund Raising'!$K37,CG$5&lt;'Fund Raising'!$L37),'Fund Raising'!$I37,0)</f>
        <v>0</v>
      </c>
      <c r="CH21" s="38">
        <f>IF(AND(CH$5&gt;='Fund Raising'!$K37,CH$5&lt;'Fund Raising'!$L37),'Fund Raising'!$I37,0)</f>
        <v>0</v>
      </c>
      <c r="CI21" s="38">
        <f>IF(AND(CI$5&gt;='Fund Raising'!$K37,CI$5&lt;'Fund Raising'!$L37),'Fund Raising'!$I37,0)</f>
        <v>0</v>
      </c>
      <c r="CJ21" s="38">
        <f>IF(AND(CJ$5&gt;='Fund Raising'!$K37,CJ$5&lt;'Fund Raising'!$L37),'Fund Raising'!$I37,0)</f>
        <v>0</v>
      </c>
      <c r="CK21" s="38">
        <f>IF(AND(CK$5&gt;='Fund Raising'!$K37,CK$5&lt;'Fund Raising'!$L37),'Fund Raising'!$I37,0)</f>
        <v>0</v>
      </c>
      <c r="CL21" s="38">
        <f>IF(AND(CL$5&gt;='Fund Raising'!$K37,CL$5&lt;'Fund Raising'!$L37),'Fund Raising'!$I37,0)</f>
        <v>0</v>
      </c>
      <c r="CM21" s="38">
        <f>IF(AND(CM$5&gt;='Fund Raising'!$K37,CM$5&lt;'Fund Raising'!$L37),'Fund Raising'!$I37,0)</f>
        <v>0</v>
      </c>
      <c r="CN21" s="38">
        <f>IF(AND(CN$5&gt;='Fund Raising'!$K37,CN$5&lt;'Fund Raising'!$L37),'Fund Raising'!$I37,0)</f>
        <v>0</v>
      </c>
      <c r="CO21" s="38">
        <f>IF(AND(CO$5&gt;='Fund Raising'!$K37,CO$5&lt;'Fund Raising'!$L37),'Fund Raising'!$I37,0)</f>
        <v>0</v>
      </c>
      <c r="CP21" s="38">
        <f>IF(AND(CP$5&gt;='Fund Raising'!$K37,CP$5&lt;'Fund Raising'!$L37),'Fund Raising'!$I37,0)</f>
        <v>0</v>
      </c>
      <c r="CQ21" s="38">
        <f>IF(AND(CQ$5&gt;='Fund Raising'!$K37,CQ$5&lt;'Fund Raising'!$L37),'Fund Raising'!$I37,0)</f>
        <v>0</v>
      </c>
      <c r="CR21" s="38">
        <f>IF(AND(CR$5&gt;='Fund Raising'!$K37,CR$5&lt;'Fund Raising'!$L37),'Fund Raising'!$I37,0)</f>
        <v>0</v>
      </c>
      <c r="CS21" s="38">
        <f>IF(AND(CS$5&gt;='Fund Raising'!$K37,CS$5&lt;'Fund Raising'!$L37),'Fund Raising'!$I37,0)</f>
        <v>0</v>
      </c>
      <c r="CT21" s="38">
        <f>IF(AND(CT$5&gt;='Fund Raising'!$K37,CT$5&lt;'Fund Raising'!$L37),'Fund Raising'!$I37,0)</f>
        <v>0</v>
      </c>
      <c r="CU21" s="38">
        <f>IF(AND(CU$5&gt;='Fund Raising'!$K37,CU$5&lt;'Fund Raising'!$L37),'Fund Raising'!$I37,0)</f>
        <v>0</v>
      </c>
      <c r="CV21" s="38">
        <f>IF(AND(CV$5&gt;='Fund Raising'!$K37,CV$5&lt;'Fund Raising'!$L37),'Fund Raising'!$I37,0)</f>
        <v>0</v>
      </c>
      <c r="CW21" s="38">
        <f>IF(AND(CW$5&gt;='Fund Raising'!$K37,CW$5&lt;'Fund Raising'!$L37),'Fund Raising'!$I37,0)</f>
        <v>0</v>
      </c>
      <c r="CX21" s="38">
        <f>IF(AND(CX$5&gt;='Fund Raising'!$K37,CX$5&lt;'Fund Raising'!$L37),'Fund Raising'!$I37,0)</f>
        <v>0</v>
      </c>
      <c r="CY21" s="38">
        <f>IF(AND(CY$5&gt;='Fund Raising'!$K37,CY$5&lt;'Fund Raising'!$L37),'Fund Raising'!$I37,0)</f>
        <v>0</v>
      </c>
      <c r="CZ21" s="38">
        <f>IF(AND(CZ$5&gt;='Fund Raising'!$K37,CZ$5&lt;'Fund Raising'!$L37),'Fund Raising'!$I37,0)</f>
        <v>0</v>
      </c>
      <c r="DA21" s="38">
        <f>IF(AND(DA$5&gt;='Fund Raising'!$K37,DA$5&lt;'Fund Raising'!$L37),'Fund Raising'!$I37,0)</f>
        <v>0</v>
      </c>
      <c r="DB21" s="38">
        <f>IF(AND(DB$5&gt;='Fund Raising'!$K37,DB$5&lt;'Fund Raising'!$L37),'Fund Raising'!$I37,0)</f>
        <v>0</v>
      </c>
      <c r="DC21" s="38">
        <f>IF(AND(DC$5&gt;='Fund Raising'!$K37,DC$5&lt;'Fund Raising'!$L37),'Fund Raising'!$I37,0)</f>
        <v>0</v>
      </c>
      <c r="DD21" s="38">
        <f>IF(AND(DD$5&gt;='Fund Raising'!$K37,DD$5&lt;'Fund Raising'!$L37),'Fund Raising'!$I37,0)</f>
        <v>0</v>
      </c>
      <c r="DE21" s="38">
        <f>IF(AND(DE$5&gt;='Fund Raising'!$K37,DE$5&lt;'Fund Raising'!$L37),'Fund Raising'!$I37,0)</f>
        <v>0</v>
      </c>
      <c r="DF21" s="38">
        <f>IF(AND(DF$5&gt;='Fund Raising'!$K37,DF$5&lt;'Fund Raising'!$L37),'Fund Raising'!$I37,0)</f>
        <v>0</v>
      </c>
      <c r="DG21" s="38">
        <f>IF(AND(DG$5&gt;='Fund Raising'!$K37,DG$5&lt;'Fund Raising'!$L37),'Fund Raising'!$I37,0)</f>
        <v>0</v>
      </c>
      <c r="DH21" s="38">
        <f>IF(AND(DH$5&gt;='Fund Raising'!$K37,DH$5&lt;'Fund Raising'!$L37),'Fund Raising'!$I37,0)</f>
        <v>0</v>
      </c>
      <c r="DI21" s="38">
        <f>IF(AND(DI$5&gt;='Fund Raising'!$K37,DI$5&lt;'Fund Raising'!$L37),'Fund Raising'!$I37,0)</f>
        <v>0</v>
      </c>
      <c r="DJ21" s="38">
        <f>IF(AND(DJ$5&gt;='Fund Raising'!$K37,DJ$5&lt;'Fund Raising'!$L37),'Fund Raising'!$I37,0)</f>
        <v>0</v>
      </c>
      <c r="DK21" s="38">
        <f>IF(AND(DK$5&gt;='Fund Raising'!$K37,DK$5&lt;'Fund Raising'!$L37),'Fund Raising'!$I37,0)</f>
        <v>0</v>
      </c>
      <c r="DL21" s="38">
        <f>IF(AND(DL$5&gt;='Fund Raising'!$K37,DL$5&lt;'Fund Raising'!$L37),'Fund Raising'!$I37,0)</f>
        <v>0</v>
      </c>
      <c r="DM21" s="38">
        <f>IF(AND(DM$5&gt;='Fund Raising'!$K37,DM$5&lt;'Fund Raising'!$L37),'Fund Raising'!$I37,0)</f>
        <v>0</v>
      </c>
      <c r="DN21" s="38">
        <f>IF(AND(DN$5&gt;='Fund Raising'!$K37,DN$5&lt;'Fund Raising'!$L37),'Fund Raising'!$I37,0)</f>
        <v>0</v>
      </c>
      <c r="DO21" s="38">
        <f>IF(AND(DO$5&gt;='Fund Raising'!$K37,DO$5&lt;'Fund Raising'!$L37),'Fund Raising'!$I37,0)</f>
        <v>0</v>
      </c>
      <c r="DP21" s="38">
        <f>IF(AND(DP$5&gt;='Fund Raising'!$K37,DP$5&lt;'Fund Raising'!$L37),'Fund Raising'!$I37,0)</f>
        <v>0</v>
      </c>
      <c r="DQ21" s="38">
        <f>IF(AND(DQ$5&gt;='Fund Raising'!$K37,DQ$5&lt;'Fund Raising'!$L37),'Fund Raising'!$I37,0)</f>
        <v>0</v>
      </c>
      <c r="DR21" s="38">
        <f>IF(AND(DR$5&gt;='Fund Raising'!$K37,DR$5&lt;'Fund Raising'!$L37),'Fund Raising'!$I37,0)</f>
        <v>0</v>
      </c>
    </row>
    <row r="22" ht="14.25" customHeight="1" outlineLevel="2">
      <c r="B22" s="277" t="str">
        <f>'Fund Raising'!B38</f>
        <v>Foundation</v>
      </c>
      <c r="C22" s="38">
        <f>IF(AND(C$5&gt;='Fund Raising'!$K38,C$5&lt;'Fund Raising'!$L38),'Fund Raising'!$I38,0)+'Fund Raising'!$D38*'Fund Raising'!$E38/100</f>
        <v>0</v>
      </c>
      <c r="D22" s="38">
        <f>IF(AND(D$5&gt;='Fund Raising'!$K38,D$5&lt;'Fund Raising'!$L38),'Fund Raising'!$I38,0)</f>
        <v>0</v>
      </c>
      <c r="E22" s="38">
        <f>IF(AND(E$5&gt;='Fund Raising'!$K38,E$5&lt;'Fund Raising'!$L38),'Fund Raising'!$I38,0)</f>
        <v>0</v>
      </c>
      <c r="F22" s="38">
        <f>IF(AND(F$5&gt;='Fund Raising'!$K38,F$5&lt;'Fund Raising'!$L38),'Fund Raising'!$I38,0)</f>
        <v>0</v>
      </c>
      <c r="G22" s="38">
        <f>IF(AND(G$5&gt;='Fund Raising'!$K38,G$5&lt;'Fund Raising'!$L38),'Fund Raising'!$I38,0)</f>
        <v>0</v>
      </c>
      <c r="H22" s="38">
        <f>IF(AND(H$5&gt;='Fund Raising'!$K38,H$5&lt;'Fund Raising'!$L38),'Fund Raising'!$I38,0)</f>
        <v>0</v>
      </c>
      <c r="I22" s="38">
        <f>IF(AND(I$5&gt;='Fund Raising'!$K38,I$5&lt;'Fund Raising'!$L38),'Fund Raising'!$I38,0)</f>
        <v>0</v>
      </c>
      <c r="J22" s="38">
        <f>IF(AND(J$5&gt;='Fund Raising'!$K38,J$5&lt;'Fund Raising'!$L38),'Fund Raising'!$I38,0)</f>
        <v>0</v>
      </c>
      <c r="K22" s="38">
        <f>IF(AND(K$5&gt;='Fund Raising'!$K38,K$5&lt;'Fund Raising'!$L38),'Fund Raising'!$I38,0)</f>
        <v>0</v>
      </c>
      <c r="L22" s="38">
        <f>IF(AND(L$5&gt;='Fund Raising'!$K38,L$5&lt;'Fund Raising'!$L38),'Fund Raising'!$I38,0)</f>
        <v>0</v>
      </c>
      <c r="M22" s="38">
        <f>IF(AND(M$5&gt;='Fund Raising'!$K38,M$5&lt;'Fund Raising'!$L38),'Fund Raising'!$I38,0)</f>
        <v>0</v>
      </c>
      <c r="N22" s="38">
        <f>IF(AND(N$5&gt;='Fund Raising'!$K38,N$5&lt;'Fund Raising'!$L38),'Fund Raising'!$I38,0)</f>
        <v>0</v>
      </c>
      <c r="O22" s="38">
        <f>IF(AND(O$5&gt;='Fund Raising'!$K38,O$5&lt;'Fund Raising'!$L38),'Fund Raising'!$I38,0)</f>
        <v>0</v>
      </c>
      <c r="P22" s="38">
        <f>IF(AND(P$5&gt;='Fund Raising'!$K38,P$5&lt;'Fund Raising'!$L38),'Fund Raising'!$I38,0)</f>
        <v>0</v>
      </c>
      <c r="Q22" s="38">
        <f>IF(AND(Q$5&gt;='Fund Raising'!$K38,Q$5&lt;'Fund Raising'!$L38),'Fund Raising'!$I38,0)</f>
        <v>0</v>
      </c>
      <c r="R22" s="38">
        <f>IF(AND(R$5&gt;='Fund Raising'!$K38,R$5&lt;'Fund Raising'!$L38),'Fund Raising'!$I38,0)</f>
        <v>0</v>
      </c>
      <c r="S22" s="38">
        <f>IF(AND(S$5&gt;='Fund Raising'!$K38,S$5&lt;'Fund Raising'!$L38),'Fund Raising'!$I38,0)</f>
        <v>0</v>
      </c>
      <c r="T22" s="38">
        <f>IF(AND(T$5&gt;='Fund Raising'!$K38,T$5&lt;'Fund Raising'!$L38),'Fund Raising'!$I38,0)</f>
        <v>0</v>
      </c>
      <c r="U22" s="38">
        <f>IF(AND(U$5&gt;='Fund Raising'!$K38,U$5&lt;'Fund Raising'!$L38),'Fund Raising'!$I38,0)</f>
        <v>0</v>
      </c>
      <c r="V22" s="38">
        <f>IF(AND(V$5&gt;='Fund Raising'!$K38,V$5&lt;'Fund Raising'!$L38),'Fund Raising'!$I38,0)</f>
        <v>0</v>
      </c>
      <c r="W22" s="38">
        <f>IF(AND(W$5&gt;='Fund Raising'!$K38,W$5&lt;'Fund Raising'!$L38),'Fund Raising'!$I38,0)</f>
        <v>0</v>
      </c>
      <c r="X22" s="38">
        <f>IF(AND(X$5&gt;='Fund Raising'!$K38,X$5&lt;'Fund Raising'!$L38),'Fund Raising'!$I38,0)</f>
        <v>0</v>
      </c>
      <c r="Y22" s="38">
        <f>IF(AND(Y$5&gt;='Fund Raising'!$K38,Y$5&lt;'Fund Raising'!$L38),'Fund Raising'!$I38,0)</f>
        <v>0</v>
      </c>
      <c r="Z22" s="38">
        <f>IF(AND(Z$5&gt;='Fund Raising'!$K38,Z$5&lt;'Fund Raising'!$L38),'Fund Raising'!$I38,0)</f>
        <v>0</v>
      </c>
      <c r="AA22" s="38">
        <f>IF(AND(AA$5&gt;='Fund Raising'!$K38,AA$5&lt;'Fund Raising'!$L38),'Fund Raising'!$I38,0)</f>
        <v>0</v>
      </c>
      <c r="AB22" s="38">
        <f>IF(AND(AB$5&gt;='Fund Raising'!$K38,AB$5&lt;'Fund Raising'!$L38),'Fund Raising'!$I38,0)</f>
        <v>0</v>
      </c>
      <c r="AC22" s="38">
        <f>IF(AND(AC$5&gt;='Fund Raising'!$K38,AC$5&lt;'Fund Raising'!$L38),'Fund Raising'!$I38,0)</f>
        <v>0</v>
      </c>
      <c r="AD22" s="38">
        <f>IF(AND(AD$5&gt;='Fund Raising'!$K38,AD$5&lt;'Fund Raising'!$L38),'Fund Raising'!$I38,0)</f>
        <v>0</v>
      </c>
      <c r="AE22" s="38">
        <f>IF(AND(AE$5&gt;='Fund Raising'!$K38,AE$5&lt;'Fund Raising'!$L38),'Fund Raising'!$I38,0)</f>
        <v>0</v>
      </c>
      <c r="AF22" s="38">
        <f>IF(AND(AF$5&gt;='Fund Raising'!$K38,AF$5&lt;'Fund Raising'!$L38),'Fund Raising'!$I38,0)</f>
        <v>0</v>
      </c>
      <c r="AG22" s="38">
        <f>IF(AND(AG$5&gt;='Fund Raising'!$K38,AG$5&lt;'Fund Raising'!$L38),'Fund Raising'!$I38,0)</f>
        <v>0</v>
      </c>
      <c r="AH22" s="38">
        <f>IF(AND(AH$5&gt;='Fund Raising'!$K38,AH$5&lt;'Fund Raising'!$L38),'Fund Raising'!$I38,0)</f>
        <v>0</v>
      </c>
      <c r="AI22" s="38">
        <f>IF(AND(AI$5&gt;='Fund Raising'!$K38,AI$5&lt;'Fund Raising'!$L38),'Fund Raising'!$I38,0)</f>
        <v>0</v>
      </c>
      <c r="AJ22" s="38">
        <f>IF(AND(AJ$5&gt;='Fund Raising'!$K38,AJ$5&lt;'Fund Raising'!$L38),'Fund Raising'!$I38,0)</f>
        <v>0</v>
      </c>
      <c r="AK22" s="38">
        <f>IF(AND(AK$5&gt;='Fund Raising'!$K38,AK$5&lt;'Fund Raising'!$L38),'Fund Raising'!$I38,0)</f>
        <v>0</v>
      </c>
      <c r="AL22" s="38">
        <f>IF(AND(AL$5&gt;='Fund Raising'!$K38,AL$5&lt;'Fund Raising'!$L38),'Fund Raising'!$I38,0)</f>
        <v>0</v>
      </c>
      <c r="AM22" s="38">
        <f>IF(AND(AM$5&gt;='Fund Raising'!$K38,AM$5&lt;'Fund Raising'!$L38),'Fund Raising'!$I38,0)</f>
        <v>0</v>
      </c>
      <c r="AN22" s="38">
        <f>IF(AND(AN$5&gt;='Fund Raising'!$K38,AN$5&lt;'Fund Raising'!$L38),'Fund Raising'!$I38,0)</f>
        <v>0</v>
      </c>
      <c r="AO22" s="38">
        <f>IF(AND(AO$5&gt;='Fund Raising'!$K38,AO$5&lt;'Fund Raising'!$L38),'Fund Raising'!$I38,0)</f>
        <v>0</v>
      </c>
      <c r="AP22" s="38">
        <f>IF(AND(AP$5&gt;='Fund Raising'!$K38,AP$5&lt;'Fund Raising'!$L38),'Fund Raising'!$I38,0)</f>
        <v>0</v>
      </c>
      <c r="AQ22" s="38">
        <f>IF(AND(AQ$5&gt;='Fund Raising'!$K38,AQ$5&lt;'Fund Raising'!$L38),'Fund Raising'!$I38,0)</f>
        <v>0</v>
      </c>
      <c r="AR22" s="38">
        <f>IF(AND(AR$5&gt;='Fund Raising'!$K38,AR$5&lt;'Fund Raising'!$L38),'Fund Raising'!$I38,0)</f>
        <v>0</v>
      </c>
      <c r="AS22" s="38">
        <f>IF(AND(AS$5&gt;='Fund Raising'!$K38,AS$5&lt;'Fund Raising'!$L38),'Fund Raising'!$I38,0)</f>
        <v>0</v>
      </c>
      <c r="AT22" s="38">
        <f>IF(AND(AT$5&gt;='Fund Raising'!$K38,AT$5&lt;'Fund Raising'!$L38),'Fund Raising'!$I38,0)</f>
        <v>0</v>
      </c>
      <c r="AU22" s="38">
        <f>IF(AND(AU$5&gt;='Fund Raising'!$K38,AU$5&lt;'Fund Raising'!$L38),'Fund Raising'!$I38,0)</f>
        <v>0</v>
      </c>
      <c r="AV22" s="38">
        <f>IF(AND(AV$5&gt;='Fund Raising'!$K38,AV$5&lt;'Fund Raising'!$L38),'Fund Raising'!$I38,0)</f>
        <v>0</v>
      </c>
      <c r="AW22" s="38">
        <f>IF(AND(AW$5&gt;='Fund Raising'!$K38,AW$5&lt;'Fund Raising'!$L38),'Fund Raising'!$I38,0)</f>
        <v>0</v>
      </c>
      <c r="AX22" s="38">
        <f>IF(AND(AX$5&gt;='Fund Raising'!$K38,AX$5&lt;'Fund Raising'!$L38),'Fund Raising'!$I38,0)</f>
        <v>0</v>
      </c>
      <c r="AY22" s="38">
        <f>IF(AND(AY$5&gt;='Fund Raising'!$K38,AY$5&lt;'Fund Raising'!$L38),'Fund Raising'!$I38,0)</f>
        <v>0</v>
      </c>
      <c r="AZ22" s="38">
        <f>IF(AND(AZ$5&gt;='Fund Raising'!$K38,AZ$5&lt;'Fund Raising'!$L38),'Fund Raising'!$I38,0)</f>
        <v>0</v>
      </c>
      <c r="BA22" s="38">
        <f>IF(AND(BA$5&gt;='Fund Raising'!$K38,BA$5&lt;'Fund Raising'!$L38),'Fund Raising'!$I38,0)</f>
        <v>0</v>
      </c>
      <c r="BB22" s="38">
        <f>IF(AND(BB$5&gt;='Fund Raising'!$K38,BB$5&lt;'Fund Raising'!$L38),'Fund Raising'!$I38,0)</f>
        <v>0</v>
      </c>
      <c r="BC22" s="38">
        <f>IF(AND(BC$5&gt;='Fund Raising'!$K38,BC$5&lt;'Fund Raising'!$L38),'Fund Raising'!$I38,0)</f>
        <v>0</v>
      </c>
      <c r="BD22" s="38">
        <f>IF(AND(BD$5&gt;='Fund Raising'!$K38,BD$5&lt;'Fund Raising'!$L38),'Fund Raising'!$I38,0)</f>
        <v>0</v>
      </c>
      <c r="BE22" s="38">
        <f>IF(AND(BE$5&gt;='Fund Raising'!$K38,BE$5&lt;'Fund Raising'!$L38),'Fund Raising'!$I38,0)</f>
        <v>0</v>
      </c>
      <c r="BF22" s="38">
        <f>IF(AND(BF$5&gt;='Fund Raising'!$K38,BF$5&lt;'Fund Raising'!$L38),'Fund Raising'!$I38,0)</f>
        <v>0</v>
      </c>
      <c r="BG22" s="38">
        <f>IF(AND(BG$5&gt;='Fund Raising'!$K38,BG$5&lt;'Fund Raising'!$L38),'Fund Raising'!$I38,0)</f>
        <v>0</v>
      </c>
      <c r="BH22" s="38">
        <f>IF(AND(BH$5&gt;='Fund Raising'!$K38,BH$5&lt;'Fund Raising'!$L38),'Fund Raising'!$I38,0)</f>
        <v>0</v>
      </c>
      <c r="BI22" s="38">
        <f>IF(AND(BI$5&gt;='Fund Raising'!$K38,BI$5&lt;'Fund Raising'!$L38),'Fund Raising'!$I38,0)</f>
        <v>0</v>
      </c>
      <c r="BJ22" s="38">
        <f>IF(AND(BJ$5&gt;='Fund Raising'!$K38,BJ$5&lt;'Fund Raising'!$L38),'Fund Raising'!$I38,0)</f>
        <v>0</v>
      </c>
      <c r="BK22" s="38">
        <f>IF(AND(BK$5&gt;='Fund Raising'!$K38,BK$5&lt;'Fund Raising'!$L38),'Fund Raising'!$I38,0)</f>
        <v>0</v>
      </c>
      <c r="BL22" s="38">
        <f>IF(AND(BL$5&gt;='Fund Raising'!$K38,BL$5&lt;'Fund Raising'!$L38),'Fund Raising'!$I38,0)</f>
        <v>0</v>
      </c>
      <c r="BM22" s="38">
        <f>IF(AND(BM$5&gt;='Fund Raising'!$K38,BM$5&lt;'Fund Raising'!$L38),'Fund Raising'!$I38,0)</f>
        <v>0</v>
      </c>
      <c r="BN22" s="38">
        <f>IF(AND(BN$5&gt;='Fund Raising'!$K38,BN$5&lt;'Fund Raising'!$L38),'Fund Raising'!$I38,0)</f>
        <v>0</v>
      </c>
      <c r="BO22" s="38">
        <f>IF(AND(BO$5&gt;='Fund Raising'!$K38,BO$5&lt;'Fund Raising'!$L38),'Fund Raising'!$I38,0)</f>
        <v>0</v>
      </c>
      <c r="BP22" s="38">
        <f>IF(AND(BP$5&gt;='Fund Raising'!$K38,BP$5&lt;'Fund Raising'!$L38),'Fund Raising'!$I38,0)</f>
        <v>0</v>
      </c>
      <c r="BQ22" s="38">
        <f>IF(AND(BQ$5&gt;='Fund Raising'!$K38,BQ$5&lt;'Fund Raising'!$L38),'Fund Raising'!$I38,0)</f>
        <v>0</v>
      </c>
      <c r="BR22" s="38">
        <f>IF(AND(BR$5&gt;='Fund Raising'!$K38,BR$5&lt;'Fund Raising'!$L38),'Fund Raising'!$I38,0)</f>
        <v>0</v>
      </c>
      <c r="BS22" s="38">
        <f>IF(AND(BS$5&gt;='Fund Raising'!$K38,BS$5&lt;'Fund Raising'!$L38),'Fund Raising'!$I38,0)</f>
        <v>0</v>
      </c>
      <c r="BT22" s="38">
        <f>IF(AND(BT$5&gt;='Fund Raising'!$K38,BT$5&lt;'Fund Raising'!$L38),'Fund Raising'!$I38,0)</f>
        <v>0</v>
      </c>
      <c r="BU22" s="38">
        <f>IF(AND(BU$5&gt;='Fund Raising'!$K38,BU$5&lt;'Fund Raising'!$L38),'Fund Raising'!$I38,0)</f>
        <v>0</v>
      </c>
      <c r="BV22" s="38">
        <f>IF(AND(BV$5&gt;='Fund Raising'!$K38,BV$5&lt;'Fund Raising'!$L38),'Fund Raising'!$I38,0)</f>
        <v>0</v>
      </c>
      <c r="BW22" s="38">
        <f>IF(AND(BW$5&gt;='Fund Raising'!$K38,BW$5&lt;'Fund Raising'!$L38),'Fund Raising'!$I38,0)</f>
        <v>0</v>
      </c>
      <c r="BX22" s="38">
        <f>IF(AND(BX$5&gt;='Fund Raising'!$K38,BX$5&lt;'Fund Raising'!$L38),'Fund Raising'!$I38,0)</f>
        <v>0</v>
      </c>
      <c r="BY22" s="38">
        <f>IF(AND(BY$5&gt;='Fund Raising'!$K38,BY$5&lt;'Fund Raising'!$L38),'Fund Raising'!$I38,0)</f>
        <v>0</v>
      </c>
      <c r="BZ22" s="38">
        <f>IF(AND(BZ$5&gt;='Fund Raising'!$K38,BZ$5&lt;'Fund Raising'!$L38),'Fund Raising'!$I38,0)</f>
        <v>0</v>
      </c>
      <c r="CA22" s="38">
        <f>IF(AND(CA$5&gt;='Fund Raising'!$K38,CA$5&lt;'Fund Raising'!$L38),'Fund Raising'!$I38,0)</f>
        <v>0</v>
      </c>
      <c r="CB22" s="38">
        <f>IF(AND(CB$5&gt;='Fund Raising'!$K38,CB$5&lt;'Fund Raising'!$L38),'Fund Raising'!$I38,0)</f>
        <v>0</v>
      </c>
      <c r="CC22" s="38">
        <f>IF(AND(CC$5&gt;='Fund Raising'!$K38,CC$5&lt;'Fund Raising'!$L38),'Fund Raising'!$I38,0)</f>
        <v>0</v>
      </c>
      <c r="CD22" s="38">
        <f>IF(AND(CD$5&gt;='Fund Raising'!$K38,CD$5&lt;'Fund Raising'!$L38),'Fund Raising'!$I38,0)</f>
        <v>0</v>
      </c>
      <c r="CE22" s="38">
        <f>IF(AND(CE$5&gt;='Fund Raising'!$K38,CE$5&lt;'Fund Raising'!$L38),'Fund Raising'!$I38,0)</f>
        <v>0</v>
      </c>
      <c r="CF22" s="38">
        <f>IF(AND(CF$5&gt;='Fund Raising'!$K38,CF$5&lt;'Fund Raising'!$L38),'Fund Raising'!$I38,0)</f>
        <v>0</v>
      </c>
      <c r="CG22" s="38">
        <f>IF(AND(CG$5&gt;='Fund Raising'!$K38,CG$5&lt;'Fund Raising'!$L38),'Fund Raising'!$I38,0)</f>
        <v>0</v>
      </c>
      <c r="CH22" s="38">
        <f>IF(AND(CH$5&gt;='Fund Raising'!$K38,CH$5&lt;'Fund Raising'!$L38),'Fund Raising'!$I38,0)</f>
        <v>0</v>
      </c>
      <c r="CI22" s="38">
        <f>IF(AND(CI$5&gt;='Fund Raising'!$K38,CI$5&lt;'Fund Raising'!$L38),'Fund Raising'!$I38,0)</f>
        <v>0</v>
      </c>
      <c r="CJ22" s="38">
        <f>IF(AND(CJ$5&gt;='Fund Raising'!$K38,CJ$5&lt;'Fund Raising'!$L38),'Fund Raising'!$I38,0)</f>
        <v>0</v>
      </c>
      <c r="CK22" s="38">
        <f>IF(AND(CK$5&gt;='Fund Raising'!$K38,CK$5&lt;'Fund Raising'!$L38),'Fund Raising'!$I38,0)</f>
        <v>0</v>
      </c>
      <c r="CL22" s="38">
        <f>IF(AND(CL$5&gt;='Fund Raising'!$K38,CL$5&lt;'Fund Raising'!$L38),'Fund Raising'!$I38,0)</f>
        <v>0</v>
      </c>
      <c r="CM22" s="38">
        <f>IF(AND(CM$5&gt;='Fund Raising'!$K38,CM$5&lt;'Fund Raising'!$L38),'Fund Raising'!$I38,0)</f>
        <v>0</v>
      </c>
      <c r="CN22" s="38">
        <f>IF(AND(CN$5&gt;='Fund Raising'!$K38,CN$5&lt;'Fund Raising'!$L38),'Fund Raising'!$I38,0)</f>
        <v>0</v>
      </c>
      <c r="CO22" s="38">
        <f>IF(AND(CO$5&gt;='Fund Raising'!$K38,CO$5&lt;'Fund Raising'!$L38),'Fund Raising'!$I38,0)</f>
        <v>0</v>
      </c>
      <c r="CP22" s="38">
        <f>IF(AND(CP$5&gt;='Fund Raising'!$K38,CP$5&lt;'Fund Raising'!$L38),'Fund Raising'!$I38,0)</f>
        <v>0</v>
      </c>
      <c r="CQ22" s="38">
        <f>IF(AND(CQ$5&gt;='Fund Raising'!$K38,CQ$5&lt;'Fund Raising'!$L38),'Fund Raising'!$I38,0)</f>
        <v>0</v>
      </c>
      <c r="CR22" s="38">
        <f>IF(AND(CR$5&gt;='Fund Raising'!$K38,CR$5&lt;'Fund Raising'!$L38),'Fund Raising'!$I38,0)</f>
        <v>0</v>
      </c>
      <c r="CS22" s="38">
        <f>IF(AND(CS$5&gt;='Fund Raising'!$K38,CS$5&lt;'Fund Raising'!$L38),'Fund Raising'!$I38,0)</f>
        <v>0</v>
      </c>
      <c r="CT22" s="38">
        <f>IF(AND(CT$5&gt;='Fund Raising'!$K38,CT$5&lt;'Fund Raising'!$L38),'Fund Raising'!$I38,0)</f>
        <v>0</v>
      </c>
      <c r="CU22" s="38">
        <f>IF(AND(CU$5&gt;='Fund Raising'!$K38,CU$5&lt;'Fund Raising'!$L38),'Fund Raising'!$I38,0)</f>
        <v>0</v>
      </c>
      <c r="CV22" s="38">
        <f>IF(AND(CV$5&gt;='Fund Raising'!$K38,CV$5&lt;'Fund Raising'!$L38),'Fund Raising'!$I38,0)</f>
        <v>0</v>
      </c>
      <c r="CW22" s="38">
        <f>IF(AND(CW$5&gt;='Fund Raising'!$K38,CW$5&lt;'Fund Raising'!$L38),'Fund Raising'!$I38,0)</f>
        <v>0</v>
      </c>
      <c r="CX22" s="38">
        <f>IF(AND(CX$5&gt;='Fund Raising'!$K38,CX$5&lt;'Fund Raising'!$L38),'Fund Raising'!$I38,0)</f>
        <v>0</v>
      </c>
      <c r="CY22" s="38">
        <f>IF(AND(CY$5&gt;='Fund Raising'!$K38,CY$5&lt;'Fund Raising'!$L38),'Fund Raising'!$I38,0)</f>
        <v>0</v>
      </c>
      <c r="CZ22" s="38">
        <f>IF(AND(CZ$5&gt;='Fund Raising'!$K38,CZ$5&lt;'Fund Raising'!$L38),'Fund Raising'!$I38,0)</f>
        <v>0</v>
      </c>
      <c r="DA22" s="38">
        <f>IF(AND(DA$5&gt;='Fund Raising'!$K38,DA$5&lt;'Fund Raising'!$L38),'Fund Raising'!$I38,0)</f>
        <v>0</v>
      </c>
      <c r="DB22" s="38">
        <f>IF(AND(DB$5&gt;='Fund Raising'!$K38,DB$5&lt;'Fund Raising'!$L38),'Fund Raising'!$I38,0)</f>
        <v>0</v>
      </c>
      <c r="DC22" s="38">
        <f>IF(AND(DC$5&gt;='Fund Raising'!$K38,DC$5&lt;'Fund Raising'!$L38),'Fund Raising'!$I38,0)</f>
        <v>0</v>
      </c>
      <c r="DD22" s="38">
        <f>IF(AND(DD$5&gt;='Fund Raising'!$K38,DD$5&lt;'Fund Raising'!$L38),'Fund Raising'!$I38,0)</f>
        <v>0</v>
      </c>
      <c r="DE22" s="38">
        <f>IF(AND(DE$5&gt;='Fund Raising'!$K38,DE$5&lt;'Fund Raising'!$L38),'Fund Raising'!$I38,0)</f>
        <v>0</v>
      </c>
      <c r="DF22" s="38">
        <f>IF(AND(DF$5&gt;='Fund Raising'!$K38,DF$5&lt;'Fund Raising'!$L38),'Fund Raising'!$I38,0)</f>
        <v>0</v>
      </c>
      <c r="DG22" s="38">
        <f>IF(AND(DG$5&gt;='Fund Raising'!$K38,DG$5&lt;'Fund Raising'!$L38),'Fund Raising'!$I38,0)</f>
        <v>0</v>
      </c>
      <c r="DH22" s="38">
        <f>IF(AND(DH$5&gt;='Fund Raising'!$K38,DH$5&lt;'Fund Raising'!$L38),'Fund Raising'!$I38,0)</f>
        <v>0</v>
      </c>
      <c r="DI22" s="38">
        <f>IF(AND(DI$5&gt;='Fund Raising'!$K38,DI$5&lt;'Fund Raising'!$L38),'Fund Raising'!$I38,0)</f>
        <v>0</v>
      </c>
      <c r="DJ22" s="38">
        <f>IF(AND(DJ$5&gt;='Fund Raising'!$K38,DJ$5&lt;'Fund Raising'!$L38),'Fund Raising'!$I38,0)</f>
        <v>0</v>
      </c>
      <c r="DK22" s="38">
        <f>IF(AND(DK$5&gt;='Fund Raising'!$K38,DK$5&lt;'Fund Raising'!$L38),'Fund Raising'!$I38,0)</f>
        <v>0</v>
      </c>
      <c r="DL22" s="38">
        <f>IF(AND(DL$5&gt;='Fund Raising'!$K38,DL$5&lt;'Fund Raising'!$L38),'Fund Raising'!$I38,0)</f>
        <v>0</v>
      </c>
      <c r="DM22" s="38">
        <f>IF(AND(DM$5&gt;='Fund Raising'!$K38,DM$5&lt;'Fund Raising'!$L38),'Fund Raising'!$I38,0)</f>
        <v>0</v>
      </c>
      <c r="DN22" s="38">
        <f>IF(AND(DN$5&gt;='Fund Raising'!$K38,DN$5&lt;'Fund Raising'!$L38),'Fund Raising'!$I38,0)</f>
        <v>0</v>
      </c>
      <c r="DO22" s="38">
        <f>IF(AND(DO$5&gt;='Fund Raising'!$K38,DO$5&lt;'Fund Raising'!$L38),'Fund Raising'!$I38,0)</f>
        <v>0</v>
      </c>
      <c r="DP22" s="38">
        <f>IF(AND(DP$5&gt;='Fund Raising'!$K38,DP$5&lt;'Fund Raising'!$L38),'Fund Raising'!$I38,0)</f>
        <v>0</v>
      </c>
      <c r="DQ22" s="38">
        <f>IF(AND(DQ$5&gt;='Fund Raising'!$K38,DQ$5&lt;'Fund Raising'!$L38),'Fund Raising'!$I38,0)</f>
        <v>0</v>
      </c>
      <c r="DR22" s="38">
        <f>IF(AND(DR$5&gt;='Fund Raising'!$K38,DR$5&lt;'Fund Raising'!$L38),'Fund Raising'!$I38,0)</f>
        <v>0</v>
      </c>
    </row>
    <row r="23" ht="14.25" customHeight="1" outlineLevel="2">
      <c r="B23" s="277" t="str">
        <f>'Fund Raising'!B39</f>
        <v>Incentivisation</v>
      </c>
      <c r="C23" s="38">
        <f>IF(AND(C$5&gt;='Fund Raising'!$K39,C$5&lt;'Fund Raising'!$L39),'Fund Raising'!$I39,0)+'Fund Raising'!$D39*'Fund Raising'!$E39/100</f>
        <v>589583.3333</v>
      </c>
      <c r="D23" s="38">
        <f>IF(AND(D$5&gt;='Fund Raising'!$K39,D$5&lt;'Fund Raising'!$L39),'Fund Raising'!$I39,0)</f>
        <v>414583.3333</v>
      </c>
      <c r="E23" s="38">
        <f>IF(AND(E$5&gt;='Fund Raising'!$K39,E$5&lt;'Fund Raising'!$L39),'Fund Raising'!$I39,0)</f>
        <v>414583.3333</v>
      </c>
      <c r="F23" s="38">
        <f>IF(AND(F$5&gt;='Fund Raising'!$K39,F$5&lt;'Fund Raising'!$L39),'Fund Raising'!$I39,0)</f>
        <v>414583.3333</v>
      </c>
      <c r="G23" s="38">
        <f>IF(AND(G$5&gt;='Fund Raising'!$K39,G$5&lt;'Fund Raising'!$L39),'Fund Raising'!$I39,0)</f>
        <v>414583.3333</v>
      </c>
      <c r="H23" s="38">
        <f>IF(AND(H$5&gt;='Fund Raising'!$K39,H$5&lt;'Fund Raising'!$L39),'Fund Raising'!$I39,0)</f>
        <v>414583.3333</v>
      </c>
      <c r="I23" s="38">
        <f>IF(AND(I$5&gt;='Fund Raising'!$K39,I$5&lt;'Fund Raising'!$L39),'Fund Raising'!$I39,0)</f>
        <v>414583.3333</v>
      </c>
      <c r="J23" s="38">
        <f>IF(AND(J$5&gt;='Fund Raising'!$K39,J$5&lt;'Fund Raising'!$L39),'Fund Raising'!$I39,0)</f>
        <v>414583.3333</v>
      </c>
      <c r="K23" s="38">
        <f>IF(AND(K$5&gt;='Fund Raising'!$K39,K$5&lt;'Fund Raising'!$L39),'Fund Raising'!$I39,0)</f>
        <v>414583.3333</v>
      </c>
      <c r="L23" s="38">
        <f>IF(AND(L$5&gt;='Fund Raising'!$K39,L$5&lt;'Fund Raising'!$L39),'Fund Raising'!$I39,0)</f>
        <v>414583.3333</v>
      </c>
      <c r="M23" s="38">
        <f>IF(AND(M$5&gt;='Fund Raising'!$K39,M$5&lt;'Fund Raising'!$L39),'Fund Raising'!$I39,0)</f>
        <v>414583.3333</v>
      </c>
      <c r="N23" s="38">
        <f>IF(AND(N$5&gt;='Fund Raising'!$K39,N$5&lt;'Fund Raising'!$L39),'Fund Raising'!$I39,0)</f>
        <v>414583.3333</v>
      </c>
      <c r="O23" s="38">
        <f>IF(AND(O$5&gt;='Fund Raising'!$K39,O$5&lt;'Fund Raising'!$L39),'Fund Raising'!$I39,0)</f>
        <v>414583.3333</v>
      </c>
      <c r="P23" s="38">
        <f>IF(AND(P$5&gt;='Fund Raising'!$K39,P$5&lt;'Fund Raising'!$L39),'Fund Raising'!$I39,0)</f>
        <v>414583.3333</v>
      </c>
      <c r="Q23" s="38">
        <f>IF(AND(Q$5&gt;='Fund Raising'!$K39,Q$5&lt;'Fund Raising'!$L39),'Fund Raising'!$I39,0)</f>
        <v>414583.3333</v>
      </c>
      <c r="R23" s="38">
        <f>IF(AND(R$5&gt;='Fund Raising'!$K39,R$5&lt;'Fund Raising'!$L39),'Fund Raising'!$I39,0)</f>
        <v>414583.3333</v>
      </c>
      <c r="S23" s="38">
        <f>IF(AND(S$5&gt;='Fund Raising'!$K39,S$5&lt;'Fund Raising'!$L39),'Fund Raising'!$I39,0)</f>
        <v>414583.3333</v>
      </c>
      <c r="T23" s="38">
        <f>IF(AND(T$5&gt;='Fund Raising'!$K39,T$5&lt;'Fund Raising'!$L39),'Fund Raising'!$I39,0)</f>
        <v>414583.3333</v>
      </c>
      <c r="U23" s="38">
        <f>IF(AND(U$5&gt;='Fund Raising'!$K39,U$5&lt;'Fund Raising'!$L39),'Fund Raising'!$I39,0)</f>
        <v>414583.3333</v>
      </c>
      <c r="V23" s="38">
        <f>IF(AND(V$5&gt;='Fund Raising'!$K39,V$5&lt;'Fund Raising'!$L39),'Fund Raising'!$I39,0)</f>
        <v>414583.3333</v>
      </c>
      <c r="W23" s="38">
        <f>IF(AND(W$5&gt;='Fund Raising'!$K39,W$5&lt;'Fund Raising'!$L39),'Fund Raising'!$I39,0)</f>
        <v>414583.3333</v>
      </c>
      <c r="X23" s="38">
        <f>IF(AND(X$5&gt;='Fund Raising'!$K39,X$5&lt;'Fund Raising'!$L39),'Fund Raising'!$I39,0)</f>
        <v>414583.3333</v>
      </c>
      <c r="Y23" s="38">
        <f>IF(AND(Y$5&gt;='Fund Raising'!$K39,Y$5&lt;'Fund Raising'!$L39),'Fund Raising'!$I39,0)</f>
        <v>414583.3333</v>
      </c>
      <c r="Z23" s="38">
        <f>IF(AND(Z$5&gt;='Fund Raising'!$K39,Z$5&lt;'Fund Raising'!$L39),'Fund Raising'!$I39,0)</f>
        <v>414583.3333</v>
      </c>
      <c r="AA23" s="38">
        <f>IF(AND(AA$5&gt;='Fund Raising'!$K39,AA$5&lt;'Fund Raising'!$L39),'Fund Raising'!$I39,0)</f>
        <v>414583.3333</v>
      </c>
      <c r="AB23" s="38">
        <f>IF(AND(AB$5&gt;='Fund Raising'!$K39,AB$5&lt;'Fund Raising'!$L39),'Fund Raising'!$I39,0)</f>
        <v>414583.3333</v>
      </c>
      <c r="AC23" s="38">
        <f>IF(AND(AC$5&gt;='Fund Raising'!$K39,AC$5&lt;'Fund Raising'!$L39),'Fund Raising'!$I39,0)</f>
        <v>414583.3333</v>
      </c>
      <c r="AD23" s="38">
        <f>IF(AND(AD$5&gt;='Fund Raising'!$K39,AD$5&lt;'Fund Raising'!$L39),'Fund Raising'!$I39,0)</f>
        <v>414583.3333</v>
      </c>
      <c r="AE23" s="38">
        <f>IF(AND(AE$5&gt;='Fund Raising'!$K39,AE$5&lt;'Fund Raising'!$L39),'Fund Raising'!$I39,0)</f>
        <v>414583.3333</v>
      </c>
      <c r="AF23" s="38">
        <f>IF(AND(AF$5&gt;='Fund Raising'!$K39,AF$5&lt;'Fund Raising'!$L39),'Fund Raising'!$I39,0)</f>
        <v>414583.3333</v>
      </c>
      <c r="AG23" s="38">
        <f>IF(AND(AG$5&gt;='Fund Raising'!$K39,AG$5&lt;'Fund Raising'!$L39),'Fund Raising'!$I39,0)</f>
        <v>414583.3333</v>
      </c>
      <c r="AH23" s="38">
        <f>IF(AND(AH$5&gt;='Fund Raising'!$K39,AH$5&lt;'Fund Raising'!$L39),'Fund Raising'!$I39,0)</f>
        <v>414583.3333</v>
      </c>
      <c r="AI23" s="38">
        <f>IF(AND(AI$5&gt;='Fund Raising'!$K39,AI$5&lt;'Fund Raising'!$L39),'Fund Raising'!$I39,0)</f>
        <v>414583.3333</v>
      </c>
      <c r="AJ23" s="38">
        <f>IF(AND(AJ$5&gt;='Fund Raising'!$K39,AJ$5&lt;'Fund Raising'!$L39),'Fund Raising'!$I39,0)</f>
        <v>414583.3333</v>
      </c>
      <c r="AK23" s="38">
        <f>IF(AND(AK$5&gt;='Fund Raising'!$K39,AK$5&lt;'Fund Raising'!$L39),'Fund Raising'!$I39,0)</f>
        <v>414583.3333</v>
      </c>
      <c r="AL23" s="38">
        <f>IF(AND(AL$5&gt;='Fund Raising'!$K39,AL$5&lt;'Fund Raising'!$L39),'Fund Raising'!$I39,0)</f>
        <v>414583.3333</v>
      </c>
      <c r="AM23" s="38">
        <f>IF(AND(AM$5&gt;='Fund Raising'!$K39,AM$5&lt;'Fund Raising'!$L39),'Fund Raising'!$I39,0)</f>
        <v>414583.3333</v>
      </c>
      <c r="AN23" s="38">
        <f>IF(AND(AN$5&gt;='Fund Raising'!$K39,AN$5&lt;'Fund Raising'!$L39),'Fund Raising'!$I39,0)</f>
        <v>414583.3333</v>
      </c>
      <c r="AO23" s="38">
        <f>IF(AND(AO$5&gt;='Fund Raising'!$K39,AO$5&lt;'Fund Raising'!$L39),'Fund Raising'!$I39,0)</f>
        <v>414583.3333</v>
      </c>
      <c r="AP23" s="38">
        <f>IF(AND(AP$5&gt;='Fund Raising'!$K39,AP$5&lt;'Fund Raising'!$L39),'Fund Raising'!$I39,0)</f>
        <v>414583.3333</v>
      </c>
      <c r="AQ23" s="38">
        <f>IF(AND(AQ$5&gt;='Fund Raising'!$K39,AQ$5&lt;'Fund Raising'!$L39),'Fund Raising'!$I39,0)</f>
        <v>414583.3333</v>
      </c>
      <c r="AR23" s="38">
        <f>IF(AND(AR$5&gt;='Fund Raising'!$K39,AR$5&lt;'Fund Raising'!$L39),'Fund Raising'!$I39,0)</f>
        <v>414583.3333</v>
      </c>
      <c r="AS23" s="38">
        <f>IF(AND(AS$5&gt;='Fund Raising'!$K39,AS$5&lt;'Fund Raising'!$L39),'Fund Raising'!$I39,0)</f>
        <v>414583.3333</v>
      </c>
      <c r="AT23" s="38">
        <f>IF(AND(AT$5&gt;='Fund Raising'!$K39,AT$5&lt;'Fund Raising'!$L39),'Fund Raising'!$I39,0)</f>
        <v>414583.3333</v>
      </c>
      <c r="AU23" s="38">
        <f>IF(AND(AU$5&gt;='Fund Raising'!$K39,AU$5&lt;'Fund Raising'!$L39),'Fund Raising'!$I39,0)</f>
        <v>414583.3333</v>
      </c>
      <c r="AV23" s="38">
        <f>IF(AND(AV$5&gt;='Fund Raising'!$K39,AV$5&lt;'Fund Raising'!$L39),'Fund Raising'!$I39,0)</f>
        <v>414583.3333</v>
      </c>
      <c r="AW23" s="38">
        <f>IF(AND(AW$5&gt;='Fund Raising'!$K39,AW$5&lt;'Fund Raising'!$L39),'Fund Raising'!$I39,0)</f>
        <v>414583.3333</v>
      </c>
      <c r="AX23" s="38">
        <f>IF(AND(AX$5&gt;='Fund Raising'!$K39,AX$5&lt;'Fund Raising'!$L39),'Fund Raising'!$I39,0)</f>
        <v>414583.3333</v>
      </c>
      <c r="AY23" s="38">
        <f>IF(AND(AY$5&gt;='Fund Raising'!$K39,AY$5&lt;'Fund Raising'!$L39),'Fund Raising'!$I39,0)</f>
        <v>414583.3333</v>
      </c>
      <c r="AZ23" s="38">
        <f>IF(AND(AZ$5&gt;='Fund Raising'!$K39,AZ$5&lt;'Fund Raising'!$L39),'Fund Raising'!$I39,0)</f>
        <v>414583.3333</v>
      </c>
      <c r="BA23" s="38">
        <f>IF(AND(BA$5&gt;='Fund Raising'!$K39,BA$5&lt;'Fund Raising'!$L39),'Fund Raising'!$I39,0)</f>
        <v>414583.3333</v>
      </c>
      <c r="BB23" s="38">
        <f>IF(AND(BB$5&gt;='Fund Raising'!$K39,BB$5&lt;'Fund Raising'!$L39),'Fund Raising'!$I39,0)</f>
        <v>414583.3333</v>
      </c>
      <c r="BC23" s="38">
        <f>IF(AND(BC$5&gt;='Fund Raising'!$K39,BC$5&lt;'Fund Raising'!$L39),'Fund Raising'!$I39,0)</f>
        <v>414583.3333</v>
      </c>
      <c r="BD23" s="38">
        <f>IF(AND(BD$5&gt;='Fund Raising'!$K39,BD$5&lt;'Fund Raising'!$L39),'Fund Raising'!$I39,0)</f>
        <v>414583.3333</v>
      </c>
      <c r="BE23" s="38">
        <f>IF(AND(BE$5&gt;='Fund Raising'!$K39,BE$5&lt;'Fund Raising'!$L39),'Fund Raising'!$I39,0)</f>
        <v>414583.3333</v>
      </c>
      <c r="BF23" s="38">
        <f>IF(AND(BF$5&gt;='Fund Raising'!$K39,BF$5&lt;'Fund Raising'!$L39),'Fund Raising'!$I39,0)</f>
        <v>414583.3333</v>
      </c>
      <c r="BG23" s="38">
        <f>IF(AND(BG$5&gt;='Fund Raising'!$K39,BG$5&lt;'Fund Raising'!$L39),'Fund Raising'!$I39,0)</f>
        <v>414583.3333</v>
      </c>
      <c r="BH23" s="38">
        <f>IF(AND(BH$5&gt;='Fund Raising'!$K39,BH$5&lt;'Fund Raising'!$L39),'Fund Raising'!$I39,0)</f>
        <v>414583.3333</v>
      </c>
      <c r="BI23" s="38">
        <f>IF(AND(BI$5&gt;='Fund Raising'!$K39,BI$5&lt;'Fund Raising'!$L39),'Fund Raising'!$I39,0)</f>
        <v>414583.3333</v>
      </c>
      <c r="BJ23" s="38">
        <f>IF(AND(BJ$5&gt;='Fund Raising'!$K39,BJ$5&lt;'Fund Raising'!$L39),'Fund Raising'!$I39,0)</f>
        <v>414583.3333</v>
      </c>
      <c r="BK23" s="38">
        <f>IF(AND(BK$5&gt;='Fund Raising'!$K39,BK$5&lt;'Fund Raising'!$L39),'Fund Raising'!$I39,0)</f>
        <v>414583.3333</v>
      </c>
      <c r="BL23" s="38">
        <f>IF(AND(BL$5&gt;='Fund Raising'!$K39,BL$5&lt;'Fund Raising'!$L39),'Fund Raising'!$I39,0)</f>
        <v>414583.3333</v>
      </c>
      <c r="BM23" s="38">
        <f>IF(AND(BM$5&gt;='Fund Raising'!$K39,BM$5&lt;'Fund Raising'!$L39),'Fund Raising'!$I39,0)</f>
        <v>414583.3333</v>
      </c>
      <c r="BN23" s="38">
        <f>IF(AND(BN$5&gt;='Fund Raising'!$K39,BN$5&lt;'Fund Raising'!$L39),'Fund Raising'!$I39,0)</f>
        <v>414583.3333</v>
      </c>
      <c r="BO23" s="38">
        <f>IF(AND(BO$5&gt;='Fund Raising'!$K39,BO$5&lt;'Fund Raising'!$L39),'Fund Raising'!$I39,0)</f>
        <v>414583.3333</v>
      </c>
      <c r="BP23" s="38">
        <f>IF(AND(BP$5&gt;='Fund Raising'!$K39,BP$5&lt;'Fund Raising'!$L39),'Fund Raising'!$I39,0)</f>
        <v>414583.3333</v>
      </c>
      <c r="BQ23" s="38">
        <f>IF(AND(BQ$5&gt;='Fund Raising'!$K39,BQ$5&lt;'Fund Raising'!$L39),'Fund Raising'!$I39,0)</f>
        <v>414583.3333</v>
      </c>
      <c r="BR23" s="38">
        <f>IF(AND(BR$5&gt;='Fund Raising'!$K39,BR$5&lt;'Fund Raising'!$L39),'Fund Raising'!$I39,0)</f>
        <v>414583.3333</v>
      </c>
      <c r="BS23" s="38">
        <f>IF(AND(BS$5&gt;='Fund Raising'!$K39,BS$5&lt;'Fund Raising'!$L39),'Fund Raising'!$I39,0)</f>
        <v>414583.3333</v>
      </c>
      <c r="BT23" s="38">
        <f>IF(AND(BT$5&gt;='Fund Raising'!$K39,BT$5&lt;'Fund Raising'!$L39),'Fund Raising'!$I39,0)</f>
        <v>414583.3333</v>
      </c>
      <c r="BU23" s="38">
        <f>IF(AND(BU$5&gt;='Fund Raising'!$K39,BU$5&lt;'Fund Raising'!$L39),'Fund Raising'!$I39,0)</f>
        <v>414583.3333</v>
      </c>
      <c r="BV23" s="38">
        <f>IF(AND(BV$5&gt;='Fund Raising'!$K39,BV$5&lt;'Fund Raising'!$L39),'Fund Raising'!$I39,0)</f>
        <v>414583.3333</v>
      </c>
      <c r="BW23" s="38">
        <f>IF(AND(BW$5&gt;='Fund Raising'!$K39,BW$5&lt;'Fund Raising'!$L39),'Fund Raising'!$I39,0)</f>
        <v>414583.3333</v>
      </c>
      <c r="BX23" s="38">
        <f>IF(AND(BX$5&gt;='Fund Raising'!$K39,BX$5&lt;'Fund Raising'!$L39),'Fund Raising'!$I39,0)</f>
        <v>414583.3333</v>
      </c>
      <c r="BY23" s="38">
        <f>IF(AND(BY$5&gt;='Fund Raising'!$K39,BY$5&lt;'Fund Raising'!$L39),'Fund Raising'!$I39,0)</f>
        <v>414583.3333</v>
      </c>
      <c r="BZ23" s="38">
        <f>IF(AND(BZ$5&gt;='Fund Raising'!$K39,BZ$5&lt;'Fund Raising'!$L39),'Fund Raising'!$I39,0)</f>
        <v>414583.3333</v>
      </c>
      <c r="CA23" s="38">
        <f>IF(AND(CA$5&gt;='Fund Raising'!$K39,CA$5&lt;'Fund Raising'!$L39),'Fund Raising'!$I39,0)</f>
        <v>414583.3333</v>
      </c>
      <c r="CB23" s="38">
        <f>IF(AND(CB$5&gt;='Fund Raising'!$K39,CB$5&lt;'Fund Raising'!$L39),'Fund Raising'!$I39,0)</f>
        <v>414583.3333</v>
      </c>
      <c r="CC23" s="38">
        <f>IF(AND(CC$5&gt;='Fund Raising'!$K39,CC$5&lt;'Fund Raising'!$L39),'Fund Raising'!$I39,0)</f>
        <v>414583.3333</v>
      </c>
      <c r="CD23" s="38">
        <f>IF(AND(CD$5&gt;='Fund Raising'!$K39,CD$5&lt;'Fund Raising'!$L39),'Fund Raising'!$I39,0)</f>
        <v>414583.3333</v>
      </c>
      <c r="CE23" s="38">
        <f>IF(AND(CE$5&gt;='Fund Raising'!$K39,CE$5&lt;'Fund Raising'!$L39),'Fund Raising'!$I39,0)</f>
        <v>414583.3333</v>
      </c>
      <c r="CF23" s="38">
        <f>IF(AND(CF$5&gt;='Fund Raising'!$K39,CF$5&lt;'Fund Raising'!$L39),'Fund Raising'!$I39,0)</f>
        <v>414583.3333</v>
      </c>
      <c r="CG23" s="38">
        <f>IF(AND(CG$5&gt;='Fund Raising'!$K39,CG$5&lt;'Fund Raising'!$L39),'Fund Raising'!$I39,0)</f>
        <v>414583.3333</v>
      </c>
      <c r="CH23" s="38">
        <f>IF(AND(CH$5&gt;='Fund Raising'!$K39,CH$5&lt;'Fund Raising'!$L39),'Fund Raising'!$I39,0)</f>
        <v>414583.3333</v>
      </c>
      <c r="CI23" s="38">
        <f>IF(AND(CI$5&gt;='Fund Raising'!$K39,CI$5&lt;'Fund Raising'!$L39),'Fund Raising'!$I39,0)</f>
        <v>0</v>
      </c>
      <c r="CJ23" s="38">
        <f>IF(AND(CJ$5&gt;='Fund Raising'!$K39,CJ$5&lt;'Fund Raising'!$L39),'Fund Raising'!$I39,0)</f>
        <v>0</v>
      </c>
      <c r="CK23" s="38">
        <f>IF(AND(CK$5&gt;='Fund Raising'!$K39,CK$5&lt;'Fund Raising'!$L39),'Fund Raising'!$I39,0)</f>
        <v>0</v>
      </c>
      <c r="CL23" s="38">
        <f>IF(AND(CL$5&gt;='Fund Raising'!$K39,CL$5&lt;'Fund Raising'!$L39),'Fund Raising'!$I39,0)</f>
        <v>0</v>
      </c>
      <c r="CM23" s="38">
        <f>IF(AND(CM$5&gt;='Fund Raising'!$K39,CM$5&lt;'Fund Raising'!$L39),'Fund Raising'!$I39,0)</f>
        <v>0</v>
      </c>
      <c r="CN23" s="38">
        <f>IF(AND(CN$5&gt;='Fund Raising'!$K39,CN$5&lt;'Fund Raising'!$L39),'Fund Raising'!$I39,0)</f>
        <v>0</v>
      </c>
      <c r="CO23" s="38">
        <f>IF(AND(CO$5&gt;='Fund Raising'!$K39,CO$5&lt;'Fund Raising'!$L39),'Fund Raising'!$I39,0)</f>
        <v>0</v>
      </c>
      <c r="CP23" s="38">
        <f>IF(AND(CP$5&gt;='Fund Raising'!$K39,CP$5&lt;'Fund Raising'!$L39),'Fund Raising'!$I39,0)</f>
        <v>0</v>
      </c>
      <c r="CQ23" s="38">
        <f>IF(AND(CQ$5&gt;='Fund Raising'!$K39,CQ$5&lt;'Fund Raising'!$L39),'Fund Raising'!$I39,0)</f>
        <v>0</v>
      </c>
      <c r="CR23" s="38">
        <f>IF(AND(CR$5&gt;='Fund Raising'!$K39,CR$5&lt;'Fund Raising'!$L39),'Fund Raising'!$I39,0)</f>
        <v>0</v>
      </c>
      <c r="CS23" s="38">
        <f>IF(AND(CS$5&gt;='Fund Raising'!$K39,CS$5&lt;'Fund Raising'!$L39),'Fund Raising'!$I39,0)</f>
        <v>0</v>
      </c>
      <c r="CT23" s="38">
        <f>IF(AND(CT$5&gt;='Fund Raising'!$K39,CT$5&lt;'Fund Raising'!$L39),'Fund Raising'!$I39,0)</f>
        <v>0</v>
      </c>
      <c r="CU23" s="38">
        <f>IF(AND(CU$5&gt;='Fund Raising'!$K39,CU$5&lt;'Fund Raising'!$L39),'Fund Raising'!$I39,0)</f>
        <v>0</v>
      </c>
      <c r="CV23" s="38">
        <f>IF(AND(CV$5&gt;='Fund Raising'!$K39,CV$5&lt;'Fund Raising'!$L39),'Fund Raising'!$I39,0)</f>
        <v>0</v>
      </c>
      <c r="CW23" s="38">
        <f>IF(AND(CW$5&gt;='Fund Raising'!$K39,CW$5&lt;'Fund Raising'!$L39),'Fund Raising'!$I39,0)</f>
        <v>0</v>
      </c>
      <c r="CX23" s="38">
        <f>IF(AND(CX$5&gt;='Fund Raising'!$K39,CX$5&lt;'Fund Raising'!$L39),'Fund Raising'!$I39,0)</f>
        <v>0</v>
      </c>
      <c r="CY23" s="38">
        <f>IF(AND(CY$5&gt;='Fund Raising'!$K39,CY$5&lt;'Fund Raising'!$L39),'Fund Raising'!$I39,0)</f>
        <v>0</v>
      </c>
      <c r="CZ23" s="38">
        <f>IF(AND(CZ$5&gt;='Fund Raising'!$K39,CZ$5&lt;'Fund Raising'!$L39),'Fund Raising'!$I39,0)</f>
        <v>0</v>
      </c>
      <c r="DA23" s="38">
        <f>IF(AND(DA$5&gt;='Fund Raising'!$K39,DA$5&lt;'Fund Raising'!$L39),'Fund Raising'!$I39,0)</f>
        <v>0</v>
      </c>
      <c r="DB23" s="38">
        <f>IF(AND(DB$5&gt;='Fund Raising'!$K39,DB$5&lt;'Fund Raising'!$L39),'Fund Raising'!$I39,0)</f>
        <v>0</v>
      </c>
      <c r="DC23" s="38">
        <f>IF(AND(DC$5&gt;='Fund Raising'!$K39,DC$5&lt;'Fund Raising'!$L39),'Fund Raising'!$I39,0)</f>
        <v>0</v>
      </c>
      <c r="DD23" s="38">
        <f>IF(AND(DD$5&gt;='Fund Raising'!$K39,DD$5&lt;'Fund Raising'!$L39),'Fund Raising'!$I39,0)</f>
        <v>0</v>
      </c>
      <c r="DE23" s="38">
        <f>IF(AND(DE$5&gt;='Fund Raising'!$K39,DE$5&lt;'Fund Raising'!$L39),'Fund Raising'!$I39,0)</f>
        <v>0</v>
      </c>
      <c r="DF23" s="38">
        <f>IF(AND(DF$5&gt;='Fund Raising'!$K39,DF$5&lt;'Fund Raising'!$L39),'Fund Raising'!$I39,0)</f>
        <v>0</v>
      </c>
      <c r="DG23" s="38">
        <f>IF(AND(DG$5&gt;='Fund Raising'!$K39,DG$5&lt;'Fund Raising'!$L39),'Fund Raising'!$I39,0)</f>
        <v>0</v>
      </c>
      <c r="DH23" s="38">
        <f>IF(AND(DH$5&gt;='Fund Raising'!$K39,DH$5&lt;'Fund Raising'!$L39),'Fund Raising'!$I39,0)</f>
        <v>0</v>
      </c>
      <c r="DI23" s="38">
        <f>IF(AND(DI$5&gt;='Fund Raising'!$K39,DI$5&lt;'Fund Raising'!$L39),'Fund Raising'!$I39,0)</f>
        <v>0</v>
      </c>
      <c r="DJ23" s="38">
        <f>IF(AND(DJ$5&gt;='Fund Raising'!$K39,DJ$5&lt;'Fund Raising'!$L39),'Fund Raising'!$I39,0)</f>
        <v>0</v>
      </c>
      <c r="DK23" s="38">
        <f>IF(AND(DK$5&gt;='Fund Raising'!$K39,DK$5&lt;'Fund Raising'!$L39),'Fund Raising'!$I39,0)</f>
        <v>0</v>
      </c>
      <c r="DL23" s="38">
        <f>IF(AND(DL$5&gt;='Fund Raising'!$K39,DL$5&lt;'Fund Raising'!$L39),'Fund Raising'!$I39,0)</f>
        <v>0</v>
      </c>
      <c r="DM23" s="38">
        <f>IF(AND(DM$5&gt;='Fund Raising'!$K39,DM$5&lt;'Fund Raising'!$L39),'Fund Raising'!$I39,0)</f>
        <v>0</v>
      </c>
      <c r="DN23" s="38">
        <f>IF(AND(DN$5&gt;='Fund Raising'!$K39,DN$5&lt;'Fund Raising'!$L39),'Fund Raising'!$I39,0)</f>
        <v>0</v>
      </c>
      <c r="DO23" s="38">
        <f>IF(AND(DO$5&gt;='Fund Raising'!$K39,DO$5&lt;'Fund Raising'!$L39),'Fund Raising'!$I39,0)</f>
        <v>0</v>
      </c>
      <c r="DP23" s="38">
        <f>IF(AND(DP$5&gt;='Fund Raising'!$K39,DP$5&lt;'Fund Raising'!$L39),'Fund Raising'!$I39,0)</f>
        <v>0</v>
      </c>
      <c r="DQ23" s="38">
        <f>IF(AND(DQ$5&gt;='Fund Raising'!$K39,DQ$5&lt;'Fund Raising'!$L39),'Fund Raising'!$I39,0)</f>
        <v>0</v>
      </c>
      <c r="DR23" s="38">
        <f>IF(AND(DR$5&gt;='Fund Raising'!$K39,DR$5&lt;'Fund Raising'!$L39),'Fund Raising'!$I39,0)</f>
        <v>0</v>
      </c>
    </row>
    <row r="24" ht="14.25" customHeight="1" outlineLevel="2">
      <c r="B24" s="277" t="str">
        <f>'Fund Raising'!B40</f>
        <v>Placeholder 2</v>
      </c>
      <c r="C24" s="38">
        <f>IF(AND(C$5&gt;='Fund Raising'!$K40,C$5&lt;'Fund Raising'!$L40),'Fund Raising'!$I40,0)+'Fund Raising'!$D40*'Fund Raising'!$E40/100</f>
        <v>0</v>
      </c>
      <c r="D24" s="38">
        <f>IF(AND(D$5&gt;='Fund Raising'!$K40,D$5&lt;'Fund Raising'!$L40),'Fund Raising'!$I40,0)</f>
        <v>0</v>
      </c>
      <c r="E24" s="38">
        <f>IF(AND(E$5&gt;='Fund Raising'!$K40,E$5&lt;'Fund Raising'!$L40),'Fund Raising'!$I40,0)</f>
        <v>0</v>
      </c>
      <c r="F24" s="38">
        <f>IF(AND(F$5&gt;='Fund Raising'!$K40,F$5&lt;'Fund Raising'!$L40),'Fund Raising'!$I40,0)</f>
        <v>0</v>
      </c>
      <c r="G24" s="38">
        <f>IF(AND(G$5&gt;='Fund Raising'!$K40,G$5&lt;'Fund Raising'!$L40),'Fund Raising'!$I40,0)</f>
        <v>0</v>
      </c>
      <c r="H24" s="38">
        <f>IF(AND(H$5&gt;='Fund Raising'!$K40,H$5&lt;'Fund Raising'!$L40),'Fund Raising'!$I40,0)</f>
        <v>0</v>
      </c>
      <c r="I24" s="38">
        <f>IF(AND(I$5&gt;='Fund Raising'!$K40,I$5&lt;'Fund Raising'!$L40),'Fund Raising'!$I40,0)</f>
        <v>0</v>
      </c>
      <c r="J24" s="38">
        <f>IF(AND(J$5&gt;='Fund Raising'!$K40,J$5&lt;'Fund Raising'!$L40),'Fund Raising'!$I40,0)</f>
        <v>0</v>
      </c>
      <c r="K24" s="38">
        <f>IF(AND(K$5&gt;='Fund Raising'!$K40,K$5&lt;'Fund Raising'!$L40),'Fund Raising'!$I40,0)</f>
        <v>0</v>
      </c>
      <c r="L24" s="38">
        <f>IF(AND(L$5&gt;='Fund Raising'!$K40,L$5&lt;'Fund Raising'!$L40),'Fund Raising'!$I40,0)</f>
        <v>0</v>
      </c>
      <c r="M24" s="38">
        <f>IF(AND(M$5&gt;='Fund Raising'!$K40,M$5&lt;'Fund Raising'!$L40),'Fund Raising'!$I40,0)</f>
        <v>0</v>
      </c>
      <c r="N24" s="38">
        <f>IF(AND(N$5&gt;='Fund Raising'!$K40,N$5&lt;'Fund Raising'!$L40),'Fund Raising'!$I40,0)</f>
        <v>0</v>
      </c>
      <c r="O24" s="38">
        <f>IF(AND(O$5&gt;='Fund Raising'!$K40,O$5&lt;'Fund Raising'!$L40),'Fund Raising'!$I40,0)</f>
        <v>0</v>
      </c>
      <c r="P24" s="38">
        <f>IF(AND(P$5&gt;='Fund Raising'!$K40,P$5&lt;'Fund Raising'!$L40),'Fund Raising'!$I40,0)</f>
        <v>0</v>
      </c>
      <c r="Q24" s="38">
        <f>IF(AND(Q$5&gt;='Fund Raising'!$K40,Q$5&lt;'Fund Raising'!$L40),'Fund Raising'!$I40,0)</f>
        <v>0</v>
      </c>
      <c r="R24" s="38">
        <f>IF(AND(R$5&gt;='Fund Raising'!$K40,R$5&lt;'Fund Raising'!$L40),'Fund Raising'!$I40,0)</f>
        <v>0</v>
      </c>
      <c r="S24" s="38">
        <f>IF(AND(S$5&gt;='Fund Raising'!$K40,S$5&lt;'Fund Raising'!$L40),'Fund Raising'!$I40,0)</f>
        <v>0</v>
      </c>
      <c r="T24" s="38">
        <f>IF(AND(T$5&gt;='Fund Raising'!$K40,T$5&lt;'Fund Raising'!$L40),'Fund Raising'!$I40,0)</f>
        <v>0</v>
      </c>
      <c r="U24" s="38">
        <f>IF(AND(U$5&gt;='Fund Raising'!$K40,U$5&lt;'Fund Raising'!$L40),'Fund Raising'!$I40,0)</f>
        <v>0</v>
      </c>
      <c r="V24" s="38">
        <f>IF(AND(V$5&gt;='Fund Raising'!$K40,V$5&lt;'Fund Raising'!$L40),'Fund Raising'!$I40,0)</f>
        <v>0</v>
      </c>
      <c r="W24" s="38">
        <f>IF(AND(W$5&gt;='Fund Raising'!$K40,W$5&lt;'Fund Raising'!$L40),'Fund Raising'!$I40,0)</f>
        <v>0</v>
      </c>
      <c r="X24" s="38">
        <f>IF(AND(X$5&gt;='Fund Raising'!$K40,X$5&lt;'Fund Raising'!$L40),'Fund Raising'!$I40,0)</f>
        <v>0</v>
      </c>
      <c r="Y24" s="38">
        <f>IF(AND(Y$5&gt;='Fund Raising'!$K40,Y$5&lt;'Fund Raising'!$L40),'Fund Raising'!$I40,0)</f>
        <v>0</v>
      </c>
      <c r="Z24" s="38">
        <f>IF(AND(Z$5&gt;='Fund Raising'!$K40,Z$5&lt;'Fund Raising'!$L40),'Fund Raising'!$I40,0)</f>
        <v>0</v>
      </c>
      <c r="AA24" s="38">
        <f>IF(AND(AA$5&gt;='Fund Raising'!$K40,AA$5&lt;'Fund Raising'!$L40),'Fund Raising'!$I40,0)</f>
        <v>0</v>
      </c>
      <c r="AB24" s="38">
        <f>IF(AND(AB$5&gt;='Fund Raising'!$K40,AB$5&lt;'Fund Raising'!$L40),'Fund Raising'!$I40,0)</f>
        <v>0</v>
      </c>
      <c r="AC24" s="38">
        <f>IF(AND(AC$5&gt;='Fund Raising'!$K40,AC$5&lt;'Fund Raising'!$L40),'Fund Raising'!$I40,0)</f>
        <v>0</v>
      </c>
      <c r="AD24" s="38">
        <f>IF(AND(AD$5&gt;='Fund Raising'!$K40,AD$5&lt;'Fund Raising'!$L40),'Fund Raising'!$I40,0)</f>
        <v>0</v>
      </c>
      <c r="AE24" s="38">
        <f>IF(AND(AE$5&gt;='Fund Raising'!$K40,AE$5&lt;'Fund Raising'!$L40),'Fund Raising'!$I40,0)</f>
        <v>0</v>
      </c>
      <c r="AF24" s="38">
        <f>IF(AND(AF$5&gt;='Fund Raising'!$K40,AF$5&lt;'Fund Raising'!$L40),'Fund Raising'!$I40,0)</f>
        <v>0</v>
      </c>
      <c r="AG24" s="38">
        <f>IF(AND(AG$5&gt;='Fund Raising'!$K40,AG$5&lt;'Fund Raising'!$L40),'Fund Raising'!$I40,0)</f>
        <v>0</v>
      </c>
      <c r="AH24" s="38">
        <f>IF(AND(AH$5&gt;='Fund Raising'!$K40,AH$5&lt;'Fund Raising'!$L40),'Fund Raising'!$I40,0)</f>
        <v>0</v>
      </c>
      <c r="AI24" s="38">
        <f>IF(AND(AI$5&gt;='Fund Raising'!$K40,AI$5&lt;'Fund Raising'!$L40),'Fund Raising'!$I40,0)</f>
        <v>0</v>
      </c>
      <c r="AJ24" s="38">
        <f>IF(AND(AJ$5&gt;='Fund Raising'!$K40,AJ$5&lt;'Fund Raising'!$L40),'Fund Raising'!$I40,0)</f>
        <v>0</v>
      </c>
      <c r="AK24" s="38">
        <f>IF(AND(AK$5&gt;='Fund Raising'!$K40,AK$5&lt;'Fund Raising'!$L40),'Fund Raising'!$I40,0)</f>
        <v>0</v>
      </c>
      <c r="AL24" s="38">
        <f>IF(AND(AL$5&gt;='Fund Raising'!$K40,AL$5&lt;'Fund Raising'!$L40),'Fund Raising'!$I40,0)</f>
        <v>0</v>
      </c>
      <c r="AM24" s="38">
        <f>IF(AND(AM$5&gt;='Fund Raising'!$K40,AM$5&lt;'Fund Raising'!$L40),'Fund Raising'!$I40,0)</f>
        <v>0</v>
      </c>
      <c r="AN24" s="38">
        <f>IF(AND(AN$5&gt;='Fund Raising'!$K40,AN$5&lt;'Fund Raising'!$L40),'Fund Raising'!$I40,0)</f>
        <v>0</v>
      </c>
      <c r="AO24" s="38">
        <f>IF(AND(AO$5&gt;='Fund Raising'!$K40,AO$5&lt;'Fund Raising'!$L40),'Fund Raising'!$I40,0)</f>
        <v>0</v>
      </c>
      <c r="AP24" s="38">
        <f>IF(AND(AP$5&gt;='Fund Raising'!$K40,AP$5&lt;'Fund Raising'!$L40),'Fund Raising'!$I40,0)</f>
        <v>0</v>
      </c>
      <c r="AQ24" s="38">
        <f>IF(AND(AQ$5&gt;='Fund Raising'!$K40,AQ$5&lt;'Fund Raising'!$L40),'Fund Raising'!$I40,0)</f>
        <v>0</v>
      </c>
      <c r="AR24" s="38">
        <f>IF(AND(AR$5&gt;='Fund Raising'!$K40,AR$5&lt;'Fund Raising'!$L40),'Fund Raising'!$I40,0)</f>
        <v>0</v>
      </c>
      <c r="AS24" s="38">
        <f>IF(AND(AS$5&gt;='Fund Raising'!$K40,AS$5&lt;'Fund Raising'!$L40),'Fund Raising'!$I40,0)</f>
        <v>0</v>
      </c>
      <c r="AT24" s="38">
        <f>IF(AND(AT$5&gt;='Fund Raising'!$K40,AT$5&lt;'Fund Raising'!$L40),'Fund Raising'!$I40,0)</f>
        <v>0</v>
      </c>
      <c r="AU24" s="38">
        <f>IF(AND(AU$5&gt;='Fund Raising'!$K40,AU$5&lt;'Fund Raising'!$L40),'Fund Raising'!$I40,0)</f>
        <v>0</v>
      </c>
      <c r="AV24" s="38">
        <f>IF(AND(AV$5&gt;='Fund Raising'!$K40,AV$5&lt;'Fund Raising'!$L40),'Fund Raising'!$I40,0)</f>
        <v>0</v>
      </c>
      <c r="AW24" s="38">
        <f>IF(AND(AW$5&gt;='Fund Raising'!$K40,AW$5&lt;'Fund Raising'!$L40),'Fund Raising'!$I40,0)</f>
        <v>0</v>
      </c>
      <c r="AX24" s="38">
        <f>IF(AND(AX$5&gt;='Fund Raising'!$K40,AX$5&lt;'Fund Raising'!$L40),'Fund Raising'!$I40,0)</f>
        <v>0</v>
      </c>
      <c r="AY24" s="38">
        <f>IF(AND(AY$5&gt;='Fund Raising'!$K40,AY$5&lt;'Fund Raising'!$L40),'Fund Raising'!$I40,0)</f>
        <v>0</v>
      </c>
      <c r="AZ24" s="38">
        <f>IF(AND(AZ$5&gt;='Fund Raising'!$K40,AZ$5&lt;'Fund Raising'!$L40),'Fund Raising'!$I40,0)</f>
        <v>0</v>
      </c>
      <c r="BA24" s="38">
        <f>IF(AND(BA$5&gt;='Fund Raising'!$K40,BA$5&lt;'Fund Raising'!$L40),'Fund Raising'!$I40,0)</f>
        <v>0</v>
      </c>
      <c r="BB24" s="38">
        <f>IF(AND(BB$5&gt;='Fund Raising'!$K40,BB$5&lt;'Fund Raising'!$L40),'Fund Raising'!$I40,0)</f>
        <v>0</v>
      </c>
      <c r="BC24" s="38">
        <f>IF(AND(BC$5&gt;='Fund Raising'!$K40,BC$5&lt;'Fund Raising'!$L40),'Fund Raising'!$I40,0)</f>
        <v>0</v>
      </c>
      <c r="BD24" s="38">
        <f>IF(AND(BD$5&gt;='Fund Raising'!$K40,BD$5&lt;'Fund Raising'!$L40),'Fund Raising'!$I40,0)</f>
        <v>0</v>
      </c>
      <c r="BE24" s="38">
        <f>IF(AND(BE$5&gt;='Fund Raising'!$K40,BE$5&lt;'Fund Raising'!$L40),'Fund Raising'!$I40,0)</f>
        <v>0</v>
      </c>
      <c r="BF24" s="38">
        <f>IF(AND(BF$5&gt;='Fund Raising'!$K40,BF$5&lt;'Fund Raising'!$L40),'Fund Raising'!$I40,0)</f>
        <v>0</v>
      </c>
      <c r="BG24" s="38">
        <f>IF(AND(BG$5&gt;='Fund Raising'!$K40,BG$5&lt;'Fund Raising'!$L40),'Fund Raising'!$I40,0)</f>
        <v>0</v>
      </c>
      <c r="BH24" s="38">
        <f>IF(AND(BH$5&gt;='Fund Raising'!$K40,BH$5&lt;'Fund Raising'!$L40),'Fund Raising'!$I40,0)</f>
        <v>0</v>
      </c>
      <c r="BI24" s="38">
        <f>IF(AND(BI$5&gt;='Fund Raising'!$K40,BI$5&lt;'Fund Raising'!$L40),'Fund Raising'!$I40,0)</f>
        <v>0</v>
      </c>
      <c r="BJ24" s="38">
        <f>IF(AND(BJ$5&gt;='Fund Raising'!$K40,BJ$5&lt;'Fund Raising'!$L40),'Fund Raising'!$I40,0)</f>
        <v>0</v>
      </c>
      <c r="BK24" s="38">
        <f>IF(AND(BK$5&gt;='Fund Raising'!$K40,BK$5&lt;'Fund Raising'!$L40),'Fund Raising'!$I40,0)</f>
        <v>0</v>
      </c>
      <c r="BL24" s="38">
        <f>IF(AND(BL$5&gt;='Fund Raising'!$K40,BL$5&lt;'Fund Raising'!$L40),'Fund Raising'!$I40,0)</f>
        <v>0</v>
      </c>
      <c r="BM24" s="38">
        <f>IF(AND(BM$5&gt;='Fund Raising'!$K40,BM$5&lt;'Fund Raising'!$L40),'Fund Raising'!$I40,0)</f>
        <v>0</v>
      </c>
      <c r="BN24" s="38">
        <f>IF(AND(BN$5&gt;='Fund Raising'!$K40,BN$5&lt;'Fund Raising'!$L40),'Fund Raising'!$I40,0)</f>
        <v>0</v>
      </c>
      <c r="BO24" s="38">
        <f>IF(AND(BO$5&gt;='Fund Raising'!$K40,BO$5&lt;'Fund Raising'!$L40),'Fund Raising'!$I40,0)</f>
        <v>0</v>
      </c>
      <c r="BP24" s="38">
        <f>IF(AND(BP$5&gt;='Fund Raising'!$K40,BP$5&lt;'Fund Raising'!$L40),'Fund Raising'!$I40,0)</f>
        <v>0</v>
      </c>
      <c r="BQ24" s="38">
        <f>IF(AND(BQ$5&gt;='Fund Raising'!$K40,BQ$5&lt;'Fund Raising'!$L40),'Fund Raising'!$I40,0)</f>
        <v>0</v>
      </c>
      <c r="BR24" s="38">
        <f>IF(AND(BR$5&gt;='Fund Raising'!$K40,BR$5&lt;'Fund Raising'!$L40),'Fund Raising'!$I40,0)</f>
        <v>0</v>
      </c>
      <c r="BS24" s="38">
        <f>IF(AND(BS$5&gt;='Fund Raising'!$K40,BS$5&lt;'Fund Raising'!$L40),'Fund Raising'!$I40,0)</f>
        <v>0</v>
      </c>
      <c r="BT24" s="38">
        <f>IF(AND(BT$5&gt;='Fund Raising'!$K40,BT$5&lt;'Fund Raising'!$L40),'Fund Raising'!$I40,0)</f>
        <v>0</v>
      </c>
      <c r="BU24" s="38">
        <f>IF(AND(BU$5&gt;='Fund Raising'!$K40,BU$5&lt;'Fund Raising'!$L40),'Fund Raising'!$I40,0)</f>
        <v>0</v>
      </c>
      <c r="BV24" s="38">
        <f>IF(AND(BV$5&gt;='Fund Raising'!$K40,BV$5&lt;'Fund Raising'!$L40),'Fund Raising'!$I40,0)</f>
        <v>0</v>
      </c>
      <c r="BW24" s="38">
        <f>IF(AND(BW$5&gt;='Fund Raising'!$K40,BW$5&lt;'Fund Raising'!$L40),'Fund Raising'!$I40,0)</f>
        <v>0</v>
      </c>
      <c r="BX24" s="38">
        <f>IF(AND(BX$5&gt;='Fund Raising'!$K40,BX$5&lt;'Fund Raising'!$L40),'Fund Raising'!$I40,0)</f>
        <v>0</v>
      </c>
      <c r="BY24" s="38">
        <f>IF(AND(BY$5&gt;='Fund Raising'!$K40,BY$5&lt;'Fund Raising'!$L40),'Fund Raising'!$I40,0)</f>
        <v>0</v>
      </c>
      <c r="BZ24" s="38">
        <f>IF(AND(BZ$5&gt;='Fund Raising'!$K40,BZ$5&lt;'Fund Raising'!$L40),'Fund Raising'!$I40,0)</f>
        <v>0</v>
      </c>
      <c r="CA24" s="38">
        <f>IF(AND(CA$5&gt;='Fund Raising'!$K40,CA$5&lt;'Fund Raising'!$L40),'Fund Raising'!$I40,0)</f>
        <v>0</v>
      </c>
      <c r="CB24" s="38">
        <f>IF(AND(CB$5&gt;='Fund Raising'!$K40,CB$5&lt;'Fund Raising'!$L40),'Fund Raising'!$I40,0)</f>
        <v>0</v>
      </c>
      <c r="CC24" s="38">
        <f>IF(AND(CC$5&gt;='Fund Raising'!$K40,CC$5&lt;'Fund Raising'!$L40),'Fund Raising'!$I40,0)</f>
        <v>0</v>
      </c>
      <c r="CD24" s="38">
        <f>IF(AND(CD$5&gt;='Fund Raising'!$K40,CD$5&lt;'Fund Raising'!$L40),'Fund Raising'!$I40,0)</f>
        <v>0</v>
      </c>
      <c r="CE24" s="38">
        <f>IF(AND(CE$5&gt;='Fund Raising'!$K40,CE$5&lt;'Fund Raising'!$L40),'Fund Raising'!$I40,0)</f>
        <v>0</v>
      </c>
      <c r="CF24" s="38">
        <f>IF(AND(CF$5&gt;='Fund Raising'!$K40,CF$5&lt;'Fund Raising'!$L40),'Fund Raising'!$I40,0)</f>
        <v>0</v>
      </c>
      <c r="CG24" s="38">
        <f>IF(AND(CG$5&gt;='Fund Raising'!$K40,CG$5&lt;'Fund Raising'!$L40),'Fund Raising'!$I40,0)</f>
        <v>0</v>
      </c>
      <c r="CH24" s="38">
        <f>IF(AND(CH$5&gt;='Fund Raising'!$K40,CH$5&lt;'Fund Raising'!$L40),'Fund Raising'!$I40,0)</f>
        <v>0</v>
      </c>
      <c r="CI24" s="38">
        <f>IF(AND(CI$5&gt;='Fund Raising'!$K40,CI$5&lt;'Fund Raising'!$L40),'Fund Raising'!$I40,0)</f>
        <v>0</v>
      </c>
      <c r="CJ24" s="38">
        <f>IF(AND(CJ$5&gt;='Fund Raising'!$K40,CJ$5&lt;'Fund Raising'!$L40),'Fund Raising'!$I40,0)</f>
        <v>0</v>
      </c>
      <c r="CK24" s="38">
        <f>IF(AND(CK$5&gt;='Fund Raising'!$K40,CK$5&lt;'Fund Raising'!$L40),'Fund Raising'!$I40,0)</f>
        <v>0</v>
      </c>
      <c r="CL24" s="38">
        <f>IF(AND(CL$5&gt;='Fund Raising'!$K40,CL$5&lt;'Fund Raising'!$L40),'Fund Raising'!$I40,0)</f>
        <v>0</v>
      </c>
      <c r="CM24" s="38">
        <f>IF(AND(CM$5&gt;='Fund Raising'!$K40,CM$5&lt;'Fund Raising'!$L40),'Fund Raising'!$I40,0)</f>
        <v>0</v>
      </c>
      <c r="CN24" s="38">
        <f>IF(AND(CN$5&gt;='Fund Raising'!$K40,CN$5&lt;'Fund Raising'!$L40),'Fund Raising'!$I40,0)</f>
        <v>0</v>
      </c>
      <c r="CO24" s="38">
        <f>IF(AND(CO$5&gt;='Fund Raising'!$K40,CO$5&lt;'Fund Raising'!$L40),'Fund Raising'!$I40,0)</f>
        <v>0</v>
      </c>
      <c r="CP24" s="38">
        <f>IF(AND(CP$5&gt;='Fund Raising'!$K40,CP$5&lt;'Fund Raising'!$L40),'Fund Raising'!$I40,0)</f>
        <v>0</v>
      </c>
      <c r="CQ24" s="38">
        <f>IF(AND(CQ$5&gt;='Fund Raising'!$K40,CQ$5&lt;'Fund Raising'!$L40),'Fund Raising'!$I40,0)</f>
        <v>0</v>
      </c>
      <c r="CR24" s="38">
        <f>IF(AND(CR$5&gt;='Fund Raising'!$K40,CR$5&lt;'Fund Raising'!$L40),'Fund Raising'!$I40,0)</f>
        <v>0</v>
      </c>
      <c r="CS24" s="38">
        <f>IF(AND(CS$5&gt;='Fund Raising'!$K40,CS$5&lt;'Fund Raising'!$L40),'Fund Raising'!$I40,0)</f>
        <v>0</v>
      </c>
      <c r="CT24" s="38">
        <f>IF(AND(CT$5&gt;='Fund Raising'!$K40,CT$5&lt;'Fund Raising'!$L40),'Fund Raising'!$I40,0)</f>
        <v>0</v>
      </c>
      <c r="CU24" s="38">
        <f>IF(AND(CU$5&gt;='Fund Raising'!$K40,CU$5&lt;'Fund Raising'!$L40),'Fund Raising'!$I40,0)</f>
        <v>0</v>
      </c>
      <c r="CV24" s="38">
        <f>IF(AND(CV$5&gt;='Fund Raising'!$K40,CV$5&lt;'Fund Raising'!$L40),'Fund Raising'!$I40,0)</f>
        <v>0</v>
      </c>
      <c r="CW24" s="38">
        <f>IF(AND(CW$5&gt;='Fund Raising'!$K40,CW$5&lt;'Fund Raising'!$L40),'Fund Raising'!$I40,0)</f>
        <v>0</v>
      </c>
      <c r="CX24" s="38">
        <f>IF(AND(CX$5&gt;='Fund Raising'!$K40,CX$5&lt;'Fund Raising'!$L40),'Fund Raising'!$I40,0)</f>
        <v>0</v>
      </c>
      <c r="CY24" s="38">
        <f>IF(AND(CY$5&gt;='Fund Raising'!$K40,CY$5&lt;'Fund Raising'!$L40),'Fund Raising'!$I40,0)</f>
        <v>0</v>
      </c>
      <c r="CZ24" s="38">
        <f>IF(AND(CZ$5&gt;='Fund Raising'!$K40,CZ$5&lt;'Fund Raising'!$L40),'Fund Raising'!$I40,0)</f>
        <v>0</v>
      </c>
      <c r="DA24" s="38">
        <f>IF(AND(DA$5&gt;='Fund Raising'!$K40,DA$5&lt;'Fund Raising'!$L40),'Fund Raising'!$I40,0)</f>
        <v>0</v>
      </c>
      <c r="DB24" s="38">
        <f>IF(AND(DB$5&gt;='Fund Raising'!$K40,DB$5&lt;'Fund Raising'!$L40),'Fund Raising'!$I40,0)</f>
        <v>0</v>
      </c>
      <c r="DC24" s="38">
        <f>IF(AND(DC$5&gt;='Fund Raising'!$K40,DC$5&lt;'Fund Raising'!$L40),'Fund Raising'!$I40,0)</f>
        <v>0</v>
      </c>
      <c r="DD24" s="38">
        <f>IF(AND(DD$5&gt;='Fund Raising'!$K40,DD$5&lt;'Fund Raising'!$L40),'Fund Raising'!$I40,0)</f>
        <v>0</v>
      </c>
      <c r="DE24" s="38">
        <f>IF(AND(DE$5&gt;='Fund Raising'!$K40,DE$5&lt;'Fund Raising'!$L40),'Fund Raising'!$I40,0)</f>
        <v>0</v>
      </c>
      <c r="DF24" s="38">
        <f>IF(AND(DF$5&gt;='Fund Raising'!$K40,DF$5&lt;'Fund Raising'!$L40),'Fund Raising'!$I40,0)</f>
        <v>0</v>
      </c>
      <c r="DG24" s="38">
        <f>IF(AND(DG$5&gt;='Fund Raising'!$K40,DG$5&lt;'Fund Raising'!$L40),'Fund Raising'!$I40,0)</f>
        <v>0</v>
      </c>
      <c r="DH24" s="38">
        <f>IF(AND(DH$5&gt;='Fund Raising'!$K40,DH$5&lt;'Fund Raising'!$L40),'Fund Raising'!$I40,0)</f>
        <v>0</v>
      </c>
      <c r="DI24" s="38">
        <f>IF(AND(DI$5&gt;='Fund Raising'!$K40,DI$5&lt;'Fund Raising'!$L40),'Fund Raising'!$I40,0)</f>
        <v>0</v>
      </c>
      <c r="DJ24" s="38">
        <f>IF(AND(DJ$5&gt;='Fund Raising'!$K40,DJ$5&lt;'Fund Raising'!$L40),'Fund Raising'!$I40,0)</f>
        <v>0</v>
      </c>
      <c r="DK24" s="38">
        <f>IF(AND(DK$5&gt;='Fund Raising'!$K40,DK$5&lt;'Fund Raising'!$L40),'Fund Raising'!$I40,0)</f>
        <v>0</v>
      </c>
      <c r="DL24" s="38">
        <f>IF(AND(DL$5&gt;='Fund Raising'!$K40,DL$5&lt;'Fund Raising'!$L40),'Fund Raising'!$I40,0)</f>
        <v>0</v>
      </c>
      <c r="DM24" s="38">
        <f>IF(AND(DM$5&gt;='Fund Raising'!$K40,DM$5&lt;'Fund Raising'!$L40),'Fund Raising'!$I40,0)</f>
        <v>0</v>
      </c>
      <c r="DN24" s="38">
        <f>IF(AND(DN$5&gt;='Fund Raising'!$K40,DN$5&lt;'Fund Raising'!$L40),'Fund Raising'!$I40,0)</f>
        <v>0</v>
      </c>
      <c r="DO24" s="38">
        <f>IF(AND(DO$5&gt;='Fund Raising'!$K40,DO$5&lt;'Fund Raising'!$L40),'Fund Raising'!$I40,0)</f>
        <v>0</v>
      </c>
      <c r="DP24" s="38">
        <f>IF(AND(DP$5&gt;='Fund Raising'!$K40,DP$5&lt;'Fund Raising'!$L40),'Fund Raising'!$I40,0)</f>
        <v>0</v>
      </c>
      <c r="DQ24" s="38">
        <f>IF(AND(DQ$5&gt;='Fund Raising'!$K40,DQ$5&lt;'Fund Raising'!$L40),'Fund Raising'!$I40,0)</f>
        <v>0</v>
      </c>
      <c r="DR24" s="38">
        <f>IF(AND(DR$5&gt;='Fund Raising'!$K40,DR$5&lt;'Fund Raising'!$L40),'Fund Raising'!$I40,0)</f>
        <v>0</v>
      </c>
    </row>
    <row r="25" ht="14.25" customHeight="1" outlineLevel="2">
      <c r="B25" s="277" t="str">
        <f>'Fund Raising'!B41</f>
        <v>Liquidity Pool</v>
      </c>
      <c r="C25" s="38">
        <f>IF(AND(C$5&gt;='Fund Raising'!$K41,C$5&lt;'Fund Raising'!$L41),'Fund Raising'!$I41,0)+'Fund Raising'!$D41*'Fund Raising'!$E41/100</f>
        <v>2722222.222</v>
      </c>
      <c r="D25" s="38">
        <f>IF(AND(D$5&gt;='Fund Raising'!$K41,D$5&lt;'Fund Raising'!$L41),'Fund Raising'!$I41,0)</f>
        <v>0</v>
      </c>
      <c r="E25" s="38">
        <f>IF(AND(E$5&gt;='Fund Raising'!$K41,E$5&lt;'Fund Raising'!$L41),'Fund Raising'!$I41,0)</f>
        <v>0</v>
      </c>
      <c r="F25" s="38">
        <f>IF(AND(F$5&gt;='Fund Raising'!$K41,F$5&lt;'Fund Raising'!$L41),'Fund Raising'!$I41,0)</f>
        <v>0</v>
      </c>
      <c r="G25" s="38">
        <f>IF(AND(G$5&gt;='Fund Raising'!$K41,G$5&lt;'Fund Raising'!$L41),'Fund Raising'!$I41,0)</f>
        <v>0</v>
      </c>
      <c r="H25" s="38">
        <f>IF(AND(H$5&gt;='Fund Raising'!$K41,H$5&lt;'Fund Raising'!$L41),'Fund Raising'!$I41,0)</f>
        <v>0</v>
      </c>
      <c r="I25" s="38">
        <f>IF(AND(I$5&gt;='Fund Raising'!$K41,I$5&lt;'Fund Raising'!$L41),'Fund Raising'!$I41,0)</f>
        <v>0</v>
      </c>
      <c r="J25" s="38">
        <f>IF(AND(J$5&gt;='Fund Raising'!$K41,J$5&lt;'Fund Raising'!$L41),'Fund Raising'!$I41,0)</f>
        <v>0</v>
      </c>
      <c r="K25" s="38">
        <f>IF(AND(K$5&gt;='Fund Raising'!$K41,K$5&lt;'Fund Raising'!$L41),'Fund Raising'!$I41,0)</f>
        <v>0</v>
      </c>
      <c r="L25" s="38">
        <f>IF(AND(L$5&gt;='Fund Raising'!$K41,L$5&lt;'Fund Raising'!$L41),'Fund Raising'!$I41,0)</f>
        <v>0</v>
      </c>
      <c r="M25" s="38">
        <f>IF(AND(M$5&gt;='Fund Raising'!$K41,M$5&lt;'Fund Raising'!$L41),'Fund Raising'!$I41,0)</f>
        <v>0</v>
      </c>
      <c r="N25" s="38">
        <f>IF(AND(N$5&gt;='Fund Raising'!$K41,N$5&lt;'Fund Raising'!$L41),'Fund Raising'!$I41,0)</f>
        <v>0</v>
      </c>
      <c r="O25" s="38">
        <f>IF(AND(O$5&gt;='Fund Raising'!$K41,O$5&lt;'Fund Raising'!$L41),'Fund Raising'!$I41,0)</f>
        <v>0</v>
      </c>
      <c r="P25" s="38">
        <f>IF(AND(P$5&gt;='Fund Raising'!$K41,P$5&lt;'Fund Raising'!$L41),'Fund Raising'!$I41,0)</f>
        <v>0</v>
      </c>
      <c r="Q25" s="38">
        <f>IF(AND(Q$5&gt;='Fund Raising'!$K41,Q$5&lt;'Fund Raising'!$L41),'Fund Raising'!$I41,0)</f>
        <v>0</v>
      </c>
      <c r="R25" s="38">
        <f>IF(AND(R$5&gt;='Fund Raising'!$K41,R$5&lt;'Fund Raising'!$L41),'Fund Raising'!$I41,0)</f>
        <v>0</v>
      </c>
      <c r="S25" s="38">
        <f>IF(AND(S$5&gt;='Fund Raising'!$K41,S$5&lt;'Fund Raising'!$L41),'Fund Raising'!$I41,0)</f>
        <v>0</v>
      </c>
      <c r="T25" s="38">
        <f>IF(AND(T$5&gt;='Fund Raising'!$K41,T$5&lt;'Fund Raising'!$L41),'Fund Raising'!$I41,0)</f>
        <v>0</v>
      </c>
      <c r="U25" s="38">
        <f>IF(AND(U$5&gt;='Fund Raising'!$K41,U$5&lt;'Fund Raising'!$L41),'Fund Raising'!$I41,0)</f>
        <v>0</v>
      </c>
      <c r="V25" s="38">
        <f>IF(AND(V$5&gt;='Fund Raising'!$K41,V$5&lt;'Fund Raising'!$L41),'Fund Raising'!$I41,0)</f>
        <v>0</v>
      </c>
      <c r="W25" s="38">
        <f>IF(AND(W$5&gt;='Fund Raising'!$K41,W$5&lt;'Fund Raising'!$L41),'Fund Raising'!$I41,0)</f>
        <v>0</v>
      </c>
      <c r="X25" s="38">
        <f>IF(AND(X$5&gt;='Fund Raising'!$K41,X$5&lt;'Fund Raising'!$L41),'Fund Raising'!$I41,0)</f>
        <v>0</v>
      </c>
      <c r="Y25" s="38">
        <f>IF(AND(Y$5&gt;='Fund Raising'!$K41,Y$5&lt;'Fund Raising'!$L41),'Fund Raising'!$I41,0)</f>
        <v>0</v>
      </c>
      <c r="Z25" s="38">
        <f>IF(AND(Z$5&gt;='Fund Raising'!$K41,Z$5&lt;'Fund Raising'!$L41),'Fund Raising'!$I41,0)</f>
        <v>0</v>
      </c>
      <c r="AA25" s="38">
        <f>IF(AND(AA$5&gt;='Fund Raising'!$K41,AA$5&lt;'Fund Raising'!$L41),'Fund Raising'!$I41,0)</f>
        <v>0</v>
      </c>
      <c r="AB25" s="38">
        <f>IF(AND(AB$5&gt;='Fund Raising'!$K41,AB$5&lt;'Fund Raising'!$L41),'Fund Raising'!$I41,0)</f>
        <v>0</v>
      </c>
      <c r="AC25" s="38">
        <f>IF(AND(AC$5&gt;='Fund Raising'!$K41,AC$5&lt;'Fund Raising'!$L41),'Fund Raising'!$I41,0)</f>
        <v>0</v>
      </c>
      <c r="AD25" s="38">
        <f>IF(AND(AD$5&gt;='Fund Raising'!$K41,AD$5&lt;'Fund Raising'!$L41),'Fund Raising'!$I41,0)</f>
        <v>0</v>
      </c>
      <c r="AE25" s="38">
        <f>IF(AND(AE$5&gt;='Fund Raising'!$K41,AE$5&lt;'Fund Raising'!$L41),'Fund Raising'!$I41,0)</f>
        <v>0</v>
      </c>
      <c r="AF25" s="38">
        <f>IF(AND(AF$5&gt;='Fund Raising'!$K41,AF$5&lt;'Fund Raising'!$L41),'Fund Raising'!$I41,0)</f>
        <v>0</v>
      </c>
      <c r="AG25" s="38">
        <f>IF(AND(AG$5&gt;='Fund Raising'!$K41,AG$5&lt;'Fund Raising'!$L41),'Fund Raising'!$I41,0)</f>
        <v>0</v>
      </c>
      <c r="AH25" s="38">
        <f>IF(AND(AH$5&gt;='Fund Raising'!$K41,AH$5&lt;'Fund Raising'!$L41),'Fund Raising'!$I41,0)</f>
        <v>0</v>
      </c>
      <c r="AI25" s="38">
        <f>IF(AND(AI$5&gt;='Fund Raising'!$K41,AI$5&lt;'Fund Raising'!$L41),'Fund Raising'!$I41,0)</f>
        <v>0</v>
      </c>
      <c r="AJ25" s="38">
        <f>IF(AND(AJ$5&gt;='Fund Raising'!$K41,AJ$5&lt;'Fund Raising'!$L41),'Fund Raising'!$I41,0)</f>
        <v>0</v>
      </c>
      <c r="AK25" s="38">
        <f>IF(AND(AK$5&gt;='Fund Raising'!$K41,AK$5&lt;'Fund Raising'!$L41),'Fund Raising'!$I41,0)</f>
        <v>0</v>
      </c>
      <c r="AL25" s="38">
        <f>IF(AND(AL$5&gt;='Fund Raising'!$K41,AL$5&lt;'Fund Raising'!$L41),'Fund Raising'!$I41,0)</f>
        <v>0</v>
      </c>
      <c r="AM25" s="38">
        <f>IF(AND(AM$5&gt;='Fund Raising'!$K41,AM$5&lt;'Fund Raising'!$L41),'Fund Raising'!$I41,0)</f>
        <v>0</v>
      </c>
      <c r="AN25" s="38">
        <f>IF(AND(AN$5&gt;='Fund Raising'!$K41,AN$5&lt;'Fund Raising'!$L41),'Fund Raising'!$I41,0)</f>
        <v>0</v>
      </c>
      <c r="AO25" s="38">
        <f>IF(AND(AO$5&gt;='Fund Raising'!$K41,AO$5&lt;'Fund Raising'!$L41),'Fund Raising'!$I41,0)</f>
        <v>0</v>
      </c>
      <c r="AP25" s="38">
        <f>IF(AND(AP$5&gt;='Fund Raising'!$K41,AP$5&lt;'Fund Raising'!$L41),'Fund Raising'!$I41,0)</f>
        <v>0</v>
      </c>
      <c r="AQ25" s="38">
        <f>IF(AND(AQ$5&gt;='Fund Raising'!$K41,AQ$5&lt;'Fund Raising'!$L41),'Fund Raising'!$I41,0)</f>
        <v>0</v>
      </c>
      <c r="AR25" s="38">
        <f>IF(AND(AR$5&gt;='Fund Raising'!$K41,AR$5&lt;'Fund Raising'!$L41),'Fund Raising'!$I41,0)</f>
        <v>0</v>
      </c>
      <c r="AS25" s="38">
        <f>IF(AND(AS$5&gt;='Fund Raising'!$K41,AS$5&lt;'Fund Raising'!$L41),'Fund Raising'!$I41,0)</f>
        <v>0</v>
      </c>
      <c r="AT25" s="38">
        <f>IF(AND(AT$5&gt;='Fund Raising'!$K41,AT$5&lt;'Fund Raising'!$L41),'Fund Raising'!$I41,0)</f>
        <v>0</v>
      </c>
      <c r="AU25" s="38">
        <f>IF(AND(AU$5&gt;='Fund Raising'!$K41,AU$5&lt;'Fund Raising'!$L41),'Fund Raising'!$I41,0)</f>
        <v>0</v>
      </c>
      <c r="AV25" s="38">
        <f>IF(AND(AV$5&gt;='Fund Raising'!$K41,AV$5&lt;'Fund Raising'!$L41),'Fund Raising'!$I41,0)</f>
        <v>0</v>
      </c>
      <c r="AW25" s="38">
        <f>IF(AND(AW$5&gt;='Fund Raising'!$K41,AW$5&lt;'Fund Raising'!$L41),'Fund Raising'!$I41,0)</f>
        <v>0</v>
      </c>
      <c r="AX25" s="38">
        <f>IF(AND(AX$5&gt;='Fund Raising'!$K41,AX$5&lt;'Fund Raising'!$L41),'Fund Raising'!$I41,0)</f>
        <v>0</v>
      </c>
      <c r="AY25" s="38">
        <f>IF(AND(AY$5&gt;='Fund Raising'!$K41,AY$5&lt;'Fund Raising'!$L41),'Fund Raising'!$I41,0)</f>
        <v>0</v>
      </c>
      <c r="AZ25" s="38">
        <f>IF(AND(AZ$5&gt;='Fund Raising'!$K41,AZ$5&lt;'Fund Raising'!$L41),'Fund Raising'!$I41,0)</f>
        <v>0</v>
      </c>
      <c r="BA25" s="38">
        <f>IF(AND(BA$5&gt;='Fund Raising'!$K41,BA$5&lt;'Fund Raising'!$L41),'Fund Raising'!$I41,0)</f>
        <v>0</v>
      </c>
      <c r="BB25" s="38">
        <f>IF(AND(BB$5&gt;='Fund Raising'!$K41,BB$5&lt;'Fund Raising'!$L41),'Fund Raising'!$I41,0)</f>
        <v>0</v>
      </c>
      <c r="BC25" s="38">
        <f>IF(AND(BC$5&gt;='Fund Raising'!$K41,BC$5&lt;'Fund Raising'!$L41),'Fund Raising'!$I41,0)</f>
        <v>0</v>
      </c>
      <c r="BD25" s="38">
        <f>IF(AND(BD$5&gt;='Fund Raising'!$K41,BD$5&lt;'Fund Raising'!$L41),'Fund Raising'!$I41,0)</f>
        <v>0</v>
      </c>
      <c r="BE25" s="38">
        <f>IF(AND(BE$5&gt;='Fund Raising'!$K41,BE$5&lt;'Fund Raising'!$L41),'Fund Raising'!$I41,0)</f>
        <v>0</v>
      </c>
      <c r="BF25" s="38">
        <f>IF(AND(BF$5&gt;='Fund Raising'!$K41,BF$5&lt;'Fund Raising'!$L41),'Fund Raising'!$I41,0)</f>
        <v>0</v>
      </c>
      <c r="BG25" s="38">
        <f>IF(AND(BG$5&gt;='Fund Raising'!$K41,BG$5&lt;'Fund Raising'!$L41),'Fund Raising'!$I41,0)</f>
        <v>0</v>
      </c>
      <c r="BH25" s="38">
        <f>IF(AND(BH$5&gt;='Fund Raising'!$K41,BH$5&lt;'Fund Raising'!$L41),'Fund Raising'!$I41,0)</f>
        <v>0</v>
      </c>
      <c r="BI25" s="38">
        <f>IF(AND(BI$5&gt;='Fund Raising'!$K41,BI$5&lt;'Fund Raising'!$L41),'Fund Raising'!$I41,0)</f>
        <v>0</v>
      </c>
      <c r="BJ25" s="38">
        <f>IF(AND(BJ$5&gt;='Fund Raising'!$K41,BJ$5&lt;'Fund Raising'!$L41),'Fund Raising'!$I41,0)</f>
        <v>0</v>
      </c>
      <c r="BK25" s="38">
        <f>IF(AND(BK$5&gt;='Fund Raising'!$K41,BK$5&lt;'Fund Raising'!$L41),'Fund Raising'!$I41,0)</f>
        <v>0</v>
      </c>
      <c r="BL25" s="38">
        <f>IF(AND(BL$5&gt;='Fund Raising'!$K41,BL$5&lt;'Fund Raising'!$L41),'Fund Raising'!$I41,0)</f>
        <v>0</v>
      </c>
      <c r="BM25" s="38">
        <f>IF(AND(BM$5&gt;='Fund Raising'!$K41,BM$5&lt;'Fund Raising'!$L41),'Fund Raising'!$I41,0)</f>
        <v>0</v>
      </c>
      <c r="BN25" s="38">
        <f>IF(AND(BN$5&gt;='Fund Raising'!$K41,BN$5&lt;'Fund Raising'!$L41),'Fund Raising'!$I41,0)</f>
        <v>0</v>
      </c>
      <c r="BO25" s="38">
        <f>IF(AND(BO$5&gt;='Fund Raising'!$K41,BO$5&lt;'Fund Raising'!$L41),'Fund Raising'!$I41,0)</f>
        <v>0</v>
      </c>
      <c r="BP25" s="38">
        <f>IF(AND(BP$5&gt;='Fund Raising'!$K41,BP$5&lt;'Fund Raising'!$L41),'Fund Raising'!$I41,0)</f>
        <v>0</v>
      </c>
      <c r="BQ25" s="38">
        <f>IF(AND(BQ$5&gt;='Fund Raising'!$K41,BQ$5&lt;'Fund Raising'!$L41),'Fund Raising'!$I41,0)</f>
        <v>0</v>
      </c>
      <c r="BR25" s="38">
        <f>IF(AND(BR$5&gt;='Fund Raising'!$K41,BR$5&lt;'Fund Raising'!$L41),'Fund Raising'!$I41,0)</f>
        <v>0</v>
      </c>
      <c r="BS25" s="38">
        <f>IF(AND(BS$5&gt;='Fund Raising'!$K41,BS$5&lt;'Fund Raising'!$L41),'Fund Raising'!$I41,0)</f>
        <v>0</v>
      </c>
      <c r="BT25" s="38">
        <f>IF(AND(BT$5&gt;='Fund Raising'!$K41,BT$5&lt;'Fund Raising'!$L41),'Fund Raising'!$I41,0)</f>
        <v>0</v>
      </c>
      <c r="BU25" s="38">
        <f>IF(AND(BU$5&gt;='Fund Raising'!$K41,BU$5&lt;'Fund Raising'!$L41),'Fund Raising'!$I41,0)</f>
        <v>0</v>
      </c>
      <c r="BV25" s="38">
        <f>IF(AND(BV$5&gt;='Fund Raising'!$K41,BV$5&lt;'Fund Raising'!$L41),'Fund Raising'!$I41,0)</f>
        <v>0</v>
      </c>
      <c r="BW25" s="38">
        <f>IF(AND(BW$5&gt;='Fund Raising'!$K41,BW$5&lt;'Fund Raising'!$L41),'Fund Raising'!$I41,0)</f>
        <v>0</v>
      </c>
      <c r="BX25" s="38">
        <f>IF(AND(BX$5&gt;='Fund Raising'!$K41,BX$5&lt;'Fund Raising'!$L41),'Fund Raising'!$I41,0)</f>
        <v>0</v>
      </c>
      <c r="BY25" s="38">
        <f>IF(AND(BY$5&gt;='Fund Raising'!$K41,BY$5&lt;'Fund Raising'!$L41),'Fund Raising'!$I41,0)</f>
        <v>0</v>
      </c>
      <c r="BZ25" s="38">
        <f>IF(AND(BZ$5&gt;='Fund Raising'!$K41,BZ$5&lt;'Fund Raising'!$L41),'Fund Raising'!$I41,0)</f>
        <v>0</v>
      </c>
      <c r="CA25" s="38">
        <f>IF(AND(CA$5&gt;='Fund Raising'!$K41,CA$5&lt;'Fund Raising'!$L41),'Fund Raising'!$I41,0)</f>
        <v>0</v>
      </c>
      <c r="CB25" s="38">
        <f>IF(AND(CB$5&gt;='Fund Raising'!$K41,CB$5&lt;'Fund Raising'!$L41),'Fund Raising'!$I41,0)</f>
        <v>0</v>
      </c>
      <c r="CC25" s="38">
        <f>IF(AND(CC$5&gt;='Fund Raising'!$K41,CC$5&lt;'Fund Raising'!$L41),'Fund Raising'!$I41,0)</f>
        <v>0</v>
      </c>
      <c r="CD25" s="38">
        <f>IF(AND(CD$5&gt;='Fund Raising'!$K41,CD$5&lt;'Fund Raising'!$L41),'Fund Raising'!$I41,0)</f>
        <v>0</v>
      </c>
      <c r="CE25" s="38">
        <f>IF(AND(CE$5&gt;='Fund Raising'!$K41,CE$5&lt;'Fund Raising'!$L41),'Fund Raising'!$I41,0)</f>
        <v>0</v>
      </c>
      <c r="CF25" s="38">
        <f>IF(AND(CF$5&gt;='Fund Raising'!$K41,CF$5&lt;'Fund Raising'!$L41),'Fund Raising'!$I41,0)</f>
        <v>0</v>
      </c>
      <c r="CG25" s="38">
        <f>IF(AND(CG$5&gt;='Fund Raising'!$K41,CG$5&lt;'Fund Raising'!$L41),'Fund Raising'!$I41,0)</f>
        <v>0</v>
      </c>
      <c r="CH25" s="38">
        <f>IF(AND(CH$5&gt;='Fund Raising'!$K41,CH$5&lt;'Fund Raising'!$L41),'Fund Raising'!$I41,0)</f>
        <v>0</v>
      </c>
      <c r="CI25" s="38">
        <f>IF(AND(CI$5&gt;='Fund Raising'!$K41,CI$5&lt;'Fund Raising'!$L41),'Fund Raising'!$I41,0)</f>
        <v>0</v>
      </c>
      <c r="CJ25" s="38">
        <f>IF(AND(CJ$5&gt;='Fund Raising'!$K41,CJ$5&lt;'Fund Raising'!$L41),'Fund Raising'!$I41,0)</f>
        <v>0</v>
      </c>
      <c r="CK25" s="38">
        <f>IF(AND(CK$5&gt;='Fund Raising'!$K41,CK$5&lt;'Fund Raising'!$L41),'Fund Raising'!$I41,0)</f>
        <v>0</v>
      </c>
      <c r="CL25" s="38">
        <f>IF(AND(CL$5&gt;='Fund Raising'!$K41,CL$5&lt;'Fund Raising'!$L41),'Fund Raising'!$I41,0)</f>
        <v>0</v>
      </c>
      <c r="CM25" s="38">
        <f>IF(AND(CM$5&gt;='Fund Raising'!$K41,CM$5&lt;'Fund Raising'!$L41),'Fund Raising'!$I41,0)</f>
        <v>0</v>
      </c>
      <c r="CN25" s="38">
        <f>IF(AND(CN$5&gt;='Fund Raising'!$K41,CN$5&lt;'Fund Raising'!$L41),'Fund Raising'!$I41,0)</f>
        <v>0</v>
      </c>
      <c r="CO25" s="38">
        <f>IF(AND(CO$5&gt;='Fund Raising'!$K41,CO$5&lt;'Fund Raising'!$L41),'Fund Raising'!$I41,0)</f>
        <v>0</v>
      </c>
      <c r="CP25" s="38">
        <f>IF(AND(CP$5&gt;='Fund Raising'!$K41,CP$5&lt;'Fund Raising'!$L41),'Fund Raising'!$I41,0)</f>
        <v>0</v>
      </c>
      <c r="CQ25" s="38">
        <f>IF(AND(CQ$5&gt;='Fund Raising'!$K41,CQ$5&lt;'Fund Raising'!$L41),'Fund Raising'!$I41,0)</f>
        <v>0</v>
      </c>
      <c r="CR25" s="38">
        <f>IF(AND(CR$5&gt;='Fund Raising'!$K41,CR$5&lt;'Fund Raising'!$L41),'Fund Raising'!$I41,0)</f>
        <v>0</v>
      </c>
      <c r="CS25" s="38">
        <f>IF(AND(CS$5&gt;='Fund Raising'!$K41,CS$5&lt;'Fund Raising'!$L41),'Fund Raising'!$I41,0)</f>
        <v>0</v>
      </c>
      <c r="CT25" s="38">
        <f>IF(AND(CT$5&gt;='Fund Raising'!$K41,CT$5&lt;'Fund Raising'!$L41),'Fund Raising'!$I41,0)</f>
        <v>0</v>
      </c>
      <c r="CU25" s="38">
        <f>IF(AND(CU$5&gt;='Fund Raising'!$K41,CU$5&lt;'Fund Raising'!$L41),'Fund Raising'!$I41,0)</f>
        <v>0</v>
      </c>
      <c r="CV25" s="38">
        <f>IF(AND(CV$5&gt;='Fund Raising'!$K41,CV$5&lt;'Fund Raising'!$L41),'Fund Raising'!$I41,0)</f>
        <v>0</v>
      </c>
      <c r="CW25" s="38">
        <f>IF(AND(CW$5&gt;='Fund Raising'!$K41,CW$5&lt;'Fund Raising'!$L41),'Fund Raising'!$I41,0)</f>
        <v>0</v>
      </c>
      <c r="CX25" s="38">
        <f>IF(AND(CX$5&gt;='Fund Raising'!$K41,CX$5&lt;'Fund Raising'!$L41),'Fund Raising'!$I41,0)</f>
        <v>0</v>
      </c>
      <c r="CY25" s="38">
        <f>IF(AND(CY$5&gt;='Fund Raising'!$K41,CY$5&lt;'Fund Raising'!$L41),'Fund Raising'!$I41,0)</f>
        <v>0</v>
      </c>
      <c r="CZ25" s="38">
        <f>IF(AND(CZ$5&gt;='Fund Raising'!$K41,CZ$5&lt;'Fund Raising'!$L41),'Fund Raising'!$I41,0)</f>
        <v>0</v>
      </c>
      <c r="DA25" s="38">
        <f>IF(AND(DA$5&gt;='Fund Raising'!$K41,DA$5&lt;'Fund Raising'!$L41),'Fund Raising'!$I41,0)</f>
        <v>0</v>
      </c>
      <c r="DB25" s="38">
        <f>IF(AND(DB$5&gt;='Fund Raising'!$K41,DB$5&lt;'Fund Raising'!$L41),'Fund Raising'!$I41,0)</f>
        <v>0</v>
      </c>
      <c r="DC25" s="38">
        <f>IF(AND(DC$5&gt;='Fund Raising'!$K41,DC$5&lt;'Fund Raising'!$L41),'Fund Raising'!$I41,0)</f>
        <v>0</v>
      </c>
      <c r="DD25" s="38">
        <f>IF(AND(DD$5&gt;='Fund Raising'!$K41,DD$5&lt;'Fund Raising'!$L41),'Fund Raising'!$I41,0)</f>
        <v>0</v>
      </c>
      <c r="DE25" s="38">
        <f>IF(AND(DE$5&gt;='Fund Raising'!$K41,DE$5&lt;'Fund Raising'!$L41),'Fund Raising'!$I41,0)</f>
        <v>0</v>
      </c>
      <c r="DF25" s="38">
        <f>IF(AND(DF$5&gt;='Fund Raising'!$K41,DF$5&lt;'Fund Raising'!$L41),'Fund Raising'!$I41,0)</f>
        <v>0</v>
      </c>
      <c r="DG25" s="38">
        <f>IF(AND(DG$5&gt;='Fund Raising'!$K41,DG$5&lt;'Fund Raising'!$L41),'Fund Raising'!$I41,0)</f>
        <v>0</v>
      </c>
      <c r="DH25" s="38">
        <f>IF(AND(DH$5&gt;='Fund Raising'!$K41,DH$5&lt;'Fund Raising'!$L41),'Fund Raising'!$I41,0)</f>
        <v>0</v>
      </c>
      <c r="DI25" s="38">
        <f>IF(AND(DI$5&gt;='Fund Raising'!$K41,DI$5&lt;'Fund Raising'!$L41),'Fund Raising'!$I41,0)</f>
        <v>0</v>
      </c>
      <c r="DJ25" s="38">
        <f>IF(AND(DJ$5&gt;='Fund Raising'!$K41,DJ$5&lt;'Fund Raising'!$L41),'Fund Raising'!$I41,0)</f>
        <v>0</v>
      </c>
      <c r="DK25" s="38">
        <f>IF(AND(DK$5&gt;='Fund Raising'!$K41,DK$5&lt;'Fund Raising'!$L41),'Fund Raising'!$I41,0)</f>
        <v>0</v>
      </c>
      <c r="DL25" s="38">
        <f>IF(AND(DL$5&gt;='Fund Raising'!$K41,DL$5&lt;'Fund Raising'!$L41),'Fund Raising'!$I41,0)</f>
        <v>0</v>
      </c>
      <c r="DM25" s="38">
        <f>IF(AND(DM$5&gt;='Fund Raising'!$K41,DM$5&lt;'Fund Raising'!$L41),'Fund Raising'!$I41,0)</f>
        <v>0</v>
      </c>
      <c r="DN25" s="38">
        <f>IF(AND(DN$5&gt;='Fund Raising'!$K41,DN$5&lt;'Fund Raising'!$L41),'Fund Raising'!$I41,0)</f>
        <v>0</v>
      </c>
      <c r="DO25" s="38">
        <f>IF(AND(DO$5&gt;='Fund Raising'!$K41,DO$5&lt;'Fund Raising'!$L41),'Fund Raising'!$I41,0)</f>
        <v>0</v>
      </c>
      <c r="DP25" s="38">
        <f>IF(AND(DP$5&gt;='Fund Raising'!$K41,DP$5&lt;'Fund Raising'!$L41),'Fund Raising'!$I41,0)</f>
        <v>0</v>
      </c>
      <c r="DQ25" s="38">
        <f>IF(AND(DQ$5&gt;='Fund Raising'!$K41,DQ$5&lt;'Fund Raising'!$L41),'Fund Raising'!$I41,0)</f>
        <v>0</v>
      </c>
      <c r="DR25" s="38">
        <f>IF(AND(DR$5&gt;='Fund Raising'!$K41,DR$5&lt;'Fund Raising'!$L41),'Fund Raising'!$I41,0)</f>
        <v>0</v>
      </c>
    </row>
    <row r="26" ht="14.25" customHeight="1" outlineLevel="2">
      <c r="B26" s="34" t="s">
        <v>247</v>
      </c>
      <c r="C26" s="125">
        <f t="shared" ref="C26:DR26" si="2">SUM(C11:C25)</f>
        <v>14624305.56</v>
      </c>
      <c r="D26" s="125">
        <f t="shared" si="2"/>
        <v>852083.3333</v>
      </c>
      <c r="E26" s="125">
        <f t="shared" si="2"/>
        <v>852083.3333</v>
      </c>
      <c r="F26" s="125">
        <f t="shared" si="2"/>
        <v>852083.3333</v>
      </c>
      <c r="G26" s="125">
        <f t="shared" si="2"/>
        <v>852083.3333</v>
      </c>
      <c r="H26" s="125">
        <f t="shared" si="2"/>
        <v>852083.3333</v>
      </c>
      <c r="I26" s="125">
        <f t="shared" si="2"/>
        <v>2183101.852</v>
      </c>
      <c r="J26" s="125">
        <f t="shared" si="2"/>
        <v>2183101.852</v>
      </c>
      <c r="K26" s="125">
        <f t="shared" si="2"/>
        <v>2183101.852</v>
      </c>
      <c r="L26" s="125">
        <f t="shared" si="2"/>
        <v>2183101.852</v>
      </c>
      <c r="M26" s="125">
        <f t="shared" si="2"/>
        <v>2183101.852</v>
      </c>
      <c r="N26" s="125">
        <f t="shared" si="2"/>
        <v>2183101.852</v>
      </c>
      <c r="O26" s="125">
        <f t="shared" si="2"/>
        <v>2183101.852</v>
      </c>
      <c r="P26" s="125">
        <f t="shared" si="2"/>
        <v>2183101.852</v>
      </c>
      <c r="Q26" s="125">
        <f t="shared" si="2"/>
        <v>2183101.852</v>
      </c>
      <c r="R26" s="125">
        <f t="shared" si="2"/>
        <v>2183101.852</v>
      </c>
      <c r="S26" s="125">
        <f t="shared" si="2"/>
        <v>2183101.852</v>
      </c>
      <c r="T26" s="125">
        <f t="shared" si="2"/>
        <v>2183101.852</v>
      </c>
      <c r="U26" s="125">
        <f t="shared" si="2"/>
        <v>2183101.852</v>
      </c>
      <c r="V26" s="125">
        <f t="shared" si="2"/>
        <v>2183101.852</v>
      </c>
      <c r="W26" s="125">
        <f t="shared" si="2"/>
        <v>2183101.852</v>
      </c>
      <c r="X26" s="125">
        <f t="shared" si="2"/>
        <v>2183101.852</v>
      </c>
      <c r="Y26" s="125">
        <f t="shared" si="2"/>
        <v>2183101.852</v>
      </c>
      <c r="Z26" s="125">
        <f t="shared" si="2"/>
        <v>2183101.852</v>
      </c>
      <c r="AA26" s="125">
        <f t="shared" si="2"/>
        <v>1849768.519</v>
      </c>
      <c r="AB26" s="125">
        <f t="shared" si="2"/>
        <v>1849768.519</v>
      </c>
      <c r="AC26" s="125">
        <f t="shared" si="2"/>
        <v>1849768.519</v>
      </c>
      <c r="AD26" s="125">
        <f t="shared" si="2"/>
        <v>1849768.519</v>
      </c>
      <c r="AE26" s="125">
        <f t="shared" si="2"/>
        <v>1849768.519</v>
      </c>
      <c r="AF26" s="125">
        <f t="shared" si="2"/>
        <v>1849768.519</v>
      </c>
      <c r="AG26" s="125">
        <f t="shared" si="2"/>
        <v>1109027.778</v>
      </c>
      <c r="AH26" s="125">
        <f t="shared" si="2"/>
        <v>1109027.778</v>
      </c>
      <c r="AI26" s="125">
        <f t="shared" si="2"/>
        <v>1109027.778</v>
      </c>
      <c r="AJ26" s="125">
        <f t="shared" si="2"/>
        <v>1109027.778</v>
      </c>
      <c r="AK26" s="125">
        <f t="shared" si="2"/>
        <v>1109027.778</v>
      </c>
      <c r="AL26" s="125">
        <f t="shared" si="2"/>
        <v>1109027.778</v>
      </c>
      <c r="AM26" s="125">
        <f t="shared" si="2"/>
        <v>1109027.778</v>
      </c>
      <c r="AN26" s="125">
        <f t="shared" si="2"/>
        <v>1109027.778</v>
      </c>
      <c r="AO26" s="125">
        <f t="shared" si="2"/>
        <v>1109027.778</v>
      </c>
      <c r="AP26" s="125">
        <f t="shared" si="2"/>
        <v>1109027.778</v>
      </c>
      <c r="AQ26" s="125">
        <f t="shared" si="2"/>
        <v>1109027.778</v>
      </c>
      <c r="AR26" s="125">
        <f t="shared" si="2"/>
        <v>1109027.778</v>
      </c>
      <c r="AS26" s="125">
        <f t="shared" si="2"/>
        <v>414583.3333</v>
      </c>
      <c r="AT26" s="125">
        <f t="shared" si="2"/>
        <v>414583.3333</v>
      </c>
      <c r="AU26" s="125">
        <f t="shared" si="2"/>
        <v>414583.3333</v>
      </c>
      <c r="AV26" s="125">
        <f t="shared" si="2"/>
        <v>414583.3333</v>
      </c>
      <c r="AW26" s="125">
        <f t="shared" si="2"/>
        <v>414583.3333</v>
      </c>
      <c r="AX26" s="125">
        <f t="shared" si="2"/>
        <v>414583.3333</v>
      </c>
      <c r="AY26" s="125">
        <f t="shared" si="2"/>
        <v>414583.3333</v>
      </c>
      <c r="AZ26" s="125">
        <f t="shared" si="2"/>
        <v>414583.3333</v>
      </c>
      <c r="BA26" s="125">
        <f t="shared" si="2"/>
        <v>414583.3333</v>
      </c>
      <c r="BB26" s="125">
        <f t="shared" si="2"/>
        <v>414583.3333</v>
      </c>
      <c r="BC26" s="125">
        <f t="shared" si="2"/>
        <v>414583.3333</v>
      </c>
      <c r="BD26" s="125">
        <f t="shared" si="2"/>
        <v>414583.3333</v>
      </c>
      <c r="BE26" s="125">
        <f t="shared" si="2"/>
        <v>414583.3333</v>
      </c>
      <c r="BF26" s="125">
        <f t="shared" si="2"/>
        <v>414583.3333</v>
      </c>
      <c r="BG26" s="125">
        <f t="shared" si="2"/>
        <v>414583.3333</v>
      </c>
      <c r="BH26" s="125">
        <f t="shared" si="2"/>
        <v>414583.3333</v>
      </c>
      <c r="BI26" s="125">
        <f t="shared" si="2"/>
        <v>414583.3333</v>
      </c>
      <c r="BJ26" s="125">
        <f t="shared" si="2"/>
        <v>414583.3333</v>
      </c>
      <c r="BK26" s="125">
        <f t="shared" si="2"/>
        <v>414583.3333</v>
      </c>
      <c r="BL26" s="125">
        <f t="shared" si="2"/>
        <v>414583.3333</v>
      </c>
      <c r="BM26" s="125">
        <f t="shared" si="2"/>
        <v>414583.3333</v>
      </c>
      <c r="BN26" s="125">
        <f t="shared" si="2"/>
        <v>414583.3333</v>
      </c>
      <c r="BO26" s="125">
        <f t="shared" si="2"/>
        <v>414583.3333</v>
      </c>
      <c r="BP26" s="125">
        <f t="shared" si="2"/>
        <v>414583.3333</v>
      </c>
      <c r="BQ26" s="125">
        <f t="shared" si="2"/>
        <v>414583.3333</v>
      </c>
      <c r="BR26" s="125">
        <f t="shared" si="2"/>
        <v>414583.3333</v>
      </c>
      <c r="BS26" s="125">
        <f t="shared" si="2"/>
        <v>414583.3333</v>
      </c>
      <c r="BT26" s="125">
        <f t="shared" si="2"/>
        <v>414583.3333</v>
      </c>
      <c r="BU26" s="125">
        <f t="shared" si="2"/>
        <v>414583.3333</v>
      </c>
      <c r="BV26" s="125">
        <f t="shared" si="2"/>
        <v>414583.3333</v>
      </c>
      <c r="BW26" s="125">
        <f t="shared" si="2"/>
        <v>414583.3333</v>
      </c>
      <c r="BX26" s="125">
        <f t="shared" si="2"/>
        <v>414583.3333</v>
      </c>
      <c r="BY26" s="125">
        <f t="shared" si="2"/>
        <v>414583.3333</v>
      </c>
      <c r="BZ26" s="125">
        <f t="shared" si="2"/>
        <v>414583.3333</v>
      </c>
      <c r="CA26" s="125">
        <f t="shared" si="2"/>
        <v>414583.3333</v>
      </c>
      <c r="CB26" s="125">
        <f t="shared" si="2"/>
        <v>414583.3333</v>
      </c>
      <c r="CC26" s="125">
        <f t="shared" si="2"/>
        <v>414583.3333</v>
      </c>
      <c r="CD26" s="125">
        <f t="shared" si="2"/>
        <v>414583.3333</v>
      </c>
      <c r="CE26" s="125">
        <f t="shared" si="2"/>
        <v>414583.3333</v>
      </c>
      <c r="CF26" s="125">
        <f t="shared" si="2"/>
        <v>414583.3333</v>
      </c>
      <c r="CG26" s="125">
        <f t="shared" si="2"/>
        <v>414583.3333</v>
      </c>
      <c r="CH26" s="125">
        <f t="shared" si="2"/>
        <v>414583.3333</v>
      </c>
      <c r="CI26" s="125">
        <f t="shared" si="2"/>
        <v>0</v>
      </c>
      <c r="CJ26" s="125">
        <f t="shared" si="2"/>
        <v>0</v>
      </c>
      <c r="CK26" s="125">
        <f t="shared" si="2"/>
        <v>0</v>
      </c>
      <c r="CL26" s="125">
        <f t="shared" si="2"/>
        <v>0</v>
      </c>
      <c r="CM26" s="125">
        <f t="shared" si="2"/>
        <v>0</v>
      </c>
      <c r="CN26" s="125">
        <f t="shared" si="2"/>
        <v>0</v>
      </c>
      <c r="CO26" s="125">
        <f t="shared" si="2"/>
        <v>0</v>
      </c>
      <c r="CP26" s="125">
        <f t="shared" si="2"/>
        <v>0</v>
      </c>
      <c r="CQ26" s="125">
        <f t="shared" si="2"/>
        <v>0</v>
      </c>
      <c r="CR26" s="125">
        <f t="shared" si="2"/>
        <v>0</v>
      </c>
      <c r="CS26" s="125">
        <f t="shared" si="2"/>
        <v>0</v>
      </c>
      <c r="CT26" s="125">
        <f t="shared" si="2"/>
        <v>0</v>
      </c>
      <c r="CU26" s="125">
        <f t="shared" si="2"/>
        <v>0</v>
      </c>
      <c r="CV26" s="125">
        <f t="shared" si="2"/>
        <v>0</v>
      </c>
      <c r="CW26" s="125">
        <f t="shared" si="2"/>
        <v>0</v>
      </c>
      <c r="CX26" s="125">
        <f t="shared" si="2"/>
        <v>0</v>
      </c>
      <c r="CY26" s="125">
        <f t="shared" si="2"/>
        <v>0</v>
      </c>
      <c r="CZ26" s="125">
        <f t="shared" si="2"/>
        <v>0</v>
      </c>
      <c r="DA26" s="125">
        <f t="shared" si="2"/>
        <v>0</v>
      </c>
      <c r="DB26" s="125">
        <f t="shared" si="2"/>
        <v>0</v>
      </c>
      <c r="DC26" s="125">
        <f t="shared" si="2"/>
        <v>0</v>
      </c>
      <c r="DD26" s="125">
        <f t="shared" si="2"/>
        <v>0</v>
      </c>
      <c r="DE26" s="125">
        <f t="shared" si="2"/>
        <v>0</v>
      </c>
      <c r="DF26" s="125">
        <f t="shared" si="2"/>
        <v>0</v>
      </c>
      <c r="DG26" s="125">
        <f t="shared" si="2"/>
        <v>0</v>
      </c>
      <c r="DH26" s="125">
        <f t="shared" si="2"/>
        <v>0</v>
      </c>
      <c r="DI26" s="125">
        <f t="shared" si="2"/>
        <v>0</v>
      </c>
      <c r="DJ26" s="125">
        <f t="shared" si="2"/>
        <v>0</v>
      </c>
      <c r="DK26" s="125">
        <f t="shared" si="2"/>
        <v>0</v>
      </c>
      <c r="DL26" s="125">
        <f t="shared" si="2"/>
        <v>0</v>
      </c>
      <c r="DM26" s="125">
        <f t="shared" si="2"/>
        <v>0</v>
      </c>
      <c r="DN26" s="125">
        <f t="shared" si="2"/>
        <v>0</v>
      </c>
      <c r="DO26" s="125">
        <f t="shared" si="2"/>
        <v>0</v>
      </c>
      <c r="DP26" s="125">
        <f t="shared" si="2"/>
        <v>0</v>
      </c>
      <c r="DQ26" s="125">
        <f t="shared" si="2"/>
        <v>0</v>
      </c>
      <c r="DR26" s="125">
        <f t="shared" si="2"/>
        <v>0</v>
      </c>
    </row>
    <row r="27" ht="14.25" customHeight="1" outlineLevel="1">
      <c r="B27" s="289" t="s">
        <v>248</v>
      </c>
      <c r="C27" s="288"/>
      <c r="D27" s="288"/>
      <c r="E27" s="288"/>
      <c r="F27" s="288"/>
      <c r="G27" s="288"/>
      <c r="H27" s="288"/>
      <c r="I27" s="288"/>
      <c r="J27" s="288"/>
      <c r="K27" s="288"/>
      <c r="L27" s="288"/>
      <c r="M27" s="288"/>
      <c r="N27" s="288"/>
      <c r="O27" s="288"/>
      <c r="P27" s="288"/>
      <c r="Q27" s="288"/>
      <c r="R27" s="288"/>
      <c r="S27" s="288"/>
      <c r="T27" s="288"/>
      <c r="U27" s="288"/>
      <c r="V27" s="288"/>
      <c r="W27" s="288"/>
      <c r="X27" s="288"/>
      <c r="Y27" s="288"/>
      <c r="Z27" s="288"/>
      <c r="AA27" s="288"/>
      <c r="AB27" s="288"/>
      <c r="AC27" s="288"/>
      <c r="AD27" s="288"/>
      <c r="AE27" s="288"/>
      <c r="AF27" s="288"/>
      <c r="AG27" s="288"/>
      <c r="AH27" s="288"/>
      <c r="AI27" s="288"/>
      <c r="AJ27" s="288"/>
      <c r="AK27" s="288"/>
      <c r="AL27" s="288"/>
      <c r="AM27" s="288"/>
      <c r="AN27" s="288"/>
      <c r="AO27" s="288"/>
      <c r="AP27" s="288"/>
      <c r="AQ27" s="288"/>
      <c r="AR27" s="288"/>
      <c r="AS27" s="288"/>
      <c r="AT27" s="288"/>
      <c r="AU27" s="288"/>
      <c r="AV27" s="288"/>
      <c r="AW27" s="288"/>
      <c r="AX27" s="288"/>
      <c r="AY27" s="288"/>
      <c r="AZ27" s="288"/>
      <c r="BA27" s="288"/>
      <c r="BB27" s="288"/>
      <c r="BC27" s="288"/>
      <c r="BD27" s="288"/>
      <c r="BE27" s="288"/>
      <c r="BF27" s="288"/>
      <c r="BG27" s="288"/>
      <c r="BH27" s="288"/>
      <c r="BI27" s="288"/>
      <c r="BJ27" s="288"/>
      <c r="BK27" s="288"/>
      <c r="BL27" s="288"/>
      <c r="BM27" s="288"/>
      <c r="BN27" s="288"/>
      <c r="BO27" s="288"/>
      <c r="BP27" s="288"/>
      <c r="BQ27" s="288"/>
      <c r="BR27" s="288"/>
      <c r="BS27" s="288"/>
      <c r="BT27" s="288"/>
      <c r="BU27" s="288"/>
      <c r="BV27" s="288"/>
      <c r="BW27" s="288"/>
      <c r="BX27" s="288"/>
      <c r="BY27" s="288"/>
      <c r="BZ27" s="288"/>
      <c r="CA27" s="288"/>
      <c r="CB27" s="288"/>
      <c r="CC27" s="288"/>
      <c r="CD27" s="288"/>
      <c r="CE27" s="288"/>
      <c r="CF27" s="288"/>
      <c r="CG27" s="288"/>
      <c r="CH27" s="288"/>
      <c r="CI27" s="288"/>
      <c r="CJ27" s="288"/>
      <c r="CK27" s="288"/>
      <c r="CL27" s="288"/>
      <c r="CM27" s="288"/>
      <c r="CN27" s="288"/>
      <c r="CO27" s="288"/>
      <c r="CP27" s="288"/>
      <c r="CQ27" s="288"/>
      <c r="CR27" s="288"/>
      <c r="CS27" s="288"/>
      <c r="CT27" s="288"/>
      <c r="CU27" s="288"/>
      <c r="CV27" s="288"/>
      <c r="CW27" s="288"/>
      <c r="CX27" s="288"/>
      <c r="CY27" s="288"/>
      <c r="CZ27" s="288"/>
      <c r="DA27" s="288"/>
      <c r="DB27" s="288"/>
      <c r="DC27" s="288"/>
      <c r="DD27" s="288"/>
      <c r="DE27" s="288"/>
      <c r="DF27" s="288"/>
      <c r="DG27" s="288"/>
      <c r="DH27" s="288"/>
      <c r="DI27" s="288"/>
      <c r="DJ27" s="288"/>
      <c r="DK27" s="288"/>
      <c r="DL27" s="288"/>
      <c r="DM27" s="288"/>
      <c r="DN27" s="288"/>
      <c r="DO27" s="288"/>
      <c r="DP27" s="288"/>
      <c r="DQ27" s="288"/>
      <c r="DR27" s="288"/>
    </row>
    <row r="28" ht="14.25" customHeight="1" outlineLevel="2">
      <c r="B28" s="277" t="str">
        <f t="shared" ref="B28:C28" si="3">B11</f>
        <v>Early Backers / Angels</v>
      </c>
      <c r="C28" s="38">
        <f t="shared" si="3"/>
        <v>0</v>
      </c>
      <c r="D28" s="38">
        <f t="shared" ref="D28:DR28" si="4">C28+D11</f>
        <v>0</v>
      </c>
      <c r="E28" s="38">
        <f t="shared" si="4"/>
        <v>0</v>
      </c>
      <c r="F28" s="38">
        <f t="shared" si="4"/>
        <v>0</v>
      </c>
      <c r="G28" s="38">
        <f t="shared" si="4"/>
        <v>0</v>
      </c>
      <c r="H28" s="38">
        <f t="shared" si="4"/>
        <v>0</v>
      </c>
      <c r="I28" s="38">
        <f t="shared" si="4"/>
        <v>115740.7407</v>
      </c>
      <c r="J28" s="38">
        <f t="shared" si="4"/>
        <v>231481.4815</v>
      </c>
      <c r="K28" s="38">
        <f t="shared" si="4"/>
        <v>347222.2222</v>
      </c>
      <c r="L28" s="38">
        <f t="shared" si="4"/>
        <v>462962.963</v>
      </c>
      <c r="M28" s="38">
        <f t="shared" si="4"/>
        <v>578703.7037</v>
      </c>
      <c r="N28" s="38">
        <f t="shared" si="4"/>
        <v>694444.4444</v>
      </c>
      <c r="O28" s="38">
        <f t="shared" si="4"/>
        <v>810185.1852</v>
      </c>
      <c r="P28" s="38">
        <f t="shared" si="4"/>
        <v>925925.9259</v>
      </c>
      <c r="Q28" s="38">
        <f t="shared" si="4"/>
        <v>1041666.667</v>
      </c>
      <c r="R28" s="38">
        <f t="shared" si="4"/>
        <v>1157407.407</v>
      </c>
      <c r="S28" s="38">
        <f t="shared" si="4"/>
        <v>1273148.148</v>
      </c>
      <c r="T28" s="38">
        <f t="shared" si="4"/>
        <v>1388888.889</v>
      </c>
      <c r="U28" s="38">
        <f t="shared" si="4"/>
        <v>1504629.63</v>
      </c>
      <c r="V28" s="38">
        <f t="shared" si="4"/>
        <v>1620370.37</v>
      </c>
      <c r="W28" s="38">
        <f t="shared" si="4"/>
        <v>1736111.111</v>
      </c>
      <c r="X28" s="38">
        <f t="shared" si="4"/>
        <v>1851851.852</v>
      </c>
      <c r="Y28" s="38">
        <f t="shared" si="4"/>
        <v>1967592.593</v>
      </c>
      <c r="Z28" s="38">
        <f t="shared" si="4"/>
        <v>2083333.333</v>
      </c>
      <c r="AA28" s="38">
        <f t="shared" si="4"/>
        <v>2199074.074</v>
      </c>
      <c r="AB28" s="38">
        <f t="shared" si="4"/>
        <v>2314814.815</v>
      </c>
      <c r="AC28" s="38">
        <f t="shared" si="4"/>
        <v>2430555.556</v>
      </c>
      <c r="AD28" s="38">
        <f t="shared" si="4"/>
        <v>2546296.296</v>
      </c>
      <c r="AE28" s="38">
        <f t="shared" si="4"/>
        <v>2662037.037</v>
      </c>
      <c r="AF28" s="38">
        <f t="shared" si="4"/>
        <v>2777777.778</v>
      </c>
      <c r="AG28" s="38">
        <f t="shared" si="4"/>
        <v>2777777.778</v>
      </c>
      <c r="AH28" s="38">
        <f t="shared" si="4"/>
        <v>2777777.778</v>
      </c>
      <c r="AI28" s="38">
        <f t="shared" si="4"/>
        <v>2777777.778</v>
      </c>
      <c r="AJ28" s="38">
        <f t="shared" si="4"/>
        <v>2777777.778</v>
      </c>
      <c r="AK28" s="38">
        <f t="shared" si="4"/>
        <v>2777777.778</v>
      </c>
      <c r="AL28" s="38">
        <f t="shared" si="4"/>
        <v>2777777.778</v>
      </c>
      <c r="AM28" s="38">
        <f t="shared" si="4"/>
        <v>2777777.778</v>
      </c>
      <c r="AN28" s="38">
        <f t="shared" si="4"/>
        <v>2777777.778</v>
      </c>
      <c r="AO28" s="38">
        <f t="shared" si="4"/>
        <v>2777777.778</v>
      </c>
      <c r="AP28" s="38">
        <f t="shared" si="4"/>
        <v>2777777.778</v>
      </c>
      <c r="AQ28" s="38">
        <f t="shared" si="4"/>
        <v>2777777.778</v>
      </c>
      <c r="AR28" s="38">
        <f t="shared" si="4"/>
        <v>2777777.778</v>
      </c>
      <c r="AS28" s="38">
        <f t="shared" si="4"/>
        <v>2777777.778</v>
      </c>
      <c r="AT28" s="38">
        <f t="shared" si="4"/>
        <v>2777777.778</v>
      </c>
      <c r="AU28" s="38">
        <f t="shared" si="4"/>
        <v>2777777.778</v>
      </c>
      <c r="AV28" s="38">
        <f t="shared" si="4"/>
        <v>2777777.778</v>
      </c>
      <c r="AW28" s="38">
        <f t="shared" si="4"/>
        <v>2777777.778</v>
      </c>
      <c r="AX28" s="38">
        <f t="shared" si="4"/>
        <v>2777777.778</v>
      </c>
      <c r="AY28" s="38">
        <f t="shared" si="4"/>
        <v>2777777.778</v>
      </c>
      <c r="AZ28" s="38">
        <f t="shared" si="4"/>
        <v>2777777.778</v>
      </c>
      <c r="BA28" s="38">
        <f t="shared" si="4"/>
        <v>2777777.778</v>
      </c>
      <c r="BB28" s="38">
        <f t="shared" si="4"/>
        <v>2777777.778</v>
      </c>
      <c r="BC28" s="38">
        <f t="shared" si="4"/>
        <v>2777777.778</v>
      </c>
      <c r="BD28" s="38">
        <f t="shared" si="4"/>
        <v>2777777.778</v>
      </c>
      <c r="BE28" s="38">
        <f t="shared" si="4"/>
        <v>2777777.778</v>
      </c>
      <c r="BF28" s="38">
        <f t="shared" si="4"/>
        <v>2777777.778</v>
      </c>
      <c r="BG28" s="38">
        <f t="shared" si="4"/>
        <v>2777777.778</v>
      </c>
      <c r="BH28" s="38">
        <f t="shared" si="4"/>
        <v>2777777.778</v>
      </c>
      <c r="BI28" s="38">
        <f t="shared" si="4"/>
        <v>2777777.778</v>
      </c>
      <c r="BJ28" s="38">
        <f t="shared" si="4"/>
        <v>2777777.778</v>
      </c>
      <c r="BK28" s="38">
        <f t="shared" si="4"/>
        <v>2777777.778</v>
      </c>
      <c r="BL28" s="38">
        <f t="shared" si="4"/>
        <v>2777777.778</v>
      </c>
      <c r="BM28" s="38">
        <f t="shared" si="4"/>
        <v>2777777.778</v>
      </c>
      <c r="BN28" s="38">
        <f t="shared" si="4"/>
        <v>2777777.778</v>
      </c>
      <c r="BO28" s="38">
        <f t="shared" si="4"/>
        <v>2777777.778</v>
      </c>
      <c r="BP28" s="38">
        <f t="shared" si="4"/>
        <v>2777777.778</v>
      </c>
      <c r="BQ28" s="38">
        <f t="shared" si="4"/>
        <v>2777777.778</v>
      </c>
      <c r="BR28" s="38">
        <f t="shared" si="4"/>
        <v>2777777.778</v>
      </c>
      <c r="BS28" s="38">
        <f t="shared" si="4"/>
        <v>2777777.778</v>
      </c>
      <c r="BT28" s="38">
        <f t="shared" si="4"/>
        <v>2777777.778</v>
      </c>
      <c r="BU28" s="38">
        <f t="shared" si="4"/>
        <v>2777777.778</v>
      </c>
      <c r="BV28" s="38">
        <f t="shared" si="4"/>
        <v>2777777.778</v>
      </c>
      <c r="BW28" s="38">
        <f t="shared" si="4"/>
        <v>2777777.778</v>
      </c>
      <c r="BX28" s="38">
        <f t="shared" si="4"/>
        <v>2777777.778</v>
      </c>
      <c r="BY28" s="38">
        <f t="shared" si="4"/>
        <v>2777777.778</v>
      </c>
      <c r="BZ28" s="38">
        <f t="shared" si="4"/>
        <v>2777777.778</v>
      </c>
      <c r="CA28" s="38">
        <f t="shared" si="4"/>
        <v>2777777.778</v>
      </c>
      <c r="CB28" s="38">
        <f t="shared" si="4"/>
        <v>2777777.778</v>
      </c>
      <c r="CC28" s="38">
        <f t="shared" si="4"/>
        <v>2777777.778</v>
      </c>
      <c r="CD28" s="38">
        <f t="shared" si="4"/>
        <v>2777777.778</v>
      </c>
      <c r="CE28" s="38">
        <f t="shared" si="4"/>
        <v>2777777.778</v>
      </c>
      <c r="CF28" s="38">
        <f t="shared" si="4"/>
        <v>2777777.778</v>
      </c>
      <c r="CG28" s="38">
        <f t="shared" si="4"/>
        <v>2777777.778</v>
      </c>
      <c r="CH28" s="38">
        <f t="shared" si="4"/>
        <v>2777777.778</v>
      </c>
      <c r="CI28" s="38">
        <f t="shared" si="4"/>
        <v>2777777.778</v>
      </c>
      <c r="CJ28" s="38">
        <f t="shared" si="4"/>
        <v>2777777.778</v>
      </c>
      <c r="CK28" s="38">
        <f t="shared" si="4"/>
        <v>2777777.778</v>
      </c>
      <c r="CL28" s="38">
        <f t="shared" si="4"/>
        <v>2777777.778</v>
      </c>
      <c r="CM28" s="38">
        <f t="shared" si="4"/>
        <v>2777777.778</v>
      </c>
      <c r="CN28" s="38">
        <f t="shared" si="4"/>
        <v>2777777.778</v>
      </c>
      <c r="CO28" s="38">
        <f t="shared" si="4"/>
        <v>2777777.778</v>
      </c>
      <c r="CP28" s="38">
        <f t="shared" si="4"/>
        <v>2777777.778</v>
      </c>
      <c r="CQ28" s="38">
        <f t="shared" si="4"/>
        <v>2777777.778</v>
      </c>
      <c r="CR28" s="38">
        <f t="shared" si="4"/>
        <v>2777777.778</v>
      </c>
      <c r="CS28" s="38">
        <f t="shared" si="4"/>
        <v>2777777.778</v>
      </c>
      <c r="CT28" s="38">
        <f t="shared" si="4"/>
        <v>2777777.778</v>
      </c>
      <c r="CU28" s="38">
        <f t="shared" si="4"/>
        <v>2777777.778</v>
      </c>
      <c r="CV28" s="38">
        <f t="shared" si="4"/>
        <v>2777777.778</v>
      </c>
      <c r="CW28" s="38">
        <f t="shared" si="4"/>
        <v>2777777.778</v>
      </c>
      <c r="CX28" s="38">
        <f t="shared" si="4"/>
        <v>2777777.778</v>
      </c>
      <c r="CY28" s="38">
        <f t="shared" si="4"/>
        <v>2777777.778</v>
      </c>
      <c r="CZ28" s="38">
        <f t="shared" si="4"/>
        <v>2777777.778</v>
      </c>
      <c r="DA28" s="38">
        <f t="shared" si="4"/>
        <v>2777777.778</v>
      </c>
      <c r="DB28" s="38">
        <f t="shared" si="4"/>
        <v>2777777.778</v>
      </c>
      <c r="DC28" s="38">
        <f t="shared" si="4"/>
        <v>2777777.778</v>
      </c>
      <c r="DD28" s="38">
        <f t="shared" si="4"/>
        <v>2777777.778</v>
      </c>
      <c r="DE28" s="38">
        <f t="shared" si="4"/>
        <v>2777777.778</v>
      </c>
      <c r="DF28" s="38">
        <f t="shared" si="4"/>
        <v>2777777.778</v>
      </c>
      <c r="DG28" s="38">
        <f t="shared" si="4"/>
        <v>2777777.778</v>
      </c>
      <c r="DH28" s="38">
        <f t="shared" si="4"/>
        <v>2777777.778</v>
      </c>
      <c r="DI28" s="38">
        <f t="shared" si="4"/>
        <v>2777777.778</v>
      </c>
      <c r="DJ28" s="38">
        <f t="shared" si="4"/>
        <v>2777777.778</v>
      </c>
      <c r="DK28" s="38">
        <f t="shared" si="4"/>
        <v>2777777.778</v>
      </c>
      <c r="DL28" s="38">
        <f t="shared" si="4"/>
        <v>2777777.778</v>
      </c>
      <c r="DM28" s="38">
        <f t="shared" si="4"/>
        <v>2777777.778</v>
      </c>
      <c r="DN28" s="38">
        <f t="shared" si="4"/>
        <v>2777777.778</v>
      </c>
      <c r="DO28" s="38">
        <f t="shared" si="4"/>
        <v>2777777.778</v>
      </c>
      <c r="DP28" s="38">
        <f t="shared" si="4"/>
        <v>2777777.778</v>
      </c>
      <c r="DQ28" s="38">
        <f t="shared" si="4"/>
        <v>2777777.778</v>
      </c>
      <c r="DR28" s="38">
        <f t="shared" si="4"/>
        <v>2777777.778</v>
      </c>
    </row>
    <row r="29" ht="14.25" customHeight="1" outlineLevel="2">
      <c r="B29" s="277" t="str">
        <f t="shared" ref="B29:C29" si="5">B12</f>
        <v>Seed</v>
      </c>
      <c r="C29" s="38">
        <f t="shared" si="5"/>
        <v>0</v>
      </c>
      <c r="D29" s="38">
        <f t="shared" ref="D29:DR29" si="6">C29+D12</f>
        <v>0</v>
      </c>
      <c r="E29" s="38">
        <f t="shared" si="6"/>
        <v>0</v>
      </c>
      <c r="F29" s="38">
        <f t="shared" si="6"/>
        <v>0</v>
      </c>
      <c r="G29" s="38">
        <f t="shared" si="6"/>
        <v>0</v>
      </c>
      <c r="H29" s="38">
        <f t="shared" si="6"/>
        <v>0</v>
      </c>
      <c r="I29" s="38">
        <f t="shared" si="6"/>
        <v>208333.3333</v>
      </c>
      <c r="J29" s="38">
        <f t="shared" si="6"/>
        <v>416666.6667</v>
      </c>
      <c r="K29" s="38">
        <f t="shared" si="6"/>
        <v>625000</v>
      </c>
      <c r="L29" s="38">
        <f t="shared" si="6"/>
        <v>833333.3333</v>
      </c>
      <c r="M29" s="38">
        <f t="shared" si="6"/>
        <v>1041666.667</v>
      </c>
      <c r="N29" s="38">
        <f t="shared" si="6"/>
        <v>1250000</v>
      </c>
      <c r="O29" s="38">
        <f t="shared" si="6"/>
        <v>1458333.333</v>
      </c>
      <c r="P29" s="38">
        <f t="shared" si="6"/>
        <v>1666666.667</v>
      </c>
      <c r="Q29" s="38">
        <f t="shared" si="6"/>
        <v>1875000</v>
      </c>
      <c r="R29" s="38">
        <f t="shared" si="6"/>
        <v>2083333.333</v>
      </c>
      <c r="S29" s="38">
        <f t="shared" si="6"/>
        <v>2291666.667</v>
      </c>
      <c r="T29" s="38">
        <f t="shared" si="6"/>
        <v>2500000</v>
      </c>
      <c r="U29" s="38">
        <f t="shared" si="6"/>
        <v>2708333.333</v>
      </c>
      <c r="V29" s="38">
        <f t="shared" si="6"/>
        <v>2916666.667</v>
      </c>
      <c r="W29" s="38">
        <f t="shared" si="6"/>
        <v>3125000</v>
      </c>
      <c r="X29" s="38">
        <f t="shared" si="6"/>
        <v>3333333.333</v>
      </c>
      <c r="Y29" s="38">
        <f t="shared" si="6"/>
        <v>3541666.667</v>
      </c>
      <c r="Z29" s="38">
        <f t="shared" si="6"/>
        <v>3750000</v>
      </c>
      <c r="AA29" s="38">
        <f t="shared" si="6"/>
        <v>3958333.333</v>
      </c>
      <c r="AB29" s="38">
        <f t="shared" si="6"/>
        <v>4166666.667</v>
      </c>
      <c r="AC29" s="38">
        <f t="shared" si="6"/>
        <v>4375000</v>
      </c>
      <c r="AD29" s="38">
        <f t="shared" si="6"/>
        <v>4583333.333</v>
      </c>
      <c r="AE29" s="38">
        <f t="shared" si="6"/>
        <v>4791666.667</v>
      </c>
      <c r="AF29" s="38">
        <f t="shared" si="6"/>
        <v>5000000</v>
      </c>
      <c r="AG29" s="38">
        <f t="shared" si="6"/>
        <v>5000000</v>
      </c>
      <c r="AH29" s="38">
        <f t="shared" si="6"/>
        <v>5000000</v>
      </c>
      <c r="AI29" s="38">
        <f t="shared" si="6"/>
        <v>5000000</v>
      </c>
      <c r="AJ29" s="38">
        <f t="shared" si="6"/>
        <v>5000000</v>
      </c>
      <c r="AK29" s="38">
        <f t="shared" si="6"/>
        <v>5000000</v>
      </c>
      <c r="AL29" s="38">
        <f t="shared" si="6"/>
        <v>5000000</v>
      </c>
      <c r="AM29" s="38">
        <f t="shared" si="6"/>
        <v>5000000</v>
      </c>
      <c r="AN29" s="38">
        <f t="shared" si="6"/>
        <v>5000000</v>
      </c>
      <c r="AO29" s="38">
        <f t="shared" si="6"/>
        <v>5000000</v>
      </c>
      <c r="AP29" s="38">
        <f t="shared" si="6"/>
        <v>5000000</v>
      </c>
      <c r="AQ29" s="38">
        <f t="shared" si="6"/>
        <v>5000000</v>
      </c>
      <c r="AR29" s="38">
        <f t="shared" si="6"/>
        <v>5000000</v>
      </c>
      <c r="AS29" s="38">
        <f t="shared" si="6"/>
        <v>5000000</v>
      </c>
      <c r="AT29" s="38">
        <f t="shared" si="6"/>
        <v>5000000</v>
      </c>
      <c r="AU29" s="38">
        <f t="shared" si="6"/>
        <v>5000000</v>
      </c>
      <c r="AV29" s="38">
        <f t="shared" si="6"/>
        <v>5000000</v>
      </c>
      <c r="AW29" s="38">
        <f t="shared" si="6"/>
        <v>5000000</v>
      </c>
      <c r="AX29" s="38">
        <f t="shared" si="6"/>
        <v>5000000</v>
      </c>
      <c r="AY29" s="38">
        <f t="shared" si="6"/>
        <v>5000000</v>
      </c>
      <c r="AZ29" s="38">
        <f t="shared" si="6"/>
        <v>5000000</v>
      </c>
      <c r="BA29" s="38">
        <f t="shared" si="6"/>
        <v>5000000</v>
      </c>
      <c r="BB29" s="38">
        <f t="shared" si="6"/>
        <v>5000000</v>
      </c>
      <c r="BC29" s="38">
        <f t="shared" si="6"/>
        <v>5000000</v>
      </c>
      <c r="BD29" s="38">
        <f t="shared" si="6"/>
        <v>5000000</v>
      </c>
      <c r="BE29" s="38">
        <f t="shared" si="6"/>
        <v>5000000</v>
      </c>
      <c r="BF29" s="38">
        <f t="shared" si="6"/>
        <v>5000000</v>
      </c>
      <c r="BG29" s="38">
        <f t="shared" si="6"/>
        <v>5000000</v>
      </c>
      <c r="BH29" s="38">
        <f t="shared" si="6"/>
        <v>5000000</v>
      </c>
      <c r="BI29" s="38">
        <f t="shared" si="6"/>
        <v>5000000</v>
      </c>
      <c r="BJ29" s="38">
        <f t="shared" si="6"/>
        <v>5000000</v>
      </c>
      <c r="BK29" s="38">
        <f t="shared" si="6"/>
        <v>5000000</v>
      </c>
      <c r="BL29" s="38">
        <f t="shared" si="6"/>
        <v>5000000</v>
      </c>
      <c r="BM29" s="38">
        <f t="shared" si="6"/>
        <v>5000000</v>
      </c>
      <c r="BN29" s="38">
        <f t="shared" si="6"/>
        <v>5000000</v>
      </c>
      <c r="BO29" s="38">
        <f t="shared" si="6"/>
        <v>5000000</v>
      </c>
      <c r="BP29" s="38">
        <f t="shared" si="6"/>
        <v>5000000</v>
      </c>
      <c r="BQ29" s="38">
        <f t="shared" si="6"/>
        <v>5000000</v>
      </c>
      <c r="BR29" s="38">
        <f t="shared" si="6"/>
        <v>5000000</v>
      </c>
      <c r="BS29" s="38">
        <f t="shared" si="6"/>
        <v>5000000</v>
      </c>
      <c r="BT29" s="38">
        <f t="shared" si="6"/>
        <v>5000000</v>
      </c>
      <c r="BU29" s="38">
        <f t="shared" si="6"/>
        <v>5000000</v>
      </c>
      <c r="BV29" s="38">
        <f t="shared" si="6"/>
        <v>5000000</v>
      </c>
      <c r="BW29" s="38">
        <f t="shared" si="6"/>
        <v>5000000</v>
      </c>
      <c r="BX29" s="38">
        <f t="shared" si="6"/>
        <v>5000000</v>
      </c>
      <c r="BY29" s="38">
        <f t="shared" si="6"/>
        <v>5000000</v>
      </c>
      <c r="BZ29" s="38">
        <f t="shared" si="6"/>
        <v>5000000</v>
      </c>
      <c r="CA29" s="38">
        <f t="shared" si="6"/>
        <v>5000000</v>
      </c>
      <c r="CB29" s="38">
        <f t="shared" si="6"/>
        <v>5000000</v>
      </c>
      <c r="CC29" s="38">
        <f t="shared" si="6"/>
        <v>5000000</v>
      </c>
      <c r="CD29" s="38">
        <f t="shared" si="6"/>
        <v>5000000</v>
      </c>
      <c r="CE29" s="38">
        <f t="shared" si="6"/>
        <v>5000000</v>
      </c>
      <c r="CF29" s="38">
        <f t="shared" si="6"/>
        <v>5000000</v>
      </c>
      <c r="CG29" s="38">
        <f t="shared" si="6"/>
        <v>5000000</v>
      </c>
      <c r="CH29" s="38">
        <f t="shared" si="6"/>
        <v>5000000</v>
      </c>
      <c r="CI29" s="38">
        <f t="shared" si="6"/>
        <v>5000000</v>
      </c>
      <c r="CJ29" s="38">
        <f t="shared" si="6"/>
        <v>5000000</v>
      </c>
      <c r="CK29" s="38">
        <f t="shared" si="6"/>
        <v>5000000</v>
      </c>
      <c r="CL29" s="38">
        <f t="shared" si="6"/>
        <v>5000000</v>
      </c>
      <c r="CM29" s="38">
        <f t="shared" si="6"/>
        <v>5000000</v>
      </c>
      <c r="CN29" s="38">
        <f t="shared" si="6"/>
        <v>5000000</v>
      </c>
      <c r="CO29" s="38">
        <f t="shared" si="6"/>
        <v>5000000</v>
      </c>
      <c r="CP29" s="38">
        <f t="shared" si="6"/>
        <v>5000000</v>
      </c>
      <c r="CQ29" s="38">
        <f t="shared" si="6"/>
        <v>5000000</v>
      </c>
      <c r="CR29" s="38">
        <f t="shared" si="6"/>
        <v>5000000</v>
      </c>
      <c r="CS29" s="38">
        <f t="shared" si="6"/>
        <v>5000000</v>
      </c>
      <c r="CT29" s="38">
        <f t="shared" si="6"/>
        <v>5000000</v>
      </c>
      <c r="CU29" s="38">
        <f t="shared" si="6"/>
        <v>5000000</v>
      </c>
      <c r="CV29" s="38">
        <f t="shared" si="6"/>
        <v>5000000</v>
      </c>
      <c r="CW29" s="38">
        <f t="shared" si="6"/>
        <v>5000000</v>
      </c>
      <c r="CX29" s="38">
        <f t="shared" si="6"/>
        <v>5000000</v>
      </c>
      <c r="CY29" s="38">
        <f t="shared" si="6"/>
        <v>5000000</v>
      </c>
      <c r="CZ29" s="38">
        <f t="shared" si="6"/>
        <v>5000000</v>
      </c>
      <c r="DA29" s="38">
        <f t="shared" si="6"/>
        <v>5000000</v>
      </c>
      <c r="DB29" s="38">
        <f t="shared" si="6"/>
        <v>5000000</v>
      </c>
      <c r="DC29" s="38">
        <f t="shared" si="6"/>
        <v>5000000</v>
      </c>
      <c r="DD29" s="38">
        <f t="shared" si="6"/>
        <v>5000000</v>
      </c>
      <c r="DE29" s="38">
        <f t="shared" si="6"/>
        <v>5000000</v>
      </c>
      <c r="DF29" s="38">
        <f t="shared" si="6"/>
        <v>5000000</v>
      </c>
      <c r="DG29" s="38">
        <f t="shared" si="6"/>
        <v>5000000</v>
      </c>
      <c r="DH29" s="38">
        <f t="shared" si="6"/>
        <v>5000000</v>
      </c>
      <c r="DI29" s="38">
        <f t="shared" si="6"/>
        <v>5000000</v>
      </c>
      <c r="DJ29" s="38">
        <f t="shared" si="6"/>
        <v>5000000</v>
      </c>
      <c r="DK29" s="38">
        <f t="shared" si="6"/>
        <v>5000000</v>
      </c>
      <c r="DL29" s="38">
        <f t="shared" si="6"/>
        <v>5000000</v>
      </c>
      <c r="DM29" s="38">
        <f t="shared" si="6"/>
        <v>5000000</v>
      </c>
      <c r="DN29" s="38">
        <f t="shared" si="6"/>
        <v>5000000</v>
      </c>
      <c r="DO29" s="38">
        <f t="shared" si="6"/>
        <v>5000000</v>
      </c>
      <c r="DP29" s="38">
        <f t="shared" si="6"/>
        <v>5000000</v>
      </c>
      <c r="DQ29" s="38">
        <f t="shared" si="6"/>
        <v>5000000</v>
      </c>
      <c r="DR29" s="38">
        <f t="shared" si="6"/>
        <v>5000000</v>
      </c>
    </row>
    <row r="30" ht="14.25" customHeight="1" outlineLevel="2">
      <c r="B30" s="277" t="str">
        <f t="shared" ref="B30:C30" si="7">B13</f>
        <v>Pre-Sale 1</v>
      </c>
      <c r="C30" s="38">
        <f t="shared" si="7"/>
        <v>0</v>
      </c>
      <c r="D30" s="38">
        <f t="shared" ref="D30:DR30" si="8">C30+D13</f>
        <v>0</v>
      </c>
      <c r="E30" s="38">
        <f t="shared" si="8"/>
        <v>0</v>
      </c>
      <c r="F30" s="38">
        <f t="shared" si="8"/>
        <v>0</v>
      </c>
      <c r="G30" s="38">
        <f t="shared" si="8"/>
        <v>0</v>
      </c>
      <c r="H30" s="38">
        <f t="shared" si="8"/>
        <v>0</v>
      </c>
      <c r="I30" s="38">
        <f t="shared" si="8"/>
        <v>333333.3333</v>
      </c>
      <c r="J30" s="38">
        <f t="shared" si="8"/>
        <v>666666.6667</v>
      </c>
      <c r="K30" s="38">
        <f t="shared" si="8"/>
        <v>1000000</v>
      </c>
      <c r="L30" s="38">
        <f t="shared" si="8"/>
        <v>1333333.333</v>
      </c>
      <c r="M30" s="38">
        <f t="shared" si="8"/>
        <v>1666666.667</v>
      </c>
      <c r="N30" s="38">
        <f t="shared" si="8"/>
        <v>2000000</v>
      </c>
      <c r="O30" s="38">
        <f t="shared" si="8"/>
        <v>2333333.333</v>
      </c>
      <c r="P30" s="38">
        <f t="shared" si="8"/>
        <v>2666666.667</v>
      </c>
      <c r="Q30" s="38">
        <f t="shared" si="8"/>
        <v>3000000</v>
      </c>
      <c r="R30" s="38">
        <f t="shared" si="8"/>
        <v>3333333.333</v>
      </c>
      <c r="S30" s="38">
        <f t="shared" si="8"/>
        <v>3666666.667</v>
      </c>
      <c r="T30" s="38">
        <f t="shared" si="8"/>
        <v>4000000</v>
      </c>
      <c r="U30" s="38">
        <f t="shared" si="8"/>
        <v>4333333.333</v>
      </c>
      <c r="V30" s="38">
        <f t="shared" si="8"/>
        <v>4666666.667</v>
      </c>
      <c r="W30" s="38">
        <f t="shared" si="8"/>
        <v>5000000</v>
      </c>
      <c r="X30" s="38">
        <f t="shared" si="8"/>
        <v>5333333.333</v>
      </c>
      <c r="Y30" s="38">
        <f t="shared" si="8"/>
        <v>5666666.667</v>
      </c>
      <c r="Z30" s="38">
        <f t="shared" si="8"/>
        <v>6000000</v>
      </c>
      <c r="AA30" s="38">
        <f t="shared" si="8"/>
        <v>6000000</v>
      </c>
      <c r="AB30" s="38">
        <f t="shared" si="8"/>
        <v>6000000</v>
      </c>
      <c r="AC30" s="38">
        <f t="shared" si="8"/>
        <v>6000000</v>
      </c>
      <c r="AD30" s="38">
        <f t="shared" si="8"/>
        <v>6000000</v>
      </c>
      <c r="AE30" s="38">
        <f t="shared" si="8"/>
        <v>6000000</v>
      </c>
      <c r="AF30" s="38">
        <f t="shared" si="8"/>
        <v>6000000</v>
      </c>
      <c r="AG30" s="38">
        <f t="shared" si="8"/>
        <v>6000000</v>
      </c>
      <c r="AH30" s="38">
        <f t="shared" si="8"/>
        <v>6000000</v>
      </c>
      <c r="AI30" s="38">
        <f t="shared" si="8"/>
        <v>6000000</v>
      </c>
      <c r="AJ30" s="38">
        <f t="shared" si="8"/>
        <v>6000000</v>
      </c>
      <c r="AK30" s="38">
        <f t="shared" si="8"/>
        <v>6000000</v>
      </c>
      <c r="AL30" s="38">
        <f t="shared" si="8"/>
        <v>6000000</v>
      </c>
      <c r="AM30" s="38">
        <f t="shared" si="8"/>
        <v>6000000</v>
      </c>
      <c r="AN30" s="38">
        <f t="shared" si="8"/>
        <v>6000000</v>
      </c>
      <c r="AO30" s="38">
        <f t="shared" si="8"/>
        <v>6000000</v>
      </c>
      <c r="AP30" s="38">
        <f t="shared" si="8"/>
        <v>6000000</v>
      </c>
      <c r="AQ30" s="38">
        <f t="shared" si="8"/>
        <v>6000000</v>
      </c>
      <c r="AR30" s="38">
        <f t="shared" si="8"/>
        <v>6000000</v>
      </c>
      <c r="AS30" s="38">
        <f t="shared" si="8"/>
        <v>6000000</v>
      </c>
      <c r="AT30" s="38">
        <f t="shared" si="8"/>
        <v>6000000</v>
      </c>
      <c r="AU30" s="38">
        <f t="shared" si="8"/>
        <v>6000000</v>
      </c>
      <c r="AV30" s="38">
        <f t="shared" si="8"/>
        <v>6000000</v>
      </c>
      <c r="AW30" s="38">
        <f t="shared" si="8"/>
        <v>6000000</v>
      </c>
      <c r="AX30" s="38">
        <f t="shared" si="8"/>
        <v>6000000</v>
      </c>
      <c r="AY30" s="38">
        <f t="shared" si="8"/>
        <v>6000000</v>
      </c>
      <c r="AZ30" s="38">
        <f t="shared" si="8"/>
        <v>6000000</v>
      </c>
      <c r="BA30" s="38">
        <f t="shared" si="8"/>
        <v>6000000</v>
      </c>
      <c r="BB30" s="38">
        <f t="shared" si="8"/>
        <v>6000000</v>
      </c>
      <c r="BC30" s="38">
        <f t="shared" si="8"/>
        <v>6000000</v>
      </c>
      <c r="BD30" s="38">
        <f t="shared" si="8"/>
        <v>6000000</v>
      </c>
      <c r="BE30" s="38">
        <f t="shared" si="8"/>
        <v>6000000</v>
      </c>
      <c r="BF30" s="38">
        <f t="shared" si="8"/>
        <v>6000000</v>
      </c>
      <c r="BG30" s="38">
        <f t="shared" si="8"/>
        <v>6000000</v>
      </c>
      <c r="BH30" s="38">
        <f t="shared" si="8"/>
        <v>6000000</v>
      </c>
      <c r="BI30" s="38">
        <f t="shared" si="8"/>
        <v>6000000</v>
      </c>
      <c r="BJ30" s="38">
        <f t="shared" si="8"/>
        <v>6000000</v>
      </c>
      <c r="BK30" s="38">
        <f t="shared" si="8"/>
        <v>6000000</v>
      </c>
      <c r="BL30" s="38">
        <f t="shared" si="8"/>
        <v>6000000</v>
      </c>
      <c r="BM30" s="38">
        <f t="shared" si="8"/>
        <v>6000000</v>
      </c>
      <c r="BN30" s="38">
        <f t="shared" si="8"/>
        <v>6000000</v>
      </c>
      <c r="BO30" s="38">
        <f t="shared" si="8"/>
        <v>6000000</v>
      </c>
      <c r="BP30" s="38">
        <f t="shared" si="8"/>
        <v>6000000</v>
      </c>
      <c r="BQ30" s="38">
        <f t="shared" si="8"/>
        <v>6000000</v>
      </c>
      <c r="BR30" s="38">
        <f t="shared" si="8"/>
        <v>6000000</v>
      </c>
      <c r="BS30" s="38">
        <f t="shared" si="8"/>
        <v>6000000</v>
      </c>
      <c r="BT30" s="38">
        <f t="shared" si="8"/>
        <v>6000000</v>
      </c>
      <c r="BU30" s="38">
        <f t="shared" si="8"/>
        <v>6000000</v>
      </c>
      <c r="BV30" s="38">
        <f t="shared" si="8"/>
        <v>6000000</v>
      </c>
      <c r="BW30" s="38">
        <f t="shared" si="8"/>
        <v>6000000</v>
      </c>
      <c r="BX30" s="38">
        <f t="shared" si="8"/>
        <v>6000000</v>
      </c>
      <c r="BY30" s="38">
        <f t="shared" si="8"/>
        <v>6000000</v>
      </c>
      <c r="BZ30" s="38">
        <f t="shared" si="8"/>
        <v>6000000</v>
      </c>
      <c r="CA30" s="38">
        <f t="shared" si="8"/>
        <v>6000000</v>
      </c>
      <c r="CB30" s="38">
        <f t="shared" si="8"/>
        <v>6000000</v>
      </c>
      <c r="CC30" s="38">
        <f t="shared" si="8"/>
        <v>6000000</v>
      </c>
      <c r="CD30" s="38">
        <f t="shared" si="8"/>
        <v>6000000</v>
      </c>
      <c r="CE30" s="38">
        <f t="shared" si="8"/>
        <v>6000000</v>
      </c>
      <c r="CF30" s="38">
        <f t="shared" si="8"/>
        <v>6000000</v>
      </c>
      <c r="CG30" s="38">
        <f t="shared" si="8"/>
        <v>6000000</v>
      </c>
      <c r="CH30" s="38">
        <f t="shared" si="8"/>
        <v>6000000</v>
      </c>
      <c r="CI30" s="38">
        <f t="shared" si="8"/>
        <v>6000000</v>
      </c>
      <c r="CJ30" s="38">
        <f t="shared" si="8"/>
        <v>6000000</v>
      </c>
      <c r="CK30" s="38">
        <f t="shared" si="8"/>
        <v>6000000</v>
      </c>
      <c r="CL30" s="38">
        <f t="shared" si="8"/>
        <v>6000000</v>
      </c>
      <c r="CM30" s="38">
        <f t="shared" si="8"/>
        <v>6000000</v>
      </c>
      <c r="CN30" s="38">
        <f t="shared" si="8"/>
        <v>6000000</v>
      </c>
      <c r="CO30" s="38">
        <f t="shared" si="8"/>
        <v>6000000</v>
      </c>
      <c r="CP30" s="38">
        <f t="shared" si="8"/>
        <v>6000000</v>
      </c>
      <c r="CQ30" s="38">
        <f t="shared" si="8"/>
        <v>6000000</v>
      </c>
      <c r="CR30" s="38">
        <f t="shared" si="8"/>
        <v>6000000</v>
      </c>
      <c r="CS30" s="38">
        <f t="shared" si="8"/>
        <v>6000000</v>
      </c>
      <c r="CT30" s="38">
        <f t="shared" si="8"/>
        <v>6000000</v>
      </c>
      <c r="CU30" s="38">
        <f t="shared" si="8"/>
        <v>6000000</v>
      </c>
      <c r="CV30" s="38">
        <f t="shared" si="8"/>
        <v>6000000</v>
      </c>
      <c r="CW30" s="38">
        <f t="shared" si="8"/>
        <v>6000000</v>
      </c>
      <c r="CX30" s="38">
        <f t="shared" si="8"/>
        <v>6000000</v>
      </c>
      <c r="CY30" s="38">
        <f t="shared" si="8"/>
        <v>6000000</v>
      </c>
      <c r="CZ30" s="38">
        <f t="shared" si="8"/>
        <v>6000000</v>
      </c>
      <c r="DA30" s="38">
        <f t="shared" si="8"/>
        <v>6000000</v>
      </c>
      <c r="DB30" s="38">
        <f t="shared" si="8"/>
        <v>6000000</v>
      </c>
      <c r="DC30" s="38">
        <f t="shared" si="8"/>
        <v>6000000</v>
      </c>
      <c r="DD30" s="38">
        <f t="shared" si="8"/>
        <v>6000000</v>
      </c>
      <c r="DE30" s="38">
        <f t="shared" si="8"/>
        <v>6000000</v>
      </c>
      <c r="DF30" s="38">
        <f t="shared" si="8"/>
        <v>6000000</v>
      </c>
      <c r="DG30" s="38">
        <f t="shared" si="8"/>
        <v>6000000</v>
      </c>
      <c r="DH30" s="38">
        <f t="shared" si="8"/>
        <v>6000000</v>
      </c>
      <c r="DI30" s="38">
        <f t="shared" si="8"/>
        <v>6000000</v>
      </c>
      <c r="DJ30" s="38">
        <f t="shared" si="8"/>
        <v>6000000</v>
      </c>
      <c r="DK30" s="38">
        <f t="shared" si="8"/>
        <v>6000000</v>
      </c>
      <c r="DL30" s="38">
        <f t="shared" si="8"/>
        <v>6000000</v>
      </c>
      <c r="DM30" s="38">
        <f t="shared" si="8"/>
        <v>6000000</v>
      </c>
      <c r="DN30" s="38">
        <f t="shared" si="8"/>
        <v>6000000</v>
      </c>
      <c r="DO30" s="38">
        <f t="shared" si="8"/>
        <v>6000000</v>
      </c>
      <c r="DP30" s="38">
        <f t="shared" si="8"/>
        <v>6000000</v>
      </c>
      <c r="DQ30" s="38">
        <f t="shared" si="8"/>
        <v>6000000</v>
      </c>
      <c r="DR30" s="38">
        <f t="shared" si="8"/>
        <v>6000000</v>
      </c>
    </row>
    <row r="31" ht="14.25" customHeight="1" outlineLevel="2">
      <c r="B31" s="277" t="str">
        <f t="shared" ref="B31:C31" si="9">B14</f>
        <v>Pre-Sale 2</v>
      </c>
      <c r="C31" s="38">
        <f t="shared" si="9"/>
        <v>0</v>
      </c>
      <c r="D31" s="38">
        <f t="shared" ref="D31:DR31" si="10">C31+D14</f>
        <v>0</v>
      </c>
      <c r="E31" s="38">
        <f t="shared" si="10"/>
        <v>0</v>
      </c>
      <c r="F31" s="38">
        <f t="shared" si="10"/>
        <v>0</v>
      </c>
      <c r="G31" s="38">
        <f t="shared" si="10"/>
        <v>0</v>
      </c>
      <c r="H31" s="38">
        <f t="shared" si="10"/>
        <v>0</v>
      </c>
      <c r="I31" s="38">
        <f t="shared" si="10"/>
        <v>0</v>
      </c>
      <c r="J31" s="38">
        <f t="shared" si="10"/>
        <v>0</v>
      </c>
      <c r="K31" s="38">
        <f t="shared" si="10"/>
        <v>0</v>
      </c>
      <c r="L31" s="38">
        <f t="shared" si="10"/>
        <v>0</v>
      </c>
      <c r="M31" s="38">
        <f t="shared" si="10"/>
        <v>0</v>
      </c>
      <c r="N31" s="38">
        <f t="shared" si="10"/>
        <v>0</v>
      </c>
      <c r="O31" s="38">
        <f t="shared" si="10"/>
        <v>0</v>
      </c>
      <c r="P31" s="38">
        <f t="shared" si="10"/>
        <v>0</v>
      </c>
      <c r="Q31" s="38">
        <f t="shared" si="10"/>
        <v>0</v>
      </c>
      <c r="R31" s="38">
        <f t="shared" si="10"/>
        <v>0</v>
      </c>
      <c r="S31" s="38">
        <f t="shared" si="10"/>
        <v>0</v>
      </c>
      <c r="T31" s="38">
        <f t="shared" si="10"/>
        <v>0</v>
      </c>
      <c r="U31" s="38">
        <f t="shared" si="10"/>
        <v>0</v>
      </c>
      <c r="V31" s="38">
        <f t="shared" si="10"/>
        <v>0</v>
      </c>
      <c r="W31" s="38">
        <f t="shared" si="10"/>
        <v>0</v>
      </c>
      <c r="X31" s="38">
        <f t="shared" si="10"/>
        <v>0</v>
      </c>
      <c r="Y31" s="38">
        <f t="shared" si="10"/>
        <v>0</v>
      </c>
      <c r="Z31" s="38">
        <f t="shared" si="10"/>
        <v>0</v>
      </c>
      <c r="AA31" s="38">
        <f t="shared" si="10"/>
        <v>0</v>
      </c>
      <c r="AB31" s="38">
        <f t="shared" si="10"/>
        <v>0</v>
      </c>
      <c r="AC31" s="38">
        <f t="shared" si="10"/>
        <v>0</v>
      </c>
      <c r="AD31" s="38">
        <f t="shared" si="10"/>
        <v>0</v>
      </c>
      <c r="AE31" s="38">
        <f t="shared" si="10"/>
        <v>0</v>
      </c>
      <c r="AF31" s="38">
        <f t="shared" si="10"/>
        <v>0</v>
      </c>
      <c r="AG31" s="38">
        <f t="shared" si="10"/>
        <v>0</v>
      </c>
      <c r="AH31" s="38">
        <f t="shared" si="10"/>
        <v>0</v>
      </c>
      <c r="AI31" s="38">
        <f t="shared" si="10"/>
        <v>0</v>
      </c>
      <c r="AJ31" s="38">
        <f t="shared" si="10"/>
        <v>0</v>
      </c>
      <c r="AK31" s="38">
        <f t="shared" si="10"/>
        <v>0</v>
      </c>
      <c r="AL31" s="38">
        <f t="shared" si="10"/>
        <v>0</v>
      </c>
      <c r="AM31" s="38">
        <f t="shared" si="10"/>
        <v>0</v>
      </c>
      <c r="AN31" s="38">
        <f t="shared" si="10"/>
        <v>0</v>
      </c>
      <c r="AO31" s="38">
        <f t="shared" si="10"/>
        <v>0</v>
      </c>
      <c r="AP31" s="38">
        <f t="shared" si="10"/>
        <v>0</v>
      </c>
      <c r="AQ31" s="38">
        <f t="shared" si="10"/>
        <v>0</v>
      </c>
      <c r="AR31" s="38">
        <f t="shared" si="10"/>
        <v>0</v>
      </c>
      <c r="AS31" s="38">
        <f t="shared" si="10"/>
        <v>0</v>
      </c>
      <c r="AT31" s="38">
        <f t="shared" si="10"/>
        <v>0</v>
      </c>
      <c r="AU31" s="38">
        <f t="shared" si="10"/>
        <v>0</v>
      </c>
      <c r="AV31" s="38">
        <f t="shared" si="10"/>
        <v>0</v>
      </c>
      <c r="AW31" s="38">
        <f t="shared" si="10"/>
        <v>0</v>
      </c>
      <c r="AX31" s="38">
        <f t="shared" si="10"/>
        <v>0</v>
      </c>
      <c r="AY31" s="38">
        <f t="shared" si="10"/>
        <v>0</v>
      </c>
      <c r="AZ31" s="38">
        <f t="shared" si="10"/>
        <v>0</v>
      </c>
      <c r="BA31" s="38">
        <f t="shared" si="10"/>
        <v>0</v>
      </c>
      <c r="BB31" s="38">
        <f t="shared" si="10"/>
        <v>0</v>
      </c>
      <c r="BC31" s="38">
        <f t="shared" si="10"/>
        <v>0</v>
      </c>
      <c r="BD31" s="38">
        <f t="shared" si="10"/>
        <v>0</v>
      </c>
      <c r="BE31" s="38">
        <f t="shared" si="10"/>
        <v>0</v>
      </c>
      <c r="BF31" s="38">
        <f t="shared" si="10"/>
        <v>0</v>
      </c>
      <c r="BG31" s="38">
        <f t="shared" si="10"/>
        <v>0</v>
      </c>
      <c r="BH31" s="38">
        <f t="shared" si="10"/>
        <v>0</v>
      </c>
      <c r="BI31" s="38">
        <f t="shared" si="10"/>
        <v>0</v>
      </c>
      <c r="BJ31" s="38">
        <f t="shared" si="10"/>
        <v>0</v>
      </c>
      <c r="BK31" s="38">
        <f t="shared" si="10"/>
        <v>0</v>
      </c>
      <c r="BL31" s="38">
        <f t="shared" si="10"/>
        <v>0</v>
      </c>
      <c r="BM31" s="38">
        <f t="shared" si="10"/>
        <v>0</v>
      </c>
      <c r="BN31" s="38">
        <f t="shared" si="10"/>
        <v>0</v>
      </c>
      <c r="BO31" s="38">
        <f t="shared" si="10"/>
        <v>0</v>
      </c>
      <c r="BP31" s="38">
        <f t="shared" si="10"/>
        <v>0</v>
      </c>
      <c r="BQ31" s="38">
        <f t="shared" si="10"/>
        <v>0</v>
      </c>
      <c r="BR31" s="38">
        <f t="shared" si="10"/>
        <v>0</v>
      </c>
      <c r="BS31" s="38">
        <f t="shared" si="10"/>
        <v>0</v>
      </c>
      <c r="BT31" s="38">
        <f t="shared" si="10"/>
        <v>0</v>
      </c>
      <c r="BU31" s="38">
        <f t="shared" si="10"/>
        <v>0</v>
      </c>
      <c r="BV31" s="38">
        <f t="shared" si="10"/>
        <v>0</v>
      </c>
      <c r="BW31" s="38">
        <f t="shared" si="10"/>
        <v>0</v>
      </c>
      <c r="BX31" s="38">
        <f t="shared" si="10"/>
        <v>0</v>
      </c>
      <c r="BY31" s="38">
        <f t="shared" si="10"/>
        <v>0</v>
      </c>
      <c r="BZ31" s="38">
        <f t="shared" si="10"/>
        <v>0</v>
      </c>
      <c r="CA31" s="38">
        <f t="shared" si="10"/>
        <v>0</v>
      </c>
      <c r="CB31" s="38">
        <f t="shared" si="10"/>
        <v>0</v>
      </c>
      <c r="CC31" s="38">
        <f t="shared" si="10"/>
        <v>0</v>
      </c>
      <c r="CD31" s="38">
        <f t="shared" si="10"/>
        <v>0</v>
      </c>
      <c r="CE31" s="38">
        <f t="shared" si="10"/>
        <v>0</v>
      </c>
      <c r="CF31" s="38">
        <f t="shared" si="10"/>
        <v>0</v>
      </c>
      <c r="CG31" s="38">
        <f t="shared" si="10"/>
        <v>0</v>
      </c>
      <c r="CH31" s="38">
        <f t="shared" si="10"/>
        <v>0</v>
      </c>
      <c r="CI31" s="38">
        <f t="shared" si="10"/>
        <v>0</v>
      </c>
      <c r="CJ31" s="38">
        <f t="shared" si="10"/>
        <v>0</v>
      </c>
      <c r="CK31" s="38">
        <f t="shared" si="10"/>
        <v>0</v>
      </c>
      <c r="CL31" s="38">
        <f t="shared" si="10"/>
        <v>0</v>
      </c>
      <c r="CM31" s="38">
        <f t="shared" si="10"/>
        <v>0</v>
      </c>
      <c r="CN31" s="38">
        <f t="shared" si="10"/>
        <v>0</v>
      </c>
      <c r="CO31" s="38">
        <f t="shared" si="10"/>
        <v>0</v>
      </c>
      <c r="CP31" s="38">
        <f t="shared" si="10"/>
        <v>0</v>
      </c>
      <c r="CQ31" s="38">
        <f t="shared" si="10"/>
        <v>0</v>
      </c>
      <c r="CR31" s="38">
        <f t="shared" si="10"/>
        <v>0</v>
      </c>
      <c r="CS31" s="38">
        <f t="shared" si="10"/>
        <v>0</v>
      </c>
      <c r="CT31" s="38">
        <f t="shared" si="10"/>
        <v>0</v>
      </c>
      <c r="CU31" s="38">
        <f t="shared" si="10"/>
        <v>0</v>
      </c>
      <c r="CV31" s="38">
        <f t="shared" si="10"/>
        <v>0</v>
      </c>
      <c r="CW31" s="38">
        <f t="shared" si="10"/>
        <v>0</v>
      </c>
      <c r="CX31" s="38">
        <f t="shared" si="10"/>
        <v>0</v>
      </c>
      <c r="CY31" s="38">
        <f t="shared" si="10"/>
        <v>0</v>
      </c>
      <c r="CZ31" s="38">
        <f t="shared" si="10"/>
        <v>0</v>
      </c>
      <c r="DA31" s="38">
        <f t="shared" si="10"/>
        <v>0</v>
      </c>
      <c r="DB31" s="38">
        <f t="shared" si="10"/>
        <v>0</v>
      </c>
      <c r="DC31" s="38">
        <f t="shared" si="10"/>
        <v>0</v>
      </c>
      <c r="DD31" s="38">
        <f t="shared" si="10"/>
        <v>0</v>
      </c>
      <c r="DE31" s="38">
        <f t="shared" si="10"/>
        <v>0</v>
      </c>
      <c r="DF31" s="38">
        <f t="shared" si="10"/>
        <v>0</v>
      </c>
      <c r="DG31" s="38">
        <f t="shared" si="10"/>
        <v>0</v>
      </c>
      <c r="DH31" s="38">
        <f t="shared" si="10"/>
        <v>0</v>
      </c>
      <c r="DI31" s="38">
        <f t="shared" si="10"/>
        <v>0</v>
      </c>
      <c r="DJ31" s="38">
        <f t="shared" si="10"/>
        <v>0</v>
      </c>
      <c r="DK31" s="38">
        <f t="shared" si="10"/>
        <v>0</v>
      </c>
      <c r="DL31" s="38">
        <f t="shared" si="10"/>
        <v>0</v>
      </c>
      <c r="DM31" s="38">
        <f t="shared" si="10"/>
        <v>0</v>
      </c>
      <c r="DN31" s="38">
        <f t="shared" si="10"/>
        <v>0</v>
      </c>
      <c r="DO31" s="38">
        <f t="shared" si="10"/>
        <v>0</v>
      </c>
      <c r="DP31" s="38">
        <f t="shared" si="10"/>
        <v>0</v>
      </c>
      <c r="DQ31" s="38">
        <f t="shared" si="10"/>
        <v>0</v>
      </c>
      <c r="DR31" s="38">
        <f t="shared" si="10"/>
        <v>0</v>
      </c>
    </row>
    <row r="32" ht="14.25" customHeight="1" outlineLevel="2">
      <c r="B32" s="277" t="str">
        <f t="shared" ref="B32:C32" si="11">B15</f>
        <v>Public Sale</v>
      </c>
      <c r="C32" s="38">
        <f t="shared" si="11"/>
        <v>1312500</v>
      </c>
      <c r="D32" s="38">
        <f t="shared" ref="D32:DR32" si="12">C32+D15</f>
        <v>1750000</v>
      </c>
      <c r="E32" s="38">
        <f t="shared" si="12"/>
        <v>2187500</v>
      </c>
      <c r="F32" s="38">
        <f t="shared" si="12"/>
        <v>2625000</v>
      </c>
      <c r="G32" s="38">
        <f t="shared" si="12"/>
        <v>3062500</v>
      </c>
      <c r="H32" s="38">
        <f t="shared" si="12"/>
        <v>3500000</v>
      </c>
      <c r="I32" s="38">
        <f t="shared" si="12"/>
        <v>3500000</v>
      </c>
      <c r="J32" s="38">
        <f t="shared" si="12"/>
        <v>3500000</v>
      </c>
      <c r="K32" s="38">
        <f t="shared" si="12"/>
        <v>3500000</v>
      </c>
      <c r="L32" s="38">
        <f t="shared" si="12"/>
        <v>3500000</v>
      </c>
      <c r="M32" s="38">
        <f t="shared" si="12"/>
        <v>3500000</v>
      </c>
      <c r="N32" s="38">
        <f t="shared" si="12"/>
        <v>3500000</v>
      </c>
      <c r="O32" s="38">
        <f t="shared" si="12"/>
        <v>3500000</v>
      </c>
      <c r="P32" s="38">
        <f t="shared" si="12"/>
        <v>3500000</v>
      </c>
      <c r="Q32" s="38">
        <f t="shared" si="12"/>
        <v>3500000</v>
      </c>
      <c r="R32" s="38">
        <f t="shared" si="12"/>
        <v>3500000</v>
      </c>
      <c r="S32" s="38">
        <f t="shared" si="12"/>
        <v>3500000</v>
      </c>
      <c r="T32" s="38">
        <f t="shared" si="12"/>
        <v>3500000</v>
      </c>
      <c r="U32" s="38">
        <f t="shared" si="12"/>
        <v>3500000</v>
      </c>
      <c r="V32" s="38">
        <f t="shared" si="12"/>
        <v>3500000</v>
      </c>
      <c r="W32" s="38">
        <f t="shared" si="12"/>
        <v>3500000</v>
      </c>
      <c r="X32" s="38">
        <f t="shared" si="12"/>
        <v>3500000</v>
      </c>
      <c r="Y32" s="38">
        <f t="shared" si="12"/>
        <v>3500000</v>
      </c>
      <c r="Z32" s="38">
        <f t="shared" si="12"/>
        <v>3500000</v>
      </c>
      <c r="AA32" s="38">
        <f t="shared" si="12"/>
        <v>3500000</v>
      </c>
      <c r="AB32" s="38">
        <f t="shared" si="12"/>
        <v>3500000</v>
      </c>
      <c r="AC32" s="38">
        <f t="shared" si="12"/>
        <v>3500000</v>
      </c>
      <c r="AD32" s="38">
        <f t="shared" si="12"/>
        <v>3500000</v>
      </c>
      <c r="AE32" s="38">
        <f t="shared" si="12"/>
        <v>3500000</v>
      </c>
      <c r="AF32" s="38">
        <f t="shared" si="12"/>
        <v>3500000</v>
      </c>
      <c r="AG32" s="38">
        <f t="shared" si="12"/>
        <v>3500000</v>
      </c>
      <c r="AH32" s="38">
        <f t="shared" si="12"/>
        <v>3500000</v>
      </c>
      <c r="AI32" s="38">
        <f t="shared" si="12"/>
        <v>3500000</v>
      </c>
      <c r="AJ32" s="38">
        <f t="shared" si="12"/>
        <v>3500000</v>
      </c>
      <c r="AK32" s="38">
        <f t="shared" si="12"/>
        <v>3500000</v>
      </c>
      <c r="AL32" s="38">
        <f t="shared" si="12"/>
        <v>3500000</v>
      </c>
      <c r="AM32" s="38">
        <f t="shared" si="12"/>
        <v>3500000</v>
      </c>
      <c r="AN32" s="38">
        <f t="shared" si="12"/>
        <v>3500000</v>
      </c>
      <c r="AO32" s="38">
        <f t="shared" si="12"/>
        <v>3500000</v>
      </c>
      <c r="AP32" s="38">
        <f t="shared" si="12"/>
        <v>3500000</v>
      </c>
      <c r="AQ32" s="38">
        <f t="shared" si="12"/>
        <v>3500000</v>
      </c>
      <c r="AR32" s="38">
        <f t="shared" si="12"/>
        <v>3500000</v>
      </c>
      <c r="AS32" s="38">
        <f t="shared" si="12"/>
        <v>3500000</v>
      </c>
      <c r="AT32" s="38">
        <f t="shared" si="12"/>
        <v>3500000</v>
      </c>
      <c r="AU32" s="38">
        <f t="shared" si="12"/>
        <v>3500000</v>
      </c>
      <c r="AV32" s="38">
        <f t="shared" si="12"/>
        <v>3500000</v>
      </c>
      <c r="AW32" s="38">
        <f t="shared" si="12"/>
        <v>3500000</v>
      </c>
      <c r="AX32" s="38">
        <f t="shared" si="12"/>
        <v>3500000</v>
      </c>
      <c r="AY32" s="38">
        <f t="shared" si="12"/>
        <v>3500000</v>
      </c>
      <c r="AZ32" s="38">
        <f t="shared" si="12"/>
        <v>3500000</v>
      </c>
      <c r="BA32" s="38">
        <f t="shared" si="12"/>
        <v>3500000</v>
      </c>
      <c r="BB32" s="38">
        <f t="shared" si="12"/>
        <v>3500000</v>
      </c>
      <c r="BC32" s="38">
        <f t="shared" si="12"/>
        <v>3500000</v>
      </c>
      <c r="BD32" s="38">
        <f t="shared" si="12"/>
        <v>3500000</v>
      </c>
      <c r="BE32" s="38">
        <f t="shared" si="12"/>
        <v>3500000</v>
      </c>
      <c r="BF32" s="38">
        <f t="shared" si="12"/>
        <v>3500000</v>
      </c>
      <c r="BG32" s="38">
        <f t="shared" si="12"/>
        <v>3500000</v>
      </c>
      <c r="BH32" s="38">
        <f t="shared" si="12"/>
        <v>3500000</v>
      </c>
      <c r="BI32" s="38">
        <f t="shared" si="12"/>
        <v>3500000</v>
      </c>
      <c r="BJ32" s="38">
        <f t="shared" si="12"/>
        <v>3500000</v>
      </c>
      <c r="BK32" s="38">
        <f t="shared" si="12"/>
        <v>3500000</v>
      </c>
      <c r="BL32" s="38">
        <f t="shared" si="12"/>
        <v>3500000</v>
      </c>
      <c r="BM32" s="38">
        <f t="shared" si="12"/>
        <v>3500000</v>
      </c>
      <c r="BN32" s="38">
        <f t="shared" si="12"/>
        <v>3500000</v>
      </c>
      <c r="BO32" s="38">
        <f t="shared" si="12"/>
        <v>3500000</v>
      </c>
      <c r="BP32" s="38">
        <f t="shared" si="12"/>
        <v>3500000</v>
      </c>
      <c r="BQ32" s="38">
        <f t="shared" si="12"/>
        <v>3500000</v>
      </c>
      <c r="BR32" s="38">
        <f t="shared" si="12"/>
        <v>3500000</v>
      </c>
      <c r="BS32" s="38">
        <f t="shared" si="12"/>
        <v>3500000</v>
      </c>
      <c r="BT32" s="38">
        <f t="shared" si="12"/>
        <v>3500000</v>
      </c>
      <c r="BU32" s="38">
        <f t="shared" si="12"/>
        <v>3500000</v>
      </c>
      <c r="BV32" s="38">
        <f t="shared" si="12"/>
        <v>3500000</v>
      </c>
      <c r="BW32" s="38">
        <f t="shared" si="12"/>
        <v>3500000</v>
      </c>
      <c r="BX32" s="38">
        <f t="shared" si="12"/>
        <v>3500000</v>
      </c>
      <c r="BY32" s="38">
        <f t="shared" si="12"/>
        <v>3500000</v>
      </c>
      <c r="BZ32" s="38">
        <f t="shared" si="12"/>
        <v>3500000</v>
      </c>
      <c r="CA32" s="38">
        <f t="shared" si="12"/>
        <v>3500000</v>
      </c>
      <c r="CB32" s="38">
        <f t="shared" si="12"/>
        <v>3500000</v>
      </c>
      <c r="CC32" s="38">
        <f t="shared" si="12"/>
        <v>3500000</v>
      </c>
      <c r="CD32" s="38">
        <f t="shared" si="12"/>
        <v>3500000</v>
      </c>
      <c r="CE32" s="38">
        <f t="shared" si="12"/>
        <v>3500000</v>
      </c>
      <c r="CF32" s="38">
        <f t="shared" si="12"/>
        <v>3500000</v>
      </c>
      <c r="CG32" s="38">
        <f t="shared" si="12"/>
        <v>3500000</v>
      </c>
      <c r="CH32" s="38">
        <f t="shared" si="12"/>
        <v>3500000</v>
      </c>
      <c r="CI32" s="38">
        <f t="shared" si="12"/>
        <v>3500000</v>
      </c>
      <c r="CJ32" s="38">
        <f t="shared" si="12"/>
        <v>3500000</v>
      </c>
      <c r="CK32" s="38">
        <f t="shared" si="12"/>
        <v>3500000</v>
      </c>
      <c r="CL32" s="38">
        <f t="shared" si="12"/>
        <v>3500000</v>
      </c>
      <c r="CM32" s="38">
        <f t="shared" si="12"/>
        <v>3500000</v>
      </c>
      <c r="CN32" s="38">
        <f t="shared" si="12"/>
        <v>3500000</v>
      </c>
      <c r="CO32" s="38">
        <f t="shared" si="12"/>
        <v>3500000</v>
      </c>
      <c r="CP32" s="38">
        <f t="shared" si="12"/>
        <v>3500000</v>
      </c>
      <c r="CQ32" s="38">
        <f t="shared" si="12"/>
        <v>3500000</v>
      </c>
      <c r="CR32" s="38">
        <f t="shared" si="12"/>
        <v>3500000</v>
      </c>
      <c r="CS32" s="38">
        <f t="shared" si="12"/>
        <v>3500000</v>
      </c>
      <c r="CT32" s="38">
        <f t="shared" si="12"/>
        <v>3500000</v>
      </c>
      <c r="CU32" s="38">
        <f t="shared" si="12"/>
        <v>3500000</v>
      </c>
      <c r="CV32" s="38">
        <f t="shared" si="12"/>
        <v>3500000</v>
      </c>
      <c r="CW32" s="38">
        <f t="shared" si="12"/>
        <v>3500000</v>
      </c>
      <c r="CX32" s="38">
        <f t="shared" si="12"/>
        <v>3500000</v>
      </c>
      <c r="CY32" s="38">
        <f t="shared" si="12"/>
        <v>3500000</v>
      </c>
      <c r="CZ32" s="38">
        <f t="shared" si="12"/>
        <v>3500000</v>
      </c>
      <c r="DA32" s="38">
        <f t="shared" si="12"/>
        <v>3500000</v>
      </c>
      <c r="DB32" s="38">
        <f t="shared" si="12"/>
        <v>3500000</v>
      </c>
      <c r="DC32" s="38">
        <f t="shared" si="12"/>
        <v>3500000</v>
      </c>
      <c r="DD32" s="38">
        <f t="shared" si="12"/>
        <v>3500000</v>
      </c>
      <c r="DE32" s="38">
        <f t="shared" si="12"/>
        <v>3500000</v>
      </c>
      <c r="DF32" s="38">
        <f t="shared" si="12"/>
        <v>3500000</v>
      </c>
      <c r="DG32" s="38">
        <f t="shared" si="12"/>
        <v>3500000</v>
      </c>
      <c r="DH32" s="38">
        <f t="shared" si="12"/>
        <v>3500000</v>
      </c>
      <c r="DI32" s="38">
        <f t="shared" si="12"/>
        <v>3500000</v>
      </c>
      <c r="DJ32" s="38">
        <f t="shared" si="12"/>
        <v>3500000</v>
      </c>
      <c r="DK32" s="38">
        <f t="shared" si="12"/>
        <v>3500000</v>
      </c>
      <c r="DL32" s="38">
        <f t="shared" si="12"/>
        <v>3500000</v>
      </c>
      <c r="DM32" s="38">
        <f t="shared" si="12"/>
        <v>3500000</v>
      </c>
      <c r="DN32" s="38">
        <f t="shared" si="12"/>
        <v>3500000</v>
      </c>
      <c r="DO32" s="38">
        <f t="shared" si="12"/>
        <v>3500000</v>
      </c>
      <c r="DP32" s="38">
        <f t="shared" si="12"/>
        <v>3500000</v>
      </c>
      <c r="DQ32" s="38">
        <f t="shared" si="12"/>
        <v>3500000</v>
      </c>
      <c r="DR32" s="38">
        <f t="shared" si="12"/>
        <v>3500000</v>
      </c>
    </row>
    <row r="33" ht="14.25" customHeight="1" outlineLevel="2">
      <c r="B33" s="277" t="str">
        <f t="shared" ref="B33:C33" si="13">B16</f>
        <v>Founders / Team</v>
      </c>
      <c r="C33" s="38">
        <f t="shared" si="13"/>
        <v>0</v>
      </c>
      <c r="D33" s="38">
        <f t="shared" ref="D33:DR33" si="14">C33+D16</f>
        <v>0</v>
      </c>
      <c r="E33" s="38">
        <f t="shared" si="14"/>
        <v>0</v>
      </c>
      <c r="F33" s="38">
        <f t="shared" si="14"/>
        <v>0</v>
      </c>
      <c r="G33" s="38">
        <f t="shared" si="14"/>
        <v>0</v>
      </c>
      <c r="H33" s="38">
        <f t="shared" si="14"/>
        <v>0</v>
      </c>
      <c r="I33" s="38">
        <f t="shared" si="14"/>
        <v>694444.4444</v>
      </c>
      <c r="J33" s="38">
        <f t="shared" si="14"/>
        <v>1388888.889</v>
      </c>
      <c r="K33" s="38">
        <f t="shared" si="14"/>
        <v>2083333.333</v>
      </c>
      <c r="L33" s="38">
        <f t="shared" si="14"/>
        <v>2777777.778</v>
      </c>
      <c r="M33" s="38">
        <f t="shared" si="14"/>
        <v>3472222.222</v>
      </c>
      <c r="N33" s="38">
        <f t="shared" si="14"/>
        <v>4166666.667</v>
      </c>
      <c r="O33" s="38">
        <f t="shared" si="14"/>
        <v>4861111.111</v>
      </c>
      <c r="P33" s="38">
        <f t="shared" si="14"/>
        <v>5555555.556</v>
      </c>
      <c r="Q33" s="38">
        <f t="shared" si="14"/>
        <v>6250000</v>
      </c>
      <c r="R33" s="38">
        <f t="shared" si="14"/>
        <v>6944444.444</v>
      </c>
      <c r="S33" s="38">
        <f t="shared" si="14"/>
        <v>7638888.889</v>
      </c>
      <c r="T33" s="38">
        <f t="shared" si="14"/>
        <v>8333333.333</v>
      </c>
      <c r="U33" s="38">
        <f t="shared" si="14"/>
        <v>9027777.778</v>
      </c>
      <c r="V33" s="38">
        <f t="shared" si="14"/>
        <v>9722222.222</v>
      </c>
      <c r="W33" s="38">
        <f t="shared" si="14"/>
        <v>10416666.67</v>
      </c>
      <c r="X33" s="38">
        <f t="shared" si="14"/>
        <v>11111111.11</v>
      </c>
      <c r="Y33" s="38">
        <f t="shared" si="14"/>
        <v>11805555.56</v>
      </c>
      <c r="Z33" s="38">
        <f t="shared" si="14"/>
        <v>12500000</v>
      </c>
      <c r="AA33" s="38">
        <f t="shared" si="14"/>
        <v>13194444.44</v>
      </c>
      <c r="AB33" s="38">
        <f t="shared" si="14"/>
        <v>13888888.89</v>
      </c>
      <c r="AC33" s="38">
        <f t="shared" si="14"/>
        <v>14583333.33</v>
      </c>
      <c r="AD33" s="38">
        <f t="shared" si="14"/>
        <v>15277777.78</v>
      </c>
      <c r="AE33" s="38">
        <f t="shared" si="14"/>
        <v>15972222.22</v>
      </c>
      <c r="AF33" s="38">
        <f t="shared" si="14"/>
        <v>16666666.67</v>
      </c>
      <c r="AG33" s="38">
        <f t="shared" si="14"/>
        <v>17361111.11</v>
      </c>
      <c r="AH33" s="38">
        <f t="shared" si="14"/>
        <v>18055555.56</v>
      </c>
      <c r="AI33" s="38">
        <f t="shared" si="14"/>
        <v>18750000</v>
      </c>
      <c r="AJ33" s="38">
        <f t="shared" si="14"/>
        <v>19444444.44</v>
      </c>
      <c r="AK33" s="38">
        <f t="shared" si="14"/>
        <v>20138888.89</v>
      </c>
      <c r="AL33" s="38">
        <f t="shared" si="14"/>
        <v>20833333.33</v>
      </c>
      <c r="AM33" s="38">
        <f t="shared" si="14"/>
        <v>21527777.78</v>
      </c>
      <c r="AN33" s="38">
        <f t="shared" si="14"/>
        <v>22222222.22</v>
      </c>
      <c r="AO33" s="38">
        <f t="shared" si="14"/>
        <v>22916666.67</v>
      </c>
      <c r="AP33" s="38">
        <f t="shared" si="14"/>
        <v>23611111.11</v>
      </c>
      <c r="AQ33" s="38">
        <f t="shared" si="14"/>
        <v>24305555.56</v>
      </c>
      <c r="AR33" s="38">
        <f t="shared" si="14"/>
        <v>25000000</v>
      </c>
      <c r="AS33" s="38">
        <f t="shared" si="14"/>
        <v>25000000</v>
      </c>
      <c r="AT33" s="38">
        <f t="shared" si="14"/>
        <v>25000000</v>
      </c>
      <c r="AU33" s="38">
        <f t="shared" si="14"/>
        <v>25000000</v>
      </c>
      <c r="AV33" s="38">
        <f t="shared" si="14"/>
        <v>25000000</v>
      </c>
      <c r="AW33" s="38">
        <f t="shared" si="14"/>
        <v>25000000</v>
      </c>
      <c r="AX33" s="38">
        <f t="shared" si="14"/>
        <v>25000000</v>
      </c>
      <c r="AY33" s="38">
        <f t="shared" si="14"/>
        <v>25000000</v>
      </c>
      <c r="AZ33" s="38">
        <f t="shared" si="14"/>
        <v>25000000</v>
      </c>
      <c r="BA33" s="38">
        <f t="shared" si="14"/>
        <v>25000000</v>
      </c>
      <c r="BB33" s="38">
        <f t="shared" si="14"/>
        <v>25000000</v>
      </c>
      <c r="BC33" s="38">
        <f t="shared" si="14"/>
        <v>25000000</v>
      </c>
      <c r="BD33" s="38">
        <f t="shared" si="14"/>
        <v>25000000</v>
      </c>
      <c r="BE33" s="38">
        <f t="shared" si="14"/>
        <v>25000000</v>
      </c>
      <c r="BF33" s="38">
        <f t="shared" si="14"/>
        <v>25000000</v>
      </c>
      <c r="BG33" s="38">
        <f t="shared" si="14"/>
        <v>25000000</v>
      </c>
      <c r="BH33" s="38">
        <f t="shared" si="14"/>
        <v>25000000</v>
      </c>
      <c r="BI33" s="38">
        <f t="shared" si="14"/>
        <v>25000000</v>
      </c>
      <c r="BJ33" s="38">
        <f t="shared" si="14"/>
        <v>25000000</v>
      </c>
      <c r="BK33" s="38">
        <f t="shared" si="14"/>
        <v>25000000</v>
      </c>
      <c r="BL33" s="38">
        <f t="shared" si="14"/>
        <v>25000000</v>
      </c>
      <c r="BM33" s="38">
        <f t="shared" si="14"/>
        <v>25000000</v>
      </c>
      <c r="BN33" s="38">
        <f t="shared" si="14"/>
        <v>25000000</v>
      </c>
      <c r="BO33" s="38">
        <f t="shared" si="14"/>
        <v>25000000</v>
      </c>
      <c r="BP33" s="38">
        <f t="shared" si="14"/>
        <v>25000000</v>
      </c>
      <c r="BQ33" s="38">
        <f t="shared" si="14"/>
        <v>25000000</v>
      </c>
      <c r="BR33" s="38">
        <f t="shared" si="14"/>
        <v>25000000</v>
      </c>
      <c r="BS33" s="38">
        <f t="shared" si="14"/>
        <v>25000000</v>
      </c>
      <c r="BT33" s="38">
        <f t="shared" si="14"/>
        <v>25000000</v>
      </c>
      <c r="BU33" s="38">
        <f t="shared" si="14"/>
        <v>25000000</v>
      </c>
      <c r="BV33" s="38">
        <f t="shared" si="14"/>
        <v>25000000</v>
      </c>
      <c r="BW33" s="38">
        <f t="shared" si="14"/>
        <v>25000000</v>
      </c>
      <c r="BX33" s="38">
        <f t="shared" si="14"/>
        <v>25000000</v>
      </c>
      <c r="BY33" s="38">
        <f t="shared" si="14"/>
        <v>25000000</v>
      </c>
      <c r="BZ33" s="38">
        <f t="shared" si="14"/>
        <v>25000000</v>
      </c>
      <c r="CA33" s="38">
        <f t="shared" si="14"/>
        <v>25000000</v>
      </c>
      <c r="CB33" s="38">
        <f t="shared" si="14"/>
        <v>25000000</v>
      </c>
      <c r="CC33" s="38">
        <f t="shared" si="14"/>
        <v>25000000</v>
      </c>
      <c r="CD33" s="38">
        <f t="shared" si="14"/>
        <v>25000000</v>
      </c>
      <c r="CE33" s="38">
        <f t="shared" si="14"/>
        <v>25000000</v>
      </c>
      <c r="CF33" s="38">
        <f t="shared" si="14"/>
        <v>25000000</v>
      </c>
      <c r="CG33" s="38">
        <f t="shared" si="14"/>
        <v>25000000</v>
      </c>
      <c r="CH33" s="38">
        <f t="shared" si="14"/>
        <v>25000000</v>
      </c>
      <c r="CI33" s="38">
        <f t="shared" si="14"/>
        <v>25000000</v>
      </c>
      <c r="CJ33" s="38">
        <f t="shared" si="14"/>
        <v>25000000</v>
      </c>
      <c r="CK33" s="38">
        <f t="shared" si="14"/>
        <v>25000000</v>
      </c>
      <c r="CL33" s="38">
        <f t="shared" si="14"/>
        <v>25000000</v>
      </c>
      <c r="CM33" s="38">
        <f t="shared" si="14"/>
        <v>25000000</v>
      </c>
      <c r="CN33" s="38">
        <f t="shared" si="14"/>
        <v>25000000</v>
      </c>
      <c r="CO33" s="38">
        <f t="shared" si="14"/>
        <v>25000000</v>
      </c>
      <c r="CP33" s="38">
        <f t="shared" si="14"/>
        <v>25000000</v>
      </c>
      <c r="CQ33" s="38">
        <f t="shared" si="14"/>
        <v>25000000</v>
      </c>
      <c r="CR33" s="38">
        <f t="shared" si="14"/>
        <v>25000000</v>
      </c>
      <c r="CS33" s="38">
        <f t="shared" si="14"/>
        <v>25000000</v>
      </c>
      <c r="CT33" s="38">
        <f t="shared" si="14"/>
        <v>25000000</v>
      </c>
      <c r="CU33" s="38">
        <f t="shared" si="14"/>
        <v>25000000</v>
      </c>
      <c r="CV33" s="38">
        <f t="shared" si="14"/>
        <v>25000000</v>
      </c>
      <c r="CW33" s="38">
        <f t="shared" si="14"/>
        <v>25000000</v>
      </c>
      <c r="CX33" s="38">
        <f t="shared" si="14"/>
        <v>25000000</v>
      </c>
      <c r="CY33" s="38">
        <f t="shared" si="14"/>
        <v>25000000</v>
      </c>
      <c r="CZ33" s="38">
        <f t="shared" si="14"/>
        <v>25000000</v>
      </c>
      <c r="DA33" s="38">
        <f t="shared" si="14"/>
        <v>25000000</v>
      </c>
      <c r="DB33" s="38">
        <f t="shared" si="14"/>
        <v>25000000</v>
      </c>
      <c r="DC33" s="38">
        <f t="shared" si="14"/>
        <v>25000000</v>
      </c>
      <c r="DD33" s="38">
        <f t="shared" si="14"/>
        <v>25000000</v>
      </c>
      <c r="DE33" s="38">
        <f t="shared" si="14"/>
        <v>25000000</v>
      </c>
      <c r="DF33" s="38">
        <f t="shared" si="14"/>
        <v>25000000</v>
      </c>
      <c r="DG33" s="38">
        <f t="shared" si="14"/>
        <v>25000000</v>
      </c>
      <c r="DH33" s="38">
        <f t="shared" si="14"/>
        <v>25000000</v>
      </c>
      <c r="DI33" s="38">
        <f t="shared" si="14"/>
        <v>25000000</v>
      </c>
      <c r="DJ33" s="38">
        <f t="shared" si="14"/>
        <v>25000000</v>
      </c>
      <c r="DK33" s="38">
        <f t="shared" si="14"/>
        <v>25000000</v>
      </c>
      <c r="DL33" s="38">
        <f t="shared" si="14"/>
        <v>25000000</v>
      </c>
      <c r="DM33" s="38">
        <f t="shared" si="14"/>
        <v>25000000</v>
      </c>
      <c r="DN33" s="38">
        <f t="shared" si="14"/>
        <v>25000000</v>
      </c>
      <c r="DO33" s="38">
        <f t="shared" si="14"/>
        <v>25000000</v>
      </c>
      <c r="DP33" s="38">
        <f t="shared" si="14"/>
        <v>25000000</v>
      </c>
      <c r="DQ33" s="38">
        <f t="shared" si="14"/>
        <v>25000000</v>
      </c>
      <c r="DR33" s="38">
        <f t="shared" si="14"/>
        <v>25000000</v>
      </c>
    </row>
    <row r="34" ht="14.25" customHeight="1" outlineLevel="2">
      <c r="B34" s="277" t="str">
        <f t="shared" ref="B34:C34" si="15">B17</f>
        <v>Outlier Ventures</v>
      </c>
      <c r="C34" s="38">
        <f t="shared" si="15"/>
        <v>0</v>
      </c>
      <c r="D34" s="38">
        <f t="shared" ref="D34:DR34" si="16">C34+D17</f>
        <v>0</v>
      </c>
      <c r="E34" s="38">
        <f t="shared" si="16"/>
        <v>0</v>
      </c>
      <c r="F34" s="38">
        <f t="shared" si="16"/>
        <v>0</v>
      </c>
      <c r="G34" s="38">
        <f t="shared" si="16"/>
        <v>0</v>
      </c>
      <c r="H34" s="38">
        <f t="shared" si="16"/>
        <v>0</v>
      </c>
      <c r="I34" s="38">
        <f t="shared" si="16"/>
        <v>250000</v>
      </c>
      <c r="J34" s="38">
        <f t="shared" si="16"/>
        <v>500000</v>
      </c>
      <c r="K34" s="38">
        <f t="shared" si="16"/>
        <v>750000</v>
      </c>
      <c r="L34" s="38">
        <f t="shared" si="16"/>
        <v>1000000</v>
      </c>
      <c r="M34" s="38">
        <f t="shared" si="16"/>
        <v>1250000</v>
      </c>
      <c r="N34" s="38">
        <f t="shared" si="16"/>
        <v>1500000</v>
      </c>
      <c r="O34" s="38">
        <f t="shared" si="16"/>
        <v>1750000</v>
      </c>
      <c r="P34" s="38">
        <f t="shared" si="16"/>
        <v>2000000</v>
      </c>
      <c r="Q34" s="38">
        <f t="shared" si="16"/>
        <v>2250000</v>
      </c>
      <c r="R34" s="38">
        <f t="shared" si="16"/>
        <v>2500000</v>
      </c>
      <c r="S34" s="38">
        <f t="shared" si="16"/>
        <v>2750000</v>
      </c>
      <c r="T34" s="38">
        <f t="shared" si="16"/>
        <v>3000000</v>
      </c>
      <c r="U34" s="38">
        <f t="shared" si="16"/>
        <v>3250000</v>
      </c>
      <c r="V34" s="38">
        <f t="shared" si="16"/>
        <v>3500000</v>
      </c>
      <c r="W34" s="38">
        <f t="shared" si="16"/>
        <v>3750000</v>
      </c>
      <c r="X34" s="38">
        <f t="shared" si="16"/>
        <v>4000000</v>
      </c>
      <c r="Y34" s="38">
        <f t="shared" si="16"/>
        <v>4250000</v>
      </c>
      <c r="Z34" s="38">
        <f t="shared" si="16"/>
        <v>4500000</v>
      </c>
      <c r="AA34" s="38">
        <f t="shared" si="16"/>
        <v>4750000</v>
      </c>
      <c r="AB34" s="38">
        <f t="shared" si="16"/>
        <v>5000000</v>
      </c>
      <c r="AC34" s="38">
        <f t="shared" si="16"/>
        <v>5250000</v>
      </c>
      <c r="AD34" s="38">
        <f t="shared" si="16"/>
        <v>5500000</v>
      </c>
      <c r="AE34" s="38">
        <f t="shared" si="16"/>
        <v>5750000</v>
      </c>
      <c r="AF34" s="38">
        <f t="shared" si="16"/>
        <v>6000000</v>
      </c>
      <c r="AG34" s="38">
        <f t="shared" si="16"/>
        <v>6000000</v>
      </c>
      <c r="AH34" s="38">
        <f t="shared" si="16"/>
        <v>6000000</v>
      </c>
      <c r="AI34" s="38">
        <f t="shared" si="16"/>
        <v>6000000</v>
      </c>
      <c r="AJ34" s="38">
        <f t="shared" si="16"/>
        <v>6000000</v>
      </c>
      <c r="AK34" s="38">
        <f t="shared" si="16"/>
        <v>6000000</v>
      </c>
      <c r="AL34" s="38">
        <f t="shared" si="16"/>
        <v>6000000</v>
      </c>
      <c r="AM34" s="38">
        <f t="shared" si="16"/>
        <v>6000000</v>
      </c>
      <c r="AN34" s="38">
        <f t="shared" si="16"/>
        <v>6000000</v>
      </c>
      <c r="AO34" s="38">
        <f t="shared" si="16"/>
        <v>6000000</v>
      </c>
      <c r="AP34" s="38">
        <f t="shared" si="16"/>
        <v>6000000</v>
      </c>
      <c r="AQ34" s="38">
        <f t="shared" si="16"/>
        <v>6000000</v>
      </c>
      <c r="AR34" s="38">
        <f t="shared" si="16"/>
        <v>6000000</v>
      </c>
      <c r="AS34" s="38">
        <f t="shared" si="16"/>
        <v>6000000</v>
      </c>
      <c r="AT34" s="38">
        <f t="shared" si="16"/>
        <v>6000000</v>
      </c>
      <c r="AU34" s="38">
        <f t="shared" si="16"/>
        <v>6000000</v>
      </c>
      <c r="AV34" s="38">
        <f t="shared" si="16"/>
        <v>6000000</v>
      </c>
      <c r="AW34" s="38">
        <f t="shared" si="16"/>
        <v>6000000</v>
      </c>
      <c r="AX34" s="38">
        <f t="shared" si="16"/>
        <v>6000000</v>
      </c>
      <c r="AY34" s="38">
        <f t="shared" si="16"/>
        <v>6000000</v>
      </c>
      <c r="AZ34" s="38">
        <f t="shared" si="16"/>
        <v>6000000</v>
      </c>
      <c r="BA34" s="38">
        <f t="shared" si="16"/>
        <v>6000000</v>
      </c>
      <c r="BB34" s="38">
        <f t="shared" si="16"/>
        <v>6000000</v>
      </c>
      <c r="BC34" s="38">
        <f t="shared" si="16"/>
        <v>6000000</v>
      </c>
      <c r="BD34" s="38">
        <f t="shared" si="16"/>
        <v>6000000</v>
      </c>
      <c r="BE34" s="38">
        <f t="shared" si="16"/>
        <v>6000000</v>
      </c>
      <c r="BF34" s="38">
        <f t="shared" si="16"/>
        <v>6000000</v>
      </c>
      <c r="BG34" s="38">
        <f t="shared" si="16"/>
        <v>6000000</v>
      </c>
      <c r="BH34" s="38">
        <f t="shared" si="16"/>
        <v>6000000</v>
      </c>
      <c r="BI34" s="38">
        <f t="shared" si="16"/>
        <v>6000000</v>
      </c>
      <c r="BJ34" s="38">
        <f t="shared" si="16"/>
        <v>6000000</v>
      </c>
      <c r="BK34" s="38">
        <f t="shared" si="16"/>
        <v>6000000</v>
      </c>
      <c r="BL34" s="38">
        <f t="shared" si="16"/>
        <v>6000000</v>
      </c>
      <c r="BM34" s="38">
        <f t="shared" si="16"/>
        <v>6000000</v>
      </c>
      <c r="BN34" s="38">
        <f t="shared" si="16"/>
        <v>6000000</v>
      </c>
      <c r="BO34" s="38">
        <f t="shared" si="16"/>
        <v>6000000</v>
      </c>
      <c r="BP34" s="38">
        <f t="shared" si="16"/>
        <v>6000000</v>
      </c>
      <c r="BQ34" s="38">
        <f t="shared" si="16"/>
        <v>6000000</v>
      </c>
      <c r="BR34" s="38">
        <f t="shared" si="16"/>
        <v>6000000</v>
      </c>
      <c r="BS34" s="38">
        <f t="shared" si="16"/>
        <v>6000000</v>
      </c>
      <c r="BT34" s="38">
        <f t="shared" si="16"/>
        <v>6000000</v>
      </c>
      <c r="BU34" s="38">
        <f t="shared" si="16"/>
        <v>6000000</v>
      </c>
      <c r="BV34" s="38">
        <f t="shared" si="16"/>
        <v>6000000</v>
      </c>
      <c r="BW34" s="38">
        <f t="shared" si="16"/>
        <v>6000000</v>
      </c>
      <c r="BX34" s="38">
        <f t="shared" si="16"/>
        <v>6000000</v>
      </c>
      <c r="BY34" s="38">
        <f t="shared" si="16"/>
        <v>6000000</v>
      </c>
      <c r="BZ34" s="38">
        <f t="shared" si="16"/>
        <v>6000000</v>
      </c>
      <c r="CA34" s="38">
        <f t="shared" si="16"/>
        <v>6000000</v>
      </c>
      <c r="CB34" s="38">
        <f t="shared" si="16"/>
        <v>6000000</v>
      </c>
      <c r="CC34" s="38">
        <f t="shared" si="16"/>
        <v>6000000</v>
      </c>
      <c r="CD34" s="38">
        <f t="shared" si="16"/>
        <v>6000000</v>
      </c>
      <c r="CE34" s="38">
        <f t="shared" si="16"/>
        <v>6000000</v>
      </c>
      <c r="CF34" s="38">
        <f t="shared" si="16"/>
        <v>6000000</v>
      </c>
      <c r="CG34" s="38">
        <f t="shared" si="16"/>
        <v>6000000</v>
      </c>
      <c r="CH34" s="38">
        <f t="shared" si="16"/>
        <v>6000000</v>
      </c>
      <c r="CI34" s="38">
        <f t="shared" si="16"/>
        <v>6000000</v>
      </c>
      <c r="CJ34" s="38">
        <f t="shared" si="16"/>
        <v>6000000</v>
      </c>
      <c r="CK34" s="38">
        <f t="shared" si="16"/>
        <v>6000000</v>
      </c>
      <c r="CL34" s="38">
        <f t="shared" si="16"/>
        <v>6000000</v>
      </c>
      <c r="CM34" s="38">
        <f t="shared" si="16"/>
        <v>6000000</v>
      </c>
      <c r="CN34" s="38">
        <f t="shared" si="16"/>
        <v>6000000</v>
      </c>
      <c r="CO34" s="38">
        <f t="shared" si="16"/>
        <v>6000000</v>
      </c>
      <c r="CP34" s="38">
        <f t="shared" si="16"/>
        <v>6000000</v>
      </c>
      <c r="CQ34" s="38">
        <f t="shared" si="16"/>
        <v>6000000</v>
      </c>
      <c r="CR34" s="38">
        <f t="shared" si="16"/>
        <v>6000000</v>
      </c>
      <c r="CS34" s="38">
        <f t="shared" si="16"/>
        <v>6000000</v>
      </c>
      <c r="CT34" s="38">
        <f t="shared" si="16"/>
        <v>6000000</v>
      </c>
      <c r="CU34" s="38">
        <f t="shared" si="16"/>
        <v>6000000</v>
      </c>
      <c r="CV34" s="38">
        <f t="shared" si="16"/>
        <v>6000000</v>
      </c>
      <c r="CW34" s="38">
        <f t="shared" si="16"/>
        <v>6000000</v>
      </c>
      <c r="CX34" s="38">
        <f t="shared" si="16"/>
        <v>6000000</v>
      </c>
      <c r="CY34" s="38">
        <f t="shared" si="16"/>
        <v>6000000</v>
      </c>
      <c r="CZ34" s="38">
        <f t="shared" si="16"/>
        <v>6000000</v>
      </c>
      <c r="DA34" s="38">
        <f t="shared" si="16"/>
        <v>6000000</v>
      </c>
      <c r="DB34" s="38">
        <f t="shared" si="16"/>
        <v>6000000</v>
      </c>
      <c r="DC34" s="38">
        <f t="shared" si="16"/>
        <v>6000000</v>
      </c>
      <c r="DD34" s="38">
        <f t="shared" si="16"/>
        <v>6000000</v>
      </c>
      <c r="DE34" s="38">
        <f t="shared" si="16"/>
        <v>6000000</v>
      </c>
      <c r="DF34" s="38">
        <f t="shared" si="16"/>
        <v>6000000</v>
      </c>
      <c r="DG34" s="38">
        <f t="shared" si="16"/>
        <v>6000000</v>
      </c>
      <c r="DH34" s="38">
        <f t="shared" si="16"/>
        <v>6000000</v>
      </c>
      <c r="DI34" s="38">
        <f t="shared" si="16"/>
        <v>6000000</v>
      </c>
      <c r="DJ34" s="38">
        <f t="shared" si="16"/>
        <v>6000000</v>
      </c>
      <c r="DK34" s="38">
        <f t="shared" si="16"/>
        <v>6000000</v>
      </c>
      <c r="DL34" s="38">
        <f t="shared" si="16"/>
        <v>6000000</v>
      </c>
      <c r="DM34" s="38">
        <f t="shared" si="16"/>
        <v>6000000</v>
      </c>
      <c r="DN34" s="38">
        <f t="shared" si="16"/>
        <v>6000000</v>
      </c>
      <c r="DO34" s="38">
        <f t="shared" si="16"/>
        <v>6000000</v>
      </c>
      <c r="DP34" s="38">
        <f t="shared" si="16"/>
        <v>6000000</v>
      </c>
      <c r="DQ34" s="38">
        <f t="shared" si="16"/>
        <v>6000000</v>
      </c>
      <c r="DR34" s="38">
        <f t="shared" si="16"/>
        <v>6000000</v>
      </c>
    </row>
    <row r="35" ht="14.25" customHeight="1" outlineLevel="2">
      <c r="B35" s="277" t="str">
        <f t="shared" ref="B35:C35" si="17">B18</f>
        <v>Advisors</v>
      </c>
      <c r="C35" s="38">
        <f t="shared" si="17"/>
        <v>0</v>
      </c>
      <c r="D35" s="38">
        <f t="shared" ref="D35:DR35" si="18">C35+D18</f>
        <v>0</v>
      </c>
      <c r="E35" s="38">
        <f t="shared" si="18"/>
        <v>0</v>
      </c>
      <c r="F35" s="38">
        <f t="shared" si="18"/>
        <v>0</v>
      </c>
      <c r="G35" s="38">
        <f t="shared" si="18"/>
        <v>0</v>
      </c>
      <c r="H35" s="38">
        <f t="shared" si="18"/>
        <v>0</v>
      </c>
      <c r="I35" s="38">
        <f t="shared" si="18"/>
        <v>166666.6667</v>
      </c>
      <c r="J35" s="38">
        <f t="shared" si="18"/>
        <v>333333.3333</v>
      </c>
      <c r="K35" s="38">
        <f t="shared" si="18"/>
        <v>500000</v>
      </c>
      <c r="L35" s="38">
        <f t="shared" si="18"/>
        <v>666666.6667</v>
      </c>
      <c r="M35" s="38">
        <f t="shared" si="18"/>
        <v>833333.3333</v>
      </c>
      <c r="N35" s="38">
        <f t="shared" si="18"/>
        <v>1000000</v>
      </c>
      <c r="O35" s="38">
        <f t="shared" si="18"/>
        <v>1166666.667</v>
      </c>
      <c r="P35" s="38">
        <f t="shared" si="18"/>
        <v>1333333.333</v>
      </c>
      <c r="Q35" s="38">
        <f t="shared" si="18"/>
        <v>1500000</v>
      </c>
      <c r="R35" s="38">
        <f t="shared" si="18"/>
        <v>1666666.667</v>
      </c>
      <c r="S35" s="38">
        <f t="shared" si="18"/>
        <v>1833333.333</v>
      </c>
      <c r="T35" s="38">
        <f t="shared" si="18"/>
        <v>2000000</v>
      </c>
      <c r="U35" s="38">
        <f t="shared" si="18"/>
        <v>2166666.667</v>
      </c>
      <c r="V35" s="38">
        <f t="shared" si="18"/>
        <v>2333333.333</v>
      </c>
      <c r="W35" s="38">
        <f t="shared" si="18"/>
        <v>2500000</v>
      </c>
      <c r="X35" s="38">
        <f t="shared" si="18"/>
        <v>2666666.667</v>
      </c>
      <c r="Y35" s="38">
        <f t="shared" si="18"/>
        <v>2833333.333</v>
      </c>
      <c r="Z35" s="38">
        <f t="shared" si="18"/>
        <v>3000000</v>
      </c>
      <c r="AA35" s="38">
        <f t="shared" si="18"/>
        <v>3166666.667</v>
      </c>
      <c r="AB35" s="38">
        <f t="shared" si="18"/>
        <v>3333333.333</v>
      </c>
      <c r="AC35" s="38">
        <f t="shared" si="18"/>
        <v>3500000</v>
      </c>
      <c r="AD35" s="38">
        <f t="shared" si="18"/>
        <v>3666666.667</v>
      </c>
      <c r="AE35" s="38">
        <f t="shared" si="18"/>
        <v>3833333.333</v>
      </c>
      <c r="AF35" s="38">
        <f t="shared" si="18"/>
        <v>4000000</v>
      </c>
      <c r="AG35" s="38">
        <f t="shared" si="18"/>
        <v>4000000</v>
      </c>
      <c r="AH35" s="38">
        <f t="shared" si="18"/>
        <v>4000000</v>
      </c>
      <c r="AI35" s="38">
        <f t="shared" si="18"/>
        <v>4000000</v>
      </c>
      <c r="AJ35" s="38">
        <f t="shared" si="18"/>
        <v>4000000</v>
      </c>
      <c r="AK35" s="38">
        <f t="shared" si="18"/>
        <v>4000000</v>
      </c>
      <c r="AL35" s="38">
        <f t="shared" si="18"/>
        <v>4000000</v>
      </c>
      <c r="AM35" s="38">
        <f t="shared" si="18"/>
        <v>4000000</v>
      </c>
      <c r="AN35" s="38">
        <f t="shared" si="18"/>
        <v>4000000</v>
      </c>
      <c r="AO35" s="38">
        <f t="shared" si="18"/>
        <v>4000000</v>
      </c>
      <c r="AP35" s="38">
        <f t="shared" si="18"/>
        <v>4000000</v>
      </c>
      <c r="AQ35" s="38">
        <f t="shared" si="18"/>
        <v>4000000</v>
      </c>
      <c r="AR35" s="38">
        <f t="shared" si="18"/>
        <v>4000000</v>
      </c>
      <c r="AS35" s="38">
        <f t="shared" si="18"/>
        <v>4000000</v>
      </c>
      <c r="AT35" s="38">
        <f t="shared" si="18"/>
        <v>4000000</v>
      </c>
      <c r="AU35" s="38">
        <f t="shared" si="18"/>
        <v>4000000</v>
      </c>
      <c r="AV35" s="38">
        <f t="shared" si="18"/>
        <v>4000000</v>
      </c>
      <c r="AW35" s="38">
        <f t="shared" si="18"/>
        <v>4000000</v>
      </c>
      <c r="AX35" s="38">
        <f t="shared" si="18"/>
        <v>4000000</v>
      </c>
      <c r="AY35" s="38">
        <f t="shared" si="18"/>
        <v>4000000</v>
      </c>
      <c r="AZ35" s="38">
        <f t="shared" si="18"/>
        <v>4000000</v>
      </c>
      <c r="BA35" s="38">
        <f t="shared" si="18"/>
        <v>4000000</v>
      </c>
      <c r="BB35" s="38">
        <f t="shared" si="18"/>
        <v>4000000</v>
      </c>
      <c r="BC35" s="38">
        <f t="shared" si="18"/>
        <v>4000000</v>
      </c>
      <c r="BD35" s="38">
        <f t="shared" si="18"/>
        <v>4000000</v>
      </c>
      <c r="BE35" s="38">
        <f t="shared" si="18"/>
        <v>4000000</v>
      </c>
      <c r="BF35" s="38">
        <f t="shared" si="18"/>
        <v>4000000</v>
      </c>
      <c r="BG35" s="38">
        <f t="shared" si="18"/>
        <v>4000000</v>
      </c>
      <c r="BH35" s="38">
        <f t="shared" si="18"/>
        <v>4000000</v>
      </c>
      <c r="BI35" s="38">
        <f t="shared" si="18"/>
        <v>4000000</v>
      </c>
      <c r="BJ35" s="38">
        <f t="shared" si="18"/>
        <v>4000000</v>
      </c>
      <c r="BK35" s="38">
        <f t="shared" si="18"/>
        <v>4000000</v>
      </c>
      <c r="BL35" s="38">
        <f t="shared" si="18"/>
        <v>4000000</v>
      </c>
      <c r="BM35" s="38">
        <f t="shared" si="18"/>
        <v>4000000</v>
      </c>
      <c r="BN35" s="38">
        <f t="shared" si="18"/>
        <v>4000000</v>
      </c>
      <c r="BO35" s="38">
        <f t="shared" si="18"/>
        <v>4000000</v>
      </c>
      <c r="BP35" s="38">
        <f t="shared" si="18"/>
        <v>4000000</v>
      </c>
      <c r="BQ35" s="38">
        <f t="shared" si="18"/>
        <v>4000000</v>
      </c>
      <c r="BR35" s="38">
        <f t="shared" si="18"/>
        <v>4000000</v>
      </c>
      <c r="BS35" s="38">
        <f t="shared" si="18"/>
        <v>4000000</v>
      </c>
      <c r="BT35" s="38">
        <f t="shared" si="18"/>
        <v>4000000</v>
      </c>
      <c r="BU35" s="38">
        <f t="shared" si="18"/>
        <v>4000000</v>
      </c>
      <c r="BV35" s="38">
        <f t="shared" si="18"/>
        <v>4000000</v>
      </c>
      <c r="BW35" s="38">
        <f t="shared" si="18"/>
        <v>4000000</v>
      </c>
      <c r="BX35" s="38">
        <f t="shared" si="18"/>
        <v>4000000</v>
      </c>
      <c r="BY35" s="38">
        <f t="shared" si="18"/>
        <v>4000000</v>
      </c>
      <c r="BZ35" s="38">
        <f t="shared" si="18"/>
        <v>4000000</v>
      </c>
      <c r="CA35" s="38">
        <f t="shared" si="18"/>
        <v>4000000</v>
      </c>
      <c r="CB35" s="38">
        <f t="shared" si="18"/>
        <v>4000000</v>
      </c>
      <c r="CC35" s="38">
        <f t="shared" si="18"/>
        <v>4000000</v>
      </c>
      <c r="CD35" s="38">
        <f t="shared" si="18"/>
        <v>4000000</v>
      </c>
      <c r="CE35" s="38">
        <f t="shared" si="18"/>
        <v>4000000</v>
      </c>
      <c r="CF35" s="38">
        <f t="shared" si="18"/>
        <v>4000000</v>
      </c>
      <c r="CG35" s="38">
        <f t="shared" si="18"/>
        <v>4000000</v>
      </c>
      <c r="CH35" s="38">
        <f t="shared" si="18"/>
        <v>4000000</v>
      </c>
      <c r="CI35" s="38">
        <f t="shared" si="18"/>
        <v>4000000</v>
      </c>
      <c r="CJ35" s="38">
        <f t="shared" si="18"/>
        <v>4000000</v>
      </c>
      <c r="CK35" s="38">
        <f t="shared" si="18"/>
        <v>4000000</v>
      </c>
      <c r="CL35" s="38">
        <f t="shared" si="18"/>
        <v>4000000</v>
      </c>
      <c r="CM35" s="38">
        <f t="shared" si="18"/>
        <v>4000000</v>
      </c>
      <c r="CN35" s="38">
        <f t="shared" si="18"/>
        <v>4000000</v>
      </c>
      <c r="CO35" s="38">
        <f t="shared" si="18"/>
        <v>4000000</v>
      </c>
      <c r="CP35" s="38">
        <f t="shared" si="18"/>
        <v>4000000</v>
      </c>
      <c r="CQ35" s="38">
        <f t="shared" si="18"/>
        <v>4000000</v>
      </c>
      <c r="CR35" s="38">
        <f t="shared" si="18"/>
        <v>4000000</v>
      </c>
      <c r="CS35" s="38">
        <f t="shared" si="18"/>
        <v>4000000</v>
      </c>
      <c r="CT35" s="38">
        <f t="shared" si="18"/>
        <v>4000000</v>
      </c>
      <c r="CU35" s="38">
        <f t="shared" si="18"/>
        <v>4000000</v>
      </c>
      <c r="CV35" s="38">
        <f t="shared" si="18"/>
        <v>4000000</v>
      </c>
      <c r="CW35" s="38">
        <f t="shared" si="18"/>
        <v>4000000</v>
      </c>
      <c r="CX35" s="38">
        <f t="shared" si="18"/>
        <v>4000000</v>
      </c>
      <c r="CY35" s="38">
        <f t="shared" si="18"/>
        <v>4000000</v>
      </c>
      <c r="CZ35" s="38">
        <f t="shared" si="18"/>
        <v>4000000</v>
      </c>
      <c r="DA35" s="38">
        <f t="shared" si="18"/>
        <v>4000000</v>
      </c>
      <c r="DB35" s="38">
        <f t="shared" si="18"/>
        <v>4000000</v>
      </c>
      <c r="DC35" s="38">
        <f t="shared" si="18"/>
        <v>4000000</v>
      </c>
      <c r="DD35" s="38">
        <f t="shared" si="18"/>
        <v>4000000</v>
      </c>
      <c r="DE35" s="38">
        <f t="shared" si="18"/>
        <v>4000000</v>
      </c>
      <c r="DF35" s="38">
        <f t="shared" si="18"/>
        <v>4000000</v>
      </c>
      <c r="DG35" s="38">
        <f t="shared" si="18"/>
        <v>4000000</v>
      </c>
      <c r="DH35" s="38">
        <f t="shared" si="18"/>
        <v>4000000</v>
      </c>
      <c r="DI35" s="38">
        <f t="shared" si="18"/>
        <v>4000000</v>
      </c>
      <c r="DJ35" s="38">
        <f t="shared" si="18"/>
        <v>4000000</v>
      </c>
      <c r="DK35" s="38">
        <f t="shared" si="18"/>
        <v>4000000</v>
      </c>
      <c r="DL35" s="38">
        <f t="shared" si="18"/>
        <v>4000000</v>
      </c>
      <c r="DM35" s="38">
        <f t="shared" si="18"/>
        <v>4000000</v>
      </c>
      <c r="DN35" s="38">
        <f t="shared" si="18"/>
        <v>4000000</v>
      </c>
      <c r="DO35" s="38">
        <f t="shared" si="18"/>
        <v>4000000</v>
      </c>
      <c r="DP35" s="38">
        <f t="shared" si="18"/>
        <v>4000000</v>
      </c>
      <c r="DQ35" s="38">
        <f t="shared" si="18"/>
        <v>4000000</v>
      </c>
      <c r="DR35" s="38">
        <f t="shared" si="18"/>
        <v>4000000</v>
      </c>
    </row>
    <row r="36" ht="14.25" customHeight="1" outlineLevel="2">
      <c r="B36" s="277" t="str">
        <f t="shared" ref="B36:C36" si="19">B19</f>
        <v>Strategic Partners</v>
      </c>
      <c r="C36" s="38">
        <f t="shared" si="19"/>
        <v>0</v>
      </c>
      <c r="D36" s="38">
        <f t="shared" ref="D36:DR36" si="20">C36+D19</f>
        <v>0</v>
      </c>
      <c r="E36" s="38">
        <f t="shared" si="20"/>
        <v>0</v>
      </c>
      <c r="F36" s="38">
        <f t="shared" si="20"/>
        <v>0</v>
      </c>
      <c r="G36" s="38">
        <f t="shared" si="20"/>
        <v>0</v>
      </c>
      <c r="H36" s="38">
        <f t="shared" si="20"/>
        <v>0</v>
      </c>
      <c r="I36" s="38">
        <f t="shared" si="20"/>
        <v>0</v>
      </c>
      <c r="J36" s="38">
        <f t="shared" si="20"/>
        <v>0</v>
      </c>
      <c r="K36" s="38">
        <f t="shared" si="20"/>
        <v>0</v>
      </c>
      <c r="L36" s="38">
        <f t="shared" si="20"/>
        <v>0</v>
      </c>
      <c r="M36" s="38">
        <f t="shared" si="20"/>
        <v>0</v>
      </c>
      <c r="N36" s="38">
        <f t="shared" si="20"/>
        <v>0</v>
      </c>
      <c r="O36" s="38">
        <f t="shared" si="20"/>
        <v>0</v>
      </c>
      <c r="P36" s="38">
        <f t="shared" si="20"/>
        <v>0</v>
      </c>
      <c r="Q36" s="38">
        <f t="shared" si="20"/>
        <v>0</v>
      </c>
      <c r="R36" s="38">
        <f t="shared" si="20"/>
        <v>0</v>
      </c>
      <c r="S36" s="38">
        <f t="shared" si="20"/>
        <v>0</v>
      </c>
      <c r="T36" s="38">
        <f t="shared" si="20"/>
        <v>0</v>
      </c>
      <c r="U36" s="38">
        <f t="shared" si="20"/>
        <v>0</v>
      </c>
      <c r="V36" s="38">
        <f t="shared" si="20"/>
        <v>0</v>
      </c>
      <c r="W36" s="38">
        <f t="shared" si="20"/>
        <v>0</v>
      </c>
      <c r="X36" s="38">
        <f t="shared" si="20"/>
        <v>0</v>
      </c>
      <c r="Y36" s="38">
        <f t="shared" si="20"/>
        <v>0</v>
      </c>
      <c r="Z36" s="38">
        <f t="shared" si="20"/>
        <v>0</v>
      </c>
      <c r="AA36" s="38">
        <f t="shared" si="20"/>
        <v>0</v>
      </c>
      <c r="AB36" s="38">
        <f t="shared" si="20"/>
        <v>0</v>
      </c>
      <c r="AC36" s="38">
        <f t="shared" si="20"/>
        <v>0</v>
      </c>
      <c r="AD36" s="38">
        <f t="shared" si="20"/>
        <v>0</v>
      </c>
      <c r="AE36" s="38">
        <f t="shared" si="20"/>
        <v>0</v>
      </c>
      <c r="AF36" s="38">
        <f t="shared" si="20"/>
        <v>0</v>
      </c>
      <c r="AG36" s="38">
        <f t="shared" si="20"/>
        <v>0</v>
      </c>
      <c r="AH36" s="38">
        <f t="shared" si="20"/>
        <v>0</v>
      </c>
      <c r="AI36" s="38">
        <f t="shared" si="20"/>
        <v>0</v>
      </c>
      <c r="AJ36" s="38">
        <f t="shared" si="20"/>
        <v>0</v>
      </c>
      <c r="AK36" s="38">
        <f t="shared" si="20"/>
        <v>0</v>
      </c>
      <c r="AL36" s="38">
        <f t="shared" si="20"/>
        <v>0</v>
      </c>
      <c r="AM36" s="38">
        <f t="shared" si="20"/>
        <v>0</v>
      </c>
      <c r="AN36" s="38">
        <f t="shared" si="20"/>
        <v>0</v>
      </c>
      <c r="AO36" s="38">
        <f t="shared" si="20"/>
        <v>0</v>
      </c>
      <c r="AP36" s="38">
        <f t="shared" si="20"/>
        <v>0</v>
      </c>
      <c r="AQ36" s="38">
        <f t="shared" si="20"/>
        <v>0</v>
      </c>
      <c r="AR36" s="38">
        <f t="shared" si="20"/>
        <v>0</v>
      </c>
      <c r="AS36" s="38">
        <f t="shared" si="20"/>
        <v>0</v>
      </c>
      <c r="AT36" s="38">
        <f t="shared" si="20"/>
        <v>0</v>
      </c>
      <c r="AU36" s="38">
        <f t="shared" si="20"/>
        <v>0</v>
      </c>
      <c r="AV36" s="38">
        <f t="shared" si="20"/>
        <v>0</v>
      </c>
      <c r="AW36" s="38">
        <f t="shared" si="20"/>
        <v>0</v>
      </c>
      <c r="AX36" s="38">
        <f t="shared" si="20"/>
        <v>0</v>
      </c>
      <c r="AY36" s="38">
        <f t="shared" si="20"/>
        <v>0</v>
      </c>
      <c r="AZ36" s="38">
        <f t="shared" si="20"/>
        <v>0</v>
      </c>
      <c r="BA36" s="38">
        <f t="shared" si="20"/>
        <v>0</v>
      </c>
      <c r="BB36" s="38">
        <f t="shared" si="20"/>
        <v>0</v>
      </c>
      <c r="BC36" s="38">
        <f t="shared" si="20"/>
        <v>0</v>
      </c>
      <c r="BD36" s="38">
        <f t="shared" si="20"/>
        <v>0</v>
      </c>
      <c r="BE36" s="38">
        <f t="shared" si="20"/>
        <v>0</v>
      </c>
      <c r="BF36" s="38">
        <f t="shared" si="20"/>
        <v>0</v>
      </c>
      <c r="BG36" s="38">
        <f t="shared" si="20"/>
        <v>0</v>
      </c>
      <c r="BH36" s="38">
        <f t="shared" si="20"/>
        <v>0</v>
      </c>
      <c r="BI36" s="38">
        <f t="shared" si="20"/>
        <v>0</v>
      </c>
      <c r="BJ36" s="38">
        <f t="shared" si="20"/>
        <v>0</v>
      </c>
      <c r="BK36" s="38">
        <f t="shared" si="20"/>
        <v>0</v>
      </c>
      <c r="BL36" s="38">
        <f t="shared" si="20"/>
        <v>0</v>
      </c>
      <c r="BM36" s="38">
        <f t="shared" si="20"/>
        <v>0</v>
      </c>
      <c r="BN36" s="38">
        <f t="shared" si="20"/>
        <v>0</v>
      </c>
      <c r="BO36" s="38">
        <f t="shared" si="20"/>
        <v>0</v>
      </c>
      <c r="BP36" s="38">
        <f t="shared" si="20"/>
        <v>0</v>
      </c>
      <c r="BQ36" s="38">
        <f t="shared" si="20"/>
        <v>0</v>
      </c>
      <c r="BR36" s="38">
        <f t="shared" si="20"/>
        <v>0</v>
      </c>
      <c r="BS36" s="38">
        <f t="shared" si="20"/>
        <v>0</v>
      </c>
      <c r="BT36" s="38">
        <f t="shared" si="20"/>
        <v>0</v>
      </c>
      <c r="BU36" s="38">
        <f t="shared" si="20"/>
        <v>0</v>
      </c>
      <c r="BV36" s="38">
        <f t="shared" si="20"/>
        <v>0</v>
      </c>
      <c r="BW36" s="38">
        <f t="shared" si="20"/>
        <v>0</v>
      </c>
      <c r="BX36" s="38">
        <f t="shared" si="20"/>
        <v>0</v>
      </c>
      <c r="BY36" s="38">
        <f t="shared" si="20"/>
        <v>0</v>
      </c>
      <c r="BZ36" s="38">
        <f t="shared" si="20"/>
        <v>0</v>
      </c>
      <c r="CA36" s="38">
        <f t="shared" si="20"/>
        <v>0</v>
      </c>
      <c r="CB36" s="38">
        <f t="shared" si="20"/>
        <v>0</v>
      </c>
      <c r="CC36" s="38">
        <f t="shared" si="20"/>
        <v>0</v>
      </c>
      <c r="CD36" s="38">
        <f t="shared" si="20"/>
        <v>0</v>
      </c>
      <c r="CE36" s="38">
        <f t="shared" si="20"/>
        <v>0</v>
      </c>
      <c r="CF36" s="38">
        <f t="shared" si="20"/>
        <v>0</v>
      </c>
      <c r="CG36" s="38">
        <f t="shared" si="20"/>
        <v>0</v>
      </c>
      <c r="CH36" s="38">
        <f t="shared" si="20"/>
        <v>0</v>
      </c>
      <c r="CI36" s="38">
        <f t="shared" si="20"/>
        <v>0</v>
      </c>
      <c r="CJ36" s="38">
        <f t="shared" si="20"/>
        <v>0</v>
      </c>
      <c r="CK36" s="38">
        <f t="shared" si="20"/>
        <v>0</v>
      </c>
      <c r="CL36" s="38">
        <f t="shared" si="20"/>
        <v>0</v>
      </c>
      <c r="CM36" s="38">
        <f t="shared" si="20"/>
        <v>0</v>
      </c>
      <c r="CN36" s="38">
        <f t="shared" si="20"/>
        <v>0</v>
      </c>
      <c r="CO36" s="38">
        <f t="shared" si="20"/>
        <v>0</v>
      </c>
      <c r="CP36" s="38">
        <f t="shared" si="20"/>
        <v>0</v>
      </c>
      <c r="CQ36" s="38">
        <f t="shared" si="20"/>
        <v>0</v>
      </c>
      <c r="CR36" s="38">
        <f t="shared" si="20"/>
        <v>0</v>
      </c>
      <c r="CS36" s="38">
        <f t="shared" si="20"/>
        <v>0</v>
      </c>
      <c r="CT36" s="38">
        <f t="shared" si="20"/>
        <v>0</v>
      </c>
      <c r="CU36" s="38">
        <f t="shared" si="20"/>
        <v>0</v>
      </c>
      <c r="CV36" s="38">
        <f t="shared" si="20"/>
        <v>0</v>
      </c>
      <c r="CW36" s="38">
        <f t="shared" si="20"/>
        <v>0</v>
      </c>
      <c r="CX36" s="38">
        <f t="shared" si="20"/>
        <v>0</v>
      </c>
      <c r="CY36" s="38">
        <f t="shared" si="20"/>
        <v>0</v>
      </c>
      <c r="CZ36" s="38">
        <f t="shared" si="20"/>
        <v>0</v>
      </c>
      <c r="DA36" s="38">
        <f t="shared" si="20"/>
        <v>0</v>
      </c>
      <c r="DB36" s="38">
        <f t="shared" si="20"/>
        <v>0</v>
      </c>
      <c r="DC36" s="38">
        <f t="shared" si="20"/>
        <v>0</v>
      </c>
      <c r="DD36" s="38">
        <f t="shared" si="20"/>
        <v>0</v>
      </c>
      <c r="DE36" s="38">
        <f t="shared" si="20"/>
        <v>0</v>
      </c>
      <c r="DF36" s="38">
        <f t="shared" si="20"/>
        <v>0</v>
      </c>
      <c r="DG36" s="38">
        <f t="shared" si="20"/>
        <v>0</v>
      </c>
      <c r="DH36" s="38">
        <f t="shared" si="20"/>
        <v>0</v>
      </c>
      <c r="DI36" s="38">
        <f t="shared" si="20"/>
        <v>0</v>
      </c>
      <c r="DJ36" s="38">
        <f t="shared" si="20"/>
        <v>0</v>
      </c>
      <c r="DK36" s="38">
        <f t="shared" si="20"/>
        <v>0</v>
      </c>
      <c r="DL36" s="38">
        <f t="shared" si="20"/>
        <v>0</v>
      </c>
      <c r="DM36" s="38">
        <f t="shared" si="20"/>
        <v>0</v>
      </c>
      <c r="DN36" s="38">
        <f t="shared" si="20"/>
        <v>0</v>
      </c>
      <c r="DO36" s="38">
        <f t="shared" si="20"/>
        <v>0</v>
      </c>
      <c r="DP36" s="38">
        <f t="shared" si="20"/>
        <v>0</v>
      </c>
      <c r="DQ36" s="38">
        <f t="shared" si="20"/>
        <v>0</v>
      </c>
      <c r="DR36" s="38">
        <f t="shared" si="20"/>
        <v>0</v>
      </c>
    </row>
    <row r="37" ht="14.25" customHeight="1" outlineLevel="2">
      <c r="B37" s="277" t="str">
        <f t="shared" ref="B37:C37" si="21">B20</f>
        <v>Reserve</v>
      </c>
      <c r="C37" s="38">
        <f t="shared" si="21"/>
        <v>10000000</v>
      </c>
      <c r="D37" s="38">
        <f t="shared" ref="D37:DR37" si="22">C37+D20</f>
        <v>10000000</v>
      </c>
      <c r="E37" s="38">
        <f t="shared" si="22"/>
        <v>10000000</v>
      </c>
      <c r="F37" s="38">
        <f t="shared" si="22"/>
        <v>10000000</v>
      </c>
      <c r="G37" s="38">
        <f t="shared" si="22"/>
        <v>10000000</v>
      </c>
      <c r="H37" s="38">
        <f t="shared" si="22"/>
        <v>10000000</v>
      </c>
      <c r="I37" s="38">
        <f t="shared" si="22"/>
        <v>10000000</v>
      </c>
      <c r="J37" s="38">
        <f t="shared" si="22"/>
        <v>10000000</v>
      </c>
      <c r="K37" s="38">
        <f t="shared" si="22"/>
        <v>10000000</v>
      </c>
      <c r="L37" s="38">
        <f t="shared" si="22"/>
        <v>10000000</v>
      </c>
      <c r="M37" s="38">
        <f t="shared" si="22"/>
        <v>10000000</v>
      </c>
      <c r="N37" s="38">
        <f t="shared" si="22"/>
        <v>10000000</v>
      </c>
      <c r="O37" s="38">
        <f t="shared" si="22"/>
        <v>10000000</v>
      </c>
      <c r="P37" s="38">
        <f t="shared" si="22"/>
        <v>10000000</v>
      </c>
      <c r="Q37" s="38">
        <f t="shared" si="22"/>
        <v>10000000</v>
      </c>
      <c r="R37" s="38">
        <f t="shared" si="22"/>
        <v>10000000</v>
      </c>
      <c r="S37" s="38">
        <f t="shared" si="22"/>
        <v>10000000</v>
      </c>
      <c r="T37" s="38">
        <f t="shared" si="22"/>
        <v>10000000</v>
      </c>
      <c r="U37" s="38">
        <f t="shared" si="22"/>
        <v>10000000</v>
      </c>
      <c r="V37" s="38">
        <f t="shared" si="22"/>
        <v>10000000</v>
      </c>
      <c r="W37" s="38">
        <f t="shared" si="22"/>
        <v>10000000</v>
      </c>
      <c r="X37" s="38">
        <f t="shared" si="22"/>
        <v>10000000</v>
      </c>
      <c r="Y37" s="38">
        <f t="shared" si="22"/>
        <v>10000000</v>
      </c>
      <c r="Z37" s="38">
        <f t="shared" si="22"/>
        <v>10000000</v>
      </c>
      <c r="AA37" s="38">
        <f t="shared" si="22"/>
        <v>10000000</v>
      </c>
      <c r="AB37" s="38">
        <f t="shared" si="22"/>
        <v>10000000</v>
      </c>
      <c r="AC37" s="38">
        <f t="shared" si="22"/>
        <v>10000000</v>
      </c>
      <c r="AD37" s="38">
        <f t="shared" si="22"/>
        <v>10000000</v>
      </c>
      <c r="AE37" s="38">
        <f t="shared" si="22"/>
        <v>10000000</v>
      </c>
      <c r="AF37" s="38">
        <f t="shared" si="22"/>
        <v>10000000</v>
      </c>
      <c r="AG37" s="38">
        <f t="shared" si="22"/>
        <v>10000000</v>
      </c>
      <c r="AH37" s="38">
        <f t="shared" si="22"/>
        <v>10000000</v>
      </c>
      <c r="AI37" s="38">
        <f t="shared" si="22"/>
        <v>10000000</v>
      </c>
      <c r="AJ37" s="38">
        <f t="shared" si="22"/>
        <v>10000000</v>
      </c>
      <c r="AK37" s="38">
        <f t="shared" si="22"/>
        <v>10000000</v>
      </c>
      <c r="AL37" s="38">
        <f t="shared" si="22"/>
        <v>10000000</v>
      </c>
      <c r="AM37" s="38">
        <f t="shared" si="22"/>
        <v>10000000</v>
      </c>
      <c r="AN37" s="38">
        <f t="shared" si="22"/>
        <v>10000000</v>
      </c>
      <c r="AO37" s="38">
        <f t="shared" si="22"/>
        <v>10000000</v>
      </c>
      <c r="AP37" s="38">
        <f t="shared" si="22"/>
        <v>10000000</v>
      </c>
      <c r="AQ37" s="38">
        <f t="shared" si="22"/>
        <v>10000000</v>
      </c>
      <c r="AR37" s="38">
        <f t="shared" si="22"/>
        <v>10000000</v>
      </c>
      <c r="AS37" s="38">
        <f t="shared" si="22"/>
        <v>10000000</v>
      </c>
      <c r="AT37" s="38">
        <f t="shared" si="22"/>
        <v>10000000</v>
      </c>
      <c r="AU37" s="38">
        <f t="shared" si="22"/>
        <v>10000000</v>
      </c>
      <c r="AV37" s="38">
        <f t="shared" si="22"/>
        <v>10000000</v>
      </c>
      <c r="AW37" s="38">
        <f t="shared" si="22"/>
        <v>10000000</v>
      </c>
      <c r="AX37" s="38">
        <f t="shared" si="22"/>
        <v>10000000</v>
      </c>
      <c r="AY37" s="38">
        <f t="shared" si="22"/>
        <v>10000000</v>
      </c>
      <c r="AZ37" s="38">
        <f t="shared" si="22"/>
        <v>10000000</v>
      </c>
      <c r="BA37" s="38">
        <f t="shared" si="22"/>
        <v>10000000</v>
      </c>
      <c r="BB37" s="38">
        <f t="shared" si="22"/>
        <v>10000000</v>
      </c>
      <c r="BC37" s="38">
        <f t="shared" si="22"/>
        <v>10000000</v>
      </c>
      <c r="BD37" s="38">
        <f t="shared" si="22"/>
        <v>10000000</v>
      </c>
      <c r="BE37" s="38">
        <f t="shared" si="22"/>
        <v>10000000</v>
      </c>
      <c r="BF37" s="38">
        <f t="shared" si="22"/>
        <v>10000000</v>
      </c>
      <c r="BG37" s="38">
        <f t="shared" si="22"/>
        <v>10000000</v>
      </c>
      <c r="BH37" s="38">
        <f t="shared" si="22"/>
        <v>10000000</v>
      </c>
      <c r="BI37" s="38">
        <f t="shared" si="22"/>
        <v>10000000</v>
      </c>
      <c r="BJ37" s="38">
        <f t="shared" si="22"/>
        <v>10000000</v>
      </c>
      <c r="BK37" s="38">
        <f t="shared" si="22"/>
        <v>10000000</v>
      </c>
      <c r="BL37" s="38">
        <f t="shared" si="22"/>
        <v>10000000</v>
      </c>
      <c r="BM37" s="38">
        <f t="shared" si="22"/>
        <v>10000000</v>
      </c>
      <c r="BN37" s="38">
        <f t="shared" si="22"/>
        <v>10000000</v>
      </c>
      <c r="BO37" s="38">
        <f t="shared" si="22"/>
        <v>10000000</v>
      </c>
      <c r="BP37" s="38">
        <f t="shared" si="22"/>
        <v>10000000</v>
      </c>
      <c r="BQ37" s="38">
        <f t="shared" si="22"/>
        <v>10000000</v>
      </c>
      <c r="BR37" s="38">
        <f t="shared" si="22"/>
        <v>10000000</v>
      </c>
      <c r="BS37" s="38">
        <f t="shared" si="22"/>
        <v>10000000</v>
      </c>
      <c r="BT37" s="38">
        <f t="shared" si="22"/>
        <v>10000000</v>
      </c>
      <c r="BU37" s="38">
        <f t="shared" si="22"/>
        <v>10000000</v>
      </c>
      <c r="BV37" s="38">
        <f t="shared" si="22"/>
        <v>10000000</v>
      </c>
      <c r="BW37" s="38">
        <f t="shared" si="22"/>
        <v>10000000</v>
      </c>
      <c r="BX37" s="38">
        <f t="shared" si="22"/>
        <v>10000000</v>
      </c>
      <c r="BY37" s="38">
        <f t="shared" si="22"/>
        <v>10000000</v>
      </c>
      <c r="BZ37" s="38">
        <f t="shared" si="22"/>
        <v>10000000</v>
      </c>
      <c r="CA37" s="38">
        <f t="shared" si="22"/>
        <v>10000000</v>
      </c>
      <c r="CB37" s="38">
        <f t="shared" si="22"/>
        <v>10000000</v>
      </c>
      <c r="CC37" s="38">
        <f t="shared" si="22"/>
        <v>10000000</v>
      </c>
      <c r="CD37" s="38">
        <f t="shared" si="22"/>
        <v>10000000</v>
      </c>
      <c r="CE37" s="38">
        <f t="shared" si="22"/>
        <v>10000000</v>
      </c>
      <c r="CF37" s="38">
        <f t="shared" si="22"/>
        <v>10000000</v>
      </c>
      <c r="CG37" s="38">
        <f t="shared" si="22"/>
        <v>10000000</v>
      </c>
      <c r="CH37" s="38">
        <f t="shared" si="22"/>
        <v>10000000</v>
      </c>
      <c r="CI37" s="38">
        <f t="shared" si="22"/>
        <v>10000000</v>
      </c>
      <c r="CJ37" s="38">
        <f t="shared" si="22"/>
        <v>10000000</v>
      </c>
      <c r="CK37" s="38">
        <f t="shared" si="22"/>
        <v>10000000</v>
      </c>
      <c r="CL37" s="38">
        <f t="shared" si="22"/>
        <v>10000000</v>
      </c>
      <c r="CM37" s="38">
        <f t="shared" si="22"/>
        <v>10000000</v>
      </c>
      <c r="CN37" s="38">
        <f t="shared" si="22"/>
        <v>10000000</v>
      </c>
      <c r="CO37" s="38">
        <f t="shared" si="22"/>
        <v>10000000</v>
      </c>
      <c r="CP37" s="38">
        <f t="shared" si="22"/>
        <v>10000000</v>
      </c>
      <c r="CQ37" s="38">
        <f t="shared" si="22"/>
        <v>10000000</v>
      </c>
      <c r="CR37" s="38">
        <f t="shared" si="22"/>
        <v>10000000</v>
      </c>
      <c r="CS37" s="38">
        <f t="shared" si="22"/>
        <v>10000000</v>
      </c>
      <c r="CT37" s="38">
        <f t="shared" si="22"/>
        <v>10000000</v>
      </c>
      <c r="CU37" s="38">
        <f t="shared" si="22"/>
        <v>10000000</v>
      </c>
      <c r="CV37" s="38">
        <f t="shared" si="22"/>
        <v>10000000</v>
      </c>
      <c r="CW37" s="38">
        <f t="shared" si="22"/>
        <v>10000000</v>
      </c>
      <c r="CX37" s="38">
        <f t="shared" si="22"/>
        <v>10000000</v>
      </c>
      <c r="CY37" s="38">
        <f t="shared" si="22"/>
        <v>10000000</v>
      </c>
      <c r="CZ37" s="38">
        <f t="shared" si="22"/>
        <v>10000000</v>
      </c>
      <c r="DA37" s="38">
        <f t="shared" si="22"/>
        <v>10000000</v>
      </c>
      <c r="DB37" s="38">
        <f t="shared" si="22"/>
        <v>10000000</v>
      </c>
      <c r="DC37" s="38">
        <f t="shared" si="22"/>
        <v>10000000</v>
      </c>
      <c r="DD37" s="38">
        <f t="shared" si="22"/>
        <v>10000000</v>
      </c>
      <c r="DE37" s="38">
        <f t="shared" si="22"/>
        <v>10000000</v>
      </c>
      <c r="DF37" s="38">
        <f t="shared" si="22"/>
        <v>10000000</v>
      </c>
      <c r="DG37" s="38">
        <f t="shared" si="22"/>
        <v>10000000</v>
      </c>
      <c r="DH37" s="38">
        <f t="shared" si="22"/>
        <v>10000000</v>
      </c>
      <c r="DI37" s="38">
        <f t="shared" si="22"/>
        <v>10000000</v>
      </c>
      <c r="DJ37" s="38">
        <f t="shared" si="22"/>
        <v>10000000</v>
      </c>
      <c r="DK37" s="38">
        <f t="shared" si="22"/>
        <v>10000000</v>
      </c>
      <c r="DL37" s="38">
        <f t="shared" si="22"/>
        <v>10000000</v>
      </c>
      <c r="DM37" s="38">
        <f t="shared" si="22"/>
        <v>10000000</v>
      </c>
      <c r="DN37" s="38">
        <f t="shared" si="22"/>
        <v>10000000</v>
      </c>
      <c r="DO37" s="38">
        <f t="shared" si="22"/>
        <v>10000000</v>
      </c>
      <c r="DP37" s="38">
        <f t="shared" si="22"/>
        <v>10000000</v>
      </c>
      <c r="DQ37" s="38">
        <f t="shared" si="22"/>
        <v>10000000</v>
      </c>
      <c r="DR37" s="38">
        <f t="shared" si="22"/>
        <v>10000000</v>
      </c>
    </row>
    <row r="38" ht="14.25" customHeight="1" outlineLevel="2">
      <c r="B38" s="277" t="str">
        <f t="shared" ref="B38:C38" si="23">B21</f>
        <v>Community</v>
      </c>
      <c r="C38" s="38">
        <f t="shared" si="23"/>
        <v>0</v>
      </c>
      <c r="D38" s="38">
        <f t="shared" ref="D38:DR38" si="24">C38+D21</f>
        <v>0</v>
      </c>
      <c r="E38" s="38">
        <f t="shared" si="24"/>
        <v>0</v>
      </c>
      <c r="F38" s="38">
        <f t="shared" si="24"/>
        <v>0</v>
      </c>
      <c r="G38" s="38">
        <f t="shared" si="24"/>
        <v>0</v>
      </c>
      <c r="H38" s="38">
        <f t="shared" si="24"/>
        <v>0</v>
      </c>
      <c r="I38" s="38">
        <f t="shared" si="24"/>
        <v>0</v>
      </c>
      <c r="J38" s="38">
        <f t="shared" si="24"/>
        <v>0</v>
      </c>
      <c r="K38" s="38">
        <f t="shared" si="24"/>
        <v>0</v>
      </c>
      <c r="L38" s="38">
        <f t="shared" si="24"/>
        <v>0</v>
      </c>
      <c r="M38" s="38">
        <f t="shared" si="24"/>
        <v>0</v>
      </c>
      <c r="N38" s="38">
        <f t="shared" si="24"/>
        <v>0</v>
      </c>
      <c r="O38" s="38">
        <f t="shared" si="24"/>
        <v>0</v>
      </c>
      <c r="P38" s="38">
        <f t="shared" si="24"/>
        <v>0</v>
      </c>
      <c r="Q38" s="38">
        <f t="shared" si="24"/>
        <v>0</v>
      </c>
      <c r="R38" s="38">
        <f t="shared" si="24"/>
        <v>0</v>
      </c>
      <c r="S38" s="38">
        <f t="shared" si="24"/>
        <v>0</v>
      </c>
      <c r="T38" s="38">
        <f t="shared" si="24"/>
        <v>0</v>
      </c>
      <c r="U38" s="38">
        <f t="shared" si="24"/>
        <v>0</v>
      </c>
      <c r="V38" s="38">
        <f t="shared" si="24"/>
        <v>0</v>
      </c>
      <c r="W38" s="38">
        <f t="shared" si="24"/>
        <v>0</v>
      </c>
      <c r="X38" s="38">
        <f t="shared" si="24"/>
        <v>0</v>
      </c>
      <c r="Y38" s="38">
        <f t="shared" si="24"/>
        <v>0</v>
      </c>
      <c r="Z38" s="38">
        <f t="shared" si="24"/>
        <v>0</v>
      </c>
      <c r="AA38" s="38">
        <f t="shared" si="24"/>
        <v>0</v>
      </c>
      <c r="AB38" s="38">
        <f t="shared" si="24"/>
        <v>0</v>
      </c>
      <c r="AC38" s="38">
        <f t="shared" si="24"/>
        <v>0</v>
      </c>
      <c r="AD38" s="38">
        <f t="shared" si="24"/>
        <v>0</v>
      </c>
      <c r="AE38" s="38">
        <f t="shared" si="24"/>
        <v>0</v>
      </c>
      <c r="AF38" s="38">
        <f t="shared" si="24"/>
        <v>0</v>
      </c>
      <c r="AG38" s="38">
        <f t="shared" si="24"/>
        <v>0</v>
      </c>
      <c r="AH38" s="38">
        <f t="shared" si="24"/>
        <v>0</v>
      </c>
      <c r="AI38" s="38">
        <f t="shared" si="24"/>
        <v>0</v>
      </c>
      <c r="AJ38" s="38">
        <f t="shared" si="24"/>
        <v>0</v>
      </c>
      <c r="AK38" s="38">
        <f t="shared" si="24"/>
        <v>0</v>
      </c>
      <c r="AL38" s="38">
        <f t="shared" si="24"/>
        <v>0</v>
      </c>
      <c r="AM38" s="38">
        <f t="shared" si="24"/>
        <v>0</v>
      </c>
      <c r="AN38" s="38">
        <f t="shared" si="24"/>
        <v>0</v>
      </c>
      <c r="AO38" s="38">
        <f t="shared" si="24"/>
        <v>0</v>
      </c>
      <c r="AP38" s="38">
        <f t="shared" si="24"/>
        <v>0</v>
      </c>
      <c r="AQ38" s="38">
        <f t="shared" si="24"/>
        <v>0</v>
      </c>
      <c r="AR38" s="38">
        <f t="shared" si="24"/>
        <v>0</v>
      </c>
      <c r="AS38" s="38">
        <f t="shared" si="24"/>
        <v>0</v>
      </c>
      <c r="AT38" s="38">
        <f t="shared" si="24"/>
        <v>0</v>
      </c>
      <c r="AU38" s="38">
        <f t="shared" si="24"/>
        <v>0</v>
      </c>
      <c r="AV38" s="38">
        <f t="shared" si="24"/>
        <v>0</v>
      </c>
      <c r="AW38" s="38">
        <f t="shared" si="24"/>
        <v>0</v>
      </c>
      <c r="AX38" s="38">
        <f t="shared" si="24"/>
        <v>0</v>
      </c>
      <c r="AY38" s="38">
        <f t="shared" si="24"/>
        <v>0</v>
      </c>
      <c r="AZ38" s="38">
        <f t="shared" si="24"/>
        <v>0</v>
      </c>
      <c r="BA38" s="38">
        <f t="shared" si="24"/>
        <v>0</v>
      </c>
      <c r="BB38" s="38">
        <f t="shared" si="24"/>
        <v>0</v>
      </c>
      <c r="BC38" s="38">
        <f t="shared" si="24"/>
        <v>0</v>
      </c>
      <c r="BD38" s="38">
        <f t="shared" si="24"/>
        <v>0</v>
      </c>
      <c r="BE38" s="38">
        <f t="shared" si="24"/>
        <v>0</v>
      </c>
      <c r="BF38" s="38">
        <f t="shared" si="24"/>
        <v>0</v>
      </c>
      <c r="BG38" s="38">
        <f t="shared" si="24"/>
        <v>0</v>
      </c>
      <c r="BH38" s="38">
        <f t="shared" si="24"/>
        <v>0</v>
      </c>
      <c r="BI38" s="38">
        <f t="shared" si="24"/>
        <v>0</v>
      </c>
      <c r="BJ38" s="38">
        <f t="shared" si="24"/>
        <v>0</v>
      </c>
      <c r="BK38" s="38">
        <f t="shared" si="24"/>
        <v>0</v>
      </c>
      <c r="BL38" s="38">
        <f t="shared" si="24"/>
        <v>0</v>
      </c>
      <c r="BM38" s="38">
        <f t="shared" si="24"/>
        <v>0</v>
      </c>
      <c r="BN38" s="38">
        <f t="shared" si="24"/>
        <v>0</v>
      </c>
      <c r="BO38" s="38">
        <f t="shared" si="24"/>
        <v>0</v>
      </c>
      <c r="BP38" s="38">
        <f t="shared" si="24"/>
        <v>0</v>
      </c>
      <c r="BQ38" s="38">
        <f t="shared" si="24"/>
        <v>0</v>
      </c>
      <c r="BR38" s="38">
        <f t="shared" si="24"/>
        <v>0</v>
      </c>
      <c r="BS38" s="38">
        <f t="shared" si="24"/>
        <v>0</v>
      </c>
      <c r="BT38" s="38">
        <f t="shared" si="24"/>
        <v>0</v>
      </c>
      <c r="BU38" s="38">
        <f t="shared" si="24"/>
        <v>0</v>
      </c>
      <c r="BV38" s="38">
        <f t="shared" si="24"/>
        <v>0</v>
      </c>
      <c r="BW38" s="38">
        <f t="shared" si="24"/>
        <v>0</v>
      </c>
      <c r="BX38" s="38">
        <f t="shared" si="24"/>
        <v>0</v>
      </c>
      <c r="BY38" s="38">
        <f t="shared" si="24"/>
        <v>0</v>
      </c>
      <c r="BZ38" s="38">
        <f t="shared" si="24"/>
        <v>0</v>
      </c>
      <c r="CA38" s="38">
        <f t="shared" si="24"/>
        <v>0</v>
      </c>
      <c r="CB38" s="38">
        <f t="shared" si="24"/>
        <v>0</v>
      </c>
      <c r="CC38" s="38">
        <f t="shared" si="24"/>
        <v>0</v>
      </c>
      <c r="CD38" s="38">
        <f t="shared" si="24"/>
        <v>0</v>
      </c>
      <c r="CE38" s="38">
        <f t="shared" si="24"/>
        <v>0</v>
      </c>
      <c r="CF38" s="38">
        <f t="shared" si="24"/>
        <v>0</v>
      </c>
      <c r="CG38" s="38">
        <f t="shared" si="24"/>
        <v>0</v>
      </c>
      <c r="CH38" s="38">
        <f t="shared" si="24"/>
        <v>0</v>
      </c>
      <c r="CI38" s="38">
        <f t="shared" si="24"/>
        <v>0</v>
      </c>
      <c r="CJ38" s="38">
        <f t="shared" si="24"/>
        <v>0</v>
      </c>
      <c r="CK38" s="38">
        <f t="shared" si="24"/>
        <v>0</v>
      </c>
      <c r="CL38" s="38">
        <f t="shared" si="24"/>
        <v>0</v>
      </c>
      <c r="CM38" s="38">
        <f t="shared" si="24"/>
        <v>0</v>
      </c>
      <c r="CN38" s="38">
        <f t="shared" si="24"/>
        <v>0</v>
      </c>
      <c r="CO38" s="38">
        <f t="shared" si="24"/>
        <v>0</v>
      </c>
      <c r="CP38" s="38">
        <f t="shared" si="24"/>
        <v>0</v>
      </c>
      <c r="CQ38" s="38">
        <f t="shared" si="24"/>
        <v>0</v>
      </c>
      <c r="CR38" s="38">
        <f t="shared" si="24"/>
        <v>0</v>
      </c>
      <c r="CS38" s="38">
        <f t="shared" si="24"/>
        <v>0</v>
      </c>
      <c r="CT38" s="38">
        <f t="shared" si="24"/>
        <v>0</v>
      </c>
      <c r="CU38" s="38">
        <f t="shared" si="24"/>
        <v>0</v>
      </c>
      <c r="CV38" s="38">
        <f t="shared" si="24"/>
        <v>0</v>
      </c>
      <c r="CW38" s="38">
        <f t="shared" si="24"/>
        <v>0</v>
      </c>
      <c r="CX38" s="38">
        <f t="shared" si="24"/>
        <v>0</v>
      </c>
      <c r="CY38" s="38">
        <f t="shared" si="24"/>
        <v>0</v>
      </c>
      <c r="CZ38" s="38">
        <f t="shared" si="24"/>
        <v>0</v>
      </c>
      <c r="DA38" s="38">
        <f t="shared" si="24"/>
        <v>0</v>
      </c>
      <c r="DB38" s="38">
        <f t="shared" si="24"/>
        <v>0</v>
      </c>
      <c r="DC38" s="38">
        <f t="shared" si="24"/>
        <v>0</v>
      </c>
      <c r="DD38" s="38">
        <f t="shared" si="24"/>
        <v>0</v>
      </c>
      <c r="DE38" s="38">
        <f t="shared" si="24"/>
        <v>0</v>
      </c>
      <c r="DF38" s="38">
        <f t="shared" si="24"/>
        <v>0</v>
      </c>
      <c r="DG38" s="38">
        <f t="shared" si="24"/>
        <v>0</v>
      </c>
      <c r="DH38" s="38">
        <f t="shared" si="24"/>
        <v>0</v>
      </c>
      <c r="DI38" s="38">
        <f t="shared" si="24"/>
        <v>0</v>
      </c>
      <c r="DJ38" s="38">
        <f t="shared" si="24"/>
        <v>0</v>
      </c>
      <c r="DK38" s="38">
        <f t="shared" si="24"/>
        <v>0</v>
      </c>
      <c r="DL38" s="38">
        <f t="shared" si="24"/>
        <v>0</v>
      </c>
      <c r="DM38" s="38">
        <f t="shared" si="24"/>
        <v>0</v>
      </c>
      <c r="DN38" s="38">
        <f t="shared" si="24"/>
        <v>0</v>
      </c>
      <c r="DO38" s="38">
        <f t="shared" si="24"/>
        <v>0</v>
      </c>
      <c r="DP38" s="38">
        <f t="shared" si="24"/>
        <v>0</v>
      </c>
      <c r="DQ38" s="38">
        <f t="shared" si="24"/>
        <v>0</v>
      </c>
      <c r="DR38" s="38">
        <f t="shared" si="24"/>
        <v>0</v>
      </c>
    </row>
    <row r="39" ht="14.25" customHeight="1" outlineLevel="2">
      <c r="B39" s="277" t="str">
        <f t="shared" ref="B39:C39" si="25">B22</f>
        <v>Foundation</v>
      </c>
      <c r="C39" s="38">
        <f t="shared" si="25"/>
        <v>0</v>
      </c>
      <c r="D39" s="38">
        <f t="shared" ref="D39:DR39" si="26">C39+D22</f>
        <v>0</v>
      </c>
      <c r="E39" s="38">
        <f t="shared" si="26"/>
        <v>0</v>
      </c>
      <c r="F39" s="38">
        <f t="shared" si="26"/>
        <v>0</v>
      </c>
      <c r="G39" s="38">
        <f t="shared" si="26"/>
        <v>0</v>
      </c>
      <c r="H39" s="38">
        <f t="shared" si="26"/>
        <v>0</v>
      </c>
      <c r="I39" s="38">
        <f t="shared" si="26"/>
        <v>0</v>
      </c>
      <c r="J39" s="38">
        <f t="shared" si="26"/>
        <v>0</v>
      </c>
      <c r="K39" s="38">
        <f t="shared" si="26"/>
        <v>0</v>
      </c>
      <c r="L39" s="38">
        <f t="shared" si="26"/>
        <v>0</v>
      </c>
      <c r="M39" s="38">
        <f t="shared" si="26"/>
        <v>0</v>
      </c>
      <c r="N39" s="38">
        <f t="shared" si="26"/>
        <v>0</v>
      </c>
      <c r="O39" s="38">
        <f t="shared" si="26"/>
        <v>0</v>
      </c>
      <c r="P39" s="38">
        <f t="shared" si="26"/>
        <v>0</v>
      </c>
      <c r="Q39" s="38">
        <f t="shared" si="26"/>
        <v>0</v>
      </c>
      <c r="R39" s="38">
        <f t="shared" si="26"/>
        <v>0</v>
      </c>
      <c r="S39" s="38">
        <f t="shared" si="26"/>
        <v>0</v>
      </c>
      <c r="T39" s="38">
        <f t="shared" si="26"/>
        <v>0</v>
      </c>
      <c r="U39" s="38">
        <f t="shared" si="26"/>
        <v>0</v>
      </c>
      <c r="V39" s="38">
        <f t="shared" si="26"/>
        <v>0</v>
      </c>
      <c r="W39" s="38">
        <f t="shared" si="26"/>
        <v>0</v>
      </c>
      <c r="X39" s="38">
        <f t="shared" si="26"/>
        <v>0</v>
      </c>
      <c r="Y39" s="38">
        <f t="shared" si="26"/>
        <v>0</v>
      </c>
      <c r="Z39" s="38">
        <f t="shared" si="26"/>
        <v>0</v>
      </c>
      <c r="AA39" s="38">
        <f t="shared" si="26"/>
        <v>0</v>
      </c>
      <c r="AB39" s="38">
        <f t="shared" si="26"/>
        <v>0</v>
      </c>
      <c r="AC39" s="38">
        <f t="shared" si="26"/>
        <v>0</v>
      </c>
      <c r="AD39" s="38">
        <f t="shared" si="26"/>
        <v>0</v>
      </c>
      <c r="AE39" s="38">
        <f t="shared" si="26"/>
        <v>0</v>
      </c>
      <c r="AF39" s="38">
        <f t="shared" si="26"/>
        <v>0</v>
      </c>
      <c r="AG39" s="38">
        <f t="shared" si="26"/>
        <v>0</v>
      </c>
      <c r="AH39" s="38">
        <f t="shared" si="26"/>
        <v>0</v>
      </c>
      <c r="AI39" s="38">
        <f t="shared" si="26"/>
        <v>0</v>
      </c>
      <c r="AJ39" s="38">
        <f t="shared" si="26"/>
        <v>0</v>
      </c>
      <c r="AK39" s="38">
        <f t="shared" si="26"/>
        <v>0</v>
      </c>
      <c r="AL39" s="38">
        <f t="shared" si="26"/>
        <v>0</v>
      </c>
      <c r="AM39" s="38">
        <f t="shared" si="26"/>
        <v>0</v>
      </c>
      <c r="AN39" s="38">
        <f t="shared" si="26"/>
        <v>0</v>
      </c>
      <c r="AO39" s="38">
        <f t="shared" si="26"/>
        <v>0</v>
      </c>
      <c r="AP39" s="38">
        <f t="shared" si="26"/>
        <v>0</v>
      </c>
      <c r="AQ39" s="38">
        <f t="shared" si="26"/>
        <v>0</v>
      </c>
      <c r="AR39" s="38">
        <f t="shared" si="26"/>
        <v>0</v>
      </c>
      <c r="AS39" s="38">
        <f t="shared" si="26"/>
        <v>0</v>
      </c>
      <c r="AT39" s="38">
        <f t="shared" si="26"/>
        <v>0</v>
      </c>
      <c r="AU39" s="38">
        <f t="shared" si="26"/>
        <v>0</v>
      </c>
      <c r="AV39" s="38">
        <f t="shared" si="26"/>
        <v>0</v>
      </c>
      <c r="AW39" s="38">
        <f t="shared" si="26"/>
        <v>0</v>
      </c>
      <c r="AX39" s="38">
        <f t="shared" si="26"/>
        <v>0</v>
      </c>
      <c r="AY39" s="38">
        <f t="shared" si="26"/>
        <v>0</v>
      </c>
      <c r="AZ39" s="38">
        <f t="shared" si="26"/>
        <v>0</v>
      </c>
      <c r="BA39" s="38">
        <f t="shared" si="26"/>
        <v>0</v>
      </c>
      <c r="BB39" s="38">
        <f t="shared" si="26"/>
        <v>0</v>
      </c>
      <c r="BC39" s="38">
        <f t="shared" si="26"/>
        <v>0</v>
      </c>
      <c r="BD39" s="38">
        <f t="shared" si="26"/>
        <v>0</v>
      </c>
      <c r="BE39" s="38">
        <f t="shared" si="26"/>
        <v>0</v>
      </c>
      <c r="BF39" s="38">
        <f t="shared" si="26"/>
        <v>0</v>
      </c>
      <c r="BG39" s="38">
        <f t="shared" si="26"/>
        <v>0</v>
      </c>
      <c r="BH39" s="38">
        <f t="shared" si="26"/>
        <v>0</v>
      </c>
      <c r="BI39" s="38">
        <f t="shared" si="26"/>
        <v>0</v>
      </c>
      <c r="BJ39" s="38">
        <f t="shared" si="26"/>
        <v>0</v>
      </c>
      <c r="BK39" s="38">
        <f t="shared" si="26"/>
        <v>0</v>
      </c>
      <c r="BL39" s="38">
        <f t="shared" si="26"/>
        <v>0</v>
      </c>
      <c r="BM39" s="38">
        <f t="shared" si="26"/>
        <v>0</v>
      </c>
      <c r="BN39" s="38">
        <f t="shared" si="26"/>
        <v>0</v>
      </c>
      <c r="BO39" s="38">
        <f t="shared" si="26"/>
        <v>0</v>
      </c>
      <c r="BP39" s="38">
        <f t="shared" si="26"/>
        <v>0</v>
      </c>
      <c r="BQ39" s="38">
        <f t="shared" si="26"/>
        <v>0</v>
      </c>
      <c r="BR39" s="38">
        <f t="shared" si="26"/>
        <v>0</v>
      </c>
      <c r="BS39" s="38">
        <f t="shared" si="26"/>
        <v>0</v>
      </c>
      <c r="BT39" s="38">
        <f t="shared" si="26"/>
        <v>0</v>
      </c>
      <c r="BU39" s="38">
        <f t="shared" si="26"/>
        <v>0</v>
      </c>
      <c r="BV39" s="38">
        <f t="shared" si="26"/>
        <v>0</v>
      </c>
      <c r="BW39" s="38">
        <f t="shared" si="26"/>
        <v>0</v>
      </c>
      <c r="BX39" s="38">
        <f t="shared" si="26"/>
        <v>0</v>
      </c>
      <c r="BY39" s="38">
        <f t="shared" si="26"/>
        <v>0</v>
      </c>
      <c r="BZ39" s="38">
        <f t="shared" si="26"/>
        <v>0</v>
      </c>
      <c r="CA39" s="38">
        <f t="shared" si="26"/>
        <v>0</v>
      </c>
      <c r="CB39" s="38">
        <f t="shared" si="26"/>
        <v>0</v>
      </c>
      <c r="CC39" s="38">
        <f t="shared" si="26"/>
        <v>0</v>
      </c>
      <c r="CD39" s="38">
        <f t="shared" si="26"/>
        <v>0</v>
      </c>
      <c r="CE39" s="38">
        <f t="shared" si="26"/>
        <v>0</v>
      </c>
      <c r="CF39" s="38">
        <f t="shared" si="26"/>
        <v>0</v>
      </c>
      <c r="CG39" s="38">
        <f t="shared" si="26"/>
        <v>0</v>
      </c>
      <c r="CH39" s="38">
        <f t="shared" si="26"/>
        <v>0</v>
      </c>
      <c r="CI39" s="38">
        <f t="shared" si="26"/>
        <v>0</v>
      </c>
      <c r="CJ39" s="38">
        <f t="shared" si="26"/>
        <v>0</v>
      </c>
      <c r="CK39" s="38">
        <f t="shared" si="26"/>
        <v>0</v>
      </c>
      <c r="CL39" s="38">
        <f t="shared" si="26"/>
        <v>0</v>
      </c>
      <c r="CM39" s="38">
        <f t="shared" si="26"/>
        <v>0</v>
      </c>
      <c r="CN39" s="38">
        <f t="shared" si="26"/>
        <v>0</v>
      </c>
      <c r="CO39" s="38">
        <f t="shared" si="26"/>
        <v>0</v>
      </c>
      <c r="CP39" s="38">
        <f t="shared" si="26"/>
        <v>0</v>
      </c>
      <c r="CQ39" s="38">
        <f t="shared" si="26"/>
        <v>0</v>
      </c>
      <c r="CR39" s="38">
        <f t="shared" si="26"/>
        <v>0</v>
      </c>
      <c r="CS39" s="38">
        <f t="shared" si="26"/>
        <v>0</v>
      </c>
      <c r="CT39" s="38">
        <f t="shared" si="26"/>
        <v>0</v>
      </c>
      <c r="CU39" s="38">
        <f t="shared" si="26"/>
        <v>0</v>
      </c>
      <c r="CV39" s="38">
        <f t="shared" si="26"/>
        <v>0</v>
      </c>
      <c r="CW39" s="38">
        <f t="shared" si="26"/>
        <v>0</v>
      </c>
      <c r="CX39" s="38">
        <f t="shared" si="26"/>
        <v>0</v>
      </c>
      <c r="CY39" s="38">
        <f t="shared" si="26"/>
        <v>0</v>
      </c>
      <c r="CZ39" s="38">
        <f t="shared" si="26"/>
        <v>0</v>
      </c>
      <c r="DA39" s="38">
        <f t="shared" si="26"/>
        <v>0</v>
      </c>
      <c r="DB39" s="38">
        <f t="shared" si="26"/>
        <v>0</v>
      </c>
      <c r="DC39" s="38">
        <f t="shared" si="26"/>
        <v>0</v>
      </c>
      <c r="DD39" s="38">
        <f t="shared" si="26"/>
        <v>0</v>
      </c>
      <c r="DE39" s="38">
        <f t="shared" si="26"/>
        <v>0</v>
      </c>
      <c r="DF39" s="38">
        <f t="shared" si="26"/>
        <v>0</v>
      </c>
      <c r="DG39" s="38">
        <f t="shared" si="26"/>
        <v>0</v>
      </c>
      <c r="DH39" s="38">
        <f t="shared" si="26"/>
        <v>0</v>
      </c>
      <c r="DI39" s="38">
        <f t="shared" si="26"/>
        <v>0</v>
      </c>
      <c r="DJ39" s="38">
        <f t="shared" si="26"/>
        <v>0</v>
      </c>
      <c r="DK39" s="38">
        <f t="shared" si="26"/>
        <v>0</v>
      </c>
      <c r="DL39" s="38">
        <f t="shared" si="26"/>
        <v>0</v>
      </c>
      <c r="DM39" s="38">
        <f t="shared" si="26"/>
        <v>0</v>
      </c>
      <c r="DN39" s="38">
        <f t="shared" si="26"/>
        <v>0</v>
      </c>
      <c r="DO39" s="38">
        <f t="shared" si="26"/>
        <v>0</v>
      </c>
      <c r="DP39" s="38">
        <f t="shared" si="26"/>
        <v>0</v>
      </c>
      <c r="DQ39" s="38">
        <f t="shared" si="26"/>
        <v>0</v>
      </c>
      <c r="DR39" s="38">
        <f t="shared" si="26"/>
        <v>0</v>
      </c>
    </row>
    <row r="40" ht="14.25" customHeight="1" outlineLevel="2">
      <c r="B40" s="277" t="str">
        <f t="shared" ref="B40:C40" si="27">B23</f>
        <v>Incentivisation</v>
      </c>
      <c r="C40" s="38">
        <f t="shared" si="27"/>
        <v>589583.3333</v>
      </c>
      <c r="D40" s="38">
        <f t="shared" ref="D40:DR40" si="28">C40+D23</f>
        <v>1004166.667</v>
      </c>
      <c r="E40" s="38">
        <f t="shared" si="28"/>
        <v>1418750</v>
      </c>
      <c r="F40" s="38">
        <f t="shared" si="28"/>
        <v>1833333.333</v>
      </c>
      <c r="G40" s="38">
        <f t="shared" si="28"/>
        <v>2247916.667</v>
      </c>
      <c r="H40" s="38">
        <f t="shared" si="28"/>
        <v>2662500</v>
      </c>
      <c r="I40" s="38">
        <f t="shared" si="28"/>
        <v>3077083.333</v>
      </c>
      <c r="J40" s="38">
        <f t="shared" si="28"/>
        <v>3491666.667</v>
      </c>
      <c r="K40" s="38">
        <f t="shared" si="28"/>
        <v>3906250</v>
      </c>
      <c r="L40" s="38">
        <f t="shared" si="28"/>
        <v>4320833.333</v>
      </c>
      <c r="M40" s="38">
        <f t="shared" si="28"/>
        <v>4735416.667</v>
      </c>
      <c r="N40" s="38">
        <f t="shared" si="28"/>
        <v>5150000</v>
      </c>
      <c r="O40" s="38">
        <f t="shared" si="28"/>
        <v>5564583.333</v>
      </c>
      <c r="P40" s="38">
        <f t="shared" si="28"/>
        <v>5979166.667</v>
      </c>
      <c r="Q40" s="38">
        <f t="shared" si="28"/>
        <v>6393750</v>
      </c>
      <c r="R40" s="38">
        <f t="shared" si="28"/>
        <v>6808333.333</v>
      </c>
      <c r="S40" s="38">
        <f t="shared" si="28"/>
        <v>7222916.667</v>
      </c>
      <c r="T40" s="38">
        <f t="shared" si="28"/>
        <v>7637500</v>
      </c>
      <c r="U40" s="38">
        <f t="shared" si="28"/>
        <v>8052083.333</v>
      </c>
      <c r="V40" s="38">
        <f t="shared" si="28"/>
        <v>8466666.667</v>
      </c>
      <c r="W40" s="38">
        <f t="shared" si="28"/>
        <v>8881250</v>
      </c>
      <c r="X40" s="38">
        <f t="shared" si="28"/>
        <v>9295833.333</v>
      </c>
      <c r="Y40" s="38">
        <f t="shared" si="28"/>
        <v>9710416.667</v>
      </c>
      <c r="Z40" s="38">
        <f t="shared" si="28"/>
        <v>10125000</v>
      </c>
      <c r="AA40" s="38">
        <f t="shared" si="28"/>
        <v>10539583.33</v>
      </c>
      <c r="AB40" s="38">
        <f t="shared" si="28"/>
        <v>10954166.67</v>
      </c>
      <c r="AC40" s="38">
        <f t="shared" si="28"/>
        <v>11368750</v>
      </c>
      <c r="AD40" s="38">
        <f t="shared" si="28"/>
        <v>11783333.33</v>
      </c>
      <c r="AE40" s="38">
        <f t="shared" si="28"/>
        <v>12197916.67</v>
      </c>
      <c r="AF40" s="38">
        <f t="shared" si="28"/>
        <v>12612500</v>
      </c>
      <c r="AG40" s="38">
        <f t="shared" si="28"/>
        <v>13027083.33</v>
      </c>
      <c r="AH40" s="38">
        <f t="shared" si="28"/>
        <v>13441666.67</v>
      </c>
      <c r="AI40" s="38">
        <f t="shared" si="28"/>
        <v>13856250</v>
      </c>
      <c r="AJ40" s="38">
        <f t="shared" si="28"/>
        <v>14270833.33</v>
      </c>
      <c r="AK40" s="38">
        <f t="shared" si="28"/>
        <v>14685416.67</v>
      </c>
      <c r="AL40" s="38">
        <f t="shared" si="28"/>
        <v>15100000</v>
      </c>
      <c r="AM40" s="38">
        <f t="shared" si="28"/>
        <v>15514583.33</v>
      </c>
      <c r="AN40" s="38">
        <f t="shared" si="28"/>
        <v>15929166.67</v>
      </c>
      <c r="AO40" s="38">
        <f t="shared" si="28"/>
        <v>16343750</v>
      </c>
      <c r="AP40" s="38">
        <f t="shared" si="28"/>
        <v>16758333.33</v>
      </c>
      <c r="AQ40" s="38">
        <f t="shared" si="28"/>
        <v>17172916.67</v>
      </c>
      <c r="AR40" s="38">
        <f t="shared" si="28"/>
        <v>17587500</v>
      </c>
      <c r="AS40" s="38">
        <f t="shared" si="28"/>
        <v>18002083.33</v>
      </c>
      <c r="AT40" s="38">
        <f t="shared" si="28"/>
        <v>18416666.67</v>
      </c>
      <c r="AU40" s="38">
        <f t="shared" si="28"/>
        <v>18831250</v>
      </c>
      <c r="AV40" s="38">
        <f t="shared" si="28"/>
        <v>19245833.33</v>
      </c>
      <c r="AW40" s="38">
        <f t="shared" si="28"/>
        <v>19660416.67</v>
      </c>
      <c r="AX40" s="38">
        <f t="shared" si="28"/>
        <v>20075000</v>
      </c>
      <c r="AY40" s="38">
        <f t="shared" si="28"/>
        <v>20489583.33</v>
      </c>
      <c r="AZ40" s="38">
        <f t="shared" si="28"/>
        <v>20904166.67</v>
      </c>
      <c r="BA40" s="38">
        <f t="shared" si="28"/>
        <v>21318750</v>
      </c>
      <c r="BB40" s="38">
        <f t="shared" si="28"/>
        <v>21733333.33</v>
      </c>
      <c r="BC40" s="38">
        <f t="shared" si="28"/>
        <v>22147916.67</v>
      </c>
      <c r="BD40" s="38">
        <f t="shared" si="28"/>
        <v>22562500</v>
      </c>
      <c r="BE40" s="38">
        <f t="shared" si="28"/>
        <v>22977083.33</v>
      </c>
      <c r="BF40" s="38">
        <f t="shared" si="28"/>
        <v>23391666.67</v>
      </c>
      <c r="BG40" s="38">
        <f t="shared" si="28"/>
        <v>23806250</v>
      </c>
      <c r="BH40" s="38">
        <f t="shared" si="28"/>
        <v>24220833.33</v>
      </c>
      <c r="BI40" s="38">
        <f t="shared" si="28"/>
        <v>24635416.67</v>
      </c>
      <c r="BJ40" s="38">
        <f t="shared" si="28"/>
        <v>25050000</v>
      </c>
      <c r="BK40" s="38">
        <f t="shared" si="28"/>
        <v>25464583.33</v>
      </c>
      <c r="BL40" s="38">
        <f t="shared" si="28"/>
        <v>25879166.67</v>
      </c>
      <c r="BM40" s="38">
        <f t="shared" si="28"/>
        <v>26293750</v>
      </c>
      <c r="BN40" s="38">
        <f t="shared" si="28"/>
        <v>26708333.33</v>
      </c>
      <c r="BO40" s="38">
        <f t="shared" si="28"/>
        <v>27122916.67</v>
      </c>
      <c r="BP40" s="38">
        <f t="shared" si="28"/>
        <v>27537500</v>
      </c>
      <c r="BQ40" s="38">
        <f t="shared" si="28"/>
        <v>27952083.33</v>
      </c>
      <c r="BR40" s="38">
        <f t="shared" si="28"/>
        <v>28366666.67</v>
      </c>
      <c r="BS40" s="38">
        <f t="shared" si="28"/>
        <v>28781250</v>
      </c>
      <c r="BT40" s="38">
        <f t="shared" si="28"/>
        <v>29195833.33</v>
      </c>
      <c r="BU40" s="38">
        <f t="shared" si="28"/>
        <v>29610416.67</v>
      </c>
      <c r="BV40" s="38">
        <f t="shared" si="28"/>
        <v>30025000</v>
      </c>
      <c r="BW40" s="38">
        <f t="shared" si="28"/>
        <v>30439583.33</v>
      </c>
      <c r="BX40" s="38">
        <f t="shared" si="28"/>
        <v>30854166.67</v>
      </c>
      <c r="BY40" s="38">
        <f t="shared" si="28"/>
        <v>31268750</v>
      </c>
      <c r="BZ40" s="38">
        <f t="shared" si="28"/>
        <v>31683333.33</v>
      </c>
      <c r="CA40" s="38">
        <f t="shared" si="28"/>
        <v>32097916.67</v>
      </c>
      <c r="CB40" s="38">
        <f t="shared" si="28"/>
        <v>32512500</v>
      </c>
      <c r="CC40" s="38">
        <f t="shared" si="28"/>
        <v>32927083.33</v>
      </c>
      <c r="CD40" s="38">
        <f t="shared" si="28"/>
        <v>33341666.67</v>
      </c>
      <c r="CE40" s="38">
        <f t="shared" si="28"/>
        <v>33756250</v>
      </c>
      <c r="CF40" s="38">
        <f t="shared" si="28"/>
        <v>34170833.33</v>
      </c>
      <c r="CG40" s="38">
        <f t="shared" si="28"/>
        <v>34585416.67</v>
      </c>
      <c r="CH40" s="38">
        <f t="shared" si="28"/>
        <v>35000000</v>
      </c>
      <c r="CI40" s="38">
        <f t="shared" si="28"/>
        <v>35000000</v>
      </c>
      <c r="CJ40" s="38">
        <f t="shared" si="28"/>
        <v>35000000</v>
      </c>
      <c r="CK40" s="38">
        <f t="shared" si="28"/>
        <v>35000000</v>
      </c>
      <c r="CL40" s="38">
        <f t="shared" si="28"/>
        <v>35000000</v>
      </c>
      <c r="CM40" s="38">
        <f t="shared" si="28"/>
        <v>35000000</v>
      </c>
      <c r="CN40" s="38">
        <f t="shared" si="28"/>
        <v>35000000</v>
      </c>
      <c r="CO40" s="38">
        <f t="shared" si="28"/>
        <v>35000000</v>
      </c>
      <c r="CP40" s="38">
        <f t="shared" si="28"/>
        <v>35000000</v>
      </c>
      <c r="CQ40" s="38">
        <f t="shared" si="28"/>
        <v>35000000</v>
      </c>
      <c r="CR40" s="38">
        <f t="shared" si="28"/>
        <v>35000000</v>
      </c>
      <c r="CS40" s="38">
        <f t="shared" si="28"/>
        <v>35000000</v>
      </c>
      <c r="CT40" s="38">
        <f t="shared" si="28"/>
        <v>35000000</v>
      </c>
      <c r="CU40" s="38">
        <f t="shared" si="28"/>
        <v>35000000</v>
      </c>
      <c r="CV40" s="38">
        <f t="shared" si="28"/>
        <v>35000000</v>
      </c>
      <c r="CW40" s="38">
        <f t="shared" si="28"/>
        <v>35000000</v>
      </c>
      <c r="CX40" s="38">
        <f t="shared" si="28"/>
        <v>35000000</v>
      </c>
      <c r="CY40" s="38">
        <f t="shared" si="28"/>
        <v>35000000</v>
      </c>
      <c r="CZ40" s="38">
        <f t="shared" si="28"/>
        <v>35000000</v>
      </c>
      <c r="DA40" s="38">
        <f t="shared" si="28"/>
        <v>35000000</v>
      </c>
      <c r="DB40" s="38">
        <f t="shared" si="28"/>
        <v>35000000</v>
      </c>
      <c r="DC40" s="38">
        <f t="shared" si="28"/>
        <v>35000000</v>
      </c>
      <c r="DD40" s="38">
        <f t="shared" si="28"/>
        <v>35000000</v>
      </c>
      <c r="DE40" s="38">
        <f t="shared" si="28"/>
        <v>35000000</v>
      </c>
      <c r="DF40" s="38">
        <f t="shared" si="28"/>
        <v>35000000</v>
      </c>
      <c r="DG40" s="38">
        <f t="shared" si="28"/>
        <v>35000000</v>
      </c>
      <c r="DH40" s="38">
        <f t="shared" si="28"/>
        <v>35000000</v>
      </c>
      <c r="DI40" s="38">
        <f t="shared" si="28"/>
        <v>35000000</v>
      </c>
      <c r="DJ40" s="38">
        <f t="shared" si="28"/>
        <v>35000000</v>
      </c>
      <c r="DK40" s="38">
        <f t="shared" si="28"/>
        <v>35000000</v>
      </c>
      <c r="DL40" s="38">
        <f t="shared" si="28"/>
        <v>35000000</v>
      </c>
      <c r="DM40" s="38">
        <f t="shared" si="28"/>
        <v>35000000</v>
      </c>
      <c r="DN40" s="38">
        <f t="shared" si="28"/>
        <v>35000000</v>
      </c>
      <c r="DO40" s="38">
        <f t="shared" si="28"/>
        <v>35000000</v>
      </c>
      <c r="DP40" s="38">
        <f t="shared" si="28"/>
        <v>35000000</v>
      </c>
      <c r="DQ40" s="38">
        <f t="shared" si="28"/>
        <v>35000000</v>
      </c>
      <c r="DR40" s="38">
        <f t="shared" si="28"/>
        <v>35000000</v>
      </c>
    </row>
    <row r="41" ht="14.25" customHeight="1" outlineLevel="2">
      <c r="B41" s="277" t="str">
        <f t="shared" ref="B41:C41" si="29">B24</f>
        <v>Placeholder 2</v>
      </c>
      <c r="C41" s="38">
        <f t="shared" si="29"/>
        <v>0</v>
      </c>
      <c r="D41" s="38">
        <f t="shared" ref="D41:DR41" si="30">C41+D24</f>
        <v>0</v>
      </c>
      <c r="E41" s="38">
        <f t="shared" si="30"/>
        <v>0</v>
      </c>
      <c r="F41" s="38">
        <f t="shared" si="30"/>
        <v>0</v>
      </c>
      <c r="G41" s="38">
        <f t="shared" si="30"/>
        <v>0</v>
      </c>
      <c r="H41" s="38">
        <f t="shared" si="30"/>
        <v>0</v>
      </c>
      <c r="I41" s="38">
        <f t="shared" si="30"/>
        <v>0</v>
      </c>
      <c r="J41" s="38">
        <f t="shared" si="30"/>
        <v>0</v>
      </c>
      <c r="K41" s="38">
        <f t="shared" si="30"/>
        <v>0</v>
      </c>
      <c r="L41" s="38">
        <f t="shared" si="30"/>
        <v>0</v>
      </c>
      <c r="M41" s="38">
        <f t="shared" si="30"/>
        <v>0</v>
      </c>
      <c r="N41" s="38">
        <f t="shared" si="30"/>
        <v>0</v>
      </c>
      <c r="O41" s="38">
        <f t="shared" si="30"/>
        <v>0</v>
      </c>
      <c r="P41" s="38">
        <f t="shared" si="30"/>
        <v>0</v>
      </c>
      <c r="Q41" s="38">
        <f t="shared" si="30"/>
        <v>0</v>
      </c>
      <c r="R41" s="38">
        <f t="shared" si="30"/>
        <v>0</v>
      </c>
      <c r="S41" s="38">
        <f t="shared" si="30"/>
        <v>0</v>
      </c>
      <c r="T41" s="38">
        <f t="shared" si="30"/>
        <v>0</v>
      </c>
      <c r="U41" s="38">
        <f t="shared" si="30"/>
        <v>0</v>
      </c>
      <c r="V41" s="38">
        <f t="shared" si="30"/>
        <v>0</v>
      </c>
      <c r="W41" s="38">
        <f t="shared" si="30"/>
        <v>0</v>
      </c>
      <c r="X41" s="38">
        <f t="shared" si="30"/>
        <v>0</v>
      </c>
      <c r="Y41" s="38">
        <f t="shared" si="30"/>
        <v>0</v>
      </c>
      <c r="Z41" s="38">
        <f t="shared" si="30"/>
        <v>0</v>
      </c>
      <c r="AA41" s="38">
        <f t="shared" si="30"/>
        <v>0</v>
      </c>
      <c r="AB41" s="38">
        <f t="shared" si="30"/>
        <v>0</v>
      </c>
      <c r="AC41" s="38">
        <f t="shared" si="30"/>
        <v>0</v>
      </c>
      <c r="AD41" s="38">
        <f t="shared" si="30"/>
        <v>0</v>
      </c>
      <c r="AE41" s="38">
        <f t="shared" si="30"/>
        <v>0</v>
      </c>
      <c r="AF41" s="38">
        <f t="shared" si="30"/>
        <v>0</v>
      </c>
      <c r="AG41" s="38">
        <f t="shared" si="30"/>
        <v>0</v>
      </c>
      <c r="AH41" s="38">
        <f t="shared" si="30"/>
        <v>0</v>
      </c>
      <c r="AI41" s="38">
        <f t="shared" si="30"/>
        <v>0</v>
      </c>
      <c r="AJ41" s="38">
        <f t="shared" si="30"/>
        <v>0</v>
      </c>
      <c r="AK41" s="38">
        <f t="shared" si="30"/>
        <v>0</v>
      </c>
      <c r="AL41" s="38">
        <f t="shared" si="30"/>
        <v>0</v>
      </c>
      <c r="AM41" s="38">
        <f t="shared" si="30"/>
        <v>0</v>
      </c>
      <c r="AN41" s="38">
        <f t="shared" si="30"/>
        <v>0</v>
      </c>
      <c r="AO41" s="38">
        <f t="shared" si="30"/>
        <v>0</v>
      </c>
      <c r="AP41" s="38">
        <f t="shared" si="30"/>
        <v>0</v>
      </c>
      <c r="AQ41" s="38">
        <f t="shared" si="30"/>
        <v>0</v>
      </c>
      <c r="AR41" s="38">
        <f t="shared" si="30"/>
        <v>0</v>
      </c>
      <c r="AS41" s="38">
        <f t="shared" si="30"/>
        <v>0</v>
      </c>
      <c r="AT41" s="38">
        <f t="shared" si="30"/>
        <v>0</v>
      </c>
      <c r="AU41" s="38">
        <f t="shared" si="30"/>
        <v>0</v>
      </c>
      <c r="AV41" s="38">
        <f t="shared" si="30"/>
        <v>0</v>
      </c>
      <c r="AW41" s="38">
        <f t="shared" si="30"/>
        <v>0</v>
      </c>
      <c r="AX41" s="38">
        <f t="shared" si="30"/>
        <v>0</v>
      </c>
      <c r="AY41" s="38">
        <f t="shared" si="30"/>
        <v>0</v>
      </c>
      <c r="AZ41" s="38">
        <f t="shared" si="30"/>
        <v>0</v>
      </c>
      <c r="BA41" s="38">
        <f t="shared" si="30"/>
        <v>0</v>
      </c>
      <c r="BB41" s="38">
        <f t="shared" si="30"/>
        <v>0</v>
      </c>
      <c r="BC41" s="38">
        <f t="shared" si="30"/>
        <v>0</v>
      </c>
      <c r="BD41" s="38">
        <f t="shared" si="30"/>
        <v>0</v>
      </c>
      <c r="BE41" s="38">
        <f t="shared" si="30"/>
        <v>0</v>
      </c>
      <c r="BF41" s="38">
        <f t="shared" si="30"/>
        <v>0</v>
      </c>
      <c r="BG41" s="38">
        <f t="shared" si="30"/>
        <v>0</v>
      </c>
      <c r="BH41" s="38">
        <f t="shared" si="30"/>
        <v>0</v>
      </c>
      <c r="BI41" s="38">
        <f t="shared" si="30"/>
        <v>0</v>
      </c>
      <c r="BJ41" s="38">
        <f t="shared" si="30"/>
        <v>0</v>
      </c>
      <c r="BK41" s="38">
        <f t="shared" si="30"/>
        <v>0</v>
      </c>
      <c r="BL41" s="38">
        <f t="shared" si="30"/>
        <v>0</v>
      </c>
      <c r="BM41" s="38">
        <f t="shared" si="30"/>
        <v>0</v>
      </c>
      <c r="BN41" s="38">
        <f t="shared" si="30"/>
        <v>0</v>
      </c>
      <c r="BO41" s="38">
        <f t="shared" si="30"/>
        <v>0</v>
      </c>
      <c r="BP41" s="38">
        <f t="shared" si="30"/>
        <v>0</v>
      </c>
      <c r="BQ41" s="38">
        <f t="shared" si="30"/>
        <v>0</v>
      </c>
      <c r="BR41" s="38">
        <f t="shared" si="30"/>
        <v>0</v>
      </c>
      <c r="BS41" s="38">
        <f t="shared" si="30"/>
        <v>0</v>
      </c>
      <c r="BT41" s="38">
        <f t="shared" si="30"/>
        <v>0</v>
      </c>
      <c r="BU41" s="38">
        <f t="shared" si="30"/>
        <v>0</v>
      </c>
      <c r="BV41" s="38">
        <f t="shared" si="30"/>
        <v>0</v>
      </c>
      <c r="BW41" s="38">
        <f t="shared" si="30"/>
        <v>0</v>
      </c>
      <c r="BX41" s="38">
        <f t="shared" si="30"/>
        <v>0</v>
      </c>
      <c r="BY41" s="38">
        <f t="shared" si="30"/>
        <v>0</v>
      </c>
      <c r="BZ41" s="38">
        <f t="shared" si="30"/>
        <v>0</v>
      </c>
      <c r="CA41" s="38">
        <f t="shared" si="30"/>
        <v>0</v>
      </c>
      <c r="CB41" s="38">
        <f t="shared" si="30"/>
        <v>0</v>
      </c>
      <c r="CC41" s="38">
        <f t="shared" si="30"/>
        <v>0</v>
      </c>
      <c r="CD41" s="38">
        <f t="shared" si="30"/>
        <v>0</v>
      </c>
      <c r="CE41" s="38">
        <f t="shared" si="30"/>
        <v>0</v>
      </c>
      <c r="CF41" s="38">
        <f t="shared" si="30"/>
        <v>0</v>
      </c>
      <c r="CG41" s="38">
        <f t="shared" si="30"/>
        <v>0</v>
      </c>
      <c r="CH41" s="38">
        <f t="shared" si="30"/>
        <v>0</v>
      </c>
      <c r="CI41" s="38">
        <f t="shared" si="30"/>
        <v>0</v>
      </c>
      <c r="CJ41" s="38">
        <f t="shared" si="30"/>
        <v>0</v>
      </c>
      <c r="CK41" s="38">
        <f t="shared" si="30"/>
        <v>0</v>
      </c>
      <c r="CL41" s="38">
        <f t="shared" si="30"/>
        <v>0</v>
      </c>
      <c r="CM41" s="38">
        <f t="shared" si="30"/>
        <v>0</v>
      </c>
      <c r="CN41" s="38">
        <f t="shared" si="30"/>
        <v>0</v>
      </c>
      <c r="CO41" s="38">
        <f t="shared" si="30"/>
        <v>0</v>
      </c>
      <c r="CP41" s="38">
        <f t="shared" si="30"/>
        <v>0</v>
      </c>
      <c r="CQ41" s="38">
        <f t="shared" si="30"/>
        <v>0</v>
      </c>
      <c r="CR41" s="38">
        <f t="shared" si="30"/>
        <v>0</v>
      </c>
      <c r="CS41" s="38">
        <f t="shared" si="30"/>
        <v>0</v>
      </c>
      <c r="CT41" s="38">
        <f t="shared" si="30"/>
        <v>0</v>
      </c>
      <c r="CU41" s="38">
        <f t="shared" si="30"/>
        <v>0</v>
      </c>
      <c r="CV41" s="38">
        <f t="shared" si="30"/>
        <v>0</v>
      </c>
      <c r="CW41" s="38">
        <f t="shared" si="30"/>
        <v>0</v>
      </c>
      <c r="CX41" s="38">
        <f t="shared" si="30"/>
        <v>0</v>
      </c>
      <c r="CY41" s="38">
        <f t="shared" si="30"/>
        <v>0</v>
      </c>
      <c r="CZ41" s="38">
        <f t="shared" si="30"/>
        <v>0</v>
      </c>
      <c r="DA41" s="38">
        <f t="shared" si="30"/>
        <v>0</v>
      </c>
      <c r="DB41" s="38">
        <f t="shared" si="30"/>
        <v>0</v>
      </c>
      <c r="DC41" s="38">
        <f t="shared" si="30"/>
        <v>0</v>
      </c>
      <c r="DD41" s="38">
        <f t="shared" si="30"/>
        <v>0</v>
      </c>
      <c r="DE41" s="38">
        <f t="shared" si="30"/>
        <v>0</v>
      </c>
      <c r="DF41" s="38">
        <f t="shared" si="30"/>
        <v>0</v>
      </c>
      <c r="DG41" s="38">
        <f t="shared" si="30"/>
        <v>0</v>
      </c>
      <c r="DH41" s="38">
        <f t="shared" si="30"/>
        <v>0</v>
      </c>
      <c r="DI41" s="38">
        <f t="shared" si="30"/>
        <v>0</v>
      </c>
      <c r="DJ41" s="38">
        <f t="shared" si="30"/>
        <v>0</v>
      </c>
      <c r="DK41" s="38">
        <f t="shared" si="30"/>
        <v>0</v>
      </c>
      <c r="DL41" s="38">
        <f t="shared" si="30"/>
        <v>0</v>
      </c>
      <c r="DM41" s="38">
        <f t="shared" si="30"/>
        <v>0</v>
      </c>
      <c r="DN41" s="38">
        <f t="shared" si="30"/>
        <v>0</v>
      </c>
      <c r="DO41" s="38">
        <f t="shared" si="30"/>
        <v>0</v>
      </c>
      <c r="DP41" s="38">
        <f t="shared" si="30"/>
        <v>0</v>
      </c>
      <c r="DQ41" s="38">
        <f t="shared" si="30"/>
        <v>0</v>
      </c>
      <c r="DR41" s="38">
        <f t="shared" si="30"/>
        <v>0</v>
      </c>
    </row>
    <row r="42" ht="14.25" customHeight="1" outlineLevel="1">
      <c r="B42" s="277" t="str">
        <f t="shared" ref="B42:C42" si="31">B25</f>
        <v>Liquidity Pool</v>
      </c>
      <c r="C42" s="38">
        <f t="shared" si="31"/>
        <v>2722222.222</v>
      </c>
      <c r="D42" s="38">
        <f t="shared" ref="D42:DR42" si="32">C42+D25</f>
        <v>2722222.222</v>
      </c>
      <c r="E42" s="38">
        <f t="shared" si="32"/>
        <v>2722222.222</v>
      </c>
      <c r="F42" s="38">
        <f t="shared" si="32"/>
        <v>2722222.222</v>
      </c>
      <c r="G42" s="38">
        <f t="shared" si="32"/>
        <v>2722222.222</v>
      </c>
      <c r="H42" s="38">
        <f t="shared" si="32"/>
        <v>2722222.222</v>
      </c>
      <c r="I42" s="38">
        <f t="shared" si="32"/>
        <v>2722222.222</v>
      </c>
      <c r="J42" s="38">
        <f t="shared" si="32"/>
        <v>2722222.222</v>
      </c>
      <c r="K42" s="38">
        <f t="shared" si="32"/>
        <v>2722222.222</v>
      </c>
      <c r="L42" s="38">
        <f t="shared" si="32"/>
        <v>2722222.222</v>
      </c>
      <c r="M42" s="38">
        <f t="shared" si="32"/>
        <v>2722222.222</v>
      </c>
      <c r="N42" s="38">
        <f t="shared" si="32"/>
        <v>2722222.222</v>
      </c>
      <c r="O42" s="38">
        <f t="shared" si="32"/>
        <v>2722222.222</v>
      </c>
      <c r="P42" s="38">
        <f t="shared" si="32"/>
        <v>2722222.222</v>
      </c>
      <c r="Q42" s="38">
        <f t="shared" si="32"/>
        <v>2722222.222</v>
      </c>
      <c r="R42" s="38">
        <f t="shared" si="32"/>
        <v>2722222.222</v>
      </c>
      <c r="S42" s="38">
        <f t="shared" si="32"/>
        <v>2722222.222</v>
      </c>
      <c r="T42" s="38">
        <f t="shared" si="32"/>
        <v>2722222.222</v>
      </c>
      <c r="U42" s="38">
        <f t="shared" si="32"/>
        <v>2722222.222</v>
      </c>
      <c r="V42" s="38">
        <f t="shared" si="32"/>
        <v>2722222.222</v>
      </c>
      <c r="W42" s="38">
        <f t="shared" si="32"/>
        <v>2722222.222</v>
      </c>
      <c r="X42" s="38">
        <f t="shared" si="32"/>
        <v>2722222.222</v>
      </c>
      <c r="Y42" s="38">
        <f t="shared" si="32"/>
        <v>2722222.222</v>
      </c>
      <c r="Z42" s="38">
        <f t="shared" si="32"/>
        <v>2722222.222</v>
      </c>
      <c r="AA42" s="38">
        <f t="shared" si="32"/>
        <v>2722222.222</v>
      </c>
      <c r="AB42" s="38">
        <f t="shared" si="32"/>
        <v>2722222.222</v>
      </c>
      <c r="AC42" s="38">
        <f t="shared" si="32"/>
        <v>2722222.222</v>
      </c>
      <c r="AD42" s="38">
        <f t="shared" si="32"/>
        <v>2722222.222</v>
      </c>
      <c r="AE42" s="38">
        <f t="shared" si="32"/>
        <v>2722222.222</v>
      </c>
      <c r="AF42" s="38">
        <f t="shared" si="32"/>
        <v>2722222.222</v>
      </c>
      <c r="AG42" s="38">
        <f t="shared" si="32"/>
        <v>2722222.222</v>
      </c>
      <c r="AH42" s="38">
        <f t="shared" si="32"/>
        <v>2722222.222</v>
      </c>
      <c r="AI42" s="38">
        <f t="shared" si="32"/>
        <v>2722222.222</v>
      </c>
      <c r="AJ42" s="38">
        <f t="shared" si="32"/>
        <v>2722222.222</v>
      </c>
      <c r="AK42" s="38">
        <f t="shared" si="32"/>
        <v>2722222.222</v>
      </c>
      <c r="AL42" s="38">
        <f t="shared" si="32"/>
        <v>2722222.222</v>
      </c>
      <c r="AM42" s="38">
        <f t="shared" si="32"/>
        <v>2722222.222</v>
      </c>
      <c r="AN42" s="38">
        <f t="shared" si="32"/>
        <v>2722222.222</v>
      </c>
      <c r="AO42" s="38">
        <f t="shared" si="32"/>
        <v>2722222.222</v>
      </c>
      <c r="AP42" s="38">
        <f t="shared" si="32"/>
        <v>2722222.222</v>
      </c>
      <c r="AQ42" s="38">
        <f t="shared" si="32"/>
        <v>2722222.222</v>
      </c>
      <c r="AR42" s="38">
        <f t="shared" si="32"/>
        <v>2722222.222</v>
      </c>
      <c r="AS42" s="38">
        <f t="shared" si="32"/>
        <v>2722222.222</v>
      </c>
      <c r="AT42" s="38">
        <f t="shared" si="32"/>
        <v>2722222.222</v>
      </c>
      <c r="AU42" s="38">
        <f t="shared" si="32"/>
        <v>2722222.222</v>
      </c>
      <c r="AV42" s="38">
        <f t="shared" si="32"/>
        <v>2722222.222</v>
      </c>
      <c r="AW42" s="38">
        <f t="shared" si="32"/>
        <v>2722222.222</v>
      </c>
      <c r="AX42" s="38">
        <f t="shared" si="32"/>
        <v>2722222.222</v>
      </c>
      <c r="AY42" s="38">
        <f t="shared" si="32"/>
        <v>2722222.222</v>
      </c>
      <c r="AZ42" s="38">
        <f t="shared" si="32"/>
        <v>2722222.222</v>
      </c>
      <c r="BA42" s="38">
        <f t="shared" si="32"/>
        <v>2722222.222</v>
      </c>
      <c r="BB42" s="38">
        <f t="shared" si="32"/>
        <v>2722222.222</v>
      </c>
      <c r="BC42" s="38">
        <f t="shared" si="32"/>
        <v>2722222.222</v>
      </c>
      <c r="BD42" s="38">
        <f t="shared" si="32"/>
        <v>2722222.222</v>
      </c>
      <c r="BE42" s="38">
        <f t="shared" si="32"/>
        <v>2722222.222</v>
      </c>
      <c r="BF42" s="38">
        <f t="shared" si="32"/>
        <v>2722222.222</v>
      </c>
      <c r="BG42" s="38">
        <f t="shared" si="32"/>
        <v>2722222.222</v>
      </c>
      <c r="BH42" s="38">
        <f t="shared" si="32"/>
        <v>2722222.222</v>
      </c>
      <c r="BI42" s="38">
        <f t="shared" si="32"/>
        <v>2722222.222</v>
      </c>
      <c r="BJ42" s="38">
        <f t="shared" si="32"/>
        <v>2722222.222</v>
      </c>
      <c r="BK42" s="38">
        <f t="shared" si="32"/>
        <v>2722222.222</v>
      </c>
      <c r="BL42" s="38">
        <f t="shared" si="32"/>
        <v>2722222.222</v>
      </c>
      <c r="BM42" s="38">
        <f t="shared" si="32"/>
        <v>2722222.222</v>
      </c>
      <c r="BN42" s="38">
        <f t="shared" si="32"/>
        <v>2722222.222</v>
      </c>
      <c r="BO42" s="38">
        <f t="shared" si="32"/>
        <v>2722222.222</v>
      </c>
      <c r="BP42" s="38">
        <f t="shared" si="32"/>
        <v>2722222.222</v>
      </c>
      <c r="BQ42" s="38">
        <f t="shared" si="32"/>
        <v>2722222.222</v>
      </c>
      <c r="BR42" s="38">
        <f t="shared" si="32"/>
        <v>2722222.222</v>
      </c>
      <c r="BS42" s="38">
        <f t="shared" si="32"/>
        <v>2722222.222</v>
      </c>
      <c r="BT42" s="38">
        <f t="shared" si="32"/>
        <v>2722222.222</v>
      </c>
      <c r="BU42" s="38">
        <f t="shared" si="32"/>
        <v>2722222.222</v>
      </c>
      <c r="BV42" s="38">
        <f t="shared" si="32"/>
        <v>2722222.222</v>
      </c>
      <c r="BW42" s="38">
        <f t="shared" si="32"/>
        <v>2722222.222</v>
      </c>
      <c r="BX42" s="38">
        <f t="shared" si="32"/>
        <v>2722222.222</v>
      </c>
      <c r="BY42" s="38">
        <f t="shared" si="32"/>
        <v>2722222.222</v>
      </c>
      <c r="BZ42" s="38">
        <f t="shared" si="32"/>
        <v>2722222.222</v>
      </c>
      <c r="CA42" s="38">
        <f t="shared" si="32"/>
        <v>2722222.222</v>
      </c>
      <c r="CB42" s="38">
        <f t="shared" si="32"/>
        <v>2722222.222</v>
      </c>
      <c r="CC42" s="38">
        <f t="shared" si="32"/>
        <v>2722222.222</v>
      </c>
      <c r="CD42" s="38">
        <f t="shared" si="32"/>
        <v>2722222.222</v>
      </c>
      <c r="CE42" s="38">
        <f t="shared" si="32"/>
        <v>2722222.222</v>
      </c>
      <c r="CF42" s="38">
        <f t="shared" si="32"/>
        <v>2722222.222</v>
      </c>
      <c r="CG42" s="38">
        <f t="shared" si="32"/>
        <v>2722222.222</v>
      </c>
      <c r="CH42" s="38">
        <f t="shared" si="32"/>
        <v>2722222.222</v>
      </c>
      <c r="CI42" s="38">
        <f t="shared" si="32"/>
        <v>2722222.222</v>
      </c>
      <c r="CJ42" s="38">
        <f t="shared" si="32"/>
        <v>2722222.222</v>
      </c>
      <c r="CK42" s="38">
        <f t="shared" si="32"/>
        <v>2722222.222</v>
      </c>
      <c r="CL42" s="38">
        <f t="shared" si="32"/>
        <v>2722222.222</v>
      </c>
      <c r="CM42" s="38">
        <f t="shared" si="32"/>
        <v>2722222.222</v>
      </c>
      <c r="CN42" s="38">
        <f t="shared" si="32"/>
        <v>2722222.222</v>
      </c>
      <c r="CO42" s="38">
        <f t="shared" si="32"/>
        <v>2722222.222</v>
      </c>
      <c r="CP42" s="38">
        <f t="shared" si="32"/>
        <v>2722222.222</v>
      </c>
      <c r="CQ42" s="38">
        <f t="shared" si="32"/>
        <v>2722222.222</v>
      </c>
      <c r="CR42" s="38">
        <f t="shared" si="32"/>
        <v>2722222.222</v>
      </c>
      <c r="CS42" s="38">
        <f t="shared" si="32"/>
        <v>2722222.222</v>
      </c>
      <c r="CT42" s="38">
        <f t="shared" si="32"/>
        <v>2722222.222</v>
      </c>
      <c r="CU42" s="38">
        <f t="shared" si="32"/>
        <v>2722222.222</v>
      </c>
      <c r="CV42" s="38">
        <f t="shared" si="32"/>
        <v>2722222.222</v>
      </c>
      <c r="CW42" s="38">
        <f t="shared" si="32"/>
        <v>2722222.222</v>
      </c>
      <c r="CX42" s="38">
        <f t="shared" si="32"/>
        <v>2722222.222</v>
      </c>
      <c r="CY42" s="38">
        <f t="shared" si="32"/>
        <v>2722222.222</v>
      </c>
      <c r="CZ42" s="38">
        <f t="shared" si="32"/>
        <v>2722222.222</v>
      </c>
      <c r="DA42" s="38">
        <f t="shared" si="32"/>
        <v>2722222.222</v>
      </c>
      <c r="DB42" s="38">
        <f t="shared" si="32"/>
        <v>2722222.222</v>
      </c>
      <c r="DC42" s="38">
        <f t="shared" si="32"/>
        <v>2722222.222</v>
      </c>
      <c r="DD42" s="38">
        <f t="shared" si="32"/>
        <v>2722222.222</v>
      </c>
      <c r="DE42" s="38">
        <f t="shared" si="32"/>
        <v>2722222.222</v>
      </c>
      <c r="DF42" s="38">
        <f t="shared" si="32"/>
        <v>2722222.222</v>
      </c>
      <c r="DG42" s="38">
        <f t="shared" si="32"/>
        <v>2722222.222</v>
      </c>
      <c r="DH42" s="38">
        <f t="shared" si="32"/>
        <v>2722222.222</v>
      </c>
      <c r="DI42" s="38">
        <f t="shared" si="32"/>
        <v>2722222.222</v>
      </c>
      <c r="DJ42" s="38">
        <f t="shared" si="32"/>
        <v>2722222.222</v>
      </c>
      <c r="DK42" s="38">
        <f t="shared" si="32"/>
        <v>2722222.222</v>
      </c>
      <c r="DL42" s="38">
        <f t="shared" si="32"/>
        <v>2722222.222</v>
      </c>
      <c r="DM42" s="38">
        <f t="shared" si="32"/>
        <v>2722222.222</v>
      </c>
      <c r="DN42" s="38">
        <f t="shared" si="32"/>
        <v>2722222.222</v>
      </c>
      <c r="DO42" s="38">
        <f t="shared" si="32"/>
        <v>2722222.222</v>
      </c>
      <c r="DP42" s="38">
        <f t="shared" si="32"/>
        <v>2722222.222</v>
      </c>
      <c r="DQ42" s="38">
        <f t="shared" si="32"/>
        <v>2722222.222</v>
      </c>
      <c r="DR42" s="38">
        <f t="shared" si="32"/>
        <v>2722222.222</v>
      </c>
    </row>
    <row r="43" ht="14.25" customHeight="1">
      <c r="B43" s="34" t="s">
        <v>249</v>
      </c>
      <c r="C43" s="125">
        <f>C26</f>
        <v>14624305.56</v>
      </c>
      <c r="D43" s="125">
        <f t="shared" ref="D43:DR43" si="33">C43+D26</f>
        <v>15476388.89</v>
      </c>
      <c r="E43" s="125">
        <f t="shared" si="33"/>
        <v>16328472.22</v>
      </c>
      <c r="F43" s="125">
        <f t="shared" si="33"/>
        <v>17180555.56</v>
      </c>
      <c r="G43" s="125">
        <f t="shared" si="33"/>
        <v>18032638.89</v>
      </c>
      <c r="H43" s="125">
        <f t="shared" si="33"/>
        <v>18884722.22</v>
      </c>
      <c r="I43" s="125">
        <f t="shared" si="33"/>
        <v>21067824.07</v>
      </c>
      <c r="J43" s="125">
        <f t="shared" si="33"/>
        <v>23250925.93</v>
      </c>
      <c r="K43" s="125">
        <f t="shared" si="33"/>
        <v>25434027.78</v>
      </c>
      <c r="L43" s="125">
        <f t="shared" si="33"/>
        <v>27617129.63</v>
      </c>
      <c r="M43" s="125">
        <f t="shared" si="33"/>
        <v>29800231.48</v>
      </c>
      <c r="N43" s="125">
        <f t="shared" si="33"/>
        <v>31983333.33</v>
      </c>
      <c r="O43" s="125">
        <f t="shared" si="33"/>
        <v>34166435.19</v>
      </c>
      <c r="P43" s="125">
        <f t="shared" si="33"/>
        <v>36349537.04</v>
      </c>
      <c r="Q43" s="125">
        <f t="shared" si="33"/>
        <v>38532638.89</v>
      </c>
      <c r="R43" s="125">
        <f t="shared" si="33"/>
        <v>40715740.74</v>
      </c>
      <c r="S43" s="125">
        <f t="shared" si="33"/>
        <v>42898842.59</v>
      </c>
      <c r="T43" s="125">
        <f t="shared" si="33"/>
        <v>45081944.44</v>
      </c>
      <c r="U43" s="125">
        <f t="shared" si="33"/>
        <v>47265046.3</v>
      </c>
      <c r="V43" s="125">
        <f t="shared" si="33"/>
        <v>49448148.15</v>
      </c>
      <c r="W43" s="125">
        <f t="shared" si="33"/>
        <v>51631250</v>
      </c>
      <c r="X43" s="125">
        <f t="shared" si="33"/>
        <v>53814351.85</v>
      </c>
      <c r="Y43" s="125">
        <f t="shared" si="33"/>
        <v>55997453.7</v>
      </c>
      <c r="Z43" s="125">
        <f t="shared" si="33"/>
        <v>58180555.56</v>
      </c>
      <c r="AA43" s="125">
        <f t="shared" si="33"/>
        <v>60030324.07</v>
      </c>
      <c r="AB43" s="125">
        <f t="shared" si="33"/>
        <v>61880092.59</v>
      </c>
      <c r="AC43" s="125">
        <f t="shared" si="33"/>
        <v>63729861.11</v>
      </c>
      <c r="AD43" s="125">
        <f t="shared" si="33"/>
        <v>65579629.63</v>
      </c>
      <c r="AE43" s="125">
        <f t="shared" si="33"/>
        <v>67429398.15</v>
      </c>
      <c r="AF43" s="125">
        <f t="shared" si="33"/>
        <v>69279166.67</v>
      </c>
      <c r="AG43" s="125">
        <f t="shared" si="33"/>
        <v>70388194.44</v>
      </c>
      <c r="AH43" s="125">
        <f t="shared" si="33"/>
        <v>71497222.22</v>
      </c>
      <c r="AI43" s="125">
        <f t="shared" si="33"/>
        <v>72606250</v>
      </c>
      <c r="AJ43" s="125">
        <f t="shared" si="33"/>
        <v>73715277.78</v>
      </c>
      <c r="AK43" s="125">
        <f t="shared" si="33"/>
        <v>74824305.56</v>
      </c>
      <c r="AL43" s="125">
        <f t="shared" si="33"/>
        <v>75933333.33</v>
      </c>
      <c r="AM43" s="125">
        <f t="shared" si="33"/>
        <v>77042361.11</v>
      </c>
      <c r="AN43" s="125">
        <f t="shared" si="33"/>
        <v>78151388.89</v>
      </c>
      <c r="AO43" s="125">
        <f t="shared" si="33"/>
        <v>79260416.67</v>
      </c>
      <c r="AP43" s="125">
        <f t="shared" si="33"/>
        <v>80369444.44</v>
      </c>
      <c r="AQ43" s="125">
        <f t="shared" si="33"/>
        <v>81478472.22</v>
      </c>
      <c r="AR43" s="125">
        <f t="shared" si="33"/>
        <v>82587500</v>
      </c>
      <c r="AS43" s="125">
        <f t="shared" si="33"/>
        <v>83002083.33</v>
      </c>
      <c r="AT43" s="125">
        <f t="shared" si="33"/>
        <v>83416666.67</v>
      </c>
      <c r="AU43" s="125">
        <f t="shared" si="33"/>
        <v>83831250</v>
      </c>
      <c r="AV43" s="125">
        <f t="shared" si="33"/>
        <v>84245833.33</v>
      </c>
      <c r="AW43" s="125">
        <f t="shared" si="33"/>
        <v>84660416.67</v>
      </c>
      <c r="AX43" s="125">
        <f t="shared" si="33"/>
        <v>85075000</v>
      </c>
      <c r="AY43" s="125">
        <f t="shared" si="33"/>
        <v>85489583.33</v>
      </c>
      <c r="AZ43" s="125">
        <f t="shared" si="33"/>
        <v>85904166.67</v>
      </c>
      <c r="BA43" s="125">
        <f t="shared" si="33"/>
        <v>86318750</v>
      </c>
      <c r="BB43" s="125">
        <f t="shared" si="33"/>
        <v>86733333.33</v>
      </c>
      <c r="BC43" s="125">
        <f t="shared" si="33"/>
        <v>87147916.67</v>
      </c>
      <c r="BD43" s="125">
        <f t="shared" si="33"/>
        <v>87562500</v>
      </c>
      <c r="BE43" s="125">
        <f t="shared" si="33"/>
        <v>87977083.33</v>
      </c>
      <c r="BF43" s="125">
        <f t="shared" si="33"/>
        <v>88391666.67</v>
      </c>
      <c r="BG43" s="125">
        <f t="shared" si="33"/>
        <v>88806250</v>
      </c>
      <c r="BH43" s="125">
        <f t="shared" si="33"/>
        <v>89220833.33</v>
      </c>
      <c r="BI43" s="125">
        <f t="shared" si="33"/>
        <v>89635416.67</v>
      </c>
      <c r="BJ43" s="125">
        <f t="shared" si="33"/>
        <v>90050000</v>
      </c>
      <c r="BK43" s="125">
        <f t="shared" si="33"/>
        <v>90464583.33</v>
      </c>
      <c r="BL43" s="125">
        <f t="shared" si="33"/>
        <v>90879166.67</v>
      </c>
      <c r="BM43" s="125">
        <f t="shared" si="33"/>
        <v>91293750</v>
      </c>
      <c r="BN43" s="125">
        <f t="shared" si="33"/>
        <v>91708333.33</v>
      </c>
      <c r="BO43" s="125">
        <f t="shared" si="33"/>
        <v>92122916.67</v>
      </c>
      <c r="BP43" s="125">
        <f t="shared" si="33"/>
        <v>92537500</v>
      </c>
      <c r="BQ43" s="125">
        <f t="shared" si="33"/>
        <v>92952083.33</v>
      </c>
      <c r="BR43" s="125">
        <f t="shared" si="33"/>
        <v>93366666.67</v>
      </c>
      <c r="BS43" s="125">
        <f t="shared" si="33"/>
        <v>93781250</v>
      </c>
      <c r="BT43" s="125">
        <f t="shared" si="33"/>
        <v>94195833.33</v>
      </c>
      <c r="BU43" s="125">
        <f t="shared" si="33"/>
        <v>94610416.67</v>
      </c>
      <c r="BV43" s="125">
        <f t="shared" si="33"/>
        <v>95025000</v>
      </c>
      <c r="BW43" s="125">
        <f t="shared" si="33"/>
        <v>95439583.33</v>
      </c>
      <c r="BX43" s="125">
        <f t="shared" si="33"/>
        <v>95854166.67</v>
      </c>
      <c r="BY43" s="125">
        <f t="shared" si="33"/>
        <v>96268750</v>
      </c>
      <c r="BZ43" s="125">
        <f t="shared" si="33"/>
        <v>96683333.33</v>
      </c>
      <c r="CA43" s="125">
        <f t="shared" si="33"/>
        <v>97097916.67</v>
      </c>
      <c r="CB43" s="125">
        <f t="shared" si="33"/>
        <v>97512500</v>
      </c>
      <c r="CC43" s="125">
        <f t="shared" si="33"/>
        <v>97927083.33</v>
      </c>
      <c r="CD43" s="125">
        <f t="shared" si="33"/>
        <v>98341666.67</v>
      </c>
      <c r="CE43" s="125">
        <f t="shared" si="33"/>
        <v>98756250</v>
      </c>
      <c r="CF43" s="125">
        <f t="shared" si="33"/>
        <v>99170833.33</v>
      </c>
      <c r="CG43" s="125">
        <f t="shared" si="33"/>
        <v>99585416.67</v>
      </c>
      <c r="CH43" s="125">
        <f t="shared" si="33"/>
        <v>100000000</v>
      </c>
      <c r="CI43" s="125">
        <f t="shared" si="33"/>
        <v>100000000</v>
      </c>
      <c r="CJ43" s="125">
        <f t="shared" si="33"/>
        <v>100000000</v>
      </c>
      <c r="CK43" s="125">
        <f t="shared" si="33"/>
        <v>100000000</v>
      </c>
      <c r="CL43" s="125">
        <f t="shared" si="33"/>
        <v>100000000</v>
      </c>
      <c r="CM43" s="125">
        <f t="shared" si="33"/>
        <v>100000000</v>
      </c>
      <c r="CN43" s="125">
        <f t="shared" si="33"/>
        <v>100000000</v>
      </c>
      <c r="CO43" s="125">
        <f t="shared" si="33"/>
        <v>100000000</v>
      </c>
      <c r="CP43" s="125">
        <f t="shared" si="33"/>
        <v>100000000</v>
      </c>
      <c r="CQ43" s="125">
        <f t="shared" si="33"/>
        <v>100000000</v>
      </c>
      <c r="CR43" s="125">
        <f t="shared" si="33"/>
        <v>100000000</v>
      </c>
      <c r="CS43" s="125">
        <f t="shared" si="33"/>
        <v>100000000</v>
      </c>
      <c r="CT43" s="125">
        <f t="shared" si="33"/>
        <v>100000000</v>
      </c>
      <c r="CU43" s="125">
        <f t="shared" si="33"/>
        <v>100000000</v>
      </c>
      <c r="CV43" s="125">
        <f t="shared" si="33"/>
        <v>100000000</v>
      </c>
      <c r="CW43" s="125">
        <f t="shared" si="33"/>
        <v>100000000</v>
      </c>
      <c r="CX43" s="125">
        <f t="shared" si="33"/>
        <v>100000000</v>
      </c>
      <c r="CY43" s="125">
        <f t="shared" si="33"/>
        <v>100000000</v>
      </c>
      <c r="CZ43" s="125">
        <f t="shared" si="33"/>
        <v>100000000</v>
      </c>
      <c r="DA43" s="125">
        <f t="shared" si="33"/>
        <v>100000000</v>
      </c>
      <c r="DB43" s="125">
        <f t="shared" si="33"/>
        <v>100000000</v>
      </c>
      <c r="DC43" s="125">
        <f t="shared" si="33"/>
        <v>100000000</v>
      </c>
      <c r="DD43" s="125">
        <f t="shared" si="33"/>
        <v>100000000</v>
      </c>
      <c r="DE43" s="125">
        <f t="shared" si="33"/>
        <v>100000000</v>
      </c>
      <c r="DF43" s="125">
        <f t="shared" si="33"/>
        <v>100000000</v>
      </c>
      <c r="DG43" s="125">
        <f t="shared" si="33"/>
        <v>100000000</v>
      </c>
      <c r="DH43" s="125">
        <f t="shared" si="33"/>
        <v>100000000</v>
      </c>
      <c r="DI43" s="125">
        <f t="shared" si="33"/>
        <v>100000000</v>
      </c>
      <c r="DJ43" s="125">
        <f t="shared" si="33"/>
        <v>100000000</v>
      </c>
      <c r="DK43" s="125">
        <f t="shared" si="33"/>
        <v>100000000</v>
      </c>
      <c r="DL43" s="125">
        <f t="shared" si="33"/>
        <v>100000000</v>
      </c>
      <c r="DM43" s="125">
        <f t="shared" si="33"/>
        <v>100000000</v>
      </c>
      <c r="DN43" s="125">
        <f t="shared" si="33"/>
        <v>100000000</v>
      </c>
      <c r="DO43" s="125">
        <f t="shared" si="33"/>
        <v>100000000</v>
      </c>
      <c r="DP43" s="125">
        <f t="shared" si="33"/>
        <v>100000000</v>
      </c>
      <c r="DQ43" s="125">
        <f t="shared" si="33"/>
        <v>100000000</v>
      </c>
      <c r="DR43" s="125">
        <f t="shared" si="33"/>
        <v>100000000</v>
      </c>
    </row>
    <row r="44" ht="14.25" customHeight="1" outlineLevel="2">
      <c r="B44" s="284" t="s">
        <v>158</v>
      </c>
      <c r="C44" s="285"/>
      <c r="D44" s="285"/>
      <c r="E44" s="285"/>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G44" s="285"/>
      <c r="AH44" s="285"/>
      <c r="AI44" s="285"/>
      <c r="AJ44" s="285"/>
      <c r="AK44" s="285"/>
      <c r="AL44" s="285"/>
      <c r="AM44" s="285"/>
      <c r="AN44" s="285"/>
      <c r="AO44" s="285"/>
      <c r="AP44" s="285"/>
      <c r="AQ44" s="285"/>
      <c r="AR44" s="285"/>
      <c r="AS44" s="285"/>
      <c r="AT44" s="285"/>
      <c r="AU44" s="285"/>
      <c r="AV44" s="285"/>
      <c r="AW44" s="285"/>
      <c r="AX44" s="285"/>
      <c r="AY44" s="285"/>
      <c r="AZ44" s="285"/>
      <c r="BA44" s="285"/>
      <c r="BB44" s="285"/>
      <c r="BC44" s="285"/>
      <c r="BD44" s="285"/>
      <c r="BE44" s="285"/>
      <c r="BF44" s="285"/>
      <c r="BG44" s="285"/>
      <c r="BH44" s="285"/>
      <c r="BI44" s="285"/>
      <c r="BJ44" s="285"/>
      <c r="BK44" s="285"/>
      <c r="BL44" s="285"/>
      <c r="BM44" s="285"/>
      <c r="BN44" s="285"/>
      <c r="BO44" s="285"/>
      <c r="BP44" s="285"/>
      <c r="BQ44" s="285"/>
      <c r="BR44" s="285"/>
      <c r="BS44" s="285"/>
      <c r="BT44" s="285"/>
      <c r="BU44" s="285"/>
      <c r="BV44" s="285"/>
      <c r="BW44" s="285"/>
      <c r="BX44" s="285"/>
      <c r="BY44" s="285"/>
      <c r="BZ44" s="285"/>
      <c r="CA44" s="285"/>
      <c r="CB44" s="285"/>
      <c r="CC44" s="285"/>
      <c r="CD44" s="285"/>
      <c r="CE44" s="285"/>
      <c r="CF44" s="285"/>
      <c r="CG44" s="285"/>
      <c r="CH44" s="285"/>
      <c r="CI44" s="285"/>
      <c r="CJ44" s="285"/>
      <c r="CK44" s="285"/>
      <c r="CL44" s="285"/>
      <c r="CM44" s="285"/>
      <c r="CN44" s="285"/>
      <c r="CO44" s="285"/>
      <c r="CP44" s="285"/>
      <c r="CQ44" s="285"/>
      <c r="CR44" s="285"/>
      <c r="CS44" s="285"/>
      <c r="CT44" s="285"/>
      <c r="CU44" s="285"/>
      <c r="CV44" s="285"/>
      <c r="CW44" s="285"/>
      <c r="CX44" s="285"/>
      <c r="CY44" s="285"/>
      <c r="CZ44" s="285"/>
      <c r="DA44" s="285"/>
      <c r="DB44" s="285"/>
      <c r="DC44" s="285"/>
      <c r="DD44" s="285"/>
      <c r="DE44" s="285"/>
      <c r="DF44" s="285"/>
      <c r="DG44" s="285"/>
      <c r="DH44" s="285"/>
      <c r="DI44" s="285"/>
      <c r="DJ44" s="285"/>
      <c r="DK44" s="285"/>
      <c r="DL44" s="285"/>
      <c r="DM44" s="285"/>
      <c r="DN44" s="285"/>
      <c r="DO44" s="285"/>
      <c r="DP44" s="285"/>
      <c r="DQ44" s="285"/>
      <c r="DR44" s="285"/>
    </row>
    <row r="45" ht="14.25" customHeight="1" outlineLevel="2">
      <c r="B45" s="277" t="s">
        <v>162</v>
      </c>
      <c r="C45" s="38">
        <f>IF(AND(C$5&gt;=Inputs!$C$89,C$5&lt;Inputs!$D$89),Inputs!$E$89,IF(AND(C$5&gt;=Inputs!$C$90,C$5&lt;Inputs!$D$90),Inputs!$E$90,IF(AND(C$5&gt;=Inputs!$C$91,C$5&lt;Inputs!$D$91),Inputs!$E$91,IF(AND(C$5&gt;=Inputs!$C$92,C$5&lt;Inputs!$D$92),Inputs!$E$92,IF(AND(C$5&gt;=Inputs!$C$93,C$5&lt;Inputs!$D$93),Inputs!$E$93,IF(AND(C$5&gt;=Inputs!$C$94,C$5&lt;Inputs!$D$94),Inputs!$E$94,IF(AND(C$5&gt;=Inputs!$C$95,C$5&lt;Inputs!$D$95),Inputs!$E$95,IF(AND(C$5&gt;=Inputs!$C$96,C$5&lt;Inputs!$D$96),Inputs!$E$96,IF(AND(C$5&gt;=Inputs!$C$97,C$5&lt;Inputs!$D$97),Inputs!$E$97,IF(AND(C$5&gt;=Inputs!$C$98,C$5&lt;Inputs!$D$98),Inputs!$E$98,IF(AND(C$5&gt;=Inputs!$C$99,C$5&lt;Inputs!$D$99),Inputs!$E$99,IF(AND(C$5&gt;=Inputs!$C$100,C$5&lt;Inputs!$D$100),Inputs!$E$100,0))))))))))))</f>
        <v>25</v>
      </c>
      <c r="D45" s="38">
        <f>IF(AND(D$5&gt;=Inputs!$C$89,D$5&lt;Inputs!$D$89),Inputs!$E$89,IF(AND(D$5&gt;=Inputs!$C$90,D$5&lt;Inputs!$D$90),Inputs!$E$90,IF(AND(D$5&gt;=Inputs!$C$91,D$5&lt;Inputs!$D$91),Inputs!$E$91,IF(AND(D$5&gt;=Inputs!$C$92,D$5&lt;Inputs!$D$92),Inputs!$E$92,IF(AND(D$5&gt;=Inputs!$C$93,D$5&lt;Inputs!$D$93),Inputs!$E$93,IF(AND(D$5&gt;=Inputs!$C$94,D$5&lt;Inputs!$D$94),Inputs!$E$94,IF(AND(D$5&gt;=Inputs!$C$95,D$5&lt;Inputs!$D$95),Inputs!$E$95,IF(AND(D$5&gt;=Inputs!$C$96,D$5&lt;Inputs!$D$96),Inputs!$E$96,IF(AND(D$5&gt;=Inputs!$C$97,D$5&lt;Inputs!$D$97),Inputs!$E$97,IF(AND(D$5&gt;=Inputs!$C$98,D$5&lt;Inputs!$D$98),Inputs!$E$98,IF(AND(D$5&gt;=Inputs!$C$99,D$5&lt;Inputs!$D$99),Inputs!$E$99,IF(AND(D$5&gt;=Inputs!$C$100,D$5&lt;Inputs!$D$100),Inputs!$E$100,0))))))))))))</f>
        <v>25</v>
      </c>
      <c r="E45" s="38">
        <f>IF(AND(E$5&gt;=Inputs!$C$89,E$5&lt;Inputs!$D$89),Inputs!$E$89,IF(AND(E$5&gt;=Inputs!$C$90,E$5&lt;Inputs!$D$90),Inputs!$E$90,IF(AND(E$5&gt;=Inputs!$C$91,E$5&lt;Inputs!$D$91),Inputs!$E$91,IF(AND(E$5&gt;=Inputs!$C$92,E$5&lt;Inputs!$D$92),Inputs!$E$92,IF(AND(E$5&gt;=Inputs!$C$93,E$5&lt;Inputs!$D$93),Inputs!$E$93,IF(AND(E$5&gt;=Inputs!$C$94,E$5&lt;Inputs!$D$94),Inputs!$E$94,IF(AND(E$5&gt;=Inputs!$C$95,E$5&lt;Inputs!$D$95),Inputs!$E$95,IF(AND(E$5&gt;=Inputs!$C$96,E$5&lt;Inputs!$D$96),Inputs!$E$96,IF(AND(E$5&gt;=Inputs!$C$97,E$5&lt;Inputs!$D$97),Inputs!$E$97,IF(AND(E$5&gt;=Inputs!$C$98,E$5&lt;Inputs!$D$98),Inputs!$E$98,IF(AND(E$5&gt;=Inputs!$C$99,E$5&lt;Inputs!$D$99),Inputs!$E$99,IF(AND(E$5&gt;=Inputs!$C$100,E$5&lt;Inputs!$D$100),Inputs!$E$100,0))))))))))))</f>
        <v>25</v>
      </c>
      <c r="F45" s="38">
        <f>IF(AND(F$5&gt;=Inputs!$C$89,F$5&lt;Inputs!$D$89),Inputs!$E$89,IF(AND(F$5&gt;=Inputs!$C$90,F$5&lt;Inputs!$D$90),Inputs!$E$90,IF(AND(F$5&gt;=Inputs!$C$91,F$5&lt;Inputs!$D$91),Inputs!$E$91,IF(AND(F$5&gt;=Inputs!$C$92,F$5&lt;Inputs!$D$92),Inputs!$E$92,IF(AND(F$5&gt;=Inputs!$C$93,F$5&lt;Inputs!$D$93),Inputs!$E$93,IF(AND(F$5&gt;=Inputs!$C$94,F$5&lt;Inputs!$D$94),Inputs!$E$94,IF(AND(F$5&gt;=Inputs!$C$95,F$5&lt;Inputs!$D$95),Inputs!$E$95,IF(AND(F$5&gt;=Inputs!$C$96,F$5&lt;Inputs!$D$96),Inputs!$E$96,IF(AND(F$5&gt;=Inputs!$C$97,F$5&lt;Inputs!$D$97),Inputs!$E$97,IF(AND(F$5&gt;=Inputs!$C$98,F$5&lt;Inputs!$D$98),Inputs!$E$98,IF(AND(F$5&gt;=Inputs!$C$99,F$5&lt;Inputs!$D$99),Inputs!$E$99,IF(AND(F$5&gt;=Inputs!$C$100,F$5&lt;Inputs!$D$100),Inputs!$E$100,0))))))))))))</f>
        <v>25</v>
      </c>
      <c r="G45" s="38">
        <f>IF(AND(G$5&gt;=Inputs!$C$89,G$5&lt;Inputs!$D$89),Inputs!$E$89,IF(AND(G$5&gt;=Inputs!$C$90,G$5&lt;Inputs!$D$90),Inputs!$E$90,IF(AND(G$5&gt;=Inputs!$C$91,G$5&lt;Inputs!$D$91),Inputs!$E$91,IF(AND(G$5&gt;=Inputs!$C$92,G$5&lt;Inputs!$D$92),Inputs!$E$92,IF(AND(G$5&gt;=Inputs!$C$93,G$5&lt;Inputs!$D$93),Inputs!$E$93,IF(AND(G$5&gt;=Inputs!$C$94,G$5&lt;Inputs!$D$94),Inputs!$E$94,IF(AND(G$5&gt;=Inputs!$C$95,G$5&lt;Inputs!$D$95),Inputs!$E$95,IF(AND(G$5&gt;=Inputs!$C$96,G$5&lt;Inputs!$D$96),Inputs!$E$96,IF(AND(G$5&gt;=Inputs!$C$97,G$5&lt;Inputs!$D$97),Inputs!$E$97,IF(AND(G$5&gt;=Inputs!$C$98,G$5&lt;Inputs!$D$98),Inputs!$E$98,IF(AND(G$5&gt;=Inputs!$C$99,G$5&lt;Inputs!$D$99),Inputs!$E$99,IF(AND(G$5&gt;=Inputs!$C$100,G$5&lt;Inputs!$D$100),Inputs!$E$100,0))))))))))))</f>
        <v>25</v>
      </c>
      <c r="H45" s="38">
        <f>IF(AND(H$5&gt;=Inputs!$C$89,H$5&lt;Inputs!$D$89),Inputs!$E$89,IF(AND(H$5&gt;=Inputs!$C$90,H$5&lt;Inputs!$D$90),Inputs!$E$90,IF(AND(H$5&gt;=Inputs!$C$91,H$5&lt;Inputs!$D$91),Inputs!$E$91,IF(AND(H$5&gt;=Inputs!$C$92,H$5&lt;Inputs!$D$92),Inputs!$E$92,IF(AND(H$5&gt;=Inputs!$C$93,H$5&lt;Inputs!$D$93),Inputs!$E$93,IF(AND(H$5&gt;=Inputs!$C$94,H$5&lt;Inputs!$D$94),Inputs!$E$94,IF(AND(H$5&gt;=Inputs!$C$95,H$5&lt;Inputs!$D$95),Inputs!$E$95,IF(AND(H$5&gt;=Inputs!$C$96,H$5&lt;Inputs!$D$96),Inputs!$E$96,IF(AND(H$5&gt;=Inputs!$C$97,H$5&lt;Inputs!$D$97),Inputs!$E$97,IF(AND(H$5&gt;=Inputs!$C$98,H$5&lt;Inputs!$D$98),Inputs!$E$98,IF(AND(H$5&gt;=Inputs!$C$99,H$5&lt;Inputs!$D$99),Inputs!$E$99,IF(AND(H$5&gt;=Inputs!$C$100,H$5&lt;Inputs!$D$100),Inputs!$E$100,0))))))))))))</f>
        <v>25</v>
      </c>
      <c r="I45" s="38">
        <f>IF(AND(I$5&gt;=Inputs!$C$89,I$5&lt;Inputs!$D$89),Inputs!$E$89,IF(AND(I$5&gt;=Inputs!$C$90,I$5&lt;Inputs!$D$90),Inputs!$E$90,IF(AND(I$5&gt;=Inputs!$C$91,I$5&lt;Inputs!$D$91),Inputs!$E$91,IF(AND(I$5&gt;=Inputs!$C$92,I$5&lt;Inputs!$D$92),Inputs!$E$92,IF(AND(I$5&gt;=Inputs!$C$93,I$5&lt;Inputs!$D$93),Inputs!$E$93,IF(AND(I$5&gt;=Inputs!$C$94,I$5&lt;Inputs!$D$94),Inputs!$E$94,IF(AND(I$5&gt;=Inputs!$C$95,I$5&lt;Inputs!$D$95),Inputs!$E$95,IF(AND(I$5&gt;=Inputs!$C$96,I$5&lt;Inputs!$D$96),Inputs!$E$96,IF(AND(I$5&gt;=Inputs!$C$97,I$5&lt;Inputs!$D$97),Inputs!$E$97,IF(AND(I$5&gt;=Inputs!$C$98,I$5&lt;Inputs!$D$98),Inputs!$E$98,IF(AND(I$5&gt;=Inputs!$C$99,I$5&lt;Inputs!$D$99),Inputs!$E$99,IF(AND(I$5&gt;=Inputs!$C$100,I$5&lt;Inputs!$D$100),Inputs!$E$100,0))))))))))))</f>
        <v>25</v>
      </c>
      <c r="J45" s="38">
        <f>IF(AND(J$5&gt;=Inputs!$C$89,J$5&lt;Inputs!$D$89),Inputs!$E$89,IF(AND(J$5&gt;=Inputs!$C$90,J$5&lt;Inputs!$D$90),Inputs!$E$90,IF(AND(J$5&gt;=Inputs!$C$91,J$5&lt;Inputs!$D$91),Inputs!$E$91,IF(AND(J$5&gt;=Inputs!$C$92,J$5&lt;Inputs!$D$92),Inputs!$E$92,IF(AND(J$5&gt;=Inputs!$C$93,J$5&lt;Inputs!$D$93),Inputs!$E$93,IF(AND(J$5&gt;=Inputs!$C$94,J$5&lt;Inputs!$D$94),Inputs!$E$94,IF(AND(J$5&gt;=Inputs!$C$95,J$5&lt;Inputs!$D$95),Inputs!$E$95,IF(AND(J$5&gt;=Inputs!$C$96,J$5&lt;Inputs!$D$96),Inputs!$E$96,IF(AND(J$5&gt;=Inputs!$C$97,J$5&lt;Inputs!$D$97),Inputs!$E$97,IF(AND(J$5&gt;=Inputs!$C$98,J$5&lt;Inputs!$D$98),Inputs!$E$98,IF(AND(J$5&gt;=Inputs!$C$99,J$5&lt;Inputs!$D$99),Inputs!$E$99,IF(AND(J$5&gt;=Inputs!$C$100,J$5&lt;Inputs!$D$100),Inputs!$E$100,0))))))))))))</f>
        <v>25</v>
      </c>
      <c r="K45" s="38">
        <f>IF(AND(K$5&gt;=Inputs!$C$89,K$5&lt;Inputs!$D$89),Inputs!$E$89,IF(AND(K$5&gt;=Inputs!$C$90,K$5&lt;Inputs!$D$90),Inputs!$E$90,IF(AND(K$5&gt;=Inputs!$C$91,K$5&lt;Inputs!$D$91),Inputs!$E$91,IF(AND(K$5&gt;=Inputs!$C$92,K$5&lt;Inputs!$D$92),Inputs!$E$92,IF(AND(K$5&gt;=Inputs!$C$93,K$5&lt;Inputs!$D$93),Inputs!$E$93,IF(AND(K$5&gt;=Inputs!$C$94,K$5&lt;Inputs!$D$94),Inputs!$E$94,IF(AND(K$5&gt;=Inputs!$C$95,K$5&lt;Inputs!$D$95),Inputs!$E$95,IF(AND(K$5&gt;=Inputs!$C$96,K$5&lt;Inputs!$D$96),Inputs!$E$96,IF(AND(K$5&gt;=Inputs!$C$97,K$5&lt;Inputs!$D$97),Inputs!$E$97,IF(AND(K$5&gt;=Inputs!$C$98,K$5&lt;Inputs!$D$98),Inputs!$E$98,IF(AND(K$5&gt;=Inputs!$C$99,K$5&lt;Inputs!$D$99),Inputs!$E$99,IF(AND(K$5&gt;=Inputs!$C$100,K$5&lt;Inputs!$D$100),Inputs!$E$100,0))))))))))))</f>
        <v>25</v>
      </c>
      <c r="L45" s="38">
        <f>IF(AND(L$5&gt;=Inputs!$C$89,L$5&lt;Inputs!$D$89),Inputs!$E$89,IF(AND(L$5&gt;=Inputs!$C$90,L$5&lt;Inputs!$D$90),Inputs!$E$90,IF(AND(L$5&gt;=Inputs!$C$91,L$5&lt;Inputs!$D$91),Inputs!$E$91,IF(AND(L$5&gt;=Inputs!$C$92,L$5&lt;Inputs!$D$92),Inputs!$E$92,IF(AND(L$5&gt;=Inputs!$C$93,L$5&lt;Inputs!$D$93),Inputs!$E$93,IF(AND(L$5&gt;=Inputs!$C$94,L$5&lt;Inputs!$D$94),Inputs!$E$94,IF(AND(L$5&gt;=Inputs!$C$95,L$5&lt;Inputs!$D$95),Inputs!$E$95,IF(AND(L$5&gt;=Inputs!$C$96,L$5&lt;Inputs!$D$96),Inputs!$E$96,IF(AND(L$5&gt;=Inputs!$C$97,L$5&lt;Inputs!$D$97),Inputs!$E$97,IF(AND(L$5&gt;=Inputs!$C$98,L$5&lt;Inputs!$D$98),Inputs!$E$98,IF(AND(L$5&gt;=Inputs!$C$99,L$5&lt;Inputs!$D$99),Inputs!$E$99,IF(AND(L$5&gt;=Inputs!$C$100,L$5&lt;Inputs!$D$100),Inputs!$E$100,0))))))))))))</f>
        <v>25</v>
      </c>
      <c r="M45" s="38">
        <f>IF(AND(M$5&gt;=Inputs!$C$89,M$5&lt;Inputs!$D$89),Inputs!$E$89,IF(AND(M$5&gt;=Inputs!$C$90,M$5&lt;Inputs!$D$90),Inputs!$E$90,IF(AND(M$5&gt;=Inputs!$C$91,M$5&lt;Inputs!$D$91),Inputs!$E$91,IF(AND(M$5&gt;=Inputs!$C$92,M$5&lt;Inputs!$D$92),Inputs!$E$92,IF(AND(M$5&gt;=Inputs!$C$93,M$5&lt;Inputs!$D$93),Inputs!$E$93,IF(AND(M$5&gt;=Inputs!$C$94,M$5&lt;Inputs!$D$94),Inputs!$E$94,IF(AND(M$5&gt;=Inputs!$C$95,M$5&lt;Inputs!$D$95),Inputs!$E$95,IF(AND(M$5&gt;=Inputs!$C$96,M$5&lt;Inputs!$D$96),Inputs!$E$96,IF(AND(M$5&gt;=Inputs!$C$97,M$5&lt;Inputs!$D$97),Inputs!$E$97,IF(AND(M$5&gt;=Inputs!$C$98,M$5&lt;Inputs!$D$98),Inputs!$E$98,IF(AND(M$5&gt;=Inputs!$C$99,M$5&lt;Inputs!$D$99),Inputs!$E$99,IF(AND(M$5&gt;=Inputs!$C$100,M$5&lt;Inputs!$D$100),Inputs!$E$100,0))))))))))))</f>
        <v>25</v>
      </c>
      <c r="N45" s="38">
        <f>IF(AND(N$5&gt;=Inputs!$C$89,N$5&lt;Inputs!$D$89),Inputs!$E$89,IF(AND(N$5&gt;=Inputs!$C$90,N$5&lt;Inputs!$D$90),Inputs!$E$90,IF(AND(N$5&gt;=Inputs!$C$91,N$5&lt;Inputs!$D$91),Inputs!$E$91,IF(AND(N$5&gt;=Inputs!$C$92,N$5&lt;Inputs!$D$92),Inputs!$E$92,IF(AND(N$5&gt;=Inputs!$C$93,N$5&lt;Inputs!$D$93),Inputs!$E$93,IF(AND(N$5&gt;=Inputs!$C$94,N$5&lt;Inputs!$D$94),Inputs!$E$94,IF(AND(N$5&gt;=Inputs!$C$95,N$5&lt;Inputs!$D$95),Inputs!$E$95,IF(AND(N$5&gt;=Inputs!$C$96,N$5&lt;Inputs!$D$96),Inputs!$E$96,IF(AND(N$5&gt;=Inputs!$C$97,N$5&lt;Inputs!$D$97),Inputs!$E$97,IF(AND(N$5&gt;=Inputs!$C$98,N$5&lt;Inputs!$D$98),Inputs!$E$98,IF(AND(N$5&gt;=Inputs!$C$99,N$5&lt;Inputs!$D$99),Inputs!$E$99,IF(AND(N$5&gt;=Inputs!$C$100,N$5&lt;Inputs!$D$100),Inputs!$E$100,0))))))))))))</f>
        <v>25</v>
      </c>
      <c r="O45" s="38">
        <f>IF(AND(O$5&gt;=Inputs!$C$89,O$5&lt;Inputs!$D$89),Inputs!$E$89,IF(AND(O$5&gt;=Inputs!$C$90,O$5&lt;Inputs!$D$90),Inputs!$E$90,IF(AND(O$5&gt;=Inputs!$C$91,O$5&lt;Inputs!$D$91),Inputs!$E$91,IF(AND(O$5&gt;=Inputs!$C$92,O$5&lt;Inputs!$D$92),Inputs!$E$92,IF(AND(O$5&gt;=Inputs!$C$93,O$5&lt;Inputs!$D$93),Inputs!$E$93,IF(AND(O$5&gt;=Inputs!$C$94,O$5&lt;Inputs!$D$94),Inputs!$E$94,IF(AND(O$5&gt;=Inputs!$C$95,O$5&lt;Inputs!$D$95),Inputs!$E$95,IF(AND(O$5&gt;=Inputs!$C$96,O$5&lt;Inputs!$D$96),Inputs!$E$96,IF(AND(O$5&gt;=Inputs!$C$97,O$5&lt;Inputs!$D$97),Inputs!$E$97,IF(AND(O$5&gt;=Inputs!$C$98,O$5&lt;Inputs!$D$98),Inputs!$E$98,IF(AND(O$5&gt;=Inputs!$C$99,O$5&lt;Inputs!$D$99),Inputs!$E$99,IF(AND(O$5&gt;=Inputs!$C$100,O$5&lt;Inputs!$D$100),Inputs!$E$100,0))))))))))))</f>
        <v>25</v>
      </c>
      <c r="P45" s="38">
        <f>IF(AND(P$5&gt;=Inputs!$C$89,P$5&lt;Inputs!$D$89),Inputs!$E$89,IF(AND(P$5&gt;=Inputs!$C$90,P$5&lt;Inputs!$D$90),Inputs!$E$90,IF(AND(P$5&gt;=Inputs!$C$91,P$5&lt;Inputs!$D$91),Inputs!$E$91,IF(AND(P$5&gt;=Inputs!$C$92,P$5&lt;Inputs!$D$92),Inputs!$E$92,IF(AND(P$5&gt;=Inputs!$C$93,P$5&lt;Inputs!$D$93),Inputs!$E$93,IF(AND(P$5&gt;=Inputs!$C$94,P$5&lt;Inputs!$D$94),Inputs!$E$94,IF(AND(P$5&gt;=Inputs!$C$95,P$5&lt;Inputs!$D$95),Inputs!$E$95,IF(AND(P$5&gt;=Inputs!$C$96,P$5&lt;Inputs!$D$96),Inputs!$E$96,IF(AND(P$5&gt;=Inputs!$C$97,P$5&lt;Inputs!$D$97),Inputs!$E$97,IF(AND(P$5&gt;=Inputs!$C$98,P$5&lt;Inputs!$D$98),Inputs!$E$98,IF(AND(P$5&gt;=Inputs!$C$99,P$5&lt;Inputs!$D$99),Inputs!$E$99,IF(AND(P$5&gt;=Inputs!$C$100,P$5&lt;Inputs!$D$100),Inputs!$E$100,0))))))))))))</f>
        <v>25</v>
      </c>
      <c r="Q45" s="38">
        <f>IF(AND(Q$5&gt;=Inputs!$C$89,Q$5&lt;Inputs!$D$89),Inputs!$E$89,IF(AND(Q$5&gt;=Inputs!$C$90,Q$5&lt;Inputs!$D$90),Inputs!$E$90,IF(AND(Q$5&gt;=Inputs!$C$91,Q$5&lt;Inputs!$D$91),Inputs!$E$91,IF(AND(Q$5&gt;=Inputs!$C$92,Q$5&lt;Inputs!$D$92),Inputs!$E$92,IF(AND(Q$5&gt;=Inputs!$C$93,Q$5&lt;Inputs!$D$93),Inputs!$E$93,IF(AND(Q$5&gt;=Inputs!$C$94,Q$5&lt;Inputs!$D$94),Inputs!$E$94,IF(AND(Q$5&gt;=Inputs!$C$95,Q$5&lt;Inputs!$D$95),Inputs!$E$95,IF(AND(Q$5&gt;=Inputs!$C$96,Q$5&lt;Inputs!$D$96),Inputs!$E$96,IF(AND(Q$5&gt;=Inputs!$C$97,Q$5&lt;Inputs!$D$97),Inputs!$E$97,IF(AND(Q$5&gt;=Inputs!$C$98,Q$5&lt;Inputs!$D$98),Inputs!$E$98,IF(AND(Q$5&gt;=Inputs!$C$99,Q$5&lt;Inputs!$D$99),Inputs!$E$99,IF(AND(Q$5&gt;=Inputs!$C$100,Q$5&lt;Inputs!$D$100),Inputs!$E$100,0))))))))))))</f>
        <v>25</v>
      </c>
      <c r="R45" s="38">
        <f>IF(AND(R$5&gt;=Inputs!$C$89,R$5&lt;Inputs!$D$89),Inputs!$E$89,IF(AND(R$5&gt;=Inputs!$C$90,R$5&lt;Inputs!$D$90),Inputs!$E$90,IF(AND(R$5&gt;=Inputs!$C$91,R$5&lt;Inputs!$D$91),Inputs!$E$91,IF(AND(R$5&gt;=Inputs!$C$92,R$5&lt;Inputs!$D$92),Inputs!$E$92,IF(AND(R$5&gt;=Inputs!$C$93,R$5&lt;Inputs!$D$93),Inputs!$E$93,IF(AND(R$5&gt;=Inputs!$C$94,R$5&lt;Inputs!$D$94),Inputs!$E$94,IF(AND(R$5&gt;=Inputs!$C$95,R$5&lt;Inputs!$D$95),Inputs!$E$95,IF(AND(R$5&gt;=Inputs!$C$96,R$5&lt;Inputs!$D$96),Inputs!$E$96,IF(AND(R$5&gt;=Inputs!$C$97,R$5&lt;Inputs!$D$97),Inputs!$E$97,IF(AND(R$5&gt;=Inputs!$C$98,R$5&lt;Inputs!$D$98),Inputs!$E$98,IF(AND(R$5&gt;=Inputs!$C$99,R$5&lt;Inputs!$D$99),Inputs!$E$99,IF(AND(R$5&gt;=Inputs!$C$100,R$5&lt;Inputs!$D$100),Inputs!$E$100,0))))))))))))</f>
        <v>25</v>
      </c>
      <c r="S45" s="38">
        <f>IF(AND(S$5&gt;=Inputs!$C$89,S$5&lt;Inputs!$D$89),Inputs!$E$89,IF(AND(S$5&gt;=Inputs!$C$90,S$5&lt;Inputs!$D$90),Inputs!$E$90,IF(AND(S$5&gt;=Inputs!$C$91,S$5&lt;Inputs!$D$91),Inputs!$E$91,IF(AND(S$5&gt;=Inputs!$C$92,S$5&lt;Inputs!$D$92),Inputs!$E$92,IF(AND(S$5&gt;=Inputs!$C$93,S$5&lt;Inputs!$D$93),Inputs!$E$93,IF(AND(S$5&gt;=Inputs!$C$94,S$5&lt;Inputs!$D$94),Inputs!$E$94,IF(AND(S$5&gt;=Inputs!$C$95,S$5&lt;Inputs!$D$95),Inputs!$E$95,IF(AND(S$5&gt;=Inputs!$C$96,S$5&lt;Inputs!$D$96),Inputs!$E$96,IF(AND(S$5&gt;=Inputs!$C$97,S$5&lt;Inputs!$D$97),Inputs!$E$97,IF(AND(S$5&gt;=Inputs!$C$98,S$5&lt;Inputs!$D$98),Inputs!$E$98,IF(AND(S$5&gt;=Inputs!$C$99,S$5&lt;Inputs!$D$99),Inputs!$E$99,IF(AND(S$5&gt;=Inputs!$C$100,S$5&lt;Inputs!$D$100),Inputs!$E$100,0))))))))))))</f>
        <v>25</v>
      </c>
      <c r="T45" s="38">
        <f>IF(AND(T$5&gt;=Inputs!$C$89,T$5&lt;Inputs!$D$89),Inputs!$E$89,IF(AND(T$5&gt;=Inputs!$C$90,T$5&lt;Inputs!$D$90),Inputs!$E$90,IF(AND(T$5&gt;=Inputs!$C$91,T$5&lt;Inputs!$D$91),Inputs!$E$91,IF(AND(T$5&gt;=Inputs!$C$92,T$5&lt;Inputs!$D$92),Inputs!$E$92,IF(AND(T$5&gt;=Inputs!$C$93,T$5&lt;Inputs!$D$93),Inputs!$E$93,IF(AND(T$5&gt;=Inputs!$C$94,T$5&lt;Inputs!$D$94),Inputs!$E$94,IF(AND(T$5&gt;=Inputs!$C$95,T$5&lt;Inputs!$D$95),Inputs!$E$95,IF(AND(T$5&gt;=Inputs!$C$96,T$5&lt;Inputs!$D$96),Inputs!$E$96,IF(AND(T$5&gt;=Inputs!$C$97,T$5&lt;Inputs!$D$97),Inputs!$E$97,IF(AND(T$5&gt;=Inputs!$C$98,T$5&lt;Inputs!$D$98),Inputs!$E$98,IF(AND(T$5&gt;=Inputs!$C$99,T$5&lt;Inputs!$D$99),Inputs!$E$99,IF(AND(T$5&gt;=Inputs!$C$100,T$5&lt;Inputs!$D$100),Inputs!$E$100,0))))))))))))</f>
        <v>25</v>
      </c>
      <c r="U45" s="38">
        <f>IF(AND(U$5&gt;=Inputs!$C$89,U$5&lt;Inputs!$D$89),Inputs!$E$89,IF(AND(U$5&gt;=Inputs!$C$90,U$5&lt;Inputs!$D$90),Inputs!$E$90,IF(AND(U$5&gt;=Inputs!$C$91,U$5&lt;Inputs!$D$91),Inputs!$E$91,IF(AND(U$5&gt;=Inputs!$C$92,U$5&lt;Inputs!$D$92),Inputs!$E$92,IF(AND(U$5&gt;=Inputs!$C$93,U$5&lt;Inputs!$D$93),Inputs!$E$93,IF(AND(U$5&gt;=Inputs!$C$94,U$5&lt;Inputs!$D$94),Inputs!$E$94,IF(AND(U$5&gt;=Inputs!$C$95,U$5&lt;Inputs!$D$95),Inputs!$E$95,IF(AND(U$5&gt;=Inputs!$C$96,U$5&lt;Inputs!$D$96),Inputs!$E$96,IF(AND(U$5&gt;=Inputs!$C$97,U$5&lt;Inputs!$D$97),Inputs!$E$97,IF(AND(U$5&gt;=Inputs!$C$98,U$5&lt;Inputs!$D$98),Inputs!$E$98,IF(AND(U$5&gt;=Inputs!$C$99,U$5&lt;Inputs!$D$99),Inputs!$E$99,IF(AND(U$5&gt;=Inputs!$C$100,U$5&lt;Inputs!$D$100),Inputs!$E$100,0))))))))))))</f>
        <v>25</v>
      </c>
      <c r="V45" s="38">
        <f>IF(AND(V$5&gt;=Inputs!$C$89,V$5&lt;Inputs!$D$89),Inputs!$E$89,IF(AND(V$5&gt;=Inputs!$C$90,V$5&lt;Inputs!$D$90),Inputs!$E$90,IF(AND(V$5&gt;=Inputs!$C$91,V$5&lt;Inputs!$D$91),Inputs!$E$91,IF(AND(V$5&gt;=Inputs!$C$92,V$5&lt;Inputs!$D$92),Inputs!$E$92,IF(AND(V$5&gt;=Inputs!$C$93,V$5&lt;Inputs!$D$93),Inputs!$E$93,IF(AND(V$5&gt;=Inputs!$C$94,V$5&lt;Inputs!$D$94),Inputs!$E$94,IF(AND(V$5&gt;=Inputs!$C$95,V$5&lt;Inputs!$D$95),Inputs!$E$95,IF(AND(V$5&gt;=Inputs!$C$96,V$5&lt;Inputs!$D$96),Inputs!$E$96,IF(AND(V$5&gt;=Inputs!$C$97,V$5&lt;Inputs!$D$97),Inputs!$E$97,IF(AND(V$5&gt;=Inputs!$C$98,V$5&lt;Inputs!$D$98),Inputs!$E$98,IF(AND(V$5&gt;=Inputs!$C$99,V$5&lt;Inputs!$D$99),Inputs!$E$99,IF(AND(V$5&gt;=Inputs!$C$100,V$5&lt;Inputs!$D$100),Inputs!$E$100,0))))))))))))</f>
        <v>25</v>
      </c>
      <c r="W45" s="38">
        <f>IF(AND(W$5&gt;=Inputs!$C$89,W$5&lt;Inputs!$D$89),Inputs!$E$89,IF(AND(W$5&gt;=Inputs!$C$90,W$5&lt;Inputs!$D$90),Inputs!$E$90,IF(AND(W$5&gt;=Inputs!$C$91,W$5&lt;Inputs!$D$91),Inputs!$E$91,IF(AND(W$5&gt;=Inputs!$C$92,W$5&lt;Inputs!$D$92),Inputs!$E$92,IF(AND(W$5&gt;=Inputs!$C$93,W$5&lt;Inputs!$D$93),Inputs!$E$93,IF(AND(W$5&gt;=Inputs!$C$94,W$5&lt;Inputs!$D$94),Inputs!$E$94,IF(AND(W$5&gt;=Inputs!$C$95,W$5&lt;Inputs!$D$95),Inputs!$E$95,IF(AND(W$5&gt;=Inputs!$C$96,W$5&lt;Inputs!$D$96),Inputs!$E$96,IF(AND(W$5&gt;=Inputs!$C$97,W$5&lt;Inputs!$D$97),Inputs!$E$97,IF(AND(W$5&gt;=Inputs!$C$98,W$5&lt;Inputs!$D$98),Inputs!$E$98,IF(AND(W$5&gt;=Inputs!$C$99,W$5&lt;Inputs!$D$99),Inputs!$E$99,IF(AND(W$5&gt;=Inputs!$C$100,W$5&lt;Inputs!$D$100),Inputs!$E$100,0))))))))))))</f>
        <v>25</v>
      </c>
      <c r="X45" s="38">
        <f>IF(AND(X$5&gt;=Inputs!$C$89,X$5&lt;Inputs!$D$89),Inputs!$E$89,IF(AND(X$5&gt;=Inputs!$C$90,X$5&lt;Inputs!$D$90),Inputs!$E$90,IF(AND(X$5&gt;=Inputs!$C$91,X$5&lt;Inputs!$D$91),Inputs!$E$91,IF(AND(X$5&gt;=Inputs!$C$92,X$5&lt;Inputs!$D$92),Inputs!$E$92,IF(AND(X$5&gt;=Inputs!$C$93,X$5&lt;Inputs!$D$93),Inputs!$E$93,IF(AND(X$5&gt;=Inputs!$C$94,X$5&lt;Inputs!$D$94),Inputs!$E$94,IF(AND(X$5&gt;=Inputs!$C$95,X$5&lt;Inputs!$D$95),Inputs!$E$95,IF(AND(X$5&gt;=Inputs!$C$96,X$5&lt;Inputs!$D$96),Inputs!$E$96,IF(AND(X$5&gt;=Inputs!$C$97,X$5&lt;Inputs!$D$97),Inputs!$E$97,IF(AND(X$5&gt;=Inputs!$C$98,X$5&lt;Inputs!$D$98),Inputs!$E$98,IF(AND(X$5&gt;=Inputs!$C$99,X$5&lt;Inputs!$D$99),Inputs!$E$99,IF(AND(X$5&gt;=Inputs!$C$100,X$5&lt;Inputs!$D$100),Inputs!$E$100,0))))))))))))</f>
        <v>25</v>
      </c>
      <c r="Y45" s="38">
        <f>IF(AND(Y$5&gt;=Inputs!$C$89,Y$5&lt;Inputs!$D$89),Inputs!$E$89,IF(AND(Y$5&gt;=Inputs!$C$90,Y$5&lt;Inputs!$D$90),Inputs!$E$90,IF(AND(Y$5&gt;=Inputs!$C$91,Y$5&lt;Inputs!$D$91),Inputs!$E$91,IF(AND(Y$5&gt;=Inputs!$C$92,Y$5&lt;Inputs!$D$92),Inputs!$E$92,IF(AND(Y$5&gt;=Inputs!$C$93,Y$5&lt;Inputs!$D$93),Inputs!$E$93,IF(AND(Y$5&gt;=Inputs!$C$94,Y$5&lt;Inputs!$D$94),Inputs!$E$94,IF(AND(Y$5&gt;=Inputs!$C$95,Y$5&lt;Inputs!$D$95),Inputs!$E$95,IF(AND(Y$5&gt;=Inputs!$C$96,Y$5&lt;Inputs!$D$96),Inputs!$E$96,IF(AND(Y$5&gt;=Inputs!$C$97,Y$5&lt;Inputs!$D$97),Inputs!$E$97,IF(AND(Y$5&gt;=Inputs!$C$98,Y$5&lt;Inputs!$D$98),Inputs!$E$98,IF(AND(Y$5&gt;=Inputs!$C$99,Y$5&lt;Inputs!$D$99),Inputs!$E$99,IF(AND(Y$5&gt;=Inputs!$C$100,Y$5&lt;Inputs!$D$100),Inputs!$E$100,0))))))))))))</f>
        <v>25</v>
      </c>
      <c r="Z45" s="38">
        <f>IF(AND(Z$5&gt;=Inputs!$C$89,Z$5&lt;Inputs!$D$89),Inputs!$E$89,IF(AND(Z$5&gt;=Inputs!$C$90,Z$5&lt;Inputs!$D$90),Inputs!$E$90,IF(AND(Z$5&gt;=Inputs!$C$91,Z$5&lt;Inputs!$D$91),Inputs!$E$91,IF(AND(Z$5&gt;=Inputs!$C$92,Z$5&lt;Inputs!$D$92),Inputs!$E$92,IF(AND(Z$5&gt;=Inputs!$C$93,Z$5&lt;Inputs!$D$93),Inputs!$E$93,IF(AND(Z$5&gt;=Inputs!$C$94,Z$5&lt;Inputs!$D$94),Inputs!$E$94,IF(AND(Z$5&gt;=Inputs!$C$95,Z$5&lt;Inputs!$D$95),Inputs!$E$95,IF(AND(Z$5&gt;=Inputs!$C$96,Z$5&lt;Inputs!$D$96),Inputs!$E$96,IF(AND(Z$5&gt;=Inputs!$C$97,Z$5&lt;Inputs!$D$97),Inputs!$E$97,IF(AND(Z$5&gt;=Inputs!$C$98,Z$5&lt;Inputs!$D$98),Inputs!$E$98,IF(AND(Z$5&gt;=Inputs!$C$99,Z$5&lt;Inputs!$D$99),Inputs!$E$99,IF(AND(Z$5&gt;=Inputs!$C$100,Z$5&lt;Inputs!$D$100),Inputs!$E$100,0))))))))))))</f>
        <v>25</v>
      </c>
      <c r="AA45" s="38">
        <f>IF(AND(AA$5&gt;=Inputs!$C$89,AA$5&lt;Inputs!$D$89),Inputs!$E$89,IF(AND(AA$5&gt;=Inputs!$C$90,AA$5&lt;Inputs!$D$90),Inputs!$E$90,IF(AND(AA$5&gt;=Inputs!$C$91,AA$5&lt;Inputs!$D$91),Inputs!$E$91,IF(AND(AA$5&gt;=Inputs!$C$92,AA$5&lt;Inputs!$D$92),Inputs!$E$92,IF(AND(AA$5&gt;=Inputs!$C$93,AA$5&lt;Inputs!$D$93),Inputs!$E$93,IF(AND(AA$5&gt;=Inputs!$C$94,AA$5&lt;Inputs!$D$94),Inputs!$E$94,IF(AND(AA$5&gt;=Inputs!$C$95,AA$5&lt;Inputs!$D$95),Inputs!$E$95,IF(AND(AA$5&gt;=Inputs!$C$96,AA$5&lt;Inputs!$D$96),Inputs!$E$96,IF(AND(AA$5&gt;=Inputs!$C$97,AA$5&lt;Inputs!$D$97),Inputs!$E$97,IF(AND(AA$5&gt;=Inputs!$C$98,AA$5&lt;Inputs!$D$98),Inputs!$E$98,IF(AND(AA$5&gt;=Inputs!$C$99,AA$5&lt;Inputs!$D$99),Inputs!$E$99,IF(AND(AA$5&gt;=Inputs!$C$100,AA$5&lt;Inputs!$D$100),Inputs!$E$100,0))))))))))))</f>
        <v>25</v>
      </c>
      <c r="AB45" s="38">
        <f>IF(AND(AB$5&gt;=Inputs!$C$89,AB$5&lt;Inputs!$D$89),Inputs!$E$89,IF(AND(AB$5&gt;=Inputs!$C$90,AB$5&lt;Inputs!$D$90),Inputs!$E$90,IF(AND(AB$5&gt;=Inputs!$C$91,AB$5&lt;Inputs!$D$91),Inputs!$E$91,IF(AND(AB$5&gt;=Inputs!$C$92,AB$5&lt;Inputs!$D$92),Inputs!$E$92,IF(AND(AB$5&gt;=Inputs!$C$93,AB$5&lt;Inputs!$D$93),Inputs!$E$93,IF(AND(AB$5&gt;=Inputs!$C$94,AB$5&lt;Inputs!$D$94),Inputs!$E$94,IF(AND(AB$5&gt;=Inputs!$C$95,AB$5&lt;Inputs!$D$95),Inputs!$E$95,IF(AND(AB$5&gt;=Inputs!$C$96,AB$5&lt;Inputs!$D$96),Inputs!$E$96,IF(AND(AB$5&gt;=Inputs!$C$97,AB$5&lt;Inputs!$D$97),Inputs!$E$97,IF(AND(AB$5&gt;=Inputs!$C$98,AB$5&lt;Inputs!$D$98),Inputs!$E$98,IF(AND(AB$5&gt;=Inputs!$C$99,AB$5&lt;Inputs!$D$99),Inputs!$E$99,IF(AND(AB$5&gt;=Inputs!$C$100,AB$5&lt;Inputs!$D$100),Inputs!$E$100,0))))))))))))</f>
        <v>25</v>
      </c>
      <c r="AC45" s="38">
        <f>IF(AND(AC$5&gt;=Inputs!$C$89,AC$5&lt;Inputs!$D$89),Inputs!$E$89,IF(AND(AC$5&gt;=Inputs!$C$90,AC$5&lt;Inputs!$D$90),Inputs!$E$90,IF(AND(AC$5&gt;=Inputs!$C$91,AC$5&lt;Inputs!$D$91),Inputs!$E$91,IF(AND(AC$5&gt;=Inputs!$C$92,AC$5&lt;Inputs!$D$92),Inputs!$E$92,IF(AND(AC$5&gt;=Inputs!$C$93,AC$5&lt;Inputs!$D$93),Inputs!$E$93,IF(AND(AC$5&gt;=Inputs!$C$94,AC$5&lt;Inputs!$D$94),Inputs!$E$94,IF(AND(AC$5&gt;=Inputs!$C$95,AC$5&lt;Inputs!$D$95),Inputs!$E$95,IF(AND(AC$5&gt;=Inputs!$C$96,AC$5&lt;Inputs!$D$96),Inputs!$E$96,IF(AND(AC$5&gt;=Inputs!$C$97,AC$5&lt;Inputs!$D$97),Inputs!$E$97,IF(AND(AC$5&gt;=Inputs!$C$98,AC$5&lt;Inputs!$D$98),Inputs!$E$98,IF(AND(AC$5&gt;=Inputs!$C$99,AC$5&lt;Inputs!$D$99),Inputs!$E$99,IF(AND(AC$5&gt;=Inputs!$C$100,AC$5&lt;Inputs!$D$100),Inputs!$E$100,0))))))))))))</f>
        <v>25</v>
      </c>
      <c r="AD45" s="38">
        <f>IF(AND(AD$5&gt;=Inputs!$C$89,AD$5&lt;Inputs!$D$89),Inputs!$E$89,IF(AND(AD$5&gt;=Inputs!$C$90,AD$5&lt;Inputs!$D$90),Inputs!$E$90,IF(AND(AD$5&gt;=Inputs!$C$91,AD$5&lt;Inputs!$D$91),Inputs!$E$91,IF(AND(AD$5&gt;=Inputs!$C$92,AD$5&lt;Inputs!$D$92),Inputs!$E$92,IF(AND(AD$5&gt;=Inputs!$C$93,AD$5&lt;Inputs!$D$93),Inputs!$E$93,IF(AND(AD$5&gt;=Inputs!$C$94,AD$5&lt;Inputs!$D$94),Inputs!$E$94,IF(AND(AD$5&gt;=Inputs!$C$95,AD$5&lt;Inputs!$D$95),Inputs!$E$95,IF(AND(AD$5&gt;=Inputs!$C$96,AD$5&lt;Inputs!$D$96),Inputs!$E$96,IF(AND(AD$5&gt;=Inputs!$C$97,AD$5&lt;Inputs!$D$97),Inputs!$E$97,IF(AND(AD$5&gt;=Inputs!$C$98,AD$5&lt;Inputs!$D$98),Inputs!$E$98,IF(AND(AD$5&gt;=Inputs!$C$99,AD$5&lt;Inputs!$D$99),Inputs!$E$99,IF(AND(AD$5&gt;=Inputs!$C$100,AD$5&lt;Inputs!$D$100),Inputs!$E$100,0))))))))))))</f>
        <v>25</v>
      </c>
      <c r="AE45" s="38">
        <f>IF(AND(AE$5&gt;=Inputs!$C$89,AE$5&lt;Inputs!$D$89),Inputs!$E$89,IF(AND(AE$5&gt;=Inputs!$C$90,AE$5&lt;Inputs!$D$90),Inputs!$E$90,IF(AND(AE$5&gt;=Inputs!$C$91,AE$5&lt;Inputs!$D$91),Inputs!$E$91,IF(AND(AE$5&gt;=Inputs!$C$92,AE$5&lt;Inputs!$D$92),Inputs!$E$92,IF(AND(AE$5&gt;=Inputs!$C$93,AE$5&lt;Inputs!$D$93),Inputs!$E$93,IF(AND(AE$5&gt;=Inputs!$C$94,AE$5&lt;Inputs!$D$94),Inputs!$E$94,IF(AND(AE$5&gt;=Inputs!$C$95,AE$5&lt;Inputs!$D$95),Inputs!$E$95,IF(AND(AE$5&gt;=Inputs!$C$96,AE$5&lt;Inputs!$D$96),Inputs!$E$96,IF(AND(AE$5&gt;=Inputs!$C$97,AE$5&lt;Inputs!$D$97),Inputs!$E$97,IF(AND(AE$5&gt;=Inputs!$C$98,AE$5&lt;Inputs!$D$98),Inputs!$E$98,IF(AND(AE$5&gt;=Inputs!$C$99,AE$5&lt;Inputs!$D$99),Inputs!$E$99,IF(AND(AE$5&gt;=Inputs!$C$100,AE$5&lt;Inputs!$D$100),Inputs!$E$100,0))))))))))))</f>
        <v>25</v>
      </c>
      <c r="AF45" s="38">
        <f>IF(AND(AF$5&gt;=Inputs!$C$89,AF$5&lt;Inputs!$D$89),Inputs!$E$89,IF(AND(AF$5&gt;=Inputs!$C$90,AF$5&lt;Inputs!$D$90),Inputs!$E$90,IF(AND(AF$5&gt;=Inputs!$C$91,AF$5&lt;Inputs!$D$91),Inputs!$E$91,IF(AND(AF$5&gt;=Inputs!$C$92,AF$5&lt;Inputs!$D$92),Inputs!$E$92,IF(AND(AF$5&gt;=Inputs!$C$93,AF$5&lt;Inputs!$D$93),Inputs!$E$93,IF(AND(AF$5&gt;=Inputs!$C$94,AF$5&lt;Inputs!$D$94),Inputs!$E$94,IF(AND(AF$5&gt;=Inputs!$C$95,AF$5&lt;Inputs!$D$95),Inputs!$E$95,IF(AND(AF$5&gt;=Inputs!$C$96,AF$5&lt;Inputs!$D$96),Inputs!$E$96,IF(AND(AF$5&gt;=Inputs!$C$97,AF$5&lt;Inputs!$D$97),Inputs!$E$97,IF(AND(AF$5&gt;=Inputs!$C$98,AF$5&lt;Inputs!$D$98),Inputs!$E$98,IF(AND(AF$5&gt;=Inputs!$C$99,AF$5&lt;Inputs!$D$99),Inputs!$E$99,IF(AND(AF$5&gt;=Inputs!$C$100,AF$5&lt;Inputs!$D$100),Inputs!$E$100,0))))))))))))</f>
        <v>25</v>
      </c>
      <c r="AG45" s="38">
        <f>IF(AND(AG$5&gt;=Inputs!$C$89,AG$5&lt;Inputs!$D$89),Inputs!$E$89,IF(AND(AG$5&gt;=Inputs!$C$90,AG$5&lt;Inputs!$D$90),Inputs!$E$90,IF(AND(AG$5&gt;=Inputs!$C$91,AG$5&lt;Inputs!$D$91),Inputs!$E$91,IF(AND(AG$5&gt;=Inputs!$C$92,AG$5&lt;Inputs!$D$92),Inputs!$E$92,IF(AND(AG$5&gt;=Inputs!$C$93,AG$5&lt;Inputs!$D$93),Inputs!$E$93,IF(AND(AG$5&gt;=Inputs!$C$94,AG$5&lt;Inputs!$D$94),Inputs!$E$94,IF(AND(AG$5&gt;=Inputs!$C$95,AG$5&lt;Inputs!$D$95),Inputs!$E$95,IF(AND(AG$5&gt;=Inputs!$C$96,AG$5&lt;Inputs!$D$96),Inputs!$E$96,IF(AND(AG$5&gt;=Inputs!$C$97,AG$5&lt;Inputs!$D$97),Inputs!$E$97,IF(AND(AG$5&gt;=Inputs!$C$98,AG$5&lt;Inputs!$D$98),Inputs!$E$98,IF(AND(AG$5&gt;=Inputs!$C$99,AG$5&lt;Inputs!$D$99),Inputs!$E$99,IF(AND(AG$5&gt;=Inputs!$C$100,AG$5&lt;Inputs!$D$100),Inputs!$E$100,0))))))))))))</f>
        <v>25</v>
      </c>
      <c r="AH45" s="38">
        <f>IF(AND(AH$5&gt;=Inputs!$C$89,AH$5&lt;Inputs!$D$89),Inputs!$E$89,IF(AND(AH$5&gt;=Inputs!$C$90,AH$5&lt;Inputs!$D$90),Inputs!$E$90,IF(AND(AH$5&gt;=Inputs!$C$91,AH$5&lt;Inputs!$D$91),Inputs!$E$91,IF(AND(AH$5&gt;=Inputs!$C$92,AH$5&lt;Inputs!$D$92),Inputs!$E$92,IF(AND(AH$5&gt;=Inputs!$C$93,AH$5&lt;Inputs!$D$93),Inputs!$E$93,IF(AND(AH$5&gt;=Inputs!$C$94,AH$5&lt;Inputs!$D$94),Inputs!$E$94,IF(AND(AH$5&gt;=Inputs!$C$95,AH$5&lt;Inputs!$D$95),Inputs!$E$95,IF(AND(AH$5&gt;=Inputs!$C$96,AH$5&lt;Inputs!$D$96),Inputs!$E$96,IF(AND(AH$5&gt;=Inputs!$C$97,AH$5&lt;Inputs!$D$97),Inputs!$E$97,IF(AND(AH$5&gt;=Inputs!$C$98,AH$5&lt;Inputs!$D$98),Inputs!$E$98,IF(AND(AH$5&gt;=Inputs!$C$99,AH$5&lt;Inputs!$D$99),Inputs!$E$99,IF(AND(AH$5&gt;=Inputs!$C$100,AH$5&lt;Inputs!$D$100),Inputs!$E$100,0))))))))))))</f>
        <v>25</v>
      </c>
      <c r="AI45" s="38">
        <f>IF(AND(AI$5&gt;=Inputs!$C$89,AI$5&lt;Inputs!$D$89),Inputs!$E$89,IF(AND(AI$5&gt;=Inputs!$C$90,AI$5&lt;Inputs!$D$90),Inputs!$E$90,IF(AND(AI$5&gt;=Inputs!$C$91,AI$5&lt;Inputs!$D$91),Inputs!$E$91,IF(AND(AI$5&gt;=Inputs!$C$92,AI$5&lt;Inputs!$D$92),Inputs!$E$92,IF(AND(AI$5&gt;=Inputs!$C$93,AI$5&lt;Inputs!$D$93),Inputs!$E$93,IF(AND(AI$5&gt;=Inputs!$C$94,AI$5&lt;Inputs!$D$94),Inputs!$E$94,IF(AND(AI$5&gt;=Inputs!$C$95,AI$5&lt;Inputs!$D$95),Inputs!$E$95,IF(AND(AI$5&gt;=Inputs!$C$96,AI$5&lt;Inputs!$D$96),Inputs!$E$96,IF(AND(AI$5&gt;=Inputs!$C$97,AI$5&lt;Inputs!$D$97),Inputs!$E$97,IF(AND(AI$5&gt;=Inputs!$C$98,AI$5&lt;Inputs!$D$98),Inputs!$E$98,IF(AND(AI$5&gt;=Inputs!$C$99,AI$5&lt;Inputs!$D$99),Inputs!$E$99,IF(AND(AI$5&gt;=Inputs!$C$100,AI$5&lt;Inputs!$D$100),Inputs!$E$100,0))))))))))))</f>
        <v>25</v>
      </c>
      <c r="AJ45" s="38">
        <f>IF(AND(AJ$5&gt;=Inputs!$C$89,AJ$5&lt;Inputs!$D$89),Inputs!$E$89,IF(AND(AJ$5&gt;=Inputs!$C$90,AJ$5&lt;Inputs!$D$90),Inputs!$E$90,IF(AND(AJ$5&gt;=Inputs!$C$91,AJ$5&lt;Inputs!$D$91),Inputs!$E$91,IF(AND(AJ$5&gt;=Inputs!$C$92,AJ$5&lt;Inputs!$D$92),Inputs!$E$92,IF(AND(AJ$5&gt;=Inputs!$C$93,AJ$5&lt;Inputs!$D$93),Inputs!$E$93,IF(AND(AJ$5&gt;=Inputs!$C$94,AJ$5&lt;Inputs!$D$94),Inputs!$E$94,IF(AND(AJ$5&gt;=Inputs!$C$95,AJ$5&lt;Inputs!$D$95),Inputs!$E$95,IF(AND(AJ$5&gt;=Inputs!$C$96,AJ$5&lt;Inputs!$D$96),Inputs!$E$96,IF(AND(AJ$5&gt;=Inputs!$C$97,AJ$5&lt;Inputs!$D$97),Inputs!$E$97,IF(AND(AJ$5&gt;=Inputs!$C$98,AJ$5&lt;Inputs!$D$98),Inputs!$E$98,IF(AND(AJ$5&gt;=Inputs!$C$99,AJ$5&lt;Inputs!$D$99),Inputs!$E$99,IF(AND(AJ$5&gt;=Inputs!$C$100,AJ$5&lt;Inputs!$D$100),Inputs!$E$100,0))))))))))))</f>
        <v>25</v>
      </c>
      <c r="AK45" s="38">
        <f>IF(AND(AK$5&gt;=Inputs!$C$89,AK$5&lt;Inputs!$D$89),Inputs!$E$89,IF(AND(AK$5&gt;=Inputs!$C$90,AK$5&lt;Inputs!$D$90),Inputs!$E$90,IF(AND(AK$5&gt;=Inputs!$C$91,AK$5&lt;Inputs!$D$91),Inputs!$E$91,IF(AND(AK$5&gt;=Inputs!$C$92,AK$5&lt;Inputs!$D$92),Inputs!$E$92,IF(AND(AK$5&gt;=Inputs!$C$93,AK$5&lt;Inputs!$D$93),Inputs!$E$93,IF(AND(AK$5&gt;=Inputs!$C$94,AK$5&lt;Inputs!$D$94),Inputs!$E$94,IF(AND(AK$5&gt;=Inputs!$C$95,AK$5&lt;Inputs!$D$95),Inputs!$E$95,IF(AND(AK$5&gt;=Inputs!$C$96,AK$5&lt;Inputs!$D$96),Inputs!$E$96,IF(AND(AK$5&gt;=Inputs!$C$97,AK$5&lt;Inputs!$D$97),Inputs!$E$97,IF(AND(AK$5&gt;=Inputs!$C$98,AK$5&lt;Inputs!$D$98),Inputs!$E$98,IF(AND(AK$5&gt;=Inputs!$C$99,AK$5&lt;Inputs!$D$99),Inputs!$E$99,IF(AND(AK$5&gt;=Inputs!$C$100,AK$5&lt;Inputs!$D$100),Inputs!$E$100,0))))))))))))</f>
        <v>25</v>
      </c>
      <c r="AL45" s="38">
        <f>IF(AND(AL$5&gt;=Inputs!$C$89,AL$5&lt;Inputs!$D$89),Inputs!$E$89,IF(AND(AL$5&gt;=Inputs!$C$90,AL$5&lt;Inputs!$D$90),Inputs!$E$90,IF(AND(AL$5&gt;=Inputs!$C$91,AL$5&lt;Inputs!$D$91),Inputs!$E$91,IF(AND(AL$5&gt;=Inputs!$C$92,AL$5&lt;Inputs!$D$92),Inputs!$E$92,IF(AND(AL$5&gt;=Inputs!$C$93,AL$5&lt;Inputs!$D$93),Inputs!$E$93,IF(AND(AL$5&gt;=Inputs!$C$94,AL$5&lt;Inputs!$D$94),Inputs!$E$94,IF(AND(AL$5&gt;=Inputs!$C$95,AL$5&lt;Inputs!$D$95),Inputs!$E$95,IF(AND(AL$5&gt;=Inputs!$C$96,AL$5&lt;Inputs!$D$96),Inputs!$E$96,IF(AND(AL$5&gt;=Inputs!$C$97,AL$5&lt;Inputs!$D$97),Inputs!$E$97,IF(AND(AL$5&gt;=Inputs!$C$98,AL$5&lt;Inputs!$D$98),Inputs!$E$98,IF(AND(AL$5&gt;=Inputs!$C$99,AL$5&lt;Inputs!$D$99),Inputs!$E$99,IF(AND(AL$5&gt;=Inputs!$C$100,AL$5&lt;Inputs!$D$100),Inputs!$E$100,0))))))))))))</f>
        <v>25</v>
      </c>
      <c r="AM45" s="38">
        <f>IF(AND(AM$5&gt;=Inputs!$C$89,AM$5&lt;Inputs!$D$89),Inputs!$E$89,IF(AND(AM$5&gt;=Inputs!$C$90,AM$5&lt;Inputs!$D$90),Inputs!$E$90,IF(AND(AM$5&gt;=Inputs!$C$91,AM$5&lt;Inputs!$D$91),Inputs!$E$91,IF(AND(AM$5&gt;=Inputs!$C$92,AM$5&lt;Inputs!$D$92),Inputs!$E$92,IF(AND(AM$5&gt;=Inputs!$C$93,AM$5&lt;Inputs!$D$93),Inputs!$E$93,IF(AND(AM$5&gt;=Inputs!$C$94,AM$5&lt;Inputs!$D$94),Inputs!$E$94,IF(AND(AM$5&gt;=Inputs!$C$95,AM$5&lt;Inputs!$D$95),Inputs!$E$95,IF(AND(AM$5&gt;=Inputs!$C$96,AM$5&lt;Inputs!$D$96),Inputs!$E$96,IF(AND(AM$5&gt;=Inputs!$C$97,AM$5&lt;Inputs!$D$97),Inputs!$E$97,IF(AND(AM$5&gt;=Inputs!$C$98,AM$5&lt;Inputs!$D$98),Inputs!$E$98,IF(AND(AM$5&gt;=Inputs!$C$99,AM$5&lt;Inputs!$D$99),Inputs!$E$99,IF(AND(AM$5&gt;=Inputs!$C$100,AM$5&lt;Inputs!$D$100),Inputs!$E$100,0))))))))))))</f>
        <v>25</v>
      </c>
      <c r="AN45" s="38">
        <f>IF(AND(AN$5&gt;=Inputs!$C$89,AN$5&lt;Inputs!$D$89),Inputs!$E$89,IF(AND(AN$5&gt;=Inputs!$C$90,AN$5&lt;Inputs!$D$90),Inputs!$E$90,IF(AND(AN$5&gt;=Inputs!$C$91,AN$5&lt;Inputs!$D$91),Inputs!$E$91,IF(AND(AN$5&gt;=Inputs!$C$92,AN$5&lt;Inputs!$D$92),Inputs!$E$92,IF(AND(AN$5&gt;=Inputs!$C$93,AN$5&lt;Inputs!$D$93),Inputs!$E$93,IF(AND(AN$5&gt;=Inputs!$C$94,AN$5&lt;Inputs!$D$94),Inputs!$E$94,IF(AND(AN$5&gt;=Inputs!$C$95,AN$5&lt;Inputs!$D$95),Inputs!$E$95,IF(AND(AN$5&gt;=Inputs!$C$96,AN$5&lt;Inputs!$D$96),Inputs!$E$96,IF(AND(AN$5&gt;=Inputs!$C$97,AN$5&lt;Inputs!$D$97),Inputs!$E$97,IF(AND(AN$5&gt;=Inputs!$C$98,AN$5&lt;Inputs!$D$98),Inputs!$E$98,IF(AND(AN$5&gt;=Inputs!$C$99,AN$5&lt;Inputs!$D$99),Inputs!$E$99,IF(AND(AN$5&gt;=Inputs!$C$100,AN$5&lt;Inputs!$D$100),Inputs!$E$100,0))))))))))))</f>
        <v>25</v>
      </c>
      <c r="AO45" s="38">
        <f>IF(AND(AO$5&gt;=Inputs!$C$89,AO$5&lt;Inputs!$D$89),Inputs!$E$89,IF(AND(AO$5&gt;=Inputs!$C$90,AO$5&lt;Inputs!$D$90),Inputs!$E$90,IF(AND(AO$5&gt;=Inputs!$C$91,AO$5&lt;Inputs!$D$91),Inputs!$E$91,IF(AND(AO$5&gt;=Inputs!$C$92,AO$5&lt;Inputs!$D$92),Inputs!$E$92,IF(AND(AO$5&gt;=Inputs!$C$93,AO$5&lt;Inputs!$D$93),Inputs!$E$93,IF(AND(AO$5&gt;=Inputs!$C$94,AO$5&lt;Inputs!$D$94),Inputs!$E$94,IF(AND(AO$5&gt;=Inputs!$C$95,AO$5&lt;Inputs!$D$95),Inputs!$E$95,IF(AND(AO$5&gt;=Inputs!$C$96,AO$5&lt;Inputs!$D$96),Inputs!$E$96,IF(AND(AO$5&gt;=Inputs!$C$97,AO$5&lt;Inputs!$D$97),Inputs!$E$97,IF(AND(AO$5&gt;=Inputs!$C$98,AO$5&lt;Inputs!$D$98),Inputs!$E$98,IF(AND(AO$5&gt;=Inputs!$C$99,AO$5&lt;Inputs!$D$99),Inputs!$E$99,IF(AND(AO$5&gt;=Inputs!$C$100,AO$5&lt;Inputs!$D$100),Inputs!$E$100,0))))))))))))</f>
        <v>25</v>
      </c>
      <c r="AP45" s="38">
        <f>IF(AND(AP$5&gt;=Inputs!$C$89,AP$5&lt;Inputs!$D$89),Inputs!$E$89,IF(AND(AP$5&gt;=Inputs!$C$90,AP$5&lt;Inputs!$D$90),Inputs!$E$90,IF(AND(AP$5&gt;=Inputs!$C$91,AP$5&lt;Inputs!$D$91),Inputs!$E$91,IF(AND(AP$5&gt;=Inputs!$C$92,AP$5&lt;Inputs!$D$92),Inputs!$E$92,IF(AND(AP$5&gt;=Inputs!$C$93,AP$5&lt;Inputs!$D$93),Inputs!$E$93,IF(AND(AP$5&gt;=Inputs!$C$94,AP$5&lt;Inputs!$D$94),Inputs!$E$94,IF(AND(AP$5&gt;=Inputs!$C$95,AP$5&lt;Inputs!$D$95),Inputs!$E$95,IF(AND(AP$5&gt;=Inputs!$C$96,AP$5&lt;Inputs!$D$96),Inputs!$E$96,IF(AND(AP$5&gt;=Inputs!$C$97,AP$5&lt;Inputs!$D$97),Inputs!$E$97,IF(AND(AP$5&gt;=Inputs!$C$98,AP$5&lt;Inputs!$D$98),Inputs!$E$98,IF(AND(AP$5&gt;=Inputs!$C$99,AP$5&lt;Inputs!$D$99),Inputs!$E$99,IF(AND(AP$5&gt;=Inputs!$C$100,AP$5&lt;Inputs!$D$100),Inputs!$E$100,0))))))))))))</f>
        <v>25</v>
      </c>
      <c r="AQ45" s="38">
        <f>IF(AND(AQ$5&gt;=Inputs!$C$89,AQ$5&lt;Inputs!$D$89),Inputs!$E$89,IF(AND(AQ$5&gt;=Inputs!$C$90,AQ$5&lt;Inputs!$D$90),Inputs!$E$90,IF(AND(AQ$5&gt;=Inputs!$C$91,AQ$5&lt;Inputs!$D$91),Inputs!$E$91,IF(AND(AQ$5&gt;=Inputs!$C$92,AQ$5&lt;Inputs!$D$92),Inputs!$E$92,IF(AND(AQ$5&gt;=Inputs!$C$93,AQ$5&lt;Inputs!$D$93),Inputs!$E$93,IF(AND(AQ$5&gt;=Inputs!$C$94,AQ$5&lt;Inputs!$D$94),Inputs!$E$94,IF(AND(AQ$5&gt;=Inputs!$C$95,AQ$5&lt;Inputs!$D$95),Inputs!$E$95,IF(AND(AQ$5&gt;=Inputs!$C$96,AQ$5&lt;Inputs!$D$96),Inputs!$E$96,IF(AND(AQ$5&gt;=Inputs!$C$97,AQ$5&lt;Inputs!$D$97),Inputs!$E$97,IF(AND(AQ$5&gt;=Inputs!$C$98,AQ$5&lt;Inputs!$D$98),Inputs!$E$98,IF(AND(AQ$5&gt;=Inputs!$C$99,AQ$5&lt;Inputs!$D$99),Inputs!$E$99,IF(AND(AQ$5&gt;=Inputs!$C$100,AQ$5&lt;Inputs!$D$100),Inputs!$E$100,0))))))))))))</f>
        <v>25</v>
      </c>
      <c r="AR45" s="38">
        <f>IF(AND(AR$5&gt;=Inputs!$C$89,AR$5&lt;Inputs!$D$89),Inputs!$E$89,IF(AND(AR$5&gt;=Inputs!$C$90,AR$5&lt;Inputs!$D$90),Inputs!$E$90,IF(AND(AR$5&gt;=Inputs!$C$91,AR$5&lt;Inputs!$D$91),Inputs!$E$91,IF(AND(AR$5&gt;=Inputs!$C$92,AR$5&lt;Inputs!$D$92),Inputs!$E$92,IF(AND(AR$5&gt;=Inputs!$C$93,AR$5&lt;Inputs!$D$93),Inputs!$E$93,IF(AND(AR$5&gt;=Inputs!$C$94,AR$5&lt;Inputs!$D$94),Inputs!$E$94,IF(AND(AR$5&gt;=Inputs!$C$95,AR$5&lt;Inputs!$D$95),Inputs!$E$95,IF(AND(AR$5&gt;=Inputs!$C$96,AR$5&lt;Inputs!$D$96),Inputs!$E$96,IF(AND(AR$5&gt;=Inputs!$C$97,AR$5&lt;Inputs!$D$97),Inputs!$E$97,IF(AND(AR$5&gt;=Inputs!$C$98,AR$5&lt;Inputs!$D$98),Inputs!$E$98,IF(AND(AR$5&gt;=Inputs!$C$99,AR$5&lt;Inputs!$D$99),Inputs!$E$99,IF(AND(AR$5&gt;=Inputs!$C$100,AR$5&lt;Inputs!$D$100),Inputs!$E$100,0))))))))))))</f>
        <v>25</v>
      </c>
      <c r="AS45" s="38">
        <f>IF(AND(AS$5&gt;=Inputs!$C$89,AS$5&lt;Inputs!$D$89),Inputs!$E$89,IF(AND(AS$5&gt;=Inputs!$C$90,AS$5&lt;Inputs!$D$90),Inputs!$E$90,IF(AND(AS$5&gt;=Inputs!$C$91,AS$5&lt;Inputs!$D$91),Inputs!$E$91,IF(AND(AS$5&gt;=Inputs!$C$92,AS$5&lt;Inputs!$D$92),Inputs!$E$92,IF(AND(AS$5&gt;=Inputs!$C$93,AS$5&lt;Inputs!$D$93),Inputs!$E$93,IF(AND(AS$5&gt;=Inputs!$C$94,AS$5&lt;Inputs!$D$94),Inputs!$E$94,IF(AND(AS$5&gt;=Inputs!$C$95,AS$5&lt;Inputs!$D$95),Inputs!$E$95,IF(AND(AS$5&gt;=Inputs!$C$96,AS$5&lt;Inputs!$D$96),Inputs!$E$96,IF(AND(AS$5&gt;=Inputs!$C$97,AS$5&lt;Inputs!$D$97),Inputs!$E$97,IF(AND(AS$5&gt;=Inputs!$C$98,AS$5&lt;Inputs!$D$98),Inputs!$E$98,IF(AND(AS$5&gt;=Inputs!$C$99,AS$5&lt;Inputs!$D$99),Inputs!$E$99,IF(AND(AS$5&gt;=Inputs!$C$100,AS$5&lt;Inputs!$D$100),Inputs!$E$100,0))))))))))))</f>
        <v>25</v>
      </c>
      <c r="AT45" s="38">
        <f>IF(AND(AT$5&gt;=Inputs!$C$89,AT$5&lt;Inputs!$D$89),Inputs!$E$89,IF(AND(AT$5&gt;=Inputs!$C$90,AT$5&lt;Inputs!$D$90),Inputs!$E$90,IF(AND(AT$5&gt;=Inputs!$C$91,AT$5&lt;Inputs!$D$91),Inputs!$E$91,IF(AND(AT$5&gt;=Inputs!$C$92,AT$5&lt;Inputs!$D$92),Inputs!$E$92,IF(AND(AT$5&gt;=Inputs!$C$93,AT$5&lt;Inputs!$D$93),Inputs!$E$93,IF(AND(AT$5&gt;=Inputs!$C$94,AT$5&lt;Inputs!$D$94),Inputs!$E$94,IF(AND(AT$5&gt;=Inputs!$C$95,AT$5&lt;Inputs!$D$95),Inputs!$E$95,IF(AND(AT$5&gt;=Inputs!$C$96,AT$5&lt;Inputs!$D$96),Inputs!$E$96,IF(AND(AT$5&gt;=Inputs!$C$97,AT$5&lt;Inputs!$D$97),Inputs!$E$97,IF(AND(AT$5&gt;=Inputs!$C$98,AT$5&lt;Inputs!$D$98),Inputs!$E$98,IF(AND(AT$5&gt;=Inputs!$C$99,AT$5&lt;Inputs!$D$99),Inputs!$E$99,IF(AND(AT$5&gt;=Inputs!$C$100,AT$5&lt;Inputs!$D$100),Inputs!$E$100,0))))))))))))</f>
        <v>25</v>
      </c>
      <c r="AU45" s="38">
        <f>IF(AND(AU$5&gt;=Inputs!$C$89,AU$5&lt;Inputs!$D$89),Inputs!$E$89,IF(AND(AU$5&gt;=Inputs!$C$90,AU$5&lt;Inputs!$D$90),Inputs!$E$90,IF(AND(AU$5&gt;=Inputs!$C$91,AU$5&lt;Inputs!$D$91),Inputs!$E$91,IF(AND(AU$5&gt;=Inputs!$C$92,AU$5&lt;Inputs!$D$92),Inputs!$E$92,IF(AND(AU$5&gt;=Inputs!$C$93,AU$5&lt;Inputs!$D$93),Inputs!$E$93,IF(AND(AU$5&gt;=Inputs!$C$94,AU$5&lt;Inputs!$D$94),Inputs!$E$94,IF(AND(AU$5&gt;=Inputs!$C$95,AU$5&lt;Inputs!$D$95),Inputs!$E$95,IF(AND(AU$5&gt;=Inputs!$C$96,AU$5&lt;Inputs!$D$96),Inputs!$E$96,IF(AND(AU$5&gt;=Inputs!$C$97,AU$5&lt;Inputs!$D$97),Inputs!$E$97,IF(AND(AU$5&gt;=Inputs!$C$98,AU$5&lt;Inputs!$D$98),Inputs!$E$98,IF(AND(AU$5&gt;=Inputs!$C$99,AU$5&lt;Inputs!$D$99),Inputs!$E$99,IF(AND(AU$5&gt;=Inputs!$C$100,AU$5&lt;Inputs!$D$100),Inputs!$E$100,0))))))))))))</f>
        <v>25</v>
      </c>
      <c r="AV45" s="38">
        <f>IF(AND(AV$5&gt;=Inputs!$C$89,AV$5&lt;Inputs!$D$89),Inputs!$E$89,IF(AND(AV$5&gt;=Inputs!$C$90,AV$5&lt;Inputs!$D$90),Inputs!$E$90,IF(AND(AV$5&gt;=Inputs!$C$91,AV$5&lt;Inputs!$D$91),Inputs!$E$91,IF(AND(AV$5&gt;=Inputs!$C$92,AV$5&lt;Inputs!$D$92),Inputs!$E$92,IF(AND(AV$5&gt;=Inputs!$C$93,AV$5&lt;Inputs!$D$93),Inputs!$E$93,IF(AND(AV$5&gt;=Inputs!$C$94,AV$5&lt;Inputs!$D$94),Inputs!$E$94,IF(AND(AV$5&gt;=Inputs!$C$95,AV$5&lt;Inputs!$D$95),Inputs!$E$95,IF(AND(AV$5&gt;=Inputs!$C$96,AV$5&lt;Inputs!$D$96),Inputs!$E$96,IF(AND(AV$5&gt;=Inputs!$C$97,AV$5&lt;Inputs!$D$97),Inputs!$E$97,IF(AND(AV$5&gt;=Inputs!$C$98,AV$5&lt;Inputs!$D$98),Inputs!$E$98,IF(AND(AV$5&gt;=Inputs!$C$99,AV$5&lt;Inputs!$D$99),Inputs!$E$99,IF(AND(AV$5&gt;=Inputs!$C$100,AV$5&lt;Inputs!$D$100),Inputs!$E$100,0))))))))))))</f>
        <v>25</v>
      </c>
      <c r="AW45" s="38">
        <f>IF(AND(AW$5&gt;=Inputs!$C$89,AW$5&lt;Inputs!$D$89),Inputs!$E$89,IF(AND(AW$5&gt;=Inputs!$C$90,AW$5&lt;Inputs!$D$90),Inputs!$E$90,IF(AND(AW$5&gt;=Inputs!$C$91,AW$5&lt;Inputs!$D$91),Inputs!$E$91,IF(AND(AW$5&gt;=Inputs!$C$92,AW$5&lt;Inputs!$D$92),Inputs!$E$92,IF(AND(AW$5&gt;=Inputs!$C$93,AW$5&lt;Inputs!$D$93),Inputs!$E$93,IF(AND(AW$5&gt;=Inputs!$C$94,AW$5&lt;Inputs!$D$94),Inputs!$E$94,IF(AND(AW$5&gt;=Inputs!$C$95,AW$5&lt;Inputs!$D$95),Inputs!$E$95,IF(AND(AW$5&gt;=Inputs!$C$96,AW$5&lt;Inputs!$D$96),Inputs!$E$96,IF(AND(AW$5&gt;=Inputs!$C$97,AW$5&lt;Inputs!$D$97),Inputs!$E$97,IF(AND(AW$5&gt;=Inputs!$C$98,AW$5&lt;Inputs!$D$98),Inputs!$E$98,IF(AND(AW$5&gt;=Inputs!$C$99,AW$5&lt;Inputs!$D$99),Inputs!$E$99,IF(AND(AW$5&gt;=Inputs!$C$100,AW$5&lt;Inputs!$D$100),Inputs!$E$100,0))))))))))))</f>
        <v>25</v>
      </c>
      <c r="AX45" s="38">
        <f>IF(AND(AX$5&gt;=Inputs!$C$89,AX$5&lt;Inputs!$D$89),Inputs!$E$89,IF(AND(AX$5&gt;=Inputs!$C$90,AX$5&lt;Inputs!$D$90),Inputs!$E$90,IF(AND(AX$5&gt;=Inputs!$C$91,AX$5&lt;Inputs!$D$91),Inputs!$E$91,IF(AND(AX$5&gt;=Inputs!$C$92,AX$5&lt;Inputs!$D$92),Inputs!$E$92,IF(AND(AX$5&gt;=Inputs!$C$93,AX$5&lt;Inputs!$D$93),Inputs!$E$93,IF(AND(AX$5&gt;=Inputs!$C$94,AX$5&lt;Inputs!$D$94),Inputs!$E$94,IF(AND(AX$5&gt;=Inputs!$C$95,AX$5&lt;Inputs!$D$95),Inputs!$E$95,IF(AND(AX$5&gt;=Inputs!$C$96,AX$5&lt;Inputs!$D$96),Inputs!$E$96,IF(AND(AX$5&gt;=Inputs!$C$97,AX$5&lt;Inputs!$D$97),Inputs!$E$97,IF(AND(AX$5&gt;=Inputs!$C$98,AX$5&lt;Inputs!$D$98),Inputs!$E$98,IF(AND(AX$5&gt;=Inputs!$C$99,AX$5&lt;Inputs!$D$99),Inputs!$E$99,IF(AND(AX$5&gt;=Inputs!$C$100,AX$5&lt;Inputs!$D$100),Inputs!$E$100,0))))))))))))</f>
        <v>25</v>
      </c>
      <c r="AY45" s="38">
        <f>IF(AND(AY$5&gt;=Inputs!$C$89,AY$5&lt;Inputs!$D$89),Inputs!$E$89,IF(AND(AY$5&gt;=Inputs!$C$90,AY$5&lt;Inputs!$D$90),Inputs!$E$90,IF(AND(AY$5&gt;=Inputs!$C$91,AY$5&lt;Inputs!$D$91),Inputs!$E$91,IF(AND(AY$5&gt;=Inputs!$C$92,AY$5&lt;Inputs!$D$92),Inputs!$E$92,IF(AND(AY$5&gt;=Inputs!$C$93,AY$5&lt;Inputs!$D$93),Inputs!$E$93,IF(AND(AY$5&gt;=Inputs!$C$94,AY$5&lt;Inputs!$D$94),Inputs!$E$94,IF(AND(AY$5&gt;=Inputs!$C$95,AY$5&lt;Inputs!$D$95),Inputs!$E$95,IF(AND(AY$5&gt;=Inputs!$C$96,AY$5&lt;Inputs!$D$96),Inputs!$E$96,IF(AND(AY$5&gt;=Inputs!$C$97,AY$5&lt;Inputs!$D$97),Inputs!$E$97,IF(AND(AY$5&gt;=Inputs!$C$98,AY$5&lt;Inputs!$D$98),Inputs!$E$98,IF(AND(AY$5&gt;=Inputs!$C$99,AY$5&lt;Inputs!$D$99),Inputs!$E$99,IF(AND(AY$5&gt;=Inputs!$C$100,AY$5&lt;Inputs!$D$100),Inputs!$E$100,0))))))))))))</f>
        <v>25</v>
      </c>
      <c r="AZ45" s="38">
        <f>IF(AND(AZ$5&gt;=Inputs!$C$89,AZ$5&lt;Inputs!$D$89),Inputs!$E$89,IF(AND(AZ$5&gt;=Inputs!$C$90,AZ$5&lt;Inputs!$D$90),Inputs!$E$90,IF(AND(AZ$5&gt;=Inputs!$C$91,AZ$5&lt;Inputs!$D$91),Inputs!$E$91,IF(AND(AZ$5&gt;=Inputs!$C$92,AZ$5&lt;Inputs!$D$92),Inputs!$E$92,IF(AND(AZ$5&gt;=Inputs!$C$93,AZ$5&lt;Inputs!$D$93),Inputs!$E$93,IF(AND(AZ$5&gt;=Inputs!$C$94,AZ$5&lt;Inputs!$D$94),Inputs!$E$94,IF(AND(AZ$5&gt;=Inputs!$C$95,AZ$5&lt;Inputs!$D$95),Inputs!$E$95,IF(AND(AZ$5&gt;=Inputs!$C$96,AZ$5&lt;Inputs!$D$96),Inputs!$E$96,IF(AND(AZ$5&gt;=Inputs!$C$97,AZ$5&lt;Inputs!$D$97),Inputs!$E$97,IF(AND(AZ$5&gt;=Inputs!$C$98,AZ$5&lt;Inputs!$D$98),Inputs!$E$98,IF(AND(AZ$5&gt;=Inputs!$C$99,AZ$5&lt;Inputs!$D$99),Inputs!$E$99,IF(AND(AZ$5&gt;=Inputs!$C$100,AZ$5&lt;Inputs!$D$100),Inputs!$E$100,0))))))))))))</f>
        <v>25</v>
      </c>
      <c r="BA45" s="38">
        <f>IF(AND(BA$5&gt;=Inputs!$C$89,BA$5&lt;Inputs!$D$89),Inputs!$E$89,IF(AND(BA$5&gt;=Inputs!$C$90,BA$5&lt;Inputs!$D$90),Inputs!$E$90,IF(AND(BA$5&gt;=Inputs!$C$91,BA$5&lt;Inputs!$D$91),Inputs!$E$91,IF(AND(BA$5&gt;=Inputs!$C$92,BA$5&lt;Inputs!$D$92),Inputs!$E$92,IF(AND(BA$5&gt;=Inputs!$C$93,BA$5&lt;Inputs!$D$93),Inputs!$E$93,IF(AND(BA$5&gt;=Inputs!$C$94,BA$5&lt;Inputs!$D$94),Inputs!$E$94,IF(AND(BA$5&gt;=Inputs!$C$95,BA$5&lt;Inputs!$D$95),Inputs!$E$95,IF(AND(BA$5&gt;=Inputs!$C$96,BA$5&lt;Inputs!$D$96),Inputs!$E$96,IF(AND(BA$5&gt;=Inputs!$C$97,BA$5&lt;Inputs!$D$97),Inputs!$E$97,IF(AND(BA$5&gt;=Inputs!$C$98,BA$5&lt;Inputs!$D$98),Inputs!$E$98,IF(AND(BA$5&gt;=Inputs!$C$99,BA$5&lt;Inputs!$D$99),Inputs!$E$99,IF(AND(BA$5&gt;=Inputs!$C$100,BA$5&lt;Inputs!$D$100),Inputs!$E$100,0))))))))))))</f>
        <v>25</v>
      </c>
      <c r="BB45" s="38">
        <f>IF(AND(BB$5&gt;=Inputs!$C$89,BB$5&lt;Inputs!$D$89),Inputs!$E$89,IF(AND(BB$5&gt;=Inputs!$C$90,BB$5&lt;Inputs!$D$90),Inputs!$E$90,IF(AND(BB$5&gt;=Inputs!$C$91,BB$5&lt;Inputs!$D$91),Inputs!$E$91,IF(AND(BB$5&gt;=Inputs!$C$92,BB$5&lt;Inputs!$D$92),Inputs!$E$92,IF(AND(BB$5&gt;=Inputs!$C$93,BB$5&lt;Inputs!$D$93),Inputs!$E$93,IF(AND(BB$5&gt;=Inputs!$C$94,BB$5&lt;Inputs!$D$94),Inputs!$E$94,IF(AND(BB$5&gt;=Inputs!$C$95,BB$5&lt;Inputs!$D$95),Inputs!$E$95,IF(AND(BB$5&gt;=Inputs!$C$96,BB$5&lt;Inputs!$D$96),Inputs!$E$96,IF(AND(BB$5&gt;=Inputs!$C$97,BB$5&lt;Inputs!$D$97),Inputs!$E$97,IF(AND(BB$5&gt;=Inputs!$C$98,BB$5&lt;Inputs!$D$98),Inputs!$E$98,IF(AND(BB$5&gt;=Inputs!$C$99,BB$5&lt;Inputs!$D$99),Inputs!$E$99,IF(AND(BB$5&gt;=Inputs!$C$100,BB$5&lt;Inputs!$D$100),Inputs!$E$100,0))))))))))))</f>
        <v>25</v>
      </c>
      <c r="BC45" s="38">
        <f>IF(AND(BC$5&gt;=Inputs!$C$89,BC$5&lt;Inputs!$D$89),Inputs!$E$89,IF(AND(BC$5&gt;=Inputs!$C$90,BC$5&lt;Inputs!$D$90),Inputs!$E$90,IF(AND(BC$5&gt;=Inputs!$C$91,BC$5&lt;Inputs!$D$91),Inputs!$E$91,IF(AND(BC$5&gt;=Inputs!$C$92,BC$5&lt;Inputs!$D$92),Inputs!$E$92,IF(AND(BC$5&gt;=Inputs!$C$93,BC$5&lt;Inputs!$D$93),Inputs!$E$93,IF(AND(BC$5&gt;=Inputs!$C$94,BC$5&lt;Inputs!$D$94),Inputs!$E$94,IF(AND(BC$5&gt;=Inputs!$C$95,BC$5&lt;Inputs!$D$95),Inputs!$E$95,IF(AND(BC$5&gt;=Inputs!$C$96,BC$5&lt;Inputs!$D$96),Inputs!$E$96,IF(AND(BC$5&gt;=Inputs!$C$97,BC$5&lt;Inputs!$D$97),Inputs!$E$97,IF(AND(BC$5&gt;=Inputs!$C$98,BC$5&lt;Inputs!$D$98),Inputs!$E$98,IF(AND(BC$5&gt;=Inputs!$C$99,BC$5&lt;Inputs!$D$99),Inputs!$E$99,IF(AND(BC$5&gt;=Inputs!$C$100,BC$5&lt;Inputs!$D$100),Inputs!$E$100,0))))))))))))</f>
        <v>25</v>
      </c>
      <c r="BD45" s="38">
        <f>IF(AND(BD$5&gt;=Inputs!$C$89,BD$5&lt;Inputs!$D$89),Inputs!$E$89,IF(AND(BD$5&gt;=Inputs!$C$90,BD$5&lt;Inputs!$D$90),Inputs!$E$90,IF(AND(BD$5&gt;=Inputs!$C$91,BD$5&lt;Inputs!$D$91),Inputs!$E$91,IF(AND(BD$5&gt;=Inputs!$C$92,BD$5&lt;Inputs!$D$92),Inputs!$E$92,IF(AND(BD$5&gt;=Inputs!$C$93,BD$5&lt;Inputs!$D$93),Inputs!$E$93,IF(AND(BD$5&gt;=Inputs!$C$94,BD$5&lt;Inputs!$D$94),Inputs!$E$94,IF(AND(BD$5&gt;=Inputs!$C$95,BD$5&lt;Inputs!$D$95),Inputs!$E$95,IF(AND(BD$5&gt;=Inputs!$C$96,BD$5&lt;Inputs!$D$96),Inputs!$E$96,IF(AND(BD$5&gt;=Inputs!$C$97,BD$5&lt;Inputs!$D$97),Inputs!$E$97,IF(AND(BD$5&gt;=Inputs!$C$98,BD$5&lt;Inputs!$D$98),Inputs!$E$98,IF(AND(BD$5&gt;=Inputs!$C$99,BD$5&lt;Inputs!$D$99),Inputs!$E$99,IF(AND(BD$5&gt;=Inputs!$C$100,BD$5&lt;Inputs!$D$100),Inputs!$E$100,0))))))))))))</f>
        <v>25</v>
      </c>
      <c r="BE45" s="38">
        <f>IF(AND(BE$5&gt;=Inputs!$C$89,BE$5&lt;Inputs!$D$89),Inputs!$E$89,IF(AND(BE$5&gt;=Inputs!$C$90,BE$5&lt;Inputs!$D$90),Inputs!$E$90,IF(AND(BE$5&gt;=Inputs!$C$91,BE$5&lt;Inputs!$D$91),Inputs!$E$91,IF(AND(BE$5&gt;=Inputs!$C$92,BE$5&lt;Inputs!$D$92),Inputs!$E$92,IF(AND(BE$5&gt;=Inputs!$C$93,BE$5&lt;Inputs!$D$93),Inputs!$E$93,IF(AND(BE$5&gt;=Inputs!$C$94,BE$5&lt;Inputs!$D$94),Inputs!$E$94,IF(AND(BE$5&gt;=Inputs!$C$95,BE$5&lt;Inputs!$D$95),Inputs!$E$95,IF(AND(BE$5&gt;=Inputs!$C$96,BE$5&lt;Inputs!$D$96),Inputs!$E$96,IF(AND(BE$5&gt;=Inputs!$C$97,BE$5&lt;Inputs!$D$97),Inputs!$E$97,IF(AND(BE$5&gt;=Inputs!$C$98,BE$5&lt;Inputs!$D$98),Inputs!$E$98,IF(AND(BE$5&gt;=Inputs!$C$99,BE$5&lt;Inputs!$D$99),Inputs!$E$99,IF(AND(BE$5&gt;=Inputs!$C$100,BE$5&lt;Inputs!$D$100),Inputs!$E$100,0))))))))))))</f>
        <v>25</v>
      </c>
      <c r="BF45" s="38">
        <f>IF(AND(BF$5&gt;=Inputs!$C$89,BF$5&lt;Inputs!$D$89),Inputs!$E$89,IF(AND(BF$5&gt;=Inputs!$C$90,BF$5&lt;Inputs!$D$90),Inputs!$E$90,IF(AND(BF$5&gt;=Inputs!$C$91,BF$5&lt;Inputs!$D$91),Inputs!$E$91,IF(AND(BF$5&gt;=Inputs!$C$92,BF$5&lt;Inputs!$D$92),Inputs!$E$92,IF(AND(BF$5&gt;=Inputs!$C$93,BF$5&lt;Inputs!$D$93),Inputs!$E$93,IF(AND(BF$5&gt;=Inputs!$C$94,BF$5&lt;Inputs!$D$94),Inputs!$E$94,IF(AND(BF$5&gt;=Inputs!$C$95,BF$5&lt;Inputs!$D$95),Inputs!$E$95,IF(AND(BF$5&gt;=Inputs!$C$96,BF$5&lt;Inputs!$D$96),Inputs!$E$96,IF(AND(BF$5&gt;=Inputs!$C$97,BF$5&lt;Inputs!$D$97),Inputs!$E$97,IF(AND(BF$5&gt;=Inputs!$C$98,BF$5&lt;Inputs!$D$98),Inputs!$E$98,IF(AND(BF$5&gt;=Inputs!$C$99,BF$5&lt;Inputs!$D$99),Inputs!$E$99,IF(AND(BF$5&gt;=Inputs!$C$100,BF$5&lt;Inputs!$D$100),Inputs!$E$100,0))))))))))))</f>
        <v>25</v>
      </c>
      <c r="BG45" s="38">
        <f>IF(AND(BG$5&gt;=Inputs!$C$89,BG$5&lt;Inputs!$D$89),Inputs!$E$89,IF(AND(BG$5&gt;=Inputs!$C$90,BG$5&lt;Inputs!$D$90),Inputs!$E$90,IF(AND(BG$5&gt;=Inputs!$C$91,BG$5&lt;Inputs!$D$91),Inputs!$E$91,IF(AND(BG$5&gt;=Inputs!$C$92,BG$5&lt;Inputs!$D$92),Inputs!$E$92,IF(AND(BG$5&gt;=Inputs!$C$93,BG$5&lt;Inputs!$D$93),Inputs!$E$93,IF(AND(BG$5&gt;=Inputs!$C$94,BG$5&lt;Inputs!$D$94),Inputs!$E$94,IF(AND(BG$5&gt;=Inputs!$C$95,BG$5&lt;Inputs!$D$95),Inputs!$E$95,IF(AND(BG$5&gt;=Inputs!$C$96,BG$5&lt;Inputs!$D$96),Inputs!$E$96,IF(AND(BG$5&gt;=Inputs!$C$97,BG$5&lt;Inputs!$D$97),Inputs!$E$97,IF(AND(BG$5&gt;=Inputs!$C$98,BG$5&lt;Inputs!$D$98),Inputs!$E$98,IF(AND(BG$5&gt;=Inputs!$C$99,BG$5&lt;Inputs!$D$99),Inputs!$E$99,IF(AND(BG$5&gt;=Inputs!$C$100,BG$5&lt;Inputs!$D$100),Inputs!$E$100,0))))))))))))</f>
        <v>25</v>
      </c>
      <c r="BH45" s="38">
        <f>IF(AND(BH$5&gt;=Inputs!$C$89,BH$5&lt;Inputs!$D$89),Inputs!$E$89,IF(AND(BH$5&gt;=Inputs!$C$90,BH$5&lt;Inputs!$D$90),Inputs!$E$90,IF(AND(BH$5&gt;=Inputs!$C$91,BH$5&lt;Inputs!$D$91),Inputs!$E$91,IF(AND(BH$5&gt;=Inputs!$C$92,BH$5&lt;Inputs!$D$92),Inputs!$E$92,IF(AND(BH$5&gt;=Inputs!$C$93,BH$5&lt;Inputs!$D$93),Inputs!$E$93,IF(AND(BH$5&gt;=Inputs!$C$94,BH$5&lt;Inputs!$D$94),Inputs!$E$94,IF(AND(BH$5&gt;=Inputs!$C$95,BH$5&lt;Inputs!$D$95),Inputs!$E$95,IF(AND(BH$5&gt;=Inputs!$C$96,BH$5&lt;Inputs!$D$96),Inputs!$E$96,IF(AND(BH$5&gt;=Inputs!$C$97,BH$5&lt;Inputs!$D$97),Inputs!$E$97,IF(AND(BH$5&gt;=Inputs!$C$98,BH$5&lt;Inputs!$D$98),Inputs!$E$98,IF(AND(BH$5&gt;=Inputs!$C$99,BH$5&lt;Inputs!$D$99),Inputs!$E$99,IF(AND(BH$5&gt;=Inputs!$C$100,BH$5&lt;Inputs!$D$100),Inputs!$E$100,0))))))))))))</f>
        <v>25</v>
      </c>
      <c r="BI45" s="38">
        <f>IF(AND(BI$5&gt;=Inputs!$C$89,BI$5&lt;Inputs!$D$89),Inputs!$E$89,IF(AND(BI$5&gt;=Inputs!$C$90,BI$5&lt;Inputs!$D$90),Inputs!$E$90,IF(AND(BI$5&gt;=Inputs!$C$91,BI$5&lt;Inputs!$D$91),Inputs!$E$91,IF(AND(BI$5&gt;=Inputs!$C$92,BI$5&lt;Inputs!$D$92),Inputs!$E$92,IF(AND(BI$5&gt;=Inputs!$C$93,BI$5&lt;Inputs!$D$93),Inputs!$E$93,IF(AND(BI$5&gt;=Inputs!$C$94,BI$5&lt;Inputs!$D$94),Inputs!$E$94,IF(AND(BI$5&gt;=Inputs!$C$95,BI$5&lt;Inputs!$D$95),Inputs!$E$95,IF(AND(BI$5&gt;=Inputs!$C$96,BI$5&lt;Inputs!$D$96),Inputs!$E$96,IF(AND(BI$5&gt;=Inputs!$C$97,BI$5&lt;Inputs!$D$97),Inputs!$E$97,IF(AND(BI$5&gt;=Inputs!$C$98,BI$5&lt;Inputs!$D$98),Inputs!$E$98,IF(AND(BI$5&gt;=Inputs!$C$99,BI$5&lt;Inputs!$D$99),Inputs!$E$99,IF(AND(BI$5&gt;=Inputs!$C$100,BI$5&lt;Inputs!$D$100),Inputs!$E$100,0))))))))))))</f>
        <v>25</v>
      </c>
      <c r="BJ45" s="38">
        <f>IF(AND(BJ$5&gt;=Inputs!$C$89,BJ$5&lt;Inputs!$D$89),Inputs!$E$89,IF(AND(BJ$5&gt;=Inputs!$C$90,BJ$5&lt;Inputs!$D$90),Inputs!$E$90,IF(AND(BJ$5&gt;=Inputs!$C$91,BJ$5&lt;Inputs!$D$91),Inputs!$E$91,IF(AND(BJ$5&gt;=Inputs!$C$92,BJ$5&lt;Inputs!$D$92),Inputs!$E$92,IF(AND(BJ$5&gt;=Inputs!$C$93,BJ$5&lt;Inputs!$D$93),Inputs!$E$93,IF(AND(BJ$5&gt;=Inputs!$C$94,BJ$5&lt;Inputs!$D$94),Inputs!$E$94,IF(AND(BJ$5&gt;=Inputs!$C$95,BJ$5&lt;Inputs!$D$95),Inputs!$E$95,IF(AND(BJ$5&gt;=Inputs!$C$96,BJ$5&lt;Inputs!$D$96),Inputs!$E$96,IF(AND(BJ$5&gt;=Inputs!$C$97,BJ$5&lt;Inputs!$D$97),Inputs!$E$97,IF(AND(BJ$5&gt;=Inputs!$C$98,BJ$5&lt;Inputs!$D$98),Inputs!$E$98,IF(AND(BJ$5&gt;=Inputs!$C$99,BJ$5&lt;Inputs!$D$99),Inputs!$E$99,IF(AND(BJ$5&gt;=Inputs!$C$100,BJ$5&lt;Inputs!$D$100),Inputs!$E$100,0))))))))))))</f>
        <v>25</v>
      </c>
      <c r="BK45" s="38">
        <f>IF(AND(BK$5&gt;=Inputs!$C$89,BK$5&lt;Inputs!$D$89),Inputs!$E$89,IF(AND(BK$5&gt;=Inputs!$C$90,BK$5&lt;Inputs!$D$90),Inputs!$E$90,IF(AND(BK$5&gt;=Inputs!$C$91,BK$5&lt;Inputs!$D$91),Inputs!$E$91,IF(AND(BK$5&gt;=Inputs!$C$92,BK$5&lt;Inputs!$D$92),Inputs!$E$92,IF(AND(BK$5&gt;=Inputs!$C$93,BK$5&lt;Inputs!$D$93),Inputs!$E$93,IF(AND(BK$5&gt;=Inputs!$C$94,BK$5&lt;Inputs!$D$94),Inputs!$E$94,IF(AND(BK$5&gt;=Inputs!$C$95,BK$5&lt;Inputs!$D$95),Inputs!$E$95,IF(AND(BK$5&gt;=Inputs!$C$96,BK$5&lt;Inputs!$D$96),Inputs!$E$96,IF(AND(BK$5&gt;=Inputs!$C$97,BK$5&lt;Inputs!$D$97),Inputs!$E$97,IF(AND(BK$5&gt;=Inputs!$C$98,BK$5&lt;Inputs!$D$98),Inputs!$E$98,IF(AND(BK$5&gt;=Inputs!$C$99,BK$5&lt;Inputs!$D$99),Inputs!$E$99,IF(AND(BK$5&gt;=Inputs!$C$100,BK$5&lt;Inputs!$D$100),Inputs!$E$100,0))))))))))))</f>
        <v>25</v>
      </c>
      <c r="BL45" s="38">
        <f>IF(AND(BL$5&gt;=Inputs!$C$89,BL$5&lt;Inputs!$D$89),Inputs!$E$89,IF(AND(BL$5&gt;=Inputs!$C$90,BL$5&lt;Inputs!$D$90),Inputs!$E$90,IF(AND(BL$5&gt;=Inputs!$C$91,BL$5&lt;Inputs!$D$91),Inputs!$E$91,IF(AND(BL$5&gt;=Inputs!$C$92,BL$5&lt;Inputs!$D$92),Inputs!$E$92,IF(AND(BL$5&gt;=Inputs!$C$93,BL$5&lt;Inputs!$D$93),Inputs!$E$93,IF(AND(BL$5&gt;=Inputs!$C$94,BL$5&lt;Inputs!$D$94),Inputs!$E$94,IF(AND(BL$5&gt;=Inputs!$C$95,BL$5&lt;Inputs!$D$95),Inputs!$E$95,IF(AND(BL$5&gt;=Inputs!$C$96,BL$5&lt;Inputs!$D$96),Inputs!$E$96,IF(AND(BL$5&gt;=Inputs!$C$97,BL$5&lt;Inputs!$D$97),Inputs!$E$97,IF(AND(BL$5&gt;=Inputs!$C$98,BL$5&lt;Inputs!$D$98),Inputs!$E$98,IF(AND(BL$5&gt;=Inputs!$C$99,BL$5&lt;Inputs!$D$99),Inputs!$E$99,IF(AND(BL$5&gt;=Inputs!$C$100,BL$5&lt;Inputs!$D$100),Inputs!$E$100,0))))))))))))</f>
        <v>25</v>
      </c>
      <c r="BM45" s="38">
        <f>IF(AND(BM$5&gt;=Inputs!$C$89,BM$5&lt;Inputs!$D$89),Inputs!$E$89,IF(AND(BM$5&gt;=Inputs!$C$90,BM$5&lt;Inputs!$D$90),Inputs!$E$90,IF(AND(BM$5&gt;=Inputs!$C$91,BM$5&lt;Inputs!$D$91),Inputs!$E$91,IF(AND(BM$5&gt;=Inputs!$C$92,BM$5&lt;Inputs!$D$92),Inputs!$E$92,IF(AND(BM$5&gt;=Inputs!$C$93,BM$5&lt;Inputs!$D$93),Inputs!$E$93,IF(AND(BM$5&gt;=Inputs!$C$94,BM$5&lt;Inputs!$D$94),Inputs!$E$94,IF(AND(BM$5&gt;=Inputs!$C$95,BM$5&lt;Inputs!$D$95),Inputs!$E$95,IF(AND(BM$5&gt;=Inputs!$C$96,BM$5&lt;Inputs!$D$96),Inputs!$E$96,IF(AND(BM$5&gt;=Inputs!$C$97,BM$5&lt;Inputs!$D$97),Inputs!$E$97,IF(AND(BM$5&gt;=Inputs!$C$98,BM$5&lt;Inputs!$D$98),Inputs!$E$98,IF(AND(BM$5&gt;=Inputs!$C$99,BM$5&lt;Inputs!$D$99),Inputs!$E$99,IF(AND(BM$5&gt;=Inputs!$C$100,BM$5&lt;Inputs!$D$100),Inputs!$E$100,0))))))))))))</f>
        <v>25</v>
      </c>
      <c r="BN45" s="38">
        <f>IF(AND(BN$5&gt;=Inputs!$C$89,BN$5&lt;Inputs!$D$89),Inputs!$E$89,IF(AND(BN$5&gt;=Inputs!$C$90,BN$5&lt;Inputs!$D$90),Inputs!$E$90,IF(AND(BN$5&gt;=Inputs!$C$91,BN$5&lt;Inputs!$D$91),Inputs!$E$91,IF(AND(BN$5&gt;=Inputs!$C$92,BN$5&lt;Inputs!$D$92),Inputs!$E$92,IF(AND(BN$5&gt;=Inputs!$C$93,BN$5&lt;Inputs!$D$93),Inputs!$E$93,IF(AND(BN$5&gt;=Inputs!$C$94,BN$5&lt;Inputs!$D$94),Inputs!$E$94,IF(AND(BN$5&gt;=Inputs!$C$95,BN$5&lt;Inputs!$D$95),Inputs!$E$95,IF(AND(BN$5&gt;=Inputs!$C$96,BN$5&lt;Inputs!$D$96),Inputs!$E$96,IF(AND(BN$5&gt;=Inputs!$C$97,BN$5&lt;Inputs!$D$97),Inputs!$E$97,IF(AND(BN$5&gt;=Inputs!$C$98,BN$5&lt;Inputs!$D$98),Inputs!$E$98,IF(AND(BN$5&gt;=Inputs!$C$99,BN$5&lt;Inputs!$D$99),Inputs!$E$99,IF(AND(BN$5&gt;=Inputs!$C$100,BN$5&lt;Inputs!$D$100),Inputs!$E$100,0))))))))))))</f>
        <v>25</v>
      </c>
      <c r="BO45" s="38">
        <f>IF(AND(BO$5&gt;=Inputs!$C$89,BO$5&lt;Inputs!$D$89),Inputs!$E$89,IF(AND(BO$5&gt;=Inputs!$C$90,BO$5&lt;Inputs!$D$90),Inputs!$E$90,IF(AND(BO$5&gt;=Inputs!$C$91,BO$5&lt;Inputs!$D$91),Inputs!$E$91,IF(AND(BO$5&gt;=Inputs!$C$92,BO$5&lt;Inputs!$D$92),Inputs!$E$92,IF(AND(BO$5&gt;=Inputs!$C$93,BO$5&lt;Inputs!$D$93),Inputs!$E$93,IF(AND(BO$5&gt;=Inputs!$C$94,BO$5&lt;Inputs!$D$94),Inputs!$E$94,IF(AND(BO$5&gt;=Inputs!$C$95,BO$5&lt;Inputs!$D$95),Inputs!$E$95,IF(AND(BO$5&gt;=Inputs!$C$96,BO$5&lt;Inputs!$D$96),Inputs!$E$96,IF(AND(BO$5&gt;=Inputs!$C$97,BO$5&lt;Inputs!$D$97),Inputs!$E$97,IF(AND(BO$5&gt;=Inputs!$C$98,BO$5&lt;Inputs!$D$98),Inputs!$E$98,IF(AND(BO$5&gt;=Inputs!$C$99,BO$5&lt;Inputs!$D$99),Inputs!$E$99,IF(AND(BO$5&gt;=Inputs!$C$100,BO$5&lt;Inputs!$D$100),Inputs!$E$100,0))))))))))))</f>
        <v>25</v>
      </c>
      <c r="BP45" s="38">
        <f>IF(AND(BP$5&gt;=Inputs!$C$89,BP$5&lt;Inputs!$D$89),Inputs!$E$89,IF(AND(BP$5&gt;=Inputs!$C$90,BP$5&lt;Inputs!$D$90),Inputs!$E$90,IF(AND(BP$5&gt;=Inputs!$C$91,BP$5&lt;Inputs!$D$91),Inputs!$E$91,IF(AND(BP$5&gt;=Inputs!$C$92,BP$5&lt;Inputs!$D$92),Inputs!$E$92,IF(AND(BP$5&gt;=Inputs!$C$93,BP$5&lt;Inputs!$D$93),Inputs!$E$93,IF(AND(BP$5&gt;=Inputs!$C$94,BP$5&lt;Inputs!$D$94),Inputs!$E$94,IF(AND(BP$5&gt;=Inputs!$C$95,BP$5&lt;Inputs!$D$95),Inputs!$E$95,IF(AND(BP$5&gt;=Inputs!$C$96,BP$5&lt;Inputs!$D$96),Inputs!$E$96,IF(AND(BP$5&gt;=Inputs!$C$97,BP$5&lt;Inputs!$D$97),Inputs!$E$97,IF(AND(BP$5&gt;=Inputs!$C$98,BP$5&lt;Inputs!$D$98),Inputs!$E$98,IF(AND(BP$5&gt;=Inputs!$C$99,BP$5&lt;Inputs!$D$99),Inputs!$E$99,IF(AND(BP$5&gt;=Inputs!$C$100,BP$5&lt;Inputs!$D$100),Inputs!$E$100,0))))))))))))</f>
        <v>25</v>
      </c>
      <c r="BQ45" s="38">
        <f>IF(AND(BQ$5&gt;=Inputs!$C$89,BQ$5&lt;Inputs!$D$89),Inputs!$E$89,IF(AND(BQ$5&gt;=Inputs!$C$90,BQ$5&lt;Inputs!$D$90),Inputs!$E$90,IF(AND(BQ$5&gt;=Inputs!$C$91,BQ$5&lt;Inputs!$D$91),Inputs!$E$91,IF(AND(BQ$5&gt;=Inputs!$C$92,BQ$5&lt;Inputs!$D$92),Inputs!$E$92,IF(AND(BQ$5&gt;=Inputs!$C$93,BQ$5&lt;Inputs!$D$93),Inputs!$E$93,IF(AND(BQ$5&gt;=Inputs!$C$94,BQ$5&lt;Inputs!$D$94),Inputs!$E$94,IF(AND(BQ$5&gt;=Inputs!$C$95,BQ$5&lt;Inputs!$D$95),Inputs!$E$95,IF(AND(BQ$5&gt;=Inputs!$C$96,BQ$5&lt;Inputs!$D$96),Inputs!$E$96,IF(AND(BQ$5&gt;=Inputs!$C$97,BQ$5&lt;Inputs!$D$97),Inputs!$E$97,IF(AND(BQ$5&gt;=Inputs!$C$98,BQ$5&lt;Inputs!$D$98),Inputs!$E$98,IF(AND(BQ$5&gt;=Inputs!$C$99,BQ$5&lt;Inputs!$D$99),Inputs!$E$99,IF(AND(BQ$5&gt;=Inputs!$C$100,BQ$5&lt;Inputs!$D$100),Inputs!$E$100,0))))))))))))</f>
        <v>25</v>
      </c>
      <c r="BR45" s="38">
        <f>IF(AND(BR$5&gt;=Inputs!$C$89,BR$5&lt;Inputs!$D$89),Inputs!$E$89,IF(AND(BR$5&gt;=Inputs!$C$90,BR$5&lt;Inputs!$D$90),Inputs!$E$90,IF(AND(BR$5&gt;=Inputs!$C$91,BR$5&lt;Inputs!$D$91),Inputs!$E$91,IF(AND(BR$5&gt;=Inputs!$C$92,BR$5&lt;Inputs!$D$92),Inputs!$E$92,IF(AND(BR$5&gt;=Inputs!$C$93,BR$5&lt;Inputs!$D$93),Inputs!$E$93,IF(AND(BR$5&gt;=Inputs!$C$94,BR$5&lt;Inputs!$D$94),Inputs!$E$94,IF(AND(BR$5&gt;=Inputs!$C$95,BR$5&lt;Inputs!$D$95),Inputs!$E$95,IF(AND(BR$5&gt;=Inputs!$C$96,BR$5&lt;Inputs!$D$96),Inputs!$E$96,IF(AND(BR$5&gt;=Inputs!$C$97,BR$5&lt;Inputs!$D$97),Inputs!$E$97,IF(AND(BR$5&gt;=Inputs!$C$98,BR$5&lt;Inputs!$D$98),Inputs!$E$98,IF(AND(BR$5&gt;=Inputs!$C$99,BR$5&lt;Inputs!$D$99),Inputs!$E$99,IF(AND(BR$5&gt;=Inputs!$C$100,BR$5&lt;Inputs!$D$100),Inputs!$E$100,0))))))))))))</f>
        <v>25</v>
      </c>
      <c r="BS45" s="38">
        <f>IF(AND(BS$5&gt;=Inputs!$C$89,BS$5&lt;Inputs!$D$89),Inputs!$E$89,IF(AND(BS$5&gt;=Inputs!$C$90,BS$5&lt;Inputs!$D$90),Inputs!$E$90,IF(AND(BS$5&gt;=Inputs!$C$91,BS$5&lt;Inputs!$D$91),Inputs!$E$91,IF(AND(BS$5&gt;=Inputs!$C$92,BS$5&lt;Inputs!$D$92),Inputs!$E$92,IF(AND(BS$5&gt;=Inputs!$C$93,BS$5&lt;Inputs!$D$93),Inputs!$E$93,IF(AND(BS$5&gt;=Inputs!$C$94,BS$5&lt;Inputs!$D$94),Inputs!$E$94,IF(AND(BS$5&gt;=Inputs!$C$95,BS$5&lt;Inputs!$D$95),Inputs!$E$95,IF(AND(BS$5&gt;=Inputs!$C$96,BS$5&lt;Inputs!$D$96),Inputs!$E$96,IF(AND(BS$5&gt;=Inputs!$C$97,BS$5&lt;Inputs!$D$97),Inputs!$E$97,IF(AND(BS$5&gt;=Inputs!$C$98,BS$5&lt;Inputs!$D$98),Inputs!$E$98,IF(AND(BS$5&gt;=Inputs!$C$99,BS$5&lt;Inputs!$D$99),Inputs!$E$99,IF(AND(BS$5&gt;=Inputs!$C$100,BS$5&lt;Inputs!$D$100),Inputs!$E$100,0))))))))))))</f>
        <v>25</v>
      </c>
      <c r="BT45" s="38">
        <f>IF(AND(BT$5&gt;=Inputs!$C$89,BT$5&lt;Inputs!$D$89),Inputs!$E$89,IF(AND(BT$5&gt;=Inputs!$C$90,BT$5&lt;Inputs!$D$90),Inputs!$E$90,IF(AND(BT$5&gt;=Inputs!$C$91,BT$5&lt;Inputs!$D$91),Inputs!$E$91,IF(AND(BT$5&gt;=Inputs!$C$92,BT$5&lt;Inputs!$D$92),Inputs!$E$92,IF(AND(BT$5&gt;=Inputs!$C$93,BT$5&lt;Inputs!$D$93),Inputs!$E$93,IF(AND(BT$5&gt;=Inputs!$C$94,BT$5&lt;Inputs!$D$94),Inputs!$E$94,IF(AND(BT$5&gt;=Inputs!$C$95,BT$5&lt;Inputs!$D$95),Inputs!$E$95,IF(AND(BT$5&gt;=Inputs!$C$96,BT$5&lt;Inputs!$D$96),Inputs!$E$96,IF(AND(BT$5&gt;=Inputs!$C$97,BT$5&lt;Inputs!$D$97),Inputs!$E$97,IF(AND(BT$5&gt;=Inputs!$C$98,BT$5&lt;Inputs!$D$98),Inputs!$E$98,IF(AND(BT$5&gt;=Inputs!$C$99,BT$5&lt;Inputs!$D$99),Inputs!$E$99,IF(AND(BT$5&gt;=Inputs!$C$100,BT$5&lt;Inputs!$D$100),Inputs!$E$100,0))))))))))))</f>
        <v>25</v>
      </c>
      <c r="BU45" s="38">
        <f>IF(AND(BU$5&gt;=Inputs!$C$89,BU$5&lt;Inputs!$D$89),Inputs!$E$89,IF(AND(BU$5&gt;=Inputs!$C$90,BU$5&lt;Inputs!$D$90),Inputs!$E$90,IF(AND(BU$5&gt;=Inputs!$C$91,BU$5&lt;Inputs!$D$91),Inputs!$E$91,IF(AND(BU$5&gt;=Inputs!$C$92,BU$5&lt;Inputs!$D$92),Inputs!$E$92,IF(AND(BU$5&gt;=Inputs!$C$93,BU$5&lt;Inputs!$D$93),Inputs!$E$93,IF(AND(BU$5&gt;=Inputs!$C$94,BU$5&lt;Inputs!$D$94),Inputs!$E$94,IF(AND(BU$5&gt;=Inputs!$C$95,BU$5&lt;Inputs!$D$95),Inputs!$E$95,IF(AND(BU$5&gt;=Inputs!$C$96,BU$5&lt;Inputs!$D$96),Inputs!$E$96,IF(AND(BU$5&gt;=Inputs!$C$97,BU$5&lt;Inputs!$D$97),Inputs!$E$97,IF(AND(BU$5&gt;=Inputs!$C$98,BU$5&lt;Inputs!$D$98),Inputs!$E$98,IF(AND(BU$5&gt;=Inputs!$C$99,BU$5&lt;Inputs!$D$99),Inputs!$E$99,IF(AND(BU$5&gt;=Inputs!$C$100,BU$5&lt;Inputs!$D$100),Inputs!$E$100,0))))))))))))</f>
        <v>25</v>
      </c>
      <c r="BV45" s="38">
        <f>IF(AND(BV$5&gt;=Inputs!$C$89,BV$5&lt;Inputs!$D$89),Inputs!$E$89,IF(AND(BV$5&gt;=Inputs!$C$90,BV$5&lt;Inputs!$D$90),Inputs!$E$90,IF(AND(BV$5&gt;=Inputs!$C$91,BV$5&lt;Inputs!$D$91),Inputs!$E$91,IF(AND(BV$5&gt;=Inputs!$C$92,BV$5&lt;Inputs!$D$92),Inputs!$E$92,IF(AND(BV$5&gt;=Inputs!$C$93,BV$5&lt;Inputs!$D$93),Inputs!$E$93,IF(AND(BV$5&gt;=Inputs!$C$94,BV$5&lt;Inputs!$D$94),Inputs!$E$94,IF(AND(BV$5&gt;=Inputs!$C$95,BV$5&lt;Inputs!$D$95),Inputs!$E$95,IF(AND(BV$5&gt;=Inputs!$C$96,BV$5&lt;Inputs!$D$96),Inputs!$E$96,IF(AND(BV$5&gt;=Inputs!$C$97,BV$5&lt;Inputs!$D$97),Inputs!$E$97,IF(AND(BV$5&gt;=Inputs!$C$98,BV$5&lt;Inputs!$D$98),Inputs!$E$98,IF(AND(BV$5&gt;=Inputs!$C$99,BV$5&lt;Inputs!$D$99),Inputs!$E$99,IF(AND(BV$5&gt;=Inputs!$C$100,BV$5&lt;Inputs!$D$100),Inputs!$E$100,0))))))))))))</f>
        <v>25</v>
      </c>
      <c r="BW45" s="38">
        <f>IF(AND(BW$5&gt;=Inputs!$C$89,BW$5&lt;Inputs!$D$89),Inputs!$E$89,IF(AND(BW$5&gt;=Inputs!$C$90,BW$5&lt;Inputs!$D$90),Inputs!$E$90,IF(AND(BW$5&gt;=Inputs!$C$91,BW$5&lt;Inputs!$D$91),Inputs!$E$91,IF(AND(BW$5&gt;=Inputs!$C$92,BW$5&lt;Inputs!$D$92),Inputs!$E$92,IF(AND(BW$5&gt;=Inputs!$C$93,BW$5&lt;Inputs!$D$93),Inputs!$E$93,IF(AND(BW$5&gt;=Inputs!$C$94,BW$5&lt;Inputs!$D$94),Inputs!$E$94,IF(AND(BW$5&gt;=Inputs!$C$95,BW$5&lt;Inputs!$D$95),Inputs!$E$95,IF(AND(BW$5&gt;=Inputs!$C$96,BW$5&lt;Inputs!$D$96),Inputs!$E$96,IF(AND(BW$5&gt;=Inputs!$C$97,BW$5&lt;Inputs!$D$97),Inputs!$E$97,IF(AND(BW$5&gt;=Inputs!$C$98,BW$5&lt;Inputs!$D$98),Inputs!$E$98,IF(AND(BW$5&gt;=Inputs!$C$99,BW$5&lt;Inputs!$D$99),Inputs!$E$99,IF(AND(BW$5&gt;=Inputs!$C$100,BW$5&lt;Inputs!$D$100),Inputs!$E$100,0))))))))))))</f>
        <v>25</v>
      </c>
      <c r="BX45" s="38">
        <f>IF(AND(BX$5&gt;=Inputs!$C$89,BX$5&lt;Inputs!$D$89),Inputs!$E$89,IF(AND(BX$5&gt;=Inputs!$C$90,BX$5&lt;Inputs!$D$90),Inputs!$E$90,IF(AND(BX$5&gt;=Inputs!$C$91,BX$5&lt;Inputs!$D$91),Inputs!$E$91,IF(AND(BX$5&gt;=Inputs!$C$92,BX$5&lt;Inputs!$D$92),Inputs!$E$92,IF(AND(BX$5&gt;=Inputs!$C$93,BX$5&lt;Inputs!$D$93),Inputs!$E$93,IF(AND(BX$5&gt;=Inputs!$C$94,BX$5&lt;Inputs!$D$94),Inputs!$E$94,IF(AND(BX$5&gt;=Inputs!$C$95,BX$5&lt;Inputs!$D$95),Inputs!$E$95,IF(AND(BX$5&gt;=Inputs!$C$96,BX$5&lt;Inputs!$D$96),Inputs!$E$96,IF(AND(BX$5&gt;=Inputs!$C$97,BX$5&lt;Inputs!$D$97),Inputs!$E$97,IF(AND(BX$5&gt;=Inputs!$C$98,BX$5&lt;Inputs!$D$98),Inputs!$E$98,IF(AND(BX$5&gt;=Inputs!$C$99,BX$5&lt;Inputs!$D$99),Inputs!$E$99,IF(AND(BX$5&gt;=Inputs!$C$100,BX$5&lt;Inputs!$D$100),Inputs!$E$100,0))))))))))))</f>
        <v>25</v>
      </c>
      <c r="BY45" s="38">
        <f>IF(AND(BY$5&gt;=Inputs!$C$89,BY$5&lt;Inputs!$D$89),Inputs!$E$89,IF(AND(BY$5&gt;=Inputs!$C$90,BY$5&lt;Inputs!$D$90),Inputs!$E$90,IF(AND(BY$5&gt;=Inputs!$C$91,BY$5&lt;Inputs!$D$91),Inputs!$E$91,IF(AND(BY$5&gt;=Inputs!$C$92,BY$5&lt;Inputs!$D$92),Inputs!$E$92,IF(AND(BY$5&gt;=Inputs!$C$93,BY$5&lt;Inputs!$D$93),Inputs!$E$93,IF(AND(BY$5&gt;=Inputs!$C$94,BY$5&lt;Inputs!$D$94),Inputs!$E$94,IF(AND(BY$5&gt;=Inputs!$C$95,BY$5&lt;Inputs!$D$95),Inputs!$E$95,IF(AND(BY$5&gt;=Inputs!$C$96,BY$5&lt;Inputs!$D$96),Inputs!$E$96,IF(AND(BY$5&gt;=Inputs!$C$97,BY$5&lt;Inputs!$D$97),Inputs!$E$97,IF(AND(BY$5&gt;=Inputs!$C$98,BY$5&lt;Inputs!$D$98),Inputs!$E$98,IF(AND(BY$5&gt;=Inputs!$C$99,BY$5&lt;Inputs!$D$99),Inputs!$E$99,IF(AND(BY$5&gt;=Inputs!$C$100,BY$5&lt;Inputs!$D$100),Inputs!$E$100,0))))))))))))</f>
        <v>25</v>
      </c>
      <c r="BZ45" s="38">
        <f>IF(AND(BZ$5&gt;=Inputs!$C$89,BZ$5&lt;Inputs!$D$89),Inputs!$E$89,IF(AND(BZ$5&gt;=Inputs!$C$90,BZ$5&lt;Inputs!$D$90),Inputs!$E$90,IF(AND(BZ$5&gt;=Inputs!$C$91,BZ$5&lt;Inputs!$D$91),Inputs!$E$91,IF(AND(BZ$5&gt;=Inputs!$C$92,BZ$5&lt;Inputs!$D$92),Inputs!$E$92,IF(AND(BZ$5&gt;=Inputs!$C$93,BZ$5&lt;Inputs!$D$93),Inputs!$E$93,IF(AND(BZ$5&gt;=Inputs!$C$94,BZ$5&lt;Inputs!$D$94),Inputs!$E$94,IF(AND(BZ$5&gt;=Inputs!$C$95,BZ$5&lt;Inputs!$D$95),Inputs!$E$95,IF(AND(BZ$5&gt;=Inputs!$C$96,BZ$5&lt;Inputs!$D$96),Inputs!$E$96,IF(AND(BZ$5&gt;=Inputs!$C$97,BZ$5&lt;Inputs!$D$97),Inputs!$E$97,IF(AND(BZ$5&gt;=Inputs!$C$98,BZ$5&lt;Inputs!$D$98),Inputs!$E$98,IF(AND(BZ$5&gt;=Inputs!$C$99,BZ$5&lt;Inputs!$D$99),Inputs!$E$99,IF(AND(BZ$5&gt;=Inputs!$C$100,BZ$5&lt;Inputs!$D$100),Inputs!$E$100,0))))))))))))</f>
        <v>25</v>
      </c>
      <c r="CA45" s="38">
        <f>IF(AND(CA$5&gt;=Inputs!$C$89,CA$5&lt;Inputs!$D$89),Inputs!$E$89,IF(AND(CA$5&gt;=Inputs!$C$90,CA$5&lt;Inputs!$D$90),Inputs!$E$90,IF(AND(CA$5&gt;=Inputs!$C$91,CA$5&lt;Inputs!$D$91),Inputs!$E$91,IF(AND(CA$5&gt;=Inputs!$C$92,CA$5&lt;Inputs!$D$92),Inputs!$E$92,IF(AND(CA$5&gt;=Inputs!$C$93,CA$5&lt;Inputs!$D$93),Inputs!$E$93,IF(AND(CA$5&gt;=Inputs!$C$94,CA$5&lt;Inputs!$D$94),Inputs!$E$94,IF(AND(CA$5&gt;=Inputs!$C$95,CA$5&lt;Inputs!$D$95),Inputs!$E$95,IF(AND(CA$5&gt;=Inputs!$C$96,CA$5&lt;Inputs!$D$96),Inputs!$E$96,IF(AND(CA$5&gt;=Inputs!$C$97,CA$5&lt;Inputs!$D$97),Inputs!$E$97,IF(AND(CA$5&gt;=Inputs!$C$98,CA$5&lt;Inputs!$D$98),Inputs!$E$98,IF(AND(CA$5&gt;=Inputs!$C$99,CA$5&lt;Inputs!$D$99),Inputs!$E$99,IF(AND(CA$5&gt;=Inputs!$C$100,CA$5&lt;Inputs!$D$100),Inputs!$E$100,0))))))))))))</f>
        <v>25</v>
      </c>
      <c r="CB45" s="38">
        <f>IF(AND(CB$5&gt;=Inputs!$C$89,CB$5&lt;Inputs!$D$89),Inputs!$E$89,IF(AND(CB$5&gt;=Inputs!$C$90,CB$5&lt;Inputs!$D$90),Inputs!$E$90,IF(AND(CB$5&gt;=Inputs!$C$91,CB$5&lt;Inputs!$D$91),Inputs!$E$91,IF(AND(CB$5&gt;=Inputs!$C$92,CB$5&lt;Inputs!$D$92),Inputs!$E$92,IF(AND(CB$5&gt;=Inputs!$C$93,CB$5&lt;Inputs!$D$93),Inputs!$E$93,IF(AND(CB$5&gt;=Inputs!$C$94,CB$5&lt;Inputs!$D$94),Inputs!$E$94,IF(AND(CB$5&gt;=Inputs!$C$95,CB$5&lt;Inputs!$D$95),Inputs!$E$95,IF(AND(CB$5&gt;=Inputs!$C$96,CB$5&lt;Inputs!$D$96),Inputs!$E$96,IF(AND(CB$5&gt;=Inputs!$C$97,CB$5&lt;Inputs!$D$97),Inputs!$E$97,IF(AND(CB$5&gt;=Inputs!$C$98,CB$5&lt;Inputs!$D$98),Inputs!$E$98,IF(AND(CB$5&gt;=Inputs!$C$99,CB$5&lt;Inputs!$D$99),Inputs!$E$99,IF(AND(CB$5&gt;=Inputs!$C$100,CB$5&lt;Inputs!$D$100),Inputs!$E$100,0))))))))))))</f>
        <v>25</v>
      </c>
      <c r="CC45" s="38">
        <f>IF(AND(CC$5&gt;=Inputs!$C$89,CC$5&lt;Inputs!$D$89),Inputs!$E$89,IF(AND(CC$5&gt;=Inputs!$C$90,CC$5&lt;Inputs!$D$90),Inputs!$E$90,IF(AND(CC$5&gt;=Inputs!$C$91,CC$5&lt;Inputs!$D$91),Inputs!$E$91,IF(AND(CC$5&gt;=Inputs!$C$92,CC$5&lt;Inputs!$D$92),Inputs!$E$92,IF(AND(CC$5&gt;=Inputs!$C$93,CC$5&lt;Inputs!$D$93),Inputs!$E$93,IF(AND(CC$5&gt;=Inputs!$C$94,CC$5&lt;Inputs!$D$94),Inputs!$E$94,IF(AND(CC$5&gt;=Inputs!$C$95,CC$5&lt;Inputs!$D$95),Inputs!$E$95,IF(AND(CC$5&gt;=Inputs!$C$96,CC$5&lt;Inputs!$D$96),Inputs!$E$96,IF(AND(CC$5&gt;=Inputs!$C$97,CC$5&lt;Inputs!$D$97),Inputs!$E$97,IF(AND(CC$5&gt;=Inputs!$C$98,CC$5&lt;Inputs!$D$98),Inputs!$E$98,IF(AND(CC$5&gt;=Inputs!$C$99,CC$5&lt;Inputs!$D$99),Inputs!$E$99,IF(AND(CC$5&gt;=Inputs!$C$100,CC$5&lt;Inputs!$D$100),Inputs!$E$100,0))))))))))))</f>
        <v>25</v>
      </c>
      <c r="CD45" s="38">
        <f>IF(AND(CD$5&gt;=Inputs!$C$89,CD$5&lt;Inputs!$D$89),Inputs!$E$89,IF(AND(CD$5&gt;=Inputs!$C$90,CD$5&lt;Inputs!$D$90),Inputs!$E$90,IF(AND(CD$5&gt;=Inputs!$C$91,CD$5&lt;Inputs!$D$91),Inputs!$E$91,IF(AND(CD$5&gt;=Inputs!$C$92,CD$5&lt;Inputs!$D$92),Inputs!$E$92,IF(AND(CD$5&gt;=Inputs!$C$93,CD$5&lt;Inputs!$D$93),Inputs!$E$93,IF(AND(CD$5&gt;=Inputs!$C$94,CD$5&lt;Inputs!$D$94),Inputs!$E$94,IF(AND(CD$5&gt;=Inputs!$C$95,CD$5&lt;Inputs!$D$95),Inputs!$E$95,IF(AND(CD$5&gt;=Inputs!$C$96,CD$5&lt;Inputs!$D$96),Inputs!$E$96,IF(AND(CD$5&gt;=Inputs!$C$97,CD$5&lt;Inputs!$D$97),Inputs!$E$97,IF(AND(CD$5&gt;=Inputs!$C$98,CD$5&lt;Inputs!$D$98),Inputs!$E$98,IF(AND(CD$5&gt;=Inputs!$C$99,CD$5&lt;Inputs!$D$99),Inputs!$E$99,IF(AND(CD$5&gt;=Inputs!$C$100,CD$5&lt;Inputs!$D$100),Inputs!$E$100,0))))))))))))</f>
        <v>25</v>
      </c>
      <c r="CE45" s="38">
        <f>IF(AND(CE$5&gt;=Inputs!$C$89,CE$5&lt;Inputs!$D$89),Inputs!$E$89,IF(AND(CE$5&gt;=Inputs!$C$90,CE$5&lt;Inputs!$D$90),Inputs!$E$90,IF(AND(CE$5&gt;=Inputs!$C$91,CE$5&lt;Inputs!$D$91),Inputs!$E$91,IF(AND(CE$5&gt;=Inputs!$C$92,CE$5&lt;Inputs!$D$92),Inputs!$E$92,IF(AND(CE$5&gt;=Inputs!$C$93,CE$5&lt;Inputs!$D$93),Inputs!$E$93,IF(AND(CE$5&gt;=Inputs!$C$94,CE$5&lt;Inputs!$D$94),Inputs!$E$94,IF(AND(CE$5&gt;=Inputs!$C$95,CE$5&lt;Inputs!$D$95),Inputs!$E$95,IF(AND(CE$5&gt;=Inputs!$C$96,CE$5&lt;Inputs!$D$96),Inputs!$E$96,IF(AND(CE$5&gt;=Inputs!$C$97,CE$5&lt;Inputs!$D$97),Inputs!$E$97,IF(AND(CE$5&gt;=Inputs!$C$98,CE$5&lt;Inputs!$D$98),Inputs!$E$98,IF(AND(CE$5&gt;=Inputs!$C$99,CE$5&lt;Inputs!$D$99),Inputs!$E$99,IF(AND(CE$5&gt;=Inputs!$C$100,CE$5&lt;Inputs!$D$100),Inputs!$E$100,0))))))))))))</f>
        <v>25</v>
      </c>
      <c r="CF45" s="38">
        <f>IF(AND(CF$5&gt;=Inputs!$C$89,CF$5&lt;Inputs!$D$89),Inputs!$E$89,IF(AND(CF$5&gt;=Inputs!$C$90,CF$5&lt;Inputs!$D$90),Inputs!$E$90,IF(AND(CF$5&gt;=Inputs!$C$91,CF$5&lt;Inputs!$D$91),Inputs!$E$91,IF(AND(CF$5&gt;=Inputs!$C$92,CF$5&lt;Inputs!$D$92),Inputs!$E$92,IF(AND(CF$5&gt;=Inputs!$C$93,CF$5&lt;Inputs!$D$93),Inputs!$E$93,IF(AND(CF$5&gt;=Inputs!$C$94,CF$5&lt;Inputs!$D$94),Inputs!$E$94,IF(AND(CF$5&gt;=Inputs!$C$95,CF$5&lt;Inputs!$D$95),Inputs!$E$95,IF(AND(CF$5&gt;=Inputs!$C$96,CF$5&lt;Inputs!$D$96),Inputs!$E$96,IF(AND(CF$5&gt;=Inputs!$C$97,CF$5&lt;Inputs!$D$97),Inputs!$E$97,IF(AND(CF$5&gt;=Inputs!$C$98,CF$5&lt;Inputs!$D$98),Inputs!$E$98,IF(AND(CF$5&gt;=Inputs!$C$99,CF$5&lt;Inputs!$D$99),Inputs!$E$99,IF(AND(CF$5&gt;=Inputs!$C$100,CF$5&lt;Inputs!$D$100),Inputs!$E$100,0))))))))))))</f>
        <v>25</v>
      </c>
      <c r="CG45" s="38">
        <f>IF(AND(CG$5&gt;=Inputs!$C$89,CG$5&lt;Inputs!$D$89),Inputs!$E$89,IF(AND(CG$5&gt;=Inputs!$C$90,CG$5&lt;Inputs!$D$90),Inputs!$E$90,IF(AND(CG$5&gt;=Inputs!$C$91,CG$5&lt;Inputs!$D$91),Inputs!$E$91,IF(AND(CG$5&gt;=Inputs!$C$92,CG$5&lt;Inputs!$D$92),Inputs!$E$92,IF(AND(CG$5&gt;=Inputs!$C$93,CG$5&lt;Inputs!$D$93),Inputs!$E$93,IF(AND(CG$5&gt;=Inputs!$C$94,CG$5&lt;Inputs!$D$94),Inputs!$E$94,IF(AND(CG$5&gt;=Inputs!$C$95,CG$5&lt;Inputs!$D$95),Inputs!$E$95,IF(AND(CG$5&gt;=Inputs!$C$96,CG$5&lt;Inputs!$D$96),Inputs!$E$96,IF(AND(CG$5&gt;=Inputs!$C$97,CG$5&lt;Inputs!$D$97),Inputs!$E$97,IF(AND(CG$5&gt;=Inputs!$C$98,CG$5&lt;Inputs!$D$98),Inputs!$E$98,IF(AND(CG$5&gt;=Inputs!$C$99,CG$5&lt;Inputs!$D$99),Inputs!$E$99,IF(AND(CG$5&gt;=Inputs!$C$100,CG$5&lt;Inputs!$D$100),Inputs!$E$100,0))))))))))))</f>
        <v>25</v>
      </c>
      <c r="CH45" s="38">
        <f>IF(AND(CH$5&gt;=Inputs!$C$89,CH$5&lt;Inputs!$D$89),Inputs!$E$89,IF(AND(CH$5&gt;=Inputs!$C$90,CH$5&lt;Inputs!$D$90),Inputs!$E$90,IF(AND(CH$5&gt;=Inputs!$C$91,CH$5&lt;Inputs!$D$91),Inputs!$E$91,IF(AND(CH$5&gt;=Inputs!$C$92,CH$5&lt;Inputs!$D$92),Inputs!$E$92,IF(AND(CH$5&gt;=Inputs!$C$93,CH$5&lt;Inputs!$D$93),Inputs!$E$93,IF(AND(CH$5&gt;=Inputs!$C$94,CH$5&lt;Inputs!$D$94),Inputs!$E$94,IF(AND(CH$5&gt;=Inputs!$C$95,CH$5&lt;Inputs!$D$95),Inputs!$E$95,IF(AND(CH$5&gt;=Inputs!$C$96,CH$5&lt;Inputs!$D$96),Inputs!$E$96,IF(AND(CH$5&gt;=Inputs!$C$97,CH$5&lt;Inputs!$D$97),Inputs!$E$97,IF(AND(CH$5&gt;=Inputs!$C$98,CH$5&lt;Inputs!$D$98),Inputs!$E$98,IF(AND(CH$5&gt;=Inputs!$C$99,CH$5&lt;Inputs!$D$99),Inputs!$E$99,IF(AND(CH$5&gt;=Inputs!$C$100,CH$5&lt;Inputs!$D$100),Inputs!$E$100,0))))))))))))</f>
        <v>25</v>
      </c>
      <c r="CI45" s="38">
        <f>IF(AND(CI$5&gt;=Inputs!$C$89,CI$5&lt;Inputs!$D$89),Inputs!$E$89,IF(AND(CI$5&gt;=Inputs!$C$90,CI$5&lt;Inputs!$D$90),Inputs!$E$90,IF(AND(CI$5&gt;=Inputs!$C$91,CI$5&lt;Inputs!$D$91),Inputs!$E$91,IF(AND(CI$5&gt;=Inputs!$C$92,CI$5&lt;Inputs!$D$92),Inputs!$E$92,IF(AND(CI$5&gt;=Inputs!$C$93,CI$5&lt;Inputs!$D$93),Inputs!$E$93,IF(AND(CI$5&gt;=Inputs!$C$94,CI$5&lt;Inputs!$D$94),Inputs!$E$94,IF(AND(CI$5&gt;=Inputs!$C$95,CI$5&lt;Inputs!$D$95),Inputs!$E$95,IF(AND(CI$5&gt;=Inputs!$C$96,CI$5&lt;Inputs!$D$96),Inputs!$E$96,IF(AND(CI$5&gt;=Inputs!$C$97,CI$5&lt;Inputs!$D$97),Inputs!$E$97,IF(AND(CI$5&gt;=Inputs!$C$98,CI$5&lt;Inputs!$D$98),Inputs!$E$98,IF(AND(CI$5&gt;=Inputs!$C$99,CI$5&lt;Inputs!$D$99),Inputs!$E$99,IF(AND(CI$5&gt;=Inputs!$C$100,CI$5&lt;Inputs!$D$100),Inputs!$E$100,0))))))))))))</f>
        <v>25</v>
      </c>
      <c r="CJ45" s="38">
        <f>IF(AND(CJ$5&gt;=Inputs!$C$89,CJ$5&lt;Inputs!$D$89),Inputs!$E$89,IF(AND(CJ$5&gt;=Inputs!$C$90,CJ$5&lt;Inputs!$D$90),Inputs!$E$90,IF(AND(CJ$5&gt;=Inputs!$C$91,CJ$5&lt;Inputs!$D$91),Inputs!$E$91,IF(AND(CJ$5&gt;=Inputs!$C$92,CJ$5&lt;Inputs!$D$92),Inputs!$E$92,IF(AND(CJ$5&gt;=Inputs!$C$93,CJ$5&lt;Inputs!$D$93),Inputs!$E$93,IF(AND(CJ$5&gt;=Inputs!$C$94,CJ$5&lt;Inputs!$D$94),Inputs!$E$94,IF(AND(CJ$5&gt;=Inputs!$C$95,CJ$5&lt;Inputs!$D$95),Inputs!$E$95,IF(AND(CJ$5&gt;=Inputs!$C$96,CJ$5&lt;Inputs!$D$96),Inputs!$E$96,IF(AND(CJ$5&gt;=Inputs!$C$97,CJ$5&lt;Inputs!$D$97),Inputs!$E$97,IF(AND(CJ$5&gt;=Inputs!$C$98,CJ$5&lt;Inputs!$D$98),Inputs!$E$98,IF(AND(CJ$5&gt;=Inputs!$C$99,CJ$5&lt;Inputs!$D$99),Inputs!$E$99,IF(AND(CJ$5&gt;=Inputs!$C$100,CJ$5&lt;Inputs!$D$100),Inputs!$E$100,0))))))))))))</f>
        <v>25</v>
      </c>
      <c r="CK45" s="38">
        <f>IF(AND(CK$5&gt;=Inputs!$C$89,CK$5&lt;Inputs!$D$89),Inputs!$E$89,IF(AND(CK$5&gt;=Inputs!$C$90,CK$5&lt;Inputs!$D$90),Inputs!$E$90,IF(AND(CK$5&gt;=Inputs!$C$91,CK$5&lt;Inputs!$D$91),Inputs!$E$91,IF(AND(CK$5&gt;=Inputs!$C$92,CK$5&lt;Inputs!$D$92),Inputs!$E$92,IF(AND(CK$5&gt;=Inputs!$C$93,CK$5&lt;Inputs!$D$93),Inputs!$E$93,IF(AND(CK$5&gt;=Inputs!$C$94,CK$5&lt;Inputs!$D$94),Inputs!$E$94,IF(AND(CK$5&gt;=Inputs!$C$95,CK$5&lt;Inputs!$D$95),Inputs!$E$95,IF(AND(CK$5&gt;=Inputs!$C$96,CK$5&lt;Inputs!$D$96),Inputs!$E$96,IF(AND(CK$5&gt;=Inputs!$C$97,CK$5&lt;Inputs!$D$97),Inputs!$E$97,IF(AND(CK$5&gt;=Inputs!$C$98,CK$5&lt;Inputs!$D$98),Inputs!$E$98,IF(AND(CK$5&gt;=Inputs!$C$99,CK$5&lt;Inputs!$D$99),Inputs!$E$99,IF(AND(CK$5&gt;=Inputs!$C$100,CK$5&lt;Inputs!$D$100),Inputs!$E$100,0))))))))))))</f>
        <v>25</v>
      </c>
      <c r="CL45" s="38">
        <f>IF(AND(CL$5&gt;=Inputs!$C$89,CL$5&lt;Inputs!$D$89),Inputs!$E$89,IF(AND(CL$5&gt;=Inputs!$C$90,CL$5&lt;Inputs!$D$90),Inputs!$E$90,IF(AND(CL$5&gt;=Inputs!$C$91,CL$5&lt;Inputs!$D$91),Inputs!$E$91,IF(AND(CL$5&gt;=Inputs!$C$92,CL$5&lt;Inputs!$D$92),Inputs!$E$92,IF(AND(CL$5&gt;=Inputs!$C$93,CL$5&lt;Inputs!$D$93),Inputs!$E$93,IF(AND(CL$5&gt;=Inputs!$C$94,CL$5&lt;Inputs!$D$94),Inputs!$E$94,IF(AND(CL$5&gt;=Inputs!$C$95,CL$5&lt;Inputs!$D$95),Inputs!$E$95,IF(AND(CL$5&gt;=Inputs!$C$96,CL$5&lt;Inputs!$D$96),Inputs!$E$96,IF(AND(CL$5&gt;=Inputs!$C$97,CL$5&lt;Inputs!$D$97),Inputs!$E$97,IF(AND(CL$5&gt;=Inputs!$C$98,CL$5&lt;Inputs!$D$98),Inputs!$E$98,IF(AND(CL$5&gt;=Inputs!$C$99,CL$5&lt;Inputs!$D$99),Inputs!$E$99,IF(AND(CL$5&gt;=Inputs!$C$100,CL$5&lt;Inputs!$D$100),Inputs!$E$100,0))))))))))))</f>
        <v>25</v>
      </c>
      <c r="CM45" s="38">
        <f>IF(AND(CM$5&gt;=Inputs!$C$89,CM$5&lt;Inputs!$D$89),Inputs!$E$89,IF(AND(CM$5&gt;=Inputs!$C$90,CM$5&lt;Inputs!$D$90),Inputs!$E$90,IF(AND(CM$5&gt;=Inputs!$C$91,CM$5&lt;Inputs!$D$91),Inputs!$E$91,IF(AND(CM$5&gt;=Inputs!$C$92,CM$5&lt;Inputs!$D$92),Inputs!$E$92,IF(AND(CM$5&gt;=Inputs!$C$93,CM$5&lt;Inputs!$D$93),Inputs!$E$93,IF(AND(CM$5&gt;=Inputs!$C$94,CM$5&lt;Inputs!$D$94),Inputs!$E$94,IF(AND(CM$5&gt;=Inputs!$C$95,CM$5&lt;Inputs!$D$95),Inputs!$E$95,IF(AND(CM$5&gt;=Inputs!$C$96,CM$5&lt;Inputs!$D$96),Inputs!$E$96,IF(AND(CM$5&gt;=Inputs!$C$97,CM$5&lt;Inputs!$D$97),Inputs!$E$97,IF(AND(CM$5&gt;=Inputs!$C$98,CM$5&lt;Inputs!$D$98),Inputs!$E$98,IF(AND(CM$5&gt;=Inputs!$C$99,CM$5&lt;Inputs!$D$99),Inputs!$E$99,IF(AND(CM$5&gt;=Inputs!$C$100,CM$5&lt;Inputs!$D$100),Inputs!$E$100,0))))))))))))</f>
        <v>25</v>
      </c>
      <c r="CN45" s="38">
        <f>IF(AND(CN$5&gt;=Inputs!$C$89,CN$5&lt;Inputs!$D$89),Inputs!$E$89,IF(AND(CN$5&gt;=Inputs!$C$90,CN$5&lt;Inputs!$D$90),Inputs!$E$90,IF(AND(CN$5&gt;=Inputs!$C$91,CN$5&lt;Inputs!$D$91),Inputs!$E$91,IF(AND(CN$5&gt;=Inputs!$C$92,CN$5&lt;Inputs!$D$92),Inputs!$E$92,IF(AND(CN$5&gt;=Inputs!$C$93,CN$5&lt;Inputs!$D$93),Inputs!$E$93,IF(AND(CN$5&gt;=Inputs!$C$94,CN$5&lt;Inputs!$D$94),Inputs!$E$94,IF(AND(CN$5&gt;=Inputs!$C$95,CN$5&lt;Inputs!$D$95),Inputs!$E$95,IF(AND(CN$5&gt;=Inputs!$C$96,CN$5&lt;Inputs!$D$96),Inputs!$E$96,IF(AND(CN$5&gt;=Inputs!$C$97,CN$5&lt;Inputs!$D$97),Inputs!$E$97,IF(AND(CN$5&gt;=Inputs!$C$98,CN$5&lt;Inputs!$D$98),Inputs!$E$98,IF(AND(CN$5&gt;=Inputs!$C$99,CN$5&lt;Inputs!$D$99),Inputs!$E$99,IF(AND(CN$5&gt;=Inputs!$C$100,CN$5&lt;Inputs!$D$100),Inputs!$E$100,0))))))))))))</f>
        <v>25</v>
      </c>
      <c r="CO45" s="38">
        <f>IF(AND(CO$5&gt;=Inputs!$C$89,CO$5&lt;Inputs!$D$89),Inputs!$E$89,IF(AND(CO$5&gt;=Inputs!$C$90,CO$5&lt;Inputs!$D$90),Inputs!$E$90,IF(AND(CO$5&gt;=Inputs!$C$91,CO$5&lt;Inputs!$D$91),Inputs!$E$91,IF(AND(CO$5&gt;=Inputs!$C$92,CO$5&lt;Inputs!$D$92),Inputs!$E$92,IF(AND(CO$5&gt;=Inputs!$C$93,CO$5&lt;Inputs!$D$93),Inputs!$E$93,IF(AND(CO$5&gt;=Inputs!$C$94,CO$5&lt;Inputs!$D$94),Inputs!$E$94,IF(AND(CO$5&gt;=Inputs!$C$95,CO$5&lt;Inputs!$D$95),Inputs!$E$95,IF(AND(CO$5&gt;=Inputs!$C$96,CO$5&lt;Inputs!$D$96),Inputs!$E$96,IF(AND(CO$5&gt;=Inputs!$C$97,CO$5&lt;Inputs!$D$97),Inputs!$E$97,IF(AND(CO$5&gt;=Inputs!$C$98,CO$5&lt;Inputs!$D$98),Inputs!$E$98,IF(AND(CO$5&gt;=Inputs!$C$99,CO$5&lt;Inputs!$D$99),Inputs!$E$99,IF(AND(CO$5&gt;=Inputs!$C$100,CO$5&lt;Inputs!$D$100),Inputs!$E$100,0))))))))))))</f>
        <v>25</v>
      </c>
      <c r="CP45" s="38">
        <f>IF(AND(CP$5&gt;=Inputs!$C$89,CP$5&lt;Inputs!$D$89),Inputs!$E$89,IF(AND(CP$5&gt;=Inputs!$C$90,CP$5&lt;Inputs!$D$90),Inputs!$E$90,IF(AND(CP$5&gt;=Inputs!$C$91,CP$5&lt;Inputs!$D$91),Inputs!$E$91,IF(AND(CP$5&gt;=Inputs!$C$92,CP$5&lt;Inputs!$D$92),Inputs!$E$92,IF(AND(CP$5&gt;=Inputs!$C$93,CP$5&lt;Inputs!$D$93),Inputs!$E$93,IF(AND(CP$5&gt;=Inputs!$C$94,CP$5&lt;Inputs!$D$94),Inputs!$E$94,IF(AND(CP$5&gt;=Inputs!$C$95,CP$5&lt;Inputs!$D$95),Inputs!$E$95,IF(AND(CP$5&gt;=Inputs!$C$96,CP$5&lt;Inputs!$D$96),Inputs!$E$96,IF(AND(CP$5&gt;=Inputs!$C$97,CP$5&lt;Inputs!$D$97),Inputs!$E$97,IF(AND(CP$5&gt;=Inputs!$C$98,CP$5&lt;Inputs!$D$98),Inputs!$E$98,IF(AND(CP$5&gt;=Inputs!$C$99,CP$5&lt;Inputs!$D$99),Inputs!$E$99,IF(AND(CP$5&gt;=Inputs!$C$100,CP$5&lt;Inputs!$D$100),Inputs!$E$100,0))))))))))))</f>
        <v>25</v>
      </c>
      <c r="CQ45" s="38">
        <f>IF(AND(CQ$5&gt;=Inputs!$C$89,CQ$5&lt;Inputs!$D$89),Inputs!$E$89,IF(AND(CQ$5&gt;=Inputs!$C$90,CQ$5&lt;Inputs!$D$90),Inputs!$E$90,IF(AND(CQ$5&gt;=Inputs!$C$91,CQ$5&lt;Inputs!$D$91),Inputs!$E$91,IF(AND(CQ$5&gt;=Inputs!$C$92,CQ$5&lt;Inputs!$D$92),Inputs!$E$92,IF(AND(CQ$5&gt;=Inputs!$C$93,CQ$5&lt;Inputs!$D$93),Inputs!$E$93,IF(AND(CQ$5&gt;=Inputs!$C$94,CQ$5&lt;Inputs!$D$94),Inputs!$E$94,IF(AND(CQ$5&gt;=Inputs!$C$95,CQ$5&lt;Inputs!$D$95),Inputs!$E$95,IF(AND(CQ$5&gt;=Inputs!$C$96,CQ$5&lt;Inputs!$D$96),Inputs!$E$96,IF(AND(CQ$5&gt;=Inputs!$C$97,CQ$5&lt;Inputs!$D$97),Inputs!$E$97,IF(AND(CQ$5&gt;=Inputs!$C$98,CQ$5&lt;Inputs!$D$98),Inputs!$E$98,IF(AND(CQ$5&gt;=Inputs!$C$99,CQ$5&lt;Inputs!$D$99),Inputs!$E$99,IF(AND(CQ$5&gt;=Inputs!$C$100,CQ$5&lt;Inputs!$D$100),Inputs!$E$100,0))))))))))))</f>
        <v>25</v>
      </c>
      <c r="CR45" s="38">
        <f>IF(AND(CR$5&gt;=Inputs!$C$89,CR$5&lt;Inputs!$D$89),Inputs!$E$89,IF(AND(CR$5&gt;=Inputs!$C$90,CR$5&lt;Inputs!$D$90),Inputs!$E$90,IF(AND(CR$5&gt;=Inputs!$C$91,CR$5&lt;Inputs!$D$91),Inputs!$E$91,IF(AND(CR$5&gt;=Inputs!$C$92,CR$5&lt;Inputs!$D$92),Inputs!$E$92,IF(AND(CR$5&gt;=Inputs!$C$93,CR$5&lt;Inputs!$D$93),Inputs!$E$93,IF(AND(CR$5&gt;=Inputs!$C$94,CR$5&lt;Inputs!$D$94),Inputs!$E$94,IF(AND(CR$5&gt;=Inputs!$C$95,CR$5&lt;Inputs!$D$95),Inputs!$E$95,IF(AND(CR$5&gt;=Inputs!$C$96,CR$5&lt;Inputs!$D$96),Inputs!$E$96,IF(AND(CR$5&gt;=Inputs!$C$97,CR$5&lt;Inputs!$D$97),Inputs!$E$97,IF(AND(CR$5&gt;=Inputs!$C$98,CR$5&lt;Inputs!$D$98),Inputs!$E$98,IF(AND(CR$5&gt;=Inputs!$C$99,CR$5&lt;Inputs!$D$99),Inputs!$E$99,IF(AND(CR$5&gt;=Inputs!$C$100,CR$5&lt;Inputs!$D$100),Inputs!$E$100,0))))))))))))</f>
        <v>25</v>
      </c>
      <c r="CS45" s="38">
        <f>IF(AND(CS$5&gt;=Inputs!$C$89,CS$5&lt;Inputs!$D$89),Inputs!$E$89,IF(AND(CS$5&gt;=Inputs!$C$90,CS$5&lt;Inputs!$D$90),Inputs!$E$90,IF(AND(CS$5&gt;=Inputs!$C$91,CS$5&lt;Inputs!$D$91),Inputs!$E$91,IF(AND(CS$5&gt;=Inputs!$C$92,CS$5&lt;Inputs!$D$92),Inputs!$E$92,IF(AND(CS$5&gt;=Inputs!$C$93,CS$5&lt;Inputs!$D$93),Inputs!$E$93,IF(AND(CS$5&gt;=Inputs!$C$94,CS$5&lt;Inputs!$D$94),Inputs!$E$94,IF(AND(CS$5&gt;=Inputs!$C$95,CS$5&lt;Inputs!$D$95),Inputs!$E$95,IF(AND(CS$5&gt;=Inputs!$C$96,CS$5&lt;Inputs!$D$96),Inputs!$E$96,IF(AND(CS$5&gt;=Inputs!$C$97,CS$5&lt;Inputs!$D$97),Inputs!$E$97,IF(AND(CS$5&gt;=Inputs!$C$98,CS$5&lt;Inputs!$D$98),Inputs!$E$98,IF(AND(CS$5&gt;=Inputs!$C$99,CS$5&lt;Inputs!$D$99),Inputs!$E$99,IF(AND(CS$5&gt;=Inputs!$C$100,CS$5&lt;Inputs!$D$100),Inputs!$E$100,0))))))))))))</f>
        <v>25</v>
      </c>
      <c r="CT45" s="38">
        <f>IF(AND(CT$5&gt;=Inputs!$C$89,CT$5&lt;Inputs!$D$89),Inputs!$E$89,IF(AND(CT$5&gt;=Inputs!$C$90,CT$5&lt;Inputs!$D$90),Inputs!$E$90,IF(AND(CT$5&gt;=Inputs!$C$91,CT$5&lt;Inputs!$D$91),Inputs!$E$91,IF(AND(CT$5&gt;=Inputs!$C$92,CT$5&lt;Inputs!$D$92),Inputs!$E$92,IF(AND(CT$5&gt;=Inputs!$C$93,CT$5&lt;Inputs!$D$93),Inputs!$E$93,IF(AND(CT$5&gt;=Inputs!$C$94,CT$5&lt;Inputs!$D$94),Inputs!$E$94,IF(AND(CT$5&gt;=Inputs!$C$95,CT$5&lt;Inputs!$D$95),Inputs!$E$95,IF(AND(CT$5&gt;=Inputs!$C$96,CT$5&lt;Inputs!$D$96),Inputs!$E$96,IF(AND(CT$5&gt;=Inputs!$C$97,CT$5&lt;Inputs!$D$97),Inputs!$E$97,IF(AND(CT$5&gt;=Inputs!$C$98,CT$5&lt;Inputs!$D$98),Inputs!$E$98,IF(AND(CT$5&gt;=Inputs!$C$99,CT$5&lt;Inputs!$D$99),Inputs!$E$99,IF(AND(CT$5&gt;=Inputs!$C$100,CT$5&lt;Inputs!$D$100),Inputs!$E$100,0))))))))))))</f>
        <v>25</v>
      </c>
      <c r="CU45" s="38">
        <f>IF(AND(CU$5&gt;=Inputs!$C$89,CU$5&lt;Inputs!$D$89),Inputs!$E$89,IF(AND(CU$5&gt;=Inputs!$C$90,CU$5&lt;Inputs!$D$90),Inputs!$E$90,IF(AND(CU$5&gt;=Inputs!$C$91,CU$5&lt;Inputs!$D$91),Inputs!$E$91,IF(AND(CU$5&gt;=Inputs!$C$92,CU$5&lt;Inputs!$D$92),Inputs!$E$92,IF(AND(CU$5&gt;=Inputs!$C$93,CU$5&lt;Inputs!$D$93),Inputs!$E$93,IF(AND(CU$5&gt;=Inputs!$C$94,CU$5&lt;Inputs!$D$94),Inputs!$E$94,IF(AND(CU$5&gt;=Inputs!$C$95,CU$5&lt;Inputs!$D$95),Inputs!$E$95,IF(AND(CU$5&gt;=Inputs!$C$96,CU$5&lt;Inputs!$D$96),Inputs!$E$96,IF(AND(CU$5&gt;=Inputs!$C$97,CU$5&lt;Inputs!$D$97),Inputs!$E$97,IF(AND(CU$5&gt;=Inputs!$C$98,CU$5&lt;Inputs!$D$98),Inputs!$E$98,IF(AND(CU$5&gt;=Inputs!$C$99,CU$5&lt;Inputs!$D$99),Inputs!$E$99,IF(AND(CU$5&gt;=Inputs!$C$100,CU$5&lt;Inputs!$D$100),Inputs!$E$100,0))))))))))))</f>
        <v>25</v>
      </c>
      <c r="CV45" s="38">
        <f>IF(AND(CV$5&gt;=Inputs!$C$89,CV$5&lt;Inputs!$D$89),Inputs!$E$89,IF(AND(CV$5&gt;=Inputs!$C$90,CV$5&lt;Inputs!$D$90),Inputs!$E$90,IF(AND(CV$5&gt;=Inputs!$C$91,CV$5&lt;Inputs!$D$91),Inputs!$E$91,IF(AND(CV$5&gt;=Inputs!$C$92,CV$5&lt;Inputs!$D$92),Inputs!$E$92,IF(AND(CV$5&gt;=Inputs!$C$93,CV$5&lt;Inputs!$D$93),Inputs!$E$93,IF(AND(CV$5&gt;=Inputs!$C$94,CV$5&lt;Inputs!$D$94),Inputs!$E$94,IF(AND(CV$5&gt;=Inputs!$C$95,CV$5&lt;Inputs!$D$95),Inputs!$E$95,IF(AND(CV$5&gt;=Inputs!$C$96,CV$5&lt;Inputs!$D$96),Inputs!$E$96,IF(AND(CV$5&gt;=Inputs!$C$97,CV$5&lt;Inputs!$D$97),Inputs!$E$97,IF(AND(CV$5&gt;=Inputs!$C$98,CV$5&lt;Inputs!$D$98),Inputs!$E$98,IF(AND(CV$5&gt;=Inputs!$C$99,CV$5&lt;Inputs!$D$99),Inputs!$E$99,IF(AND(CV$5&gt;=Inputs!$C$100,CV$5&lt;Inputs!$D$100),Inputs!$E$100,0))))))))))))</f>
        <v>25</v>
      </c>
      <c r="CW45" s="38">
        <f>IF(AND(CW$5&gt;=Inputs!$C$89,CW$5&lt;Inputs!$D$89),Inputs!$E$89,IF(AND(CW$5&gt;=Inputs!$C$90,CW$5&lt;Inputs!$D$90),Inputs!$E$90,IF(AND(CW$5&gt;=Inputs!$C$91,CW$5&lt;Inputs!$D$91),Inputs!$E$91,IF(AND(CW$5&gt;=Inputs!$C$92,CW$5&lt;Inputs!$D$92),Inputs!$E$92,IF(AND(CW$5&gt;=Inputs!$C$93,CW$5&lt;Inputs!$D$93),Inputs!$E$93,IF(AND(CW$5&gt;=Inputs!$C$94,CW$5&lt;Inputs!$D$94),Inputs!$E$94,IF(AND(CW$5&gt;=Inputs!$C$95,CW$5&lt;Inputs!$D$95),Inputs!$E$95,IF(AND(CW$5&gt;=Inputs!$C$96,CW$5&lt;Inputs!$D$96),Inputs!$E$96,IF(AND(CW$5&gt;=Inputs!$C$97,CW$5&lt;Inputs!$D$97),Inputs!$E$97,IF(AND(CW$5&gt;=Inputs!$C$98,CW$5&lt;Inputs!$D$98),Inputs!$E$98,IF(AND(CW$5&gt;=Inputs!$C$99,CW$5&lt;Inputs!$D$99),Inputs!$E$99,IF(AND(CW$5&gt;=Inputs!$C$100,CW$5&lt;Inputs!$D$100),Inputs!$E$100,0))))))))))))</f>
        <v>25</v>
      </c>
      <c r="CX45" s="38">
        <f>IF(AND(CX$5&gt;=Inputs!$C$89,CX$5&lt;Inputs!$D$89),Inputs!$E$89,IF(AND(CX$5&gt;=Inputs!$C$90,CX$5&lt;Inputs!$D$90),Inputs!$E$90,IF(AND(CX$5&gt;=Inputs!$C$91,CX$5&lt;Inputs!$D$91),Inputs!$E$91,IF(AND(CX$5&gt;=Inputs!$C$92,CX$5&lt;Inputs!$D$92),Inputs!$E$92,IF(AND(CX$5&gt;=Inputs!$C$93,CX$5&lt;Inputs!$D$93),Inputs!$E$93,IF(AND(CX$5&gt;=Inputs!$C$94,CX$5&lt;Inputs!$D$94),Inputs!$E$94,IF(AND(CX$5&gt;=Inputs!$C$95,CX$5&lt;Inputs!$D$95),Inputs!$E$95,IF(AND(CX$5&gt;=Inputs!$C$96,CX$5&lt;Inputs!$D$96),Inputs!$E$96,IF(AND(CX$5&gt;=Inputs!$C$97,CX$5&lt;Inputs!$D$97),Inputs!$E$97,IF(AND(CX$5&gt;=Inputs!$C$98,CX$5&lt;Inputs!$D$98),Inputs!$E$98,IF(AND(CX$5&gt;=Inputs!$C$99,CX$5&lt;Inputs!$D$99),Inputs!$E$99,IF(AND(CX$5&gt;=Inputs!$C$100,CX$5&lt;Inputs!$D$100),Inputs!$E$100,0))))))))))))</f>
        <v>25</v>
      </c>
      <c r="CY45" s="38">
        <f>IF(AND(CY$5&gt;=Inputs!$C$89,CY$5&lt;Inputs!$D$89),Inputs!$E$89,IF(AND(CY$5&gt;=Inputs!$C$90,CY$5&lt;Inputs!$D$90),Inputs!$E$90,IF(AND(CY$5&gt;=Inputs!$C$91,CY$5&lt;Inputs!$D$91),Inputs!$E$91,IF(AND(CY$5&gt;=Inputs!$C$92,CY$5&lt;Inputs!$D$92),Inputs!$E$92,IF(AND(CY$5&gt;=Inputs!$C$93,CY$5&lt;Inputs!$D$93),Inputs!$E$93,IF(AND(CY$5&gt;=Inputs!$C$94,CY$5&lt;Inputs!$D$94),Inputs!$E$94,IF(AND(CY$5&gt;=Inputs!$C$95,CY$5&lt;Inputs!$D$95),Inputs!$E$95,IF(AND(CY$5&gt;=Inputs!$C$96,CY$5&lt;Inputs!$D$96),Inputs!$E$96,IF(AND(CY$5&gt;=Inputs!$C$97,CY$5&lt;Inputs!$D$97),Inputs!$E$97,IF(AND(CY$5&gt;=Inputs!$C$98,CY$5&lt;Inputs!$D$98),Inputs!$E$98,IF(AND(CY$5&gt;=Inputs!$C$99,CY$5&lt;Inputs!$D$99),Inputs!$E$99,IF(AND(CY$5&gt;=Inputs!$C$100,CY$5&lt;Inputs!$D$100),Inputs!$E$100,0))))))))))))</f>
        <v>25</v>
      </c>
      <c r="CZ45" s="38">
        <f>IF(AND(CZ$5&gt;=Inputs!$C$89,CZ$5&lt;Inputs!$D$89),Inputs!$E$89,IF(AND(CZ$5&gt;=Inputs!$C$90,CZ$5&lt;Inputs!$D$90),Inputs!$E$90,IF(AND(CZ$5&gt;=Inputs!$C$91,CZ$5&lt;Inputs!$D$91),Inputs!$E$91,IF(AND(CZ$5&gt;=Inputs!$C$92,CZ$5&lt;Inputs!$D$92),Inputs!$E$92,IF(AND(CZ$5&gt;=Inputs!$C$93,CZ$5&lt;Inputs!$D$93),Inputs!$E$93,IF(AND(CZ$5&gt;=Inputs!$C$94,CZ$5&lt;Inputs!$D$94),Inputs!$E$94,IF(AND(CZ$5&gt;=Inputs!$C$95,CZ$5&lt;Inputs!$D$95),Inputs!$E$95,IF(AND(CZ$5&gt;=Inputs!$C$96,CZ$5&lt;Inputs!$D$96),Inputs!$E$96,IF(AND(CZ$5&gt;=Inputs!$C$97,CZ$5&lt;Inputs!$D$97),Inputs!$E$97,IF(AND(CZ$5&gt;=Inputs!$C$98,CZ$5&lt;Inputs!$D$98),Inputs!$E$98,IF(AND(CZ$5&gt;=Inputs!$C$99,CZ$5&lt;Inputs!$D$99),Inputs!$E$99,IF(AND(CZ$5&gt;=Inputs!$C$100,CZ$5&lt;Inputs!$D$100),Inputs!$E$100,0))))))))))))</f>
        <v>25</v>
      </c>
      <c r="DA45" s="38">
        <f>IF(AND(DA$5&gt;=Inputs!$C$89,DA$5&lt;Inputs!$D$89),Inputs!$E$89,IF(AND(DA$5&gt;=Inputs!$C$90,DA$5&lt;Inputs!$D$90),Inputs!$E$90,IF(AND(DA$5&gt;=Inputs!$C$91,DA$5&lt;Inputs!$D$91),Inputs!$E$91,IF(AND(DA$5&gt;=Inputs!$C$92,DA$5&lt;Inputs!$D$92),Inputs!$E$92,IF(AND(DA$5&gt;=Inputs!$C$93,DA$5&lt;Inputs!$D$93),Inputs!$E$93,IF(AND(DA$5&gt;=Inputs!$C$94,DA$5&lt;Inputs!$D$94),Inputs!$E$94,IF(AND(DA$5&gt;=Inputs!$C$95,DA$5&lt;Inputs!$D$95),Inputs!$E$95,IF(AND(DA$5&gt;=Inputs!$C$96,DA$5&lt;Inputs!$D$96),Inputs!$E$96,IF(AND(DA$5&gt;=Inputs!$C$97,DA$5&lt;Inputs!$D$97),Inputs!$E$97,IF(AND(DA$5&gt;=Inputs!$C$98,DA$5&lt;Inputs!$D$98),Inputs!$E$98,IF(AND(DA$5&gt;=Inputs!$C$99,DA$5&lt;Inputs!$D$99),Inputs!$E$99,IF(AND(DA$5&gt;=Inputs!$C$100,DA$5&lt;Inputs!$D$100),Inputs!$E$100,0))))))))))))</f>
        <v>25</v>
      </c>
      <c r="DB45" s="38">
        <f>IF(AND(DB$5&gt;=Inputs!$C$89,DB$5&lt;Inputs!$D$89),Inputs!$E$89,IF(AND(DB$5&gt;=Inputs!$C$90,DB$5&lt;Inputs!$D$90),Inputs!$E$90,IF(AND(DB$5&gt;=Inputs!$C$91,DB$5&lt;Inputs!$D$91),Inputs!$E$91,IF(AND(DB$5&gt;=Inputs!$C$92,DB$5&lt;Inputs!$D$92),Inputs!$E$92,IF(AND(DB$5&gt;=Inputs!$C$93,DB$5&lt;Inputs!$D$93),Inputs!$E$93,IF(AND(DB$5&gt;=Inputs!$C$94,DB$5&lt;Inputs!$D$94),Inputs!$E$94,IF(AND(DB$5&gt;=Inputs!$C$95,DB$5&lt;Inputs!$D$95),Inputs!$E$95,IF(AND(DB$5&gt;=Inputs!$C$96,DB$5&lt;Inputs!$D$96),Inputs!$E$96,IF(AND(DB$5&gt;=Inputs!$C$97,DB$5&lt;Inputs!$D$97),Inputs!$E$97,IF(AND(DB$5&gt;=Inputs!$C$98,DB$5&lt;Inputs!$D$98),Inputs!$E$98,IF(AND(DB$5&gt;=Inputs!$C$99,DB$5&lt;Inputs!$D$99),Inputs!$E$99,IF(AND(DB$5&gt;=Inputs!$C$100,DB$5&lt;Inputs!$D$100),Inputs!$E$100,0))))))))))))</f>
        <v>25</v>
      </c>
      <c r="DC45" s="38">
        <f>IF(AND(DC$5&gt;=Inputs!$C$89,DC$5&lt;Inputs!$D$89),Inputs!$E$89,IF(AND(DC$5&gt;=Inputs!$C$90,DC$5&lt;Inputs!$D$90),Inputs!$E$90,IF(AND(DC$5&gt;=Inputs!$C$91,DC$5&lt;Inputs!$D$91),Inputs!$E$91,IF(AND(DC$5&gt;=Inputs!$C$92,DC$5&lt;Inputs!$D$92),Inputs!$E$92,IF(AND(DC$5&gt;=Inputs!$C$93,DC$5&lt;Inputs!$D$93),Inputs!$E$93,IF(AND(DC$5&gt;=Inputs!$C$94,DC$5&lt;Inputs!$D$94),Inputs!$E$94,IF(AND(DC$5&gt;=Inputs!$C$95,DC$5&lt;Inputs!$D$95),Inputs!$E$95,IF(AND(DC$5&gt;=Inputs!$C$96,DC$5&lt;Inputs!$D$96),Inputs!$E$96,IF(AND(DC$5&gt;=Inputs!$C$97,DC$5&lt;Inputs!$D$97),Inputs!$E$97,IF(AND(DC$5&gt;=Inputs!$C$98,DC$5&lt;Inputs!$D$98),Inputs!$E$98,IF(AND(DC$5&gt;=Inputs!$C$99,DC$5&lt;Inputs!$D$99),Inputs!$E$99,IF(AND(DC$5&gt;=Inputs!$C$100,DC$5&lt;Inputs!$D$100),Inputs!$E$100,0))))))))))))</f>
        <v>25</v>
      </c>
      <c r="DD45" s="38">
        <f>IF(AND(DD$5&gt;=Inputs!$C$89,DD$5&lt;Inputs!$D$89),Inputs!$E$89,IF(AND(DD$5&gt;=Inputs!$C$90,DD$5&lt;Inputs!$D$90),Inputs!$E$90,IF(AND(DD$5&gt;=Inputs!$C$91,DD$5&lt;Inputs!$D$91),Inputs!$E$91,IF(AND(DD$5&gt;=Inputs!$C$92,DD$5&lt;Inputs!$D$92),Inputs!$E$92,IF(AND(DD$5&gt;=Inputs!$C$93,DD$5&lt;Inputs!$D$93),Inputs!$E$93,IF(AND(DD$5&gt;=Inputs!$C$94,DD$5&lt;Inputs!$D$94),Inputs!$E$94,IF(AND(DD$5&gt;=Inputs!$C$95,DD$5&lt;Inputs!$D$95),Inputs!$E$95,IF(AND(DD$5&gt;=Inputs!$C$96,DD$5&lt;Inputs!$D$96),Inputs!$E$96,IF(AND(DD$5&gt;=Inputs!$C$97,DD$5&lt;Inputs!$D$97),Inputs!$E$97,IF(AND(DD$5&gt;=Inputs!$C$98,DD$5&lt;Inputs!$D$98),Inputs!$E$98,IF(AND(DD$5&gt;=Inputs!$C$99,DD$5&lt;Inputs!$D$99),Inputs!$E$99,IF(AND(DD$5&gt;=Inputs!$C$100,DD$5&lt;Inputs!$D$100),Inputs!$E$100,0))))))))))))</f>
        <v>25</v>
      </c>
      <c r="DE45" s="38">
        <f>IF(AND(DE$5&gt;=Inputs!$C$89,DE$5&lt;Inputs!$D$89),Inputs!$E$89,IF(AND(DE$5&gt;=Inputs!$C$90,DE$5&lt;Inputs!$D$90),Inputs!$E$90,IF(AND(DE$5&gt;=Inputs!$C$91,DE$5&lt;Inputs!$D$91),Inputs!$E$91,IF(AND(DE$5&gt;=Inputs!$C$92,DE$5&lt;Inputs!$D$92),Inputs!$E$92,IF(AND(DE$5&gt;=Inputs!$C$93,DE$5&lt;Inputs!$D$93),Inputs!$E$93,IF(AND(DE$5&gt;=Inputs!$C$94,DE$5&lt;Inputs!$D$94),Inputs!$E$94,IF(AND(DE$5&gt;=Inputs!$C$95,DE$5&lt;Inputs!$D$95),Inputs!$E$95,IF(AND(DE$5&gt;=Inputs!$C$96,DE$5&lt;Inputs!$D$96),Inputs!$E$96,IF(AND(DE$5&gt;=Inputs!$C$97,DE$5&lt;Inputs!$D$97),Inputs!$E$97,IF(AND(DE$5&gt;=Inputs!$C$98,DE$5&lt;Inputs!$D$98),Inputs!$E$98,IF(AND(DE$5&gt;=Inputs!$C$99,DE$5&lt;Inputs!$D$99),Inputs!$E$99,IF(AND(DE$5&gt;=Inputs!$C$100,DE$5&lt;Inputs!$D$100),Inputs!$E$100,0))))))))))))</f>
        <v>25</v>
      </c>
      <c r="DF45" s="38">
        <f>IF(AND(DF$5&gt;=Inputs!$C$89,DF$5&lt;Inputs!$D$89),Inputs!$E$89,IF(AND(DF$5&gt;=Inputs!$C$90,DF$5&lt;Inputs!$D$90),Inputs!$E$90,IF(AND(DF$5&gt;=Inputs!$C$91,DF$5&lt;Inputs!$D$91),Inputs!$E$91,IF(AND(DF$5&gt;=Inputs!$C$92,DF$5&lt;Inputs!$D$92),Inputs!$E$92,IF(AND(DF$5&gt;=Inputs!$C$93,DF$5&lt;Inputs!$D$93),Inputs!$E$93,IF(AND(DF$5&gt;=Inputs!$C$94,DF$5&lt;Inputs!$D$94),Inputs!$E$94,IF(AND(DF$5&gt;=Inputs!$C$95,DF$5&lt;Inputs!$D$95),Inputs!$E$95,IF(AND(DF$5&gt;=Inputs!$C$96,DF$5&lt;Inputs!$D$96),Inputs!$E$96,IF(AND(DF$5&gt;=Inputs!$C$97,DF$5&lt;Inputs!$D$97),Inputs!$E$97,IF(AND(DF$5&gt;=Inputs!$C$98,DF$5&lt;Inputs!$D$98),Inputs!$E$98,IF(AND(DF$5&gt;=Inputs!$C$99,DF$5&lt;Inputs!$D$99),Inputs!$E$99,IF(AND(DF$5&gt;=Inputs!$C$100,DF$5&lt;Inputs!$D$100),Inputs!$E$100,0))))))))))))</f>
        <v>25</v>
      </c>
      <c r="DG45" s="38">
        <f>IF(AND(DG$5&gt;=Inputs!$C$89,DG$5&lt;Inputs!$D$89),Inputs!$E$89,IF(AND(DG$5&gt;=Inputs!$C$90,DG$5&lt;Inputs!$D$90),Inputs!$E$90,IF(AND(DG$5&gt;=Inputs!$C$91,DG$5&lt;Inputs!$D$91),Inputs!$E$91,IF(AND(DG$5&gt;=Inputs!$C$92,DG$5&lt;Inputs!$D$92),Inputs!$E$92,IF(AND(DG$5&gt;=Inputs!$C$93,DG$5&lt;Inputs!$D$93),Inputs!$E$93,IF(AND(DG$5&gt;=Inputs!$C$94,DG$5&lt;Inputs!$D$94),Inputs!$E$94,IF(AND(DG$5&gt;=Inputs!$C$95,DG$5&lt;Inputs!$D$95),Inputs!$E$95,IF(AND(DG$5&gt;=Inputs!$C$96,DG$5&lt;Inputs!$D$96),Inputs!$E$96,IF(AND(DG$5&gt;=Inputs!$C$97,DG$5&lt;Inputs!$D$97),Inputs!$E$97,IF(AND(DG$5&gt;=Inputs!$C$98,DG$5&lt;Inputs!$D$98),Inputs!$E$98,IF(AND(DG$5&gt;=Inputs!$C$99,DG$5&lt;Inputs!$D$99),Inputs!$E$99,IF(AND(DG$5&gt;=Inputs!$C$100,DG$5&lt;Inputs!$D$100),Inputs!$E$100,0))))))))))))</f>
        <v>25</v>
      </c>
      <c r="DH45" s="38">
        <f>IF(AND(DH$5&gt;=Inputs!$C$89,DH$5&lt;Inputs!$D$89),Inputs!$E$89,IF(AND(DH$5&gt;=Inputs!$C$90,DH$5&lt;Inputs!$D$90),Inputs!$E$90,IF(AND(DH$5&gt;=Inputs!$C$91,DH$5&lt;Inputs!$D$91),Inputs!$E$91,IF(AND(DH$5&gt;=Inputs!$C$92,DH$5&lt;Inputs!$D$92),Inputs!$E$92,IF(AND(DH$5&gt;=Inputs!$C$93,DH$5&lt;Inputs!$D$93),Inputs!$E$93,IF(AND(DH$5&gt;=Inputs!$C$94,DH$5&lt;Inputs!$D$94),Inputs!$E$94,IF(AND(DH$5&gt;=Inputs!$C$95,DH$5&lt;Inputs!$D$95),Inputs!$E$95,IF(AND(DH$5&gt;=Inputs!$C$96,DH$5&lt;Inputs!$D$96),Inputs!$E$96,IF(AND(DH$5&gt;=Inputs!$C$97,DH$5&lt;Inputs!$D$97),Inputs!$E$97,IF(AND(DH$5&gt;=Inputs!$C$98,DH$5&lt;Inputs!$D$98),Inputs!$E$98,IF(AND(DH$5&gt;=Inputs!$C$99,DH$5&lt;Inputs!$D$99),Inputs!$E$99,IF(AND(DH$5&gt;=Inputs!$C$100,DH$5&lt;Inputs!$D$100),Inputs!$E$100,0))))))))))))</f>
        <v>25</v>
      </c>
      <c r="DI45" s="38">
        <f>IF(AND(DI$5&gt;=Inputs!$C$89,DI$5&lt;Inputs!$D$89),Inputs!$E$89,IF(AND(DI$5&gt;=Inputs!$C$90,DI$5&lt;Inputs!$D$90),Inputs!$E$90,IF(AND(DI$5&gt;=Inputs!$C$91,DI$5&lt;Inputs!$D$91),Inputs!$E$91,IF(AND(DI$5&gt;=Inputs!$C$92,DI$5&lt;Inputs!$D$92),Inputs!$E$92,IF(AND(DI$5&gt;=Inputs!$C$93,DI$5&lt;Inputs!$D$93),Inputs!$E$93,IF(AND(DI$5&gt;=Inputs!$C$94,DI$5&lt;Inputs!$D$94),Inputs!$E$94,IF(AND(DI$5&gt;=Inputs!$C$95,DI$5&lt;Inputs!$D$95),Inputs!$E$95,IF(AND(DI$5&gt;=Inputs!$C$96,DI$5&lt;Inputs!$D$96),Inputs!$E$96,IF(AND(DI$5&gt;=Inputs!$C$97,DI$5&lt;Inputs!$D$97),Inputs!$E$97,IF(AND(DI$5&gt;=Inputs!$C$98,DI$5&lt;Inputs!$D$98),Inputs!$E$98,IF(AND(DI$5&gt;=Inputs!$C$99,DI$5&lt;Inputs!$D$99),Inputs!$E$99,IF(AND(DI$5&gt;=Inputs!$C$100,DI$5&lt;Inputs!$D$100),Inputs!$E$100,0))))))))))))</f>
        <v>25</v>
      </c>
      <c r="DJ45" s="38">
        <f>IF(AND(DJ$5&gt;=Inputs!$C$89,DJ$5&lt;Inputs!$D$89),Inputs!$E$89,IF(AND(DJ$5&gt;=Inputs!$C$90,DJ$5&lt;Inputs!$D$90),Inputs!$E$90,IF(AND(DJ$5&gt;=Inputs!$C$91,DJ$5&lt;Inputs!$D$91),Inputs!$E$91,IF(AND(DJ$5&gt;=Inputs!$C$92,DJ$5&lt;Inputs!$D$92),Inputs!$E$92,IF(AND(DJ$5&gt;=Inputs!$C$93,DJ$5&lt;Inputs!$D$93),Inputs!$E$93,IF(AND(DJ$5&gt;=Inputs!$C$94,DJ$5&lt;Inputs!$D$94),Inputs!$E$94,IF(AND(DJ$5&gt;=Inputs!$C$95,DJ$5&lt;Inputs!$D$95),Inputs!$E$95,IF(AND(DJ$5&gt;=Inputs!$C$96,DJ$5&lt;Inputs!$D$96),Inputs!$E$96,IF(AND(DJ$5&gt;=Inputs!$C$97,DJ$5&lt;Inputs!$D$97),Inputs!$E$97,IF(AND(DJ$5&gt;=Inputs!$C$98,DJ$5&lt;Inputs!$D$98),Inputs!$E$98,IF(AND(DJ$5&gt;=Inputs!$C$99,DJ$5&lt;Inputs!$D$99),Inputs!$E$99,IF(AND(DJ$5&gt;=Inputs!$C$100,DJ$5&lt;Inputs!$D$100),Inputs!$E$100,0))))))))))))</f>
        <v>25</v>
      </c>
      <c r="DK45" s="38">
        <f>IF(AND(DK$5&gt;=Inputs!$C$89,DK$5&lt;Inputs!$D$89),Inputs!$E$89,IF(AND(DK$5&gt;=Inputs!$C$90,DK$5&lt;Inputs!$D$90),Inputs!$E$90,IF(AND(DK$5&gt;=Inputs!$C$91,DK$5&lt;Inputs!$D$91),Inputs!$E$91,IF(AND(DK$5&gt;=Inputs!$C$92,DK$5&lt;Inputs!$D$92),Inputs!$E$92,IF(AND(DK$5&gt;=Inputs!$C$93,DK$5&lt;Inputs!$D$93),Inputs!$E$93,IF(AND(DK$5&gt;=Inputs!$C$94,DK$5&lt;Inputs!$D$94),Inputs!$E$94,IF(AND(DK$5&gt;=Inputs!$C$95,DK$5&lt;Inputs!$D$95),Inputs!$E$95,IF(AND(DK$5&gt;=Inputs!$C$96,DK$5&lt;Inputs!$D$96),Inputs!$E$96,IF(AND(DK$5&gt;=Inputs!$C$97,DK$5&lt;Inputs!$D$97),Inputs!$E$97,IF(AND(DK$5&gt;=Inputs!$C$98,DK$5&lt;Inputs!$D$98),Inputs!$E$98,IF(AND(DK$5&gt;=Inputs!$C$99,DK$5&lt;Inputs!$D$99),Inputs!$E$99,IF(AND(DK$5&gt;=Inputs!$C$100,DK$5&lt;Inputs!$D$100),Inputs!$E$100,0))))))))))))</f>
        <v>25</v>
      </c>
      <c r="DL45" s="38">
        <f>IF(AND(DL$5&gt;=Inputs!$C$89,DL$5&lt;Inputs!$D$89),Inputs!$E$89,IF(AND(DL$5&gt;=Inputs!$C$90,DL$5&lt;Inputs!$D$90),Inputs!$E$90,IF(AND(DL$5&gt;=Inputs!$C$91,DL$5&lt;Inputs!$D$91),Inputs!$E$91,IF(AND(DL$5&gt;=Inputs!$C$92,DL$5&lt;Inputs!$D$92),Inputs!$E$92,IF(AND(DL$5&gt;=Inputs!$C$93,DL$5&lt;Inputs!$D$93),Inputs!$E$93,IF(AND(DL$5&gt;=Inputs!$C$94,DL$5&lt;Inputs!$D$94),Inputs!$E$94,IF(AND(DL$5&gt;=Inputs!$C$95,DL$5&lt;Inputs!$D$95),Inputs!$E$95,IF(AND(DL$5&gt;=Inputs!$C$96,DL$5&lt;Inputs!$D$96),Inputs!$E$96,IF(AND(DL$5&gt;=Inputs!$C$97,DL$5&lt;Inputs!$D$97),Inputs!$E$97,IF(AND(DL$5&gt;=Inputs!$C$98,DL$5&lt;Inputs!$D$98),Inputs!$E$98,IF(AND(DL$5&gt;=Inputs!$C$99,DL$5&lt;Inputs!$D$99),Inputs!$E$99,IF(AND(DL$5&gt;=Inputs!$C$100,DL$5&lt;Inputs!$D$100),Inputs!$E$100,0))))))))))))</f>
        <v>25</v>
      </c>
      <c r="DM45" s="38">
        <f>IF(AND(DM$5&gt;=Inputs!$C$89,DM$5&lt;Inputs!$D$89),Inputs!$E$89,IF(AND(DM$5&gt;=Inputs!$C$90,DM$5&lt;Inputs!$D$90),Inputs!$E$90,IF(AND(DM$5&gt;=Inputs!$C$91,DM$5&lt;Inputs!$D$91),Inputs!$E$91,IF(AND(DM$5&gt;=Inputs!$C$92,DM$5&lt;Inputs!$D$92),Inputs!$E$92,IF(AND(DM$5&gt;=Inputs!$C$93,DM$5&lt;Inputs!$D$93),Inputs!$E$93,IF(AND(DM$5&gt;=Inputs!$C$94,DM$5&lt;Inputs!$D$94),Inputs!$E$94,IF(AND(DM$5&gt;=Inputs!$C$95,DM$5&lt;Inputs!$D$95),Inputs!$E$95,IF(AND(DM$5&gt;=Inputs!$C$96,DM$5&lt;Inputs!$D$96),Inputs!$E$96,IF(AND(DM$5&gt;=Inputs!$C$97,DM$5&lt;Inputs!$D$97),Inputs!$E$97,IF(AND(DM$5&gt;=Inputs!$C$98,DM$5&lt;Inputs!$D$98),Inputs!$E$98,IF(AND(DM$5&gt;=Inputs!$C$99,DM$5&lt;Inputs!$D$99),Inputs!$E$99,IF(AND(DM$5&gt;=Inputs!$C$100,DM$5&lt;Inputs!$D$100),Inputs!$E$100,0))))))))))))</f>
        <v>25</v>
      </c>
      <c r="DN45" s="38">
        <f>IF(AND(DN$5&gt;=Inputs!$C$89,DN$5&lt;Inputs!$D$89),Inputs!$E$89,IF(AND(DN$5&gt;=Inputs!$C$90,DN$5&lt;Inputs!$D$90),Inputs!$E$90,IF(AND(DN$5&gt;=Inputs!$C$91,DN$5&lt;Inputs!$D$91),Inputs!$E$91,IF(AND(DN$5&gt;=Inputs!$C$92,DN$5&lt;Inputs!$D$92),Inputs!$E$92,IF(AND(DN$5&gt;=Inputs!$C$93,DN$5&lt;Inputs!$D$93),Inputs!$E$93,IF(AND(DN$5&gt;=Inputs!$C$94,DN$5&lt;Inputs!$D$94),Inputs!$E$94,IF(AND(DN$5&gt;=Inputs!$C$95,DN$5&lt;Inputs!$D$95),Inputs!$E$95,IF(AND(DN$5&gt;=Inputs!$C$96,DN$5&lt;Inputs!$D$96),Inputs!$E$96,IF(AND(DN$5&gt;=Inputs!$C$97,DN$5&lt;Inputs!$D$97),Inputs!$E$97,IF(AND(DN$5&gt;=Inputs!$C$98,DN$5&lt;Inputs!$D$98),Inputs!$E$98,IF(AND(DN$5&gt;=Inputs!$C$99,DN$5&lt;Inputs!$D$99),Inputs!$E$99,IF(AND(DN$5&gt;=Inputs!$C$100,DN$5&lt;Inputs!$D$100),Inputs!$E$100,0))))))))))))</f>
        <v>25</v>
      </c>
      <c r="DO45" s="38">
        <f>IF(AND(DO$5&gt;=Inputs!$C$89,DO$5&lt;Inputs!$D$89),Inputs!$E$89,IF(AND(DO$5&gt;=Inputs!$C$90,DO$5&lt;Inputs!$D$90),Inputs!$E$90,IF(AND(DO$5&gt;=Inputs!$C$91,DO$5&lt;Inputs!$D$91),Inputs!$E$91,IF(AND(DO$5&gt;=Inputs!$C$92,DO$5&lt;Inputs!$D$92),Inputs!$E$92,IF(AND(DO$5&gt;=Inputs!$C$93,DO$5&lt;Inputs!$D$93),Inputs!$E$93,IF(AND(DO$5&gt;=Inputs!$C$94,DO$5&lt;Inputs!$D$94),Inputs!$E$94,IF(AND(DO$5&gt;=Inputs!$C$95,DO$5&lt;Inputs!$D$95),Inputs!$E$95,IF(AND(DO$5&gt;=Inputs!$C$96,DO$5&lt;Inputs!$D$96),Inputs!$E$96,IF(AND(DO$5&gt;=Inputs!$C$97,DO$5&lt;Inputs!$D$97),Inputs!$E$97,IF(AND(DO$5&gt;=Inputs!$C$98,DO$5&lt;Inputs!$D$98),Inputs!$E$98,IF(AND(DO$5&gt;=Inputs!$C$99,DO$5&lt;Inputs!$D$99),Inputs!$E$99,IF(AND(DO$5&gt;=Inputs!$C$100,DO$5&lt;Inputs!$D$100),Inputs!$E$100,0))))))))))))</f>
        <v>25</v>
      </c>
      <c r="DP45" s="38">
        <f>IF(AND(DP$5&gt;=Inputs!$C$89,DP$5&lt;Inputs!$D$89),Inputs!$E$89,IF(AND(DP$5&gt;=Inputs!$C$90,DP$5&lt;Inputs!$D$90),Inputs!$E$90,IF(AND(DP$5&gt;=Inputs!$C$91,DP$5&lt;Inputs!$D$91),Inputs!$E$91,IF(AND(DP$5&gt;=Inputs!$C$92,DP$5&lt;Inputs!$D$92),Inputs!$E$92,IF(AND(DP$5&gt;=Inputs!$C$93,DP$5&lt;Inputs!$D$93),Inputs!$E$93,IF(AND(DP$5&gt;=Inputs!$C$94,DP$5&lt;Inputs!$D$94),Inputs!$E$94,IF(AND(DP$5&gt;=Inputs!$C$95,DP$5&lt;Inputs!$D$95),Inputs!$E$95,IF(AND(DP$5&gt;=Inputs!$C$96,DP$5&lt;Inputs!$D$96),Inputs!$E$96,IF(AND(DP$5&gt;=Inputs!$C$97,DP$5&lt;Inputs!$D$97),Inputs!$E$97,IF(AND(DP$5&gt;=Inputs!$C$98,DP$5&lt;Inputs!$D$98),Inputs!$E$98,IF(AND(DP$5&gt;=Inputs!$C$99,DP$5&lt;Inputs!$D$99),Inputs!$E$99,IF(AND(DP$5&gt;=Inputs!$C$100,DP$5&lt;Inputs!$D$100),Inputs!$E$100,0))))))))))))</f>
        <v>25</v>
      </c>
      <c r="DQ45" s="38">
        <f>IF(AND(DQ$5&gt;=Inputs!$C$89,DQ$5&lt;Inputs!$D$89),Inputs!$E$89,IF(AND(DQ$5&gt;=Inputs!$C$90,DQ$5&lt;Inputs!$D$90),Inputs!$E$90,IF(AND(DQ$5&gt;=Inputs!$C$91,DQ$5&lt;Inputs!$D$91),Inputs!$E$91,IF(AND(DQ$5&gt;=Inputs!$C$92,DQ$5&lt;Inputs!$D$92),Inputs!$E$92,IF(AND(DQ$5&gt;=Inputs!$C$93,DQ$5&lt;Inputs!$D$93),Inputs!$E$93,IF(AND(DQ$5&gt;=Inputs!$C$94,DQ$5&lt;Inputs!$D$94),Inputs!$E$94,IF(AND(DQ$5&gt;=Inputs!$C$95,DQ$5&lt;Inputs!$D$95),Inputs!$E$95,IF(AND(DQ$5&gt;=Inputs!$C$96,DQ$5&lt;Inputs!$D$96),Inputs!$E$96,IF(AND(DQ$5&gt;=Inputs!$C$97,DQ$5&lt;Inputs!$D$97),Inputs!$E$97,IF(AND(DQ$5&gt;=Inputs!$C$98,DQ$5&lt;Inputs!$D$98),Inputs!$E$98,IF(AND(DQ$5&gt;=Inputs!$C$99,DQ$5&lt;Inputs!$D$99),Inputs!$E$99,IF(AND(DQ$5&gt;=Inputs!$C$100,DQ$5&lt;Inputs!$D$100),Inputs!$E$100,0))))))))))))</f>
        <v>25</v>
      </c>
      <c r="DR45" s="38">
        <f>IF(AND(DR$5&gt;=Inputs!$C$89,DR$5&lt;Inputs!$D$89),Inputs!$E$89,IF(AND(DR$5&gt;=Inputs!$C$90,DR$5&lt;Inputs!$D$90),Inputs!$E$90,IF(AND(DR$5&gt;=Inputs!$C$91,DR$5&lt;Inputs!$D$91),Inputs!$E$91,IF(AND(DR$5&gt;=Inputs!$C$92,DR$5&lt;Inputs!$D$92),Inputs!$E$92,IF(AND(DR$5&gt;=Inputs!$C$93,DR$5&lt;Inputs!$D$93),Inputs!$E$93,IF(AND(DR$5&gt;=Inputs!$C$94,DR$5&lt;Inputs!$D$94),Inputs!$E$94,IF(AND(DR$5&gt;=Inputs!$C$95,DR$5&lt;Inputs!$D$95),Inputs!$E$95,IF(AND(DR$5&gt;=Inputs!$C$96,DR$5&lt;Inputs!$D$96),Inputs!$E$96,IF(AND(DR$5&gt;=Inputs!$C$97,DR$5&lt;Inputs!$D$97),Inputs!$E$97,IF(AND(DR$5&gt;=Inputs!$C$98,DR$5&lt;Inputs!$D$98),Inputs!$E$98,IF(AND(DR$5&gt;=Inputs!$C$99,DR$5&lt;Inputs!$D$99),Inputs!$E$99,IF(AND(DR$5&gt;=Inputs!$C$100,DR$5&lt;Inputs!$D$100),Inputs!$E$100,0))))))))))))</f>
        <v>25</v>
      </c>
    </row>
    <row r="46" ht="14.25" customHeight="1" outlineLevel="2">
      <c r="B46" s="277" t="s">
        <v>250</v>
      </c>
      <c r="C46" s="38">
        <f>IF(AND(C$5&gt;=Inputs!$C$89,C$5&lt;Inputs!$D$89),Inputs!$F$89,IF(AND(C$5&gt;=Inputs!$C$90,C$5&lt;Inputs!$D$90),Inputs!$F$90,IF(AND(C$5&gt;=Inputs!$C$91,C$5&lt;Inputs!$D$91),Inputs!$F$91,IF(AND(C$5&gt;=Inputs!$C$92,C$5&lt;Inputs!$D$92),Inputs!$F$92,IF(AND(C$5&gt;=Inputs!$C$93,C$5&lt;Inputs!$D$93),Inputs!$F$93,IF(AND(C$5&gt;=Inputs!$C$94,C$5&lt;Inputs!$D$94),Inputs!$F$94,IF(AND(C$5&gt;=Inputs!$C$95,C$5&lt;Inputs!$D$95),Inputs!$F$95,IF(AND(C$5&gt;=Inputs!$C$96,C$5&lt;Inputs!$D$96),Inputs!$F$96,IF(AND(C$5&gt;=Inputs!$C$97,C$5&lt;Inputs!$D$97),Inputs!$F$97,IF(AND(C$5&gt;=Inputs!$C$98,C$5&lt;Inputs!$D$98),Inputs!$F$98,IF(AND(C$5&gt;=Inputs!$C$99,C$5&lt;Inputs!$D$99),Inputs!$F$99,IF(AND(C$5&gt;=Inputs!$C$100,C$5&lt;Inputs!$D$100),Inputs!$F$100,0))))))))))))</f>
        <v>65</v>
      </c>
      <c r="D46" s="38">
        <f>IF(AND(D$5&gt;=Inputs!$C$89,D$5&lt;Inputs!$D$89),Inputs!$F$89,IF(AND(D$5&gt;=Inputs!$C$90,D$5&lt;Inputs!$D$90),Inputs!$F$90,IF(AND(D$5&gt;=Inputs!$C$91,D$5&lt;Inputs!$D$91),Inputs!$F$91,IF(AND(D$5&gt;=Inputs!$C$92,D$5&lt;Inputs!$D$92),Inputs!$F$92,IF(AND(D$5&gt;=Inputs!$C$93,D$5&lt;Inputs!$D$93),Inputs!$F$93,IF(AND(D$5&gt;=Inputs!$C$94,D$5&lt;Inputs!$D$94),Inputs!$F$94,IF(AND(D$5&gt;=Inputs!$C$95,D$5&lt;Inputs!$D$95),Inputs!$F$95,IF(AND(D$5&gt;=Inputs!$C$96,D$5&lt;Inputs!$D$96),Inputs!$F$96,IF(AND(D$5&gt;=Inputs!$C$97,D$5&lt;Inputs!$D$97),Inputs!$F$97,IF(AND(D$5&gt;=Inputs!$C$98,D$5&lt;Inputs!$D$98),Inputs!$F$98,IF(AND(D$5&gt;=Inputs!$C$99,D$5&lt;Inputs!$D$99),Inputs!$F$99,IF(AND(D$5&gt;=Inputs!$C$100,D$5&lt;Inputs!$D$100),Inputs!$F$100,0))))))))))))</f>
        <v>65</v>
      </c>
      <c r="E46" s="38">
        <f>IF(AND(E$5&gt;=Inputs!$C$89,E$5&lt;Inputs!$D$89),Inputs!$F$89,IF(AND(E$5&gt;=Inputs!$C$90,E$5&lt;Inputs!$D$90),Inputs!$F$90,IF(AND(E$5&gt;=Inputs!$C$91,E$5&lt;Inputs!$D$91),Inputs!$F$91,IF(AND(E$5&gt;=Inputs!$C$92,E$5&lt;Inputs!$D$92),Inputs!$F$92,IF(AND(E$5&gt;=Inputs!$C$93,E$5&lt;Inputs!$D$93),Inputs!$F$93,IF(AND(E$5&gt;=Inputs!$C$94,E$5&lt;Inputs!$D$94),Inputs!$F$94,IF(AND(E$5&gt;=Inputs!$C$95,E$5&lt;Inputs!$D$95),Inputs!$F$95,IF(AND(E$5&gt;=Inputs!$C$96,E$5&lt;Inputs!$D$96),Inputs!$F$96,IF(AND(E$5&gt;=Inputs!$C$97,E$5&lt;Inputs!$D$97),Inputs!$F$97,IF(AND(E$5&gt;=Inputs!$C$98,E$5&lt;Inputs!$D$98),Inputs!$F$98,IF(AND(E$5&gt;=Inputs!$C$99,E$5&lt;Inputs!$D$99),Inputs!$F$99,IF(AND(E$5&gt;=Inputs!$C$100,E$5&lt;Inputs!$D$100),Inputs!$F$100,0))))))))))))</f>
        <v>65</v>
      </c>
      <c r="F46" s="38">
        <f>IF(AND(F$5&gt;=Inputs!$C$89,F$5&lt;Inputs!$D$89),Inputs!$F$89,IF(AND(F$5&gt;=Inputs!$C$90,F$5&lt;Inputs!$D$90),Inputs!$F$90,IF(AND(F$5&gt;=Inputs!$C$91,F$5&lt;Inputs!$D$91),Inputs!$F$91,IF(AND(F$5&gt;=Inputs!$C$92,F$5&lt;Inputs!$D$92),Inputs!$F$92,IF(AND(F$5&gt;=Inputs!$C$93,F$5&lt;Inputs!$D$93),Inputs!$F$93,IF(AND(F$5&gt;=Inputs!$C$94,F$5&lt;Inputs!$D$94),Inputs!$F$94,IF(AND(F$5&gt;=Inputs!$C$95,F$5&lt;Inputs!$D$95),Inputs!$F$95,IF(AND(F$5&gt;=Inputs!$C$96,F$5&lt;Inputs!$D$96),Inputs!$F$96,IF(AND(F$5&gt;=Inputs!$C$97,F$5&lt;Inputs!$D$97),Inputs!$F$97,IF(AND(F$5&gt;=Inputs!$C$98,F$5&lt;Inputs!$D$98),Inputs!$F$98,IF(AND(F$5&gt;=Inputs!$C$99,F$5&lt;Inputs!$D$99),Inputs!$F$99,IF(AND(F$5&gt;=Inputs!$C$100,F$5&lt;Inputs!$D$100),Inputs!$F$100,0))))))))))))</f>
        <v>65</v>
      </c>
      <c r="G46" s="38">
        <f>IF(AND(G$5&gt;=Inputs!$C$89,G$5&lt;Inputs!$D$89),Inputs!$F$89,IF(AND(G$5&gt;=Inputs!$C$90,G$5&lt;Inputs!$D$90),Inputs!$F$90,IF(AND(G$5&gt;=Inputs!$C$91,G$5&lt;Inputs!$D$91),Inputs!$F$91,IF(AND(G$5&gt;=Inputs!$C$92,G$5&lt;Inputs!$D$92),Inputs!$F$92,IF(AND(G$5&gt;=Inputs!$C$93,G$5&lt;Inputs!$D$93),Inputs!$F$93,IF(AND(G$5&gt;=Inputs!$C$94,G$5&lt;Inputs!$D$94),Inputs!$F$94,IF(AND(G$5&gt;=Inputs!$C$95,G$5&lt;Inputs!$D$95),Inputs!$F$95,IF(AND(G$5&gt;=Inputs!$C$96,G$5&lt;Inputs!$D$96),Inputs!$F$96,IF(AND(G$5&gt;=Inputs!$C$97,G$5&lt;Inputs!$D$97),Inputs!$F$97,IF(AND(G$5&gt;=Inputs!$C$98,G$5&lt;Inputs!$D$98),Inputs!$F$98,IF(AND(G$5&gt;=Inputs!$C$99,G$5&lt;Inputs!$D$99),Inputs!$F$99,IF(AND(G$5&gt;=Inputs!$C$100,G$5&lt;Inputs!$D$100),Inputs!$F$100,0))))))))))))</f>
        <v>65</v>
      </c>
      <c r="H46" s="38">
        <f>IF(AND(H$5&gt;=Inputs!$C$89,H$5&lt;Inputs!$D$89),Inputs!$F$89,IF(AND(H$5&gt;=Inputs!$C$90,H$5&lt;Inputs!$D$90),Inputs!$F$90,IF(AND(H$5&gt;=Inputs!$C$91,H$5&lt;Inputs!$D$91),Inputs!$F$91,IF(AND(H$5&gt;=Inputs!$C$92,H$5&lt;Inputs!$D$92),Inputs!$F$92,IF(AND(H$5&gt;=Inputs!$C$93,H$5&lt;Inputs!$D$93),Inputs!$F$93,IF(AND(H$5&gt;=Inputs!$C$94,H$5&lt;Inputs!$D$94),Inputs!$F$94,IF(AND(H$5&gt;=Inputs!$C$95,H$5&lt;Inputs!$D$95),Inputs!$F$95,IF(AND(H$5&gt;=Inputs!$C$96,H$5&lt;Inputs!$D$96),Inputs!$F$96,IF(AND(H$5&gt;=Inputs!$C$97,H$5&lt;Inputs!$D$97),Inputs!$F$97,IF(AND(H$5&gt;=Inputs!$C$98,H$5&lt;Inputs!$D$98),Inputs!$F$98,IF(AND(H$5&gt;=Inputs!$C$99,H$5&lt;Inputs!$D$99),Inputs!$F$99,IF(AND(H$5&gt;=Inputs!$C$100,H$5&lt;Inputs!$D$100),Inputs!$F$100,0))))))))))))</f>
        <v>65</v>
      </c>
      <c r="I46" s="38">
        <f>IF(AND(I$5&gt;=Inputs!$C$89,I$5&lt;Inputs!$D$89),Inputs!$F$89,IF(AND(I$5&gt;=Inputs!$C$90,I$5&lt;Inputs!$D$90),Inputs!$F$90,IF(AND(I$5&gt;=Inputs!$C$91,I$5&lt;Inputs!$D$91),Inputs!$F$91,IF(AND(I$5&gt;=Inputs!$C$92,I$5&lt;Inputs!$D$92),Inputs!$F$92,IF(AND(I$5&gt;=Inputs!$C$93,I$5&lt;Inputs!$D$93),Inputs!$F$93,IF(AND(I$5&gt;=Inputs!$C$94,I$5&lt;Inputs!$D$94),Inputs!$F$94,IF(AND(I$5&gt;=Inputs!$C$95,I$5&lt;Inputs!$D$95),Inputs!$F$95,IF(AND(I$5&gt;=Inputs!$C$96,I$5&lt;Inputs!$D$96),Inputs!$F$96,IF(AND(I$5&gt;=Inputs!$C$97,I$5&lt;Inputs!$D$97),Inputs!$F$97,IF(AND(I$5&gt;=Inputs!$C$98,I$5&lt;Inputs!$D$98),Inputs!$F$98,IF(AND(I$5&gt;=Inputs!$C$99,I$5&lt;Inputs!$D$99),Inputs!$F$99,IF(AND(I$5&gt;=Inputs!$C$100,I$5&lt;Inputs!$D$100),Inputs!$F$100,0))))))))))))</f>
        <v>65</v>
      </c>
      <c r="J46" s="38">
        <f>IF(AND(J$5&gt;=Inputs!$C$89,J$5&lt;Inputs!$D$89),Inputs!$F$89,IF(AND(J$5&gt;=Inputs!$C$90,J$5&lt;Inputs!$D$90),Inputs!$F$90,IF(AND(J$5&gt;=Inputs!$C$91,J$5&lt;Inputs!$D$91),Inputs!$F$91,IF(AND(J$5&gt;=Inputs!$C$92,J$5&lt;Inputs!$D$92),Inputs!$F$92,IF(AND(J$5&gt;=Inputs!$C$93,J$5&lt;Inputs!$D$93),Inputs!$F$93,IF(AND(J$5&gt;=Inputs!$C$94,J$5&lt;Inputs!$D$94),Inputs!$F$94,IF(AND(J$5&gt;=Inputs!$C$95,J$5&lt;Inputs!$D$95),Inputs!$F$95,IF(AND(J$5&gt;=Inputs!$C$96,J$5&lt;Inputs!$D$96),Inputs!$F$96,IF(AND(J$5&gt;=Inputs!$C$97,J$5&lt;Inputs!$D$97),Inputs!$F$97,IF(AND(J$5&gt;=Inputs!$C$98,J$5&lt;Inputs!$D$98),Inputs!$F$98,IF(AND(J$5&gt;=Inputs!$C$99,J$5&lt;Inputs!$D$99),Inputs!$F$99,IF(AND(J$5&gt;=Inputs!$C$100,J$5&lt;Inputs!$D$100),Inputs!$F$100,0))))))))))))</f>
        <v>65</v>
      </c>
      <c r="K46" s="38">
        <f>IF(AND(K$5&gt;=Inputs!$C$89,K$5&lt;Inputs!$D$89),Inputs!$F$89,IF(AND(K$5&gt;=Inputs!$C$90,K$5&lt;Inputs!$D$90),Inputs!$F$90,IF(AND(K$5&gt;=Inputs!$C$91,K$5&lt;Inputs!$D$91),Inputs!$F$91,IF(AND(K$5&gt;=Inputs!$C$92,K$5&lt;Inputs!$D$92),Inputs!$F$92,IF(AND(K$5&gt;=Inputs!$C$93,K$5&lt;Inputs!$D$93),Inputs!$F$93,IF(AND(K$5&gt;=Inputs!$C$94,K$5&lt;Inputs!$D$94),Inputs!$F$94,IF(AND(K$5&gt;=Inputs!$C$95,K$5&lt;Inputs!$D$95),Inputs!$F$95,IF(AND(K$5&gt;=Inputs!$C$96,K$5&lt;Inputs!$D$96),Inputs!$F$96,IF(AND(K$5&gt;=Inputs!$C$97,K$5&lt;Inputs!$D$97),Inputs!$F$97,IF(AND(K$5&gt;=Inputs!$C$98,K$5&lt;Inputs!$D$98),Inputs!$F$98,IF(AND(K$5&gt;=Inputs!$C$99,K$5&lt;Inputs!$D$99),Inputs!$F$99,IF(AND(K$5&gt;=Inputs!$C$100,K$5&lt;Inputs!$D$100),Inputs!$F$100,0))))))))))))</f>
        <v>65</v>
      </c>
      <c r="L46" s="38">
        <f>IF(AND(L$5&gt;=Inputs!$C$89,L$5&lt;Inputs!$D$89),Inputs!$F$89,IF(AND(L$5&gt;=Inputs!$C$90,L$5&lt;Inputs!$D$90),Inputs!$F$90,IF(AND(L$5&gt;=Inputs!$C$91,L$5&lt;Inputs!$D$91),Inputs!$F$91,IF(AND(L$5&gt;=Inputs!$C$92,L$5&lt;Inputs!$D$92),Inputs!$F$92,IF(AND(L$5&gt;=Inputs!$C$93,L$5&lt;Inputs!$D$93),Inputs!$F$93,IF(AND(L$5&gt;=Inputs!$C$94,L$5&lt;Inputs!$D$94),Inputs!$F$94,IF(AND(L$5&gt;=Inputs!$C$95,L$5&lt;Inputs!$D$95),Inputs!$F$95,IF(AND(L$5&gt;=Inputs!$C$96,L$5&lt;Inputs!$D$96),Inputs!$F$96,IF(AND(L$5&gt;=Inputs!$C$97,L$5&lt;Inputs!$D$97),Inputs!$F$97,IF(AND(L$5&gt;=Inputs!$C$98,L$5&lt;Inputs!$D$98),Inputs!$F$98,IF(AND(L$5&gt;=Inputs!$C$99,L$5&lt;Inputs!$D$99),Inputs!$F$99,IF(AND(L$5&gt;=Inputs!$C$100,L$5&lt;Inputs!$D$100),Inputs!$F$100,0))))))))))))</f>
        <v>65</v>
      </c>
      <c r="M46" s="38">
        <f>IF(AND(M$5&gt;=Inputs!$C$89,M$5&lt;Inputs!$D$89),Inputs!$F$89,IF(AND(M$5&gt;=Inputs!$C$90,M$5&lt;Inputs!$D$90),Inputs!$F$90,IF(AND(M$5&gt;=Inputs!$C$91,M$5&lt;Inputs!$D$91),Inputs!$F$91,IF(AND(M$5&gt;=Inputs!$C$92,M$5&lt;Inputs!$D$92),Inputs!$F$92,IF(AND(M$5&gt;=Inputs!$C$93,M$5&lt;Inputs!$D$93),Inputs!$F$93,IF(AND(M$5&gt;=Inputs!$C$94,M$5&lt;Inputs!$D$94),Inputs!$F$94,IF(AND(M$5&gt;=Inputs!$C$95,M$5&lt;Inputs!$D$95),Inputs!$F$95,IF(AND(M$5&gt;=Inputs!$C$96,M$5&lt;Inputs!$D$96),Inputs!$F$96,IF(AND(M$5&gt;=Inputs!$C$97,M$5&lt;Inputs!$D$97),Inputs!$F$97,IF(AND(M$5&gt;=Inputs!$C$98,M$5&lt;Inputs!$D$98),Inputs!$F$98,IF(AND(M$5&gt;=Inputs!$C$99,M$5&lt;Inputs!$D$99),Inputs!$F$99,IF(AND(M$5&gt;=Inputs!$C$100,M$5&lt;Inputs!$D$100),Inputs!$F$100,0))))))))))))</f>
        <v>65</v>
      </c>
      <c r="N46" s="38">
        <f>IF(AND(N$5&gt;=Inputs!$C$89,N$5&lt;Inputs!$D$89),Inputs!$F$89,IF(AND(N$5&gt;=Inputs!$C$90,N$5&lt;Inputs!$D$90),Inputs!$F$90,IF(AND(N$5&gt;=Inputs!$C$91,N$5&lt;Inputs!$D$91),Inputs!$F$91,IF(AND(N$5&gt;=Inputs!$C$92,N$5&lt;Inputs!$D$92),Inputs!$F$92,IF(AND(N$5&gt;=Inputs!$C$93,N$5&lt;Inputs!$D$93),Inputs!$F$93,IF(AND(N$5&gt;=Inputs!$C$94,N$5&lt;Inputs!$D$94),Inputs!$F$94,IF(AND(N$5&gt;=Inputs!$C$95,N$5&lt;Inputs!$D$95),Inputs!$F$95,IF(AND(N$5&gt;=Inputs!$C$96,N$5&lt;Inputs!$D$96),Inputs!$F$96,IF(AND(N$5&gt;=Inputs!$C$97,N$5&lt;Inputs!$D$97),Inputs!$F$97,IF(AND(N$5&gt;=Inputs!$C$98,N$5&lt;Inputs!$D$98),Inputs!$F$98,IF(AND(N$5&gt;=Inputs!$C$99,N$5&lt;Inputs!$D$99),Inputs!$F$99,IF(AND(N$5&gt;=Inputs!$C$100,N$5&lt;Inputs!$D$100),Inputs!$F$100,0))))))))))))</f>
        <v>65</v>
      </c>
      <c r="O46" s="38">
        <f>IF(AND(O$5&gt;=Inputs!$C$89,O$5&lt;Inputs!$D$89),Inputs!$F$89,IF(AND(O$5&gt;=Inputs!$C$90,O$5&lt;Inputs!$D$90),Inputs!$F$90,IF(AND(O$5&gt;=Inputs!$C$91,O$5&lt;Inputs!$D$91),Inputs!$F$91,IF(AND(O$5&gt;=Inputs!$C$92,O$5&lt;Inputs!$D$92),Inputs!$F$92,IF(AND(O$5&gt;=Inputs!$C$93,O$5&lt;Inputs!$D$93),Inputs!$F$93,IF(AND(O$5&gt;=Inputs!$C$94,O$5&lt;Inputs!$D$94),Inputs!$F$94,IF(AND(O$5&gt;=Inputs!$C$95,O$5&lt;Inputs!$D$95),Inputs!$F$95,IF(AND(O$5&gt;=Inputs!$C$96,O$5&lt;Inputs!$D$96),Inputs!$F$96,IF(AND(O$5&gt;=Inputs!$C$97,O$5&lt;Inputs!$D$97),Inputs!$F$97,IF(AND(O$5&gt;=Inputs!$C$98,O$5&lt;Inputs!$D$98),Inputs!$F$98,IF(AND(O$5&gt;=Inputs!$C$99,O$5&lt;Inputs!$D$99),Inputs!$F$99,IF(AND(O$5&gt;=Inputs!$C$100,O$5&lt;Inputs!$D$100),Inputs!$F$100,0))))))))))))</f>
        <v>65</v>
      </c>
      <c r="P46" s="38">
        <f>IF(AND(P$5&gt;=Inputs!$C$89,P$5&lt;Inputs!$D$89),Inputs!$F$89,IF(AND(P$5&gt;=Inputs!$C$90,P$5&lt;Inputs!$D$90),Inputs!$F$90,IF(AND(P$5&gt;=Inputs!$C$91,P$5&lt;Inputs!$D$91),Inputs!$F$91,IF(AND(P$5&gt;=Inputs!$C$92,P$5&lt;Inputs!$D$92),Inputs!$F$92,IF(AND(P$5&gt;=Inputs!$C$93,P$5&lt;Inputs!$D$93),Inputs!$F$93,IF(AND(P$5&gt;=Inputs!$C$94,P$5&lt;Inputs!$D$94),Inputs!$F$94,IF(AND(P$5&gt;=Inputs!$C$95,P$5&lt;Inputs!$D$95),Inputs!$F$95,IF(AND(P$5&gt;=Inputs!$C$96,P$5&lt;Inputs!$D$96),Inputs!$F$96,IF(AND(P$5&gt;=Inputs!$C$97,P$5&lt;Inputs!$D$97),Inputs!$F$97,IF(AND(P$5&gt;=Inputs!$C$98,P$5&lt;Inputs!$D$98),Inputs!$F$98,IF(AND(P$5&gt;=Inputs!$C$99,P$5&lt;Inputs!$D$99),Inputs!$F$99,IF(AND(P$5&gt;=Inputs!$C$100,P$5&lt;Inputs!$D$100),Inputs!$F$100,0))))))))))))</f>
        <v>65</v>
      </c>
      <c r="Q46" s="38">
        <f>IF(AND(Q$5&gt;=Inputs!$C$89,Q$5&lt;Inputs!$D$89),Inputs!$F$89,IF(AND(Q$5&gt;=Inputs!$C$90,Q$5&lt;Inputs!$D$90),Inputs!$F$90,IF(AND(Q$5&gt;=Inputs!$C$91,Q$5&lt;Inputs!$D$91),Inputs!$F$91,IF(AND(Q$5&gt;=Inputs!$C$92,Q$5&lt;Inputs!$D$92),Inputs!$F$92,IF(AND(Q$5&gt;=Inputs!$C$93,Q$5&lt;Inputs!$D$93),Inputs!$F$93,IF(AND(Q$5&gt;=Inputs!$C$94,Q$5&lt;Inputs!$D$94),Inputs!$F$94,IF(AND(Q$5&gt;=Inputs!$C$95,Q$5&lt;Inputs!$D$95),Inputs!$F$95,IF(AND(Q$5&gt;=Inputs!$C$96,Q$5&lt;Inputs!$D$96),Inputs!$F$96,IF(AND(Q$5&gt;=Inputs!$C$97,Q$5&lt;Inputs!$D$97),Inputs!$F$97,IF(AND(Q$5&gt;=Inputs!$C$98,Q$5&lt;Inputs!$D$98),Inputs!$F$98,IF(AND(Q$5&gt;=Inputs!$C$99,Q$5&lt;Inputs!$D$99),Inputs!$F$99,IF(AND(Q$5&gt;=Inputs!$C$100,Q$5&lt;Inputs!$D$100),Inputs!$F$100,0))))))))))))</f>
        <v>65</v>
      </c>
      <c r="R46" s="38">
        <f>IF(AND(R$5&gt;=Inputs!$C$89,R$5&lt;Inputs!$D$89),Inputs!$F$89,IF(AND(R$5&gt;=Inputs!$C$90,R$5&lt;Inputs!$D$90),Inputs!$F$90,IF(AND(R$5&gt;=Inputs!$C$91,R$5&lt;Inputs!$D$91),Inputs!$F$91,IF(AND(R$5&gt;=Inputs!$C$92,R$5&lt;Inputs!$D$92),Inputs!$F$92,IF(AND(R$5&gt;=Inputs!$C$93,R$5&lt;Inputs!$D$93),Inputs!$F$93,IF(AND(R$5&gt;=Inputs!$C$94,R$5&lt;Inputs!$D$94),Inputs!$F$94,IF(AND(R$5&gt;=Inputs!$C$95,R$5&lt;Inputs!$D$95),Inputs!$F$95,IF(AND(R$5&gt;=Inputs!$C$96,R$5&lt;Inputs!$D$96),Inputs!$F$96,IF(AND(R$5&gt;=Inputs!$C$97,R$5&lt;Inputs!$D$97),Inputs!$F$97,IF(AND(R$5&gt;=Inputs!$C$98,R$5&lt;Inputs!$D$98),Inputs!$F$98,IF(AND(R$5&gt;=Inputs!$C$99,R$5&lt;Inputs!$D$99),Inputs!$F$99,IF(AND(R$5&gt;=Inputs!$C$100,R$5&lt;Inputs!$D$100),Inputs!$F$100,0))))))))))))</f>
        <v>65</v>
      </c>
      <c r="S46" s="38">
        <f>IF(AND(S$5&gt;=Inputs!$C$89,S$5&lt;Inputs!$D$89),Inputs!$F$89,IF(AND(S$5&gt;=Inputs!$C$90,S$5&lt;Inputs!$D$90),Inputs!$F$90,IF(AND(S$5&gt;=Inputs!$C$91,S$5&lt;Inputs!$D$91),Inputs!$F$91,IF(AND(S$5&gt;=Inputs!$C$92,S$5&lt;Inputs!$D$92),Inputs!$F$92,IF(AND(S$5&gt;=Inputs!$C$93,S$5&lt;Inputs!$D$93),Inputs!$F$93,IF(AND(S$5&gt;=Inputs!$C$94,S$5&lt;Inputs!$D$94),Inputs!$F$94,IF(AND(S$5&gt;=Inputs!$C$95,S$5&lt;Inputs!$D$95),Inputs!$F$95,IF(AND(S$5&gt;=Inputs!$C$96,S$5&lt;Inputs!$D$96),Inputs!$F$96,IF(AND(S$5&gt;=Inputs!$C$97,S$5&lt;Inputs!$D$97),Inputs!$F$97,IF(AND(S$5&gt;=Inputs!$C$98,S$5&lt;Inputs!$D$98),Inputs!$F$98,IF(AND(S$5&gt;=Inputs!$C$99,S$5&lt;Inputs!$D$99),Inputs!$F$99,IF(AND(S$5&gt;=Inputs!$C$100,S$5&lt;Inputs!$D$100),Inputs!$F$100,0))))))))))))</f>
        <v>65</v>
      </c>
      <c r="T46" s="38">
        <f>IF(AND(T$5&gt;=Inputs!$C$89,T$5&lt;Inputs!$D$89),Inputs!$F$89,IF(AND(T$5&gt;=Inputs!$C$90,T$5&lt;Inputs!$D$90),Inputs!$F$90,IF(AND(T$5&gt;=Inputs!$C$91,T$5&lt;Inputs!$D$91),Inputs!$F$91,IF(AND(T$5&gt;=Inputs!$C$92,T$5&lt;Inputs!$D$92),Inputs!$F$92,IF(AND(T$5&gt;=Inputs!$C$93,T$5&lt;Inputs!$D$93),Inputs!$F$93,IF(AND(T$5&gt;=Inputs!$C$94,T$5&lt;Inputs!$D$94),Inputs!$F$94,IF(AND(T$5&gt;=Inputs!$C$95,T$5&lt;Inputs!$D$95),Inputs!$F$95,IF(AND(T$5&gt;=Inputs!$C$96,T$5&lt;Inputs!$D$96),Inputs!$F$96,IF(AND(T$5&gt;=Inputs!$C$97,T$5&lt;Inputs!$D$97),Inputs!$F$97,IF(AND(T$5&gt;=Inputs!$C$98,T$5&lt;Inputs!$D$98),Inputs!$F$98,IF(AND(T$5&gt;=Inputs!$C$99,T$5&lt;Inputs!$D$99),Inputs!$F$99,IF(AND(T$5&gt;=Inputs!$C$100,T$5&lt;Inputs!$D$100),Inputs!$F$100,0))))))))))))</f>
        <v>65</v>
      </c>
      <c r="U46" s="38">
        <f>IF(AND(U$5&gt;=Inputs!$C$89,U$5&lt;Inputs!$D$89),Inputs!$F$89,IF(AND(U$5&gt;=Inputs!$C$90,U$5&lt;Inputs!$D$90),Inputs!$F$90,IF(AND(U$5&gt;=Inputs!$C$91,U$5&lt;Inputs!$D$91),Inputs!$F$91,IF(AND(U$5&gt;=Inputs!$C$92,U$5&lt;Inputs!$D$92),Inputs!$F$92,IF(AND(U$5&gt;=Inputs!$C$93,U$5&lt;Inputs!$D$93),Inputs!$F$93,IF(AND(U$5&gt;=Inputs!$C$94,U$5&lt;Inputs!$D$94),Inputs!$F$94,IF(AND(U$5&gt;=Inputs!$C$95,U$5&lt;Inputs!$D$95),Inputs!$F$95,IF(AND(U$5&gt;=Inputs!$C$96,U$5&lt;Inputs!$D$96),Inputs!$F$96,IF(AND(U$5&gt;=Inputs!$C$97,U$5&lt;Inputs!$D$97),Inputs!$F$97,IF(AND(U$5&gt;=Inputs!$C$98,U$5&lt;Inputs!$D$98),Inputs!$F$98,IF(AND(U$5&gt;=Inputs!$C$99,U$5&lt;Inputs!$D$99),Inputs!$F$99,IF(AND(U$5&gt;=Inputs!$C$100,U$5&lt;Inputs!$D$100),Inputs!$F$100,0))))))))))))</f>
        <v>65</v>
      </c>
      <c r="V46" s="38">
        <f>IF(AND(V$5&gt;=Inputs!$C$89,V$5&lt;Inputs!$D$89),Inputs!$F$89,IF(AND(V$5&gt;=Inputs!$C$90,V$5&lt;Inputs!$D$90),Inputs!$F$90,IF(AND(V$5&gt;=Inputs!$C$91,V$5&lt;Inputs!$D$91),Inputs!$F$91,IF(AND(V$5&gt;=Inputs!$C$92,V$5&lt;Inputs!$D$92),Inputs!$F$92,IF(AND(V$5&gt;=Inputs!$C$93,V$5&lt;Inputs!$D$93),Inputs!$F$93,IF(AND(V$5&gt;=Inputs!$C$94,V$5&lt;Inputs!$D$94),Inputs!$F$94,IF(AND(V$5&gt;=Inputs!$C$95,V$5&lt;Inputs!$D$95),Inputs!$F$95,IF(AND(V$5&gt;=Inputs!$C$96,V$5&lt;Inputs!$D$96),Inputs!$F$96,IF(AND(V$5&gt;=Inputs!$C$97,V$5&lt;Inputs!$D$97),Inputs!$F$97,IF(AND(V$5&gt;=Inputs!$C$98,V$5&lt;Inputs!$D$98),Inputs!$F$98,IF(AND(V$5&gt;=Inputs!$C$99,V$5&lt;Inputs!$D$99),Inputs!$F$99,IF(AND(V$5&gt;=Inputs!$C$100,V$5&lt;Inputs!$D$100),Inputs!$F$100,0))))))))))))</f>
        <v>65</v>
      </c>
      <c r="W46" s="38">
        <f>IF(AND(W$5&gt;=Inputs!$C$89,W$5&lt;Inputs!$D$89),Inputs!$F$89,IF(AND(W$5&gt;=Inputs!$C$90,W$5&lt;Inputs!$D$90),Inputs!$F$90,IF(AND(W$5&gt;=Inputs!$C$91,W$5&lt;Inputs!$D$91),Inputs!$F$91,IF(AND(W$5&gt;=Inputs!$C$92,W$5&lt;Inputs!$D$92),Inputs!$F$92,IF(AND(W$5&gt;=Inputs!$C$93,W$5&lt;Inputs!$D$93),Inputs!$F$93,IF(AND(W$5&gt;=Inputs!$C$94,W$5&lt;Inputs!$D$94),Inputs!$F$94,IF(AND(W$5&gt;=Inputs!$C$95,W$5&lt;Inputs!$D$95),Inputs!$F$95,IF(AND(W$5&gt;=Inputs!$C$96,W$5&lt;Inputs!$D$96),Inputs!$F$96,IF(AND(W$5&gt;=Inputs!$C$97,W$5&lt;Inputs!$D$97),Inputs!$F$97,IF(AND(W$5&gt;=Inputs!$C$98,W$5&lt;Inputs!$D$98),Inputs!$F$98,IF(AND(W$5&gt;=Inputs!$C$99,W$5&lt;Inputs!$D$99),Inputs!$F$99,IF(AND(W$5&gt;=Inputs!$C$100,W$5&lt;Inputs!$D$100),Inputs!$F$100,0))))))))))))</f>
        <v>65</v>
      </c>
      <c r="X46" s="38">
        <f>IF(AND(X$5&gt;=Inputs!$C$89,X$5&lt;Inputs!$D$89),Inputs!$F$89,IF(AND(X$5&gt;=Inputs!$C$90,X$5&lt;Inputs!$D$90),Inputs!$F$90,IF(AND(X$5&gt;=Inputs!$C$91,X$5&lt;Inputs!$D$91),Inputs!$F$91,IF(AND(X$5&gt;=Inputs!$C$92,X$5&lt;Inputs!$D$92),Inputs!$F$92,IF(AND(X$5&gt;=Inputs!$C$93,X$5&lt;Inputs!$D$93),Inputs!$F$93,IF(AND(X$5&gt;=Inputs!$C$94,X$5&lt;Inputs!$D$94),Inputs!$F$94,IF(AND(X$5&gt;=Inputs!$C$95,X$5&lt;Inputs!$D$95),Inputs!$F$95,IF(AND(X$5&gt;=Inputs!$C$96,X$5&lt;Inputs!$D$96),Inputs!$F$96,IF(AND(X$5&gt;=Inputs!$C$97,X$5&lt;Inputs!$D$97),Inputs!$F$97,IF(AND(X$5&gt;=Inputs!$C$98,X$5&lt;Inputs!$D$98),Inputs!$F$98,IF(AND(X$5&gt;=Inputs!$C$99,X$5&lt;Inputs!$D$99),Inputs!$F$99,IF(AND(X$5&gt;=Inputs!$C$100,X$5&lt;Inputs!$D$100),Inputs!$F$100,0))))))))))))</f>
        <v>65</v>
      </c>
      <c r="Y46" s="38">
        <f>IF(AND(Y$5&gt;=Inputs!$C$89,Y$5&lt;Inputs!$D$89),Inputs!$F$89,IF(AND(Y$5&gt;=Inputs!$C$90,Y$5&lt;Inputs!$D$90),Inputs!$F$90,IF(AND(Y$5&gt;=Inputs!$C$91,Y$5&lt;Inputs!$D$91),Inputs!$F$91,IF(AND(Y$5&gt;=Inputs!$C$92,Y$5&lt;Inputs!$D$92),Inputs!$F$92,IF(AND(Y$5&gt;=Inputs!$C$93,Y$5&lt;Inputs!$D$93),Inputs!$F$93,IF(AND(Y$5&gt;=Inputs!$C$94,Y$5&lt;Inputs!$D$94),Inputs!$F$94,IF(AND(Y$5&gt;=Inputs!$C$95,Y$5&lt;Inputs!$D$95),Inputs!$F$95,IF(AND(Y$5&gt;=Inputs!$C$96,Y$5&lt;Inputs!$D$96),Inputs!$F$96,IF(AND(Y$5&gt;=Inputs!$C$97,Y$5&lt;Inputs!$D$97),Inputs!$F$97,IF(AND(Y$5&gt;=Inputs!$C$98,Y$5&lt;Inputs!$D$98),Inputs!$F$98,IF(AND(Y$5&gt;=Inputs!$C$99,Y$5&lt;Inputs!$D$99),Inputs!$F$99,IF(AND(Y$5&gt;=Inputs!$C$100,Y$5&lt;Inputs!$D$100),Inputs!$F$100,0))))))))))))</f>
        <v>65</v>
      </c>
      <c r="Z46" s="38">
        <f>IF(AND(Z$5&gt;=Inputs!$C$89,Z$5&lt;Inputs!$D$89),Inputs!$F$89,IF(AND(Z$5&gt;=Inputs!$C$90,Z$5&lt;Inputs!$D$90),Inputs!$F$90,IF(AND(Z$5&gt;=Inputs!$C$91,Z$5&lt;Inputs!$D$91),Inputs!$F$91,IF(AND(Z$5&gt;=Inputs!$C$92,Z$5&lt;Inputs!$D$92),Inputs!$F$92,IF(AND(Z$5&gt;=Inputs!$C$93,Z$5&lt;Inputs!$D$93),Inputs!$F$93,IF(AND(Z$5&gt;=Inputs!$C$94,Z$5&lt;Inputs!$D$94),Inputs!$F$94,IF(AND(Z$5&gt;=Inputs!$C$95,Z$5&lt;Inputs!$D$95),Inputs!$F$95,IF(AND(Z$5&gt;=Inputs!$C$96,Z$5&lt;Inputs!$D$96),Inputs!$F$96,IF(AND(Z$5&gt;=Inputs!$C$97,Z$5&lt;Inputs!$D$97),Inputs!$F$97,IF(AND(Z$5&gt;=Inputs!$C$98,Z$5&lt;Inputs!$D$98),Inputs!$F$98,IF(AND(Z$5&gt;=Inputs!$C$99,Z$5&lt;Inputs!$D$99),Inputs!$F$99,IF(AND(Z$5&gt;=Inputs!$C$100,Z$5&lt;Inputs!$D$100),Inputs!$F$100,0))))))))))))</f>
        <v>65</v>
      </c>
      <c r="AA46" s="38">
        <f>IF(AND(AA$5&gt;=Inputs!$C$89,AA$5&lt;Inputs!$D$89),Inputs!$F$89,IF(AND(AA$5&gt;=Inputs!$C$90,AA$5&lt;Inputs!$D$90),Inputs!$F$90,IF(AND(AA$5&gt;=Inputs!$C$91,AA$5&lt;Inputs!$D$91),Inputs!$F$91,IF(AND(AA$5&gt;=Inputs!$C$92,AA$5&lt;Inputs!$D$92),Inputs!$F$92,IF(AND(AA$5&gt;=Inputs!$C$93,AA$5&lt;Inputs!$D$93),Inputs!$F$93,IF(AND(AA$5&gt;=Inputs!$C$94,AA$5&lt;Inputs!$D$94),Inputs!$F$94,IF(AND(AA$5&gt;=Inputs!$C$95,AA$5&lt;Inputs!$D$95),Inputs!$F$95,IF(AND(AA$5&gt;=Inputs!$C$96,AA$5&lt;Inputs!$D$96),Inputs!$F$96,IF(AND(AA$5&gt;=Inputs!$C$97,AA$5&lt;Inputs!$D$97),Inputs!$F$97,IF(AND(AA$5&gt;=Inputs!$C$98,AA$5&lt;Inputs!$D$98),Inputs!$F$98,IF(AND(AA$5&gt;=Inputs!$C$99,AA$5&lt;Inputs!$D$99),Inputs!$F$99,IF(AND(AA$5&gt;=Inputs!$C$100,AA$5&lt;Inputs!$D$100),Inputs!$F$100,0))))))))))))</f>
        <v>65</v>
      </c>
      <c r="AB46" s="38">
        <f>IF(AND(AB$5&gt;=Inputs!$C$89,AB$5&lt;Inputs!$D$89),Inputs!$F$89,IF(AND(AB$5&gt;=Inputs!$C$90,AB$5&lt;Inputs!$D$90),Inputs!$F$90,IF(AND(AB$5&gt;=Inputs!$C$91,AB$5&lt;Inputs!$D$91),Inputs!$F$91,IF(AND(AB$5&gt;=Inputs!$C$92,AB$5&lt;Inputs!$D$92),Inputs!$F$92,IF(AND(AB$5&gt;=Inputs!$C$93,AB$5&lt;Inputs!$D$93),Inputs!$F$93,IF(AND(AB$5&gt;=Inputs!$C$94,AB$5&lt;Inputs!$D$94),Inputs!$F$94,IF(AND(AB$5&gt;=Inputs!$C$95,AB$5&lt;Inputs!$D$95),Inputs!$F$95,IF(AND(AB$5&gt;=Inputs!$C$96,AB$5&lt;Inputs!$D$96),Inputs!$F$96,IF(AND(AB$5&gt;=Inputs!$C$97,AB$5&lt;Inputs!$D$97),Inputs!$F$97,IF(AND(AB$5&gt;=Inputs!$C$98,AB$5&lt;Inputs!$D$98),Inputs!$F$98,IF(AND(AB$5&gt;=Inputs!$C$99,AB$5&lt;Inputs!$D$99),Inputs!$F$99,IF(AND(AB$5&gt;=Inputs!$C$100,AB$5&lt;Inputs!$D$100),Inputs!$F$100,0))))))))))))</f>
        <v>65</v>
      </c>
      <c r="AC46" s="38">
        <f>IF(AND(AC$5&gt;=Inputs!$C$89,AC$5&lt;Inputs!$D$89),Inputs!$F$89,IF(AND(AC$5&gt;=Inputs!$C$90,AC$5&lt;Inputs!$D$90),Inputs!$F$90,IF(AND(AC$5&gt;=Inputs!$C$91,AC$5&lt;Inputs!$D$91),Inputs!$F$91,IF(AND(AC$5&gt;=Inputs!$C$92,AC$5&lt;Inputs!$D$92),Inputs!$F$92,IF(AND(AC$5&gt;=Inputs!$C$93,AC$5&lt;Inputs!$D$93),Inputs!$F$93,IF(AND(AC$5&gt;=Inputs!$C$94,AC$5&lt;Inputs!$D$94),Inputs!$F$94,IF(AND(AC$5&gt;=Inputs!$C$95,AC$5&lt;Inputs!$D$95),Inputs!$F$95,IF(AND(AC$5&gt;=Inputs!$C$96,AC$5&lt;Inputs!$D$96),Inputs!$F$96,IF(AND(AC$5&gt;=Inputs!$C$97,AC$5&lt;Inputs!$D$97),Inputs!$F$97,IF(AND(AC$5&gt;=Inputs!$C$98,AC$5&lt;Inputs!$D$98),Inputs!$F$98,IF(AND(AC$5&gt;=Inputs!$C$99,AC$5&lt;Inputs!$D$99),Inputs!$F$99,IF(AND(AC$5&gt;=Inputs!$C$100,AC$5&lt;Inputs!$D$100),Inputs!$F$100,0))))))))))))</f>
        <v>65</v>
      </c>
      <c r="AD46" s="38">
        <f>IF(AND(AD$5&gt;=Inputs!$C$89,AD$5&lt;Inputs!$D$89),Inputs!$F$89,IF(AND(AD$5&gt;=Inputs!$C$90,AD$5&lt;Inputs!$D$90),Inputs!$F$90,IF(AND(AD$5&gt;=Inputs!$C$91,AD$5&lt;Inputs!$D$91),Inputs!$F$91,IF(AND(AD$5&gt;=Inputs!$C$92,AD$5&lt;Inputs!$D$92),Inputs!$F$92,IF(AND(AD$5&gt;=Inputs!$C$93,AD$5&lt;Inputs!$D$93),Inputs!$F$93,IF(AND(AD$5&gt;=Inputs!$C$94,AD$5&lt;Inputs!$D$94),Inputs!$F$94,IF(AND(AD$5&gt;=Inputs!$C$95,AD$5&lt;Inputs!$D$95),Inputs!$F$95,IF(AND(AD$5&gt;=Inputs!$C$96,AD$5&lt;Inputs!$D$96),Inputs!$F$96,IF(AND(AD$5&gt;=Inputs!$C$97,AD$5&lt;Inputs!$D$97),Inputs!$F$97,IF(AND(AD$5&gt;=Inputs!$C$98,AD$5&lt;Inputs!$D$98),Inputs!$F$98,IF(AND(AD$5&gt;=Inputs!$C$99,AD$5&lt;Inputs!$D$99),Inputs!$F$99,IF(AND(AD$5&gt;=Inputs!$C$100,AD$5&lt;Inputs!$D$100),Inputs!$F$100,0))))))))))))</f>
        <v>65</v>
      </c>
      <c r="AE46" s="38">
        <f>IF(AND(AE$5&gt;=Inputs!$C$89,AE$5&lt;Inputs!$D$89),Inputs!$F$89,IF(AND(AE$5&gt;=Inputs!$C$90,AE$5&lt;Inputs!$D$90),Inputs!$F$90,IF(AND(AE$5&gt;=Inputs!$C$91,AE$5&lt;Inputs!$D$91),Inputs!$F$91,IF(AND(AE$5&gt;=Inputs!$C$92,AE$5&lt;Inputs!$D$92),Inputs!$F$92,IF(AND(AE$5&gt;=Inputs!$C$93,AE$5&lt;Inputs!$D$93),Inputs!$F$93,IF(AND(AE$5&gt;=Inputs!$C$94,AE$5&lt;Inputs!$D$94),Inputs!$F$94,IF(AND(AE$5&gt;=Inputs!$C$95,AE$5&lt;Inputs!$D$95),Inputs!$F$95,IF(AND(AE$5&gt;=Inputs!$C$96,AE$5&lt;Inputs!$D$96),Inputs!$F$96,IF(AND(AE$5&gt;=Inputs!$C$97,AE$5&lt;Inputs!$D$97),Inputs!$F$97,IF(AND(AE$5&gt;=Inputs!$C$98,AE$5&lt;Inputs!$D$98),Inputs!$F$98,IF(AND(AE$5&gt;=Inputs!$C$99,AE$5&lt;Inputs!$D$99),Inputs!$F$99,IF(AND(AE$5&gt;=Inputs!$C$100,AE$5&lt;Inputs!$D$100),Inputs!$F$100,0))))))))))))</f>
        <v>65</v>
      </c>
      <c r="AF46" s="38">
        <f>IF(AND(AF$5&gt;=Inputs!$C$89,AF$5&lt;Inputs!$D$89),Inputs!$F$89,IF(AND(AF$5&gt;=Inputs!$C$90,AF$5&lt;Inputs!$D$90),Inputs!$F$90,IF(AND(AF$5&gt;=Inputs!$C$91,AF$5&lt;Inputs!$D$91),Inputs!$F$91,IF(AND(AF$5&gt;=Inputs!$C$92,AF$5&lt;Inputs!$D$92),Inputs!$F$92,IF(AND(AF$5&gt;=Inputs!$C$93,AF$5&lt;Inputs!$D$93),Inputs!$F$93,IF(AND(AF$5&gt;=Inputs!$C$94,AF$5&lt;Inputs!$D$94),Inputs!$F$94,IF(AND(AF$5&gt;=Inputs!$C$95,AF$5&lt;Inputs!$D$95),Inputs!$F$95,IF(AND(AF$5&gt;=Inputs!$C$96,AF$5&lt;Inputs!$D$96),Inputs!$F$96,IF(AND(AF$5&gt;=Inputs!$C$97,AF$5&lt;Inputs!$D$97),Inputs!$F$97,IF(AND(AF$5&gt;=Inputs!$C$98,AF$5&lt;Inputs!$D$98),Inputs!$F$98,IF(AND(AF$5&gt;=Inputs!$C$99,AF$5&lt;Inputs!$D$99),Inputs!$F$99,IF(AND(AF$5&gt;=Inputs!$C$100,AF$5&lt;Inputs!$D$100),Inputs!$F$100,0))))))))))))</f>
        <v>65</v>
      </c>
      <c r="AG46" s="38">
        <f>IF(AND(AG$5&gt;=Inputs!$C$89,AG$5&lt;Inputs!$D$89),Inputs!$F$89,IF(AND(AG$5&gt;=Inputs!$C$90,AG$5&lt;Inputs!$D$90),Inputs!$F$90,IF(AND(AG$5&gt;=Inputs!$C$91,AG$5&lt;Inputs!$D$91),Inputs!$F$91,IF(AND(AG$5&gt;=Inputs!$C$92,AG$5&lt;Inputs!$D$92),Inputs!$F$92,IF(AND(AG$5&gt;=Inputs!$C$93,AG$5&lt;Inputs!$D$93),Inputs!$F$93,IF(AND(AG$5&gt;=Inputs!$C$94,AG$5&lt;Inputs!$D$94),Inputs!$F$94,IF(AND(AG$5&gt;=Inputs!$C$95,AG$5&lt;Inputs!$D$95),Inputs!$F$95,IF(AND(AG$5&gt;=Inputs!$C$96,AG$5&lt;Inputs!$D$96),Inputs!$F$96,IF(AND(AG$5&gt;=Inputs!$C$97,AG$5&lt;Inputs!$D$97),Inputs!$F$97,IF(AND(AG$5&gt;=Inputs!$C$98,AG$5&lt;Inputs!$D$98),Inputs!$F$98,IF(AND(AG$5&gt;=Inputs!$C$99,AG$5&lt;Inputs!$D$99),Inputs!$F$99,IF(AND(AG$5&gt;=Inputs!$C$100,AG$5&lt;Inputs!$D$100),Inputs!$F$100,0))))))))))))</f>
        <v>65</v>
      </c>
      <c r="AH46" s="38">
        <f>IF(AND(AH$5&gt;=Inputs!$C$89,AH$5&lt;Inputs!$D$89),Inputs!$F$89,IF(AND(AH$5&gt;=Inputs!$C$90,AH$5&lt;Inputs!$D$90),Inputs!$F$90,IF(AND(AH$5&gt;=Inputs!$C$91,AH$5&lt;Inputs!$D$91),Inputs!$F$91,IF(AND(AH$5&gt;=Inputs!$C$92,AH$5&lt;Inputs!$D$92),Inputs!$F$92,IF(AND(AH$5&gt;=Inputs!$C$93,AH$5&lt;Inputs!$D$93),Inputs!$F$93,IF(AND(AH$5&gt;=Inputs!$C$94,AH$5&lt;Inputs!$D$94),Inputs!$F$94,IF(AND(AH$5&gt;=Inputs!$C$95,AH$5&lt;Inputs!$D$95),Inputs!$F$95,IF(AND(AH$5&gt;=Inputs!$C$96,AH$5&lt;Inputs!$D$96),Inputs!$F$96,IF(AND(AH$5&gt;=Inputs!$C$97,AH$5&lt;Inputs!$D$97),Inputs!$F$97,IF(AND(AH$5&gt;=Inputs!$C$98,AH$5&lt;Inputs!$D$98),Inputs!$F$98,IF(AND(AH$5&gt;=Inputs!$C$99,AH$5&lt;Inputs!$D$99),Inputs!$F$99,IF(AND(AH$5&gt;=Inputs!$C$100,AH$5&lt;Inputs!$D$100),Inputs!$F$100,0))))))))))))</f>
        <v>65</v>
      </c>
      <c r="AI46" s="38">
        <f>IF(AND(AI$5&gt;=Inputs!$C$89,AI$5&lt;Inputs!$D$89),Inputs!$F$89,IF(AND(AI$5&gt;=Inputs!$C$90,AI$5&lt;Inputs!$D$90),Inputs!$F$90,IF(AND(AI$5&gt;=Inputs!$C$91,AI$5&lt;Inputs!$D$91),Inputs!$F$91,IF(AND(AI$5&gt;=Inputs!$C$92,AI$5&lt;Inputs!$D$92),Inputs!$F$92,IF(AND(AI$5&gt;=Inputs!$C$93,AI$5&lt;Inputs!$D$93),Inputs!$F$93,IF(AND(AI$5&gt;=Inputs!$C$94,AI$5&lt;Inputs!$D$94),Inputs!$F$94,IF(AND(AI$5&gt;=Inputs!$C$95,AI$5&lt;Inputs!$D$95),Inputs!$F$95,IF(AND(AI$5&gt;=Inputs!$C$96,AI$5&lt;Inputs!$D$96),Inputs!$F$96,IF(AND(AI$5&gt;=Inputs!$C$97,AI$5&lt;Inputs!$D$97),Inputs!$F$97,IF(AND(AI$5&gt;=Inputs!$C$98,AI$5&lt;Inputs!$D$98),Inputs!$F$98,IF(AND(AI$5&gt;=Inputs!$C$99,AI$5&lt;Inputs!$D$99),Inputs!$F$99,IF(AND(AI$5&gt;=Inputs!$C$100,AI$5&lt;Inputs!$D$100),Inputs!$F$100,0))))))))))))</f>
        <v>65</v>
      </c>
      <c r="AJ46" s="38">
        <f>IF(AND(AJ$5&gt;=Inputs!$C$89,AJ$5&lt;Inputs!$D$89),Inputs!$F$89,IF(AND(AJ$5&gt;=Inputs!$C$90,AJ$5&lt;Inputs!$D$90),Inputs!$F$90,IF(AND(AJ$5&gt;=Inputs!$C$91,AJ$5&lt;Inputs!$D$91),Inputs!$F$91,IF(AND(AJ$5&gt;=Inputs!$C$92,AJ$5&lt;Inputs!$D$92),Inputs!$F$92,IF(AND(AJ$5&gt;=Inputs!$C$93,AJ$5&lt;Inputs!$D$93),Inputs!$F$93,IF(AND(AJ$5&gt;=Inputs!$C$94,AJ$5&lt;Inputs!$D$94),Inputs!$F$94,IF(AND(AJ$5&gt;=Inputs!$C$95,AJ$5&lt;Inputs!$D$95),Inputs!$F$95,IF(AND(AJ$5&gt;=Inputs!$C$96,AJ$5&lt;Inputs!$D$96),Inputs!$F$96,IF(AND(AJ$5&gt;=Inputs!$C$97,AJ$5&lt;Inputs!$D$97),Inputs!$F$97,IF(AND(AJ$5&gt;=Inputs!$C$98,AJ$5&lt;Inputs!$D$98),Inputs!$F$98,IF(AND(AJ$5&gt;=Inputs!$C$99,AJ$5&lt;Inputs!$D$99),Inputs!$F$99,IF(AND(AJ$5&gt;=Inputs!$C$100,AJ$5&lt;Inputs!$D$100),Inputs!$F$100,0))))))))))))</f>
        <v>65</v>
      </c>
      <c r="AK46" s="38">
        <f>IF(AND(AK$5&gt;=Inputs!$C$89,AK$5&lt;Inputs!$D$89),Inputs!$F$89,IF(AND(AK$5&gt;=Inputs!$C$90,AK$5&lt;Inputs!$D$90),Inputs!$F$90,IF(AND(AK$5&gt;=Inputs!$C$91,AK$5&lt;Inputs!$D$91),Inputs!$F$91,IF(AND(AK$5&gt;=Inputs!$C$92,AK$5&lt;Inputs!$D$92),Inputs!$F$92,IF(AND(AK$5&gt;=Inputs!$C$93,AK$5&lt;Inputs!$D$93),Inputs!$F$93,IF(AND(AK$5&gt;=Inputs!$C$94,AK$5&lt;Inputs!$D$94),Inputs!$F$94,IF(AND(AK$5&gt;=Inputs!$C$95,AK$5&lt;Inputs!$D$95),Inputs!$F$95,IF(AND(AK$5&gt;=Inputs!$C$96,AK$5&lt;Inputs!$D$96),Inputs!$F$96,IF(AND(AK$5&gt;=Inputs!$C$97,AK$5&lt;Inputs!$D$97),Inputs!$F$97,IF(AND(AK$5&gt;=Inputs!$C$98,AK$5&lt;Inputs!$D$98),Inputs!$F$98,IF(AND(AK$5&gt;=Inputs!$C$99,AK$5&lt;Inputs!$D$99),Inputs!$F$99,IF(AND(AK$5&gt;=Inputs!$C$100,AK$5&lt;Inputs!$D$100),Inputs!$F$100,0))))))))))))</f>
        <v>65</v>
      </c>
      <c r="AL46" s="38">
        <f>IF(AND(AL$5&gt;=Inputs!$C$89,AL$5&lt;Inputs!$D$89),Inputs!$F$89,IF(AND(AL$5&gt;=Inputs!$C$90,AL$5&lt;Inputs!$D$90),Inputs!$F$90,IF(AND(AL$5&gt;=Inputs!$C$91,AL$5&lt;Inputs!$D$91),Inputs!$F$91,IF(AND(AL$5&gt;=Inputs!$C$92,AL$5&lt;Inputs!$D$92),Inputs!$F$92,IF(AND(AL$5&gt;=Inputs!$C$93,AL$5&lt;Inputs!$D$93),Inputs!$F$93,IF(AND(AL$5&gt;=Inputs!$C$94,AL$5&lt;Inputs!$D$94),Inputs!$F$94,IF(AND(AL$5&gt;=Inputs!$C$95,AL$5&lt;Inputs!$D$95),Inputs!$F$95,IF(AND(AL$5&gt;=Inputs!$C$96,AL$5&lt;Inputs!$D$96),Inputs!$F$96,IF(AND(AL$5&gt;=Inputs!$C$97,AL$5&lt;Inputs!$D$97),Inputs!$F$97,IF(AND(AL$5&gt;=Inputs!$C$98,AL$5&lt;Inputs!$D$98),Inputs!$F$98,IF(AND(AL$5&gt;=Inputs!$C$99,AL$5&lt;Inputs!$D$99),Inputs!$F$99,IF(AND(AL$5&gt;=Inputs!$C$100,AL$5&lt;Inputs!$D$100),Inputs!$F$100,0))))))))))))</f>
        <v>65</v>
      </c>
      <c r="AM46" s="38">
        <f>IF(AND(AM$5&gt;=Inputs!$C$89,AM$5&lt;Inputs!$D$89),Inputs!$F$89,IF(AND(AM$5&gt;=Inputs!$C$90,AM$5&lt;Inputs!$D$90),Inputs!$F$90,IF(AND(AM$5&gt;=Inputs!$C$91,AM$5&lt;Inputs!$D$91),Inputs!$F$91,IF(AND(AM$5&gt;=Inputs!$C$92,AM$5&lt;Inputs!$D$92),Inputs!$F$92,IF(AND(AM$5&gt;=Inputs!$C$93,AM$5&lt;Inputs!$D$93),Inputs!$F$93,IF(AND(AM$5&gt;=Inputs!$C$94,AM$5&lt;Inputs!$D$94),Inputs!$F$94,IF(AND(AM$5&gt;=Inputs!$C$95,AM$5&lt;Inputs!$D$95),Inputs!$F$95,IF(AND(AM$5&gt;=Inputs!$C$96,AM$5&lt;Inputs!$D$96),Inputs!$F$96,IF(AND(AM$5&gt;=Inputs!$C$97,AM$5&lt;Inputs!$D$97),Inputs!$F$97,IF(AND(AM$5&gt;=Inputs!$C$98,AM$5&lt;Inputs!$D$98),Inputs!$F$98,IF(AND(AM$5&gt;=Inputs!$C$99,AM$5&lt;Inputs!$D$99),Inputs!$F$99,IF(AND(AM$5&gt;=Inputs!$C$100,AM$5&lt;Inputs!$D$100),Inputs!$F$100,0))))))))))))</f>
        <v>65</v>
      </c>
      <c r="AN46" s="38">
        <f>IF(AND(AN$5&gt;=Inputs!$C$89,AN$5&lt;Inputs!$D$89),Inputs!$F$89,IF(AND(AN$5&gt;=Inputs!$C$90,AN$5&lt;Inputs!$D$90),Inputs!$F$90,IF(AND(AN$5&gt;=Inputs!$C$91,AN$5&lt;Inputs!$D$91),Inputs!$F$91,IF(AND(AN$5&gt;=Inputs!$C$92,AN$5&lt;Inputs!$D$92),Inputs!$F$92,IF(AND(AN$5&gt;=Inputs!$C$93,AN$5&lt;Inputs!$D$93),Inputs!$F$93,IF(AND(AN$5&gt;=Inputs!$C$94,AN$5&lt;Inputs!$D$94),Inputs!$F$94,IF(AND(AN$5&gt;=Inputs!$C$95,AN$5&lt;Inputs!$D$95),Inputs!$F$95,IF(AND(AN$5&gt;=Inputs!$C$96,AN$5&lt;Inputs!$D$96),Inputs!$F$96,IF(AND(AN$5&gt;=Inputs!$C$97,AN$5&lt;Inputs!$D$97),Inputs!$F$97,IF(AND(AN$5&gt;=Inputs!$C$98,AN$5&lt;Inputs!$D$98),Inputs!$F$98,IF(AND(AN$5&gt;=Inputs!$C$99,AN$5&lt;Inputs!$D$99),Inputs!$F$99,IF(AND(AN$5&gt;=Inputs!$C$100,AN$5&lt;Inputs!$D$100),Inputs!$F$100,0))))))))))))</f>
        <v>65</v>
      </c>
      <c r="AO46" s="38">
        <f>IF(AND(AO$5&gt;=Inputs!$C$89,AO$5&lt;Inputs!$D$89),Inputs!$F$89,IF(AND(AO$5&gt;=Inputs!$C$90,AO$5&lt;Inputs!$D$90),Inputs!$F$90,IF(AND(AO$5&gt;=Inputs!$C$91,AO$5&lt;Inputs!$D$91),Inputs!$F$91,IF(AND(AO$5&gt;=Inputs!$C$92,AO$5&lt;Inputs!$D$92),Inputs!$F$92,IF(AND(AO$5&gt;=Inputs!$C$93,AO$5&lt;Inputs!$D$93),Inputs!$F$93,IF(AND(AO$5&gt;=Inputs!$C$94,AO$5&lt;Inputs!$D$94),Inputs!$F$94,IF(AND(AO$5&gt;=Inputs!$C$95,AO$5&lt;Inputs!$D$95),Inputs!$F$95,IF(AND(AO$5&gt;=Inputs!$C$96,AO$5&lt;Inputs!$D$96),Inputs!$F$96,IF(AND(AO$5&gt;=Inputs!$C$97,AO$5&lt;Inputs!$D$97),Inputs!$F$97,IF(AND(AO$5&gt;=Inputs!$C$98,AO$5&lt;Inputs!$D$98),Inputs!$F$98,IF(AND(AO$5&gt;=Inputs!$C$99,AO$5&lt;Inputs!$D$99),Inputs!$F$99,IF(AND(AO$5&gt;=Inputs!$C$100,AO$5&lt;Inputs!$D$100),Inputs!$F$100,0))))))))))))</f>
        <v>65</v>
      </c>
      <c r="AP46" s="38">
        <f>IF(AND(AP$5&gt;=Inputs!$C$89,AP$5&lt;Inputs!$D$89),Inputs!$F$89,IF(AND(AP$5&gt;=Inputs!$C$90,AP$5&lt;Inputs!$D$90),Inputs!$F$90,IF(AND(AP$5&gt;=Inputs!$C$91,AP$5&lt;Inputs!$D$91),Inputs!$F$91,IF(AND(AP$5&gt;=Inputs!$C$92,AP$5&lt;Inputs!$D$92),Inputs!$F$92,IF(AND(AP$5&gt;=Inputs!$C$93,AP$5&lt;Inputs!$D$93),Inputs!$F$93,IF(AND(AP$5&gt;=Inputs!$C$94,AP$5&lt;Inputs!$D$94),Inputs!$F$94,IF(AND(AP$5&gt;=Inputs!$C$95,AP$5&lt;Inputs!$D$95),Inputs!$F$95,IF(AND(AP$5&gt;=Inputs!$C$96,AP$5&lt;Inputs!$D$96),Inputs!$F$96,IF(AND(AP$5&gt;=Inputs!$C$97,AP$5&lt;Inputs!$D$97),Inputs!$F$97,IF(AND(AP$5&gt;=Inputs!$C$98,AP$5&lt;Inputs!$D$98),Inputs!$F$98,IF(AND(AP$5&gt;=Inputs!$C$99,AP$5&lt;Inputs!$D$99),Inputs!$F$99,IF(AND(AP$5&gt;=Inputs!$C$100,AP$5&lt;Inputs!$D$100),Inputs!$F$100,0))))))))))))</f>
        <v>65</v>
      </c>
      <c r="AQ46" s="38">
        <f>IF(AND(AQ$5&gt;=Inputs!$C$89,AQ$5&lt;Inputs!$D$89),Inputs!$F$89,IF(AND(AQ$5&gt;=Inputs!$C$90,AQ$5&lt;Inputs!$D$90),Inputs!$F$90,IF(AND(AQ$5&gt;=Inputs!$C$91,AQ$5&lt;Inputs!$D$91),Inputs!$F$91,IF(AND(AQ$5&gt;=Inputs!$C$92,AQ$5&lt;Inputs!$D$92),Inputs!$F$92,IF(AND(AQ$5&gt;=Inputs!$C$93,AQ$5&lt;Inputs!$D$93),Inputs!$F$93,IF(AND(AQ$5&gt;=Inputs!$C$94,AQ$5&lt;Inputs!$D$94),Inputs!$F$94,IF(AND(AQ$5&gt;=Inputs!$C$95,AQ$5&lt;Inputs!$D$95),Inputs!$F$95,IF(AND(AQ$5&gt;=Inputs!$C$96,AQ$5&lt;Inputs!$D$96),Inputs!$F$96,IF(AND(AQ$5&gt;=Inputs!$C$97,AQ$5&lt;Inputs!$D$97),Inputs!$F$97,IF(AND(AQ$5&gt;=Inputs!$C$98,AQ$5&lt;Inputs!$D$98),Inputs!$F$98,IF(AND(AQ$5&gt;=Inputs!$C$99,AQ$5&lt;Inputs!$D$99),Inputs!$F$99,IF(AND(AQ$5&gt;=Inputs!$C$100,AQ$5&lt;Inputs!$D$100),Inputs!$F$100,0))))))))))))</f>
        <v>65</v>
      </c>
      <c r="AR46" s="38">
        <f>IF(AND(AR$5&gt;=Inputs!$C$89,AR$5&lt;Inputs!$D$89),Inputs!$F$89,IF(AND(AR$5&gt;=Inputs!$C$90,AR$5&lt;Inputs!$D$90),Inputs!$F$90,IF(AND(AR$5&gt;=Inputs!$C$91,AR$5&lt;Inputs!$D$91),Inputs!$F$91,IF(AND(AR$5&gt;=Inputs!$C$92,AR$5&lt;Inputs!$D$92),Inputs!$F$92,IF(AND(AR$5&gt;=Inputs!$C$93,AR$5&lt;Inputs!$D$93),Inputs!$F$93,IF(AND(AR$5&gt;=Inputs!$C$94,AR$5&lt;Inputs!$D$94),Inputs!$F$94,IF(AND(AR$5&gt;=Inputs!$C$95,AR$5&lt;Inputs!$D$95),Inputs!$F$95,IF(AND(AR$5&gt;=Inputs!$C$96,AR$5&lt;Inputs!$D$96),Inputs!$F$96,IF(AND(AR$5&gt;=Inputs!$C$97,AR$5&lt;Inputs!$D$97),Inputs!$F$97,IF(AND(AR$5&gt;=Inputs!$C$98,AR$5&lt;Inputs!$D$98),Inputs!$F$98,IF(AND(AR$5&gt;=Inputs!$C$99,AR$5&lt;Inputs!$D$99),Inputs!$F$99,IF(AND(AR$5&gt;=Inputs!$C$100,AR$5&lt;Inputs!$D$100),Inputs!$F$100,0))))))))))))</f>
        <v>65</v>
      </c>
      <c r="AS46" s="38">
        <f>IF(AND(AS$5&gt;=Inputs!$C$89,AS$5&lt;Inputs!$D$89),Inputs!$F$89,IF(AND(AS$5&gt;=Inputs!$C$90,AS$5&lt;Inputs!$D$90),Inputs!$F$90,IF(AND(AS$5&gt;=Inputs!$C$91,AS$5&lt;Inputs!$D$91),Inputs!$F$91,IF(AND(AS$5&gt;=Inputs!$C$92,AS$5&lt;Inputs!$D$92),Inputs!$F$92,IF(AND(AS$5&gt;=Inputs!$C$93,AS$5&lt;Inputs!$D$93),Inputs!$F$93,IF(AND(AS$5&gt;=Inputs!$C$94,AS$5&lt;Inputs!$D$94),Inputs!$F$94,IF(AND(AS$5&gt;=Inputs!$C$95,AS$5&lt;Inputs!$D$95),Inputs!$F$95,IF(AND(AS$5&gt;=Inputs!$C$96,AS$5&lt;Inputs!$D$96),Inputs!$F$96,IF(AND(AS$5&gt;=Inputs!$C$97,AS$5&lt;Inputs!$D$97),Inputs!$F$97,IF(AND(AS$5&gt;=Inputs!$C$98,AS$5&lt;Inputs!$D$98),Inputs!$F$98,IF(AND(AS$5&gt;=Inputs!$C$99,AS$5&lt;Inputs!$D$99),Inputs!$F$99,IF(AND(AS$5&gt;=Inputs!$C$100,AS$5&lt;Inputs!$D$100),Inputs!$F$100,0))))))))))))</f>
        <v>65</v>
      </c>
      <c r="AT46" s="38">
        <f>IF(AND(AT$5&gt;=Inputs!$C$89,AT$5&lt;Inputs!$D$89),Inputs!$F$89,IF(AND(AT$5&gt;=Inputs!$C$90,AT$5&lt;Inputs!$D$90),Inputs!$F$90,IF(AND(AT$5&gt;=Inputs!$C$91,AT$5&lt;Inputs!$D$91),Inputs!$F$91,IF(AND(AT$5&gt;=Inputs!$C$92,AT$5&lt;Inputs!$D$92),Inputs!$F$92,IF(AND(AT$5&gt;=Inputs!$C$93,AT$5&lt;Inputs!$D$93),Inputs!$F$93,IF(AND(AT$5&gt;=Inputs!$C$94,AT$5&lt;Inputs!$D$94),Inputs!$F$94,IF(AND(AT$5&gt;=Inputs!$C$95,AT$5&lt;Inputs!$D$95),Inputs!$F$95,IF(AND(AT$5&gt;=Inputs!$C$96,AT$5&lt;Inputs!$D$96),Inputs!$F$96,IF(AND(AT$5&gt;=Inputs!$C$97,AT$5&lt;Inputs!$D$97),Inputs!$F$97,IF(AND(AT$5&gt;=Inputs!$C$98,AT$5&lt;Inputs!$D$98),Inputs!$F$98,IF(AND(AT$5&gt;=Inputs!$C$99,AT$5&lt;Inputs!$D$99),Inputs!$F$99,IF(AND(AT$5&gt;=Inputs!$C$100,AT$5&lt;Inputs!$D$100),Inputs!$F$100,0))))))))))))</f>
        <v>65</v>
      </c>
      <c r="AU46" s="38">
        <f>IF(AND(AU$5&gt;=Inputs!$C$89,AU$5&lt;Inputs!$D$89),Inputs!$F$89,IF(AND(AU$5&gt;=Inputs!$C$90,AU$5&lt;Inputs!$D$90),Inputs!$F$90,IF(AND(AU$5&gt;=Inputs!$C$91,AU$5&lt;Inputs!$D$91),Inputs!$F$91,IF(AND(AU$5&gt;=Inputs!$C$92,AU$5&lt;Inputs!$D$92),Inputs!$F$92,IF(AND(AU$5&gt;=Inputs!$C$93,AU$5&lt;Inputs!$D$93),Inputs!$F$93,IF(AND(AU$5&gt;=Inputs!$C$94,AU$5&lt;Inputs!$D$94),Inputs!$F$94,IF(AND(AU$5&gt;=Inputs!$C$95,AU$5&lt;Inputs!$D$95),Inputs!$F$95,IF(AND(AU$5&gt;=Inputs!$C$96,AU$5&lt;Inputs!$D$96),Inputs!$F$96,IF(AND(AU$5&gt;=Inputs!$C$97,AU$5&lt;Inputs!$D$97),Inputs!$F$97,IF(AND(AU$5&gt;=Inputs!$C$98,AU$5&lt;Inputs!$D$98),Inputs!$F$98,IF(AND(AU$5&gt;=Inputs!$C$99,AU$5&lt;Inputs!$D$99),Inputs!$F$99,IF(AND(AU$5&gt;=Inputs!$C$100,AU$5&lt;Inputs!$D$100),Inputs!$F$100,0))))))))))))</f>
        <v>65</v>
      </c>
      <c r="AV46" s="38">
        <f>IF(AND(AV$5&gt;=Inputs!$C$89,AV$5&lt;Inputs!$D$89),Inputs!$F$89,IF(AND(AV$5&gt;=Inputs!$C$90,AV$5&lt;Inputs!$D$90),Inputs!$F$90,IF(AND(AV$5&gt;=Inputs!$C$91,AV$5&lt;Inputs!$D$91),Inputs!$F$91,IF(AND(AV$5&gt;=Inputs!$C$92,AV$5&lt;Inputs!$D$92),Inputs!$F$92,IF(AND(AV$5&gt;=Inputs!$C$93,AV$5&lt;Inputs!$D$93),Inputs!$F$93,IF(AND(AV$5&gt;=Inputs!$C$94,AV$5&lt;Inputs!$D$94),Inputs!$F$94,IF(AND(AV$5&gt;=Inputs!$C$95,AV$5&lt;Inputs!$D$95),Inputs!$F$95,IF(AND(AV$5&gt;=Inputs!$C$96,AV$5&lt;Inputs!$D$96),Inputs!$F$96,IF(AND(AV$5&gt;=Inputs!$C$97,AV$5&lt;Inputs!$D$97),Inputs!$F$97,IF(AND(AV$5&gt;=Inputs!$C$98,AV$5&lt;Inputs!$D$98),Inputs!$F$98,IF(AND(AV$5&gt;=Inputs!$C$99,AV$5&lt;Inputs!$D$99),Inputs!$F$99,IF(AND(AV$5&gt;=Inputs!$C$100,AV$5&lt;Inputs!$D$100),Inputs!$F$100,0))))))))))))</f>
        <v>65</v>
      </c>
      <c r="AW46" s="38">
        <f>IF(AND(AW$5&gt;=Inputs!$C$89,AW$5&lt;Inputs!$D$89),Inputs!$F$89,IF(AND(AW$5&gt;=Inputs!$C$90,AW$5&lt;Inputs!$D$90),Inputs!$F$90,IF(AND(AW$5&gt;=Inputs!$C$91,AW$5&lt;Inputs!$D$91),Inputs!$F$91,IF(AND(AW$5&gt;=Inputs!$C$92,AW$5&lt;Inputs!$D$92),Inputs!$F$92,IF(AND(AW$5&gt;=Inputs!$C$93,AW$5&lt;Inputs!$D$93),Inputs!$F$93,IF(AND(AW$5&gt;=Inputs!$C$94,AW$5&lt;Inputs!$D$94),Inputs!$F$94,IF(AND(AW$5&gt;=Inputs!$C$95,AW$5&lt;Inputs!$D$95),Inputs!$F$95,IF(AND(AW$5&gt;=Inputs!$C$96,AW$5&lt;Inputs!$D$96),Inputs!$F$96,IF(AND(AW$5&gt;=Inputs!$C$97,AW$5&lt;Inputs!$D$97),Inputs!$F$97,IF(AND(AW$5&gt;=Inputs!$C$98,AW$5&lt;Inputs!$D$98),Inputs!$F$98,IF(AND(AW$5&gt;=Inputs!$C$99,AW$5&lt;Inputs!$D$99),Inputs!$F$99,IF(AND(AW$5&gt;=Inputs!$C$100,AW$5&lt;Inputs!$D$100),Inputs!$F$100,0))))))))))))</f>
        <v>65</v>
      </c>
      <c r="AX46" s="38">
        <f>IF(AND(AX$5&gt;=Inputs!$C$89,AX$5&lt;Inputs!$D$89),Inputs!$F$89,IF(AND(AX$5&gt;=Inputs!$C$90,AX$5&lt;Inputs!$D$90),Inputs!$F$90,IF(AND(AX$5&gt;=Inputs!$C$91,AX$5&lt;Inputs!$D$91),Inputs!$F$91,IF(AND(AX$5&gt;=Inputs!$C$92,AX$5&lt;Inputs!$D$92),Inputs!$F$92,IF(AND(AX$5&gt;=Inputs!$C$93,AX$5&lt;Inputs!$D$93),Inputs!$F$93,IF(AND(AX$5&gt;=Inputs!$C$94,AX$5&lt;Inputs!$D$94),Inputs!$F$94,IF(AND(AX$5&gt;=Inputs!$C$95,AX$5&lt;Inputs!$D$95),Inputs!$F$95,IF(AND(AX$5&gt;=Inputs!$C$96,AX$5&lt;Inputs!$D$96),Inputs!$F$96,IF(AND(AX$5&gt;=Inputs!$C$97,AX$5&lt;Inputs!$D$97),Inputs!$F$97,IF(AND(AX$5&gt;=Inputs!$C$98,AX$5&lt;Inputs!$D$98),Inputs!$F$98,IF(AND(AX$5&gt;=Inputs!$C$99,AX$5&lt;Inputs!$D$99),Inputs!$F$99,IF(AND(AX$5&gt;=Inputs!$C$100,AX$5&lt;Inputs!$D$100),Inputs!$F$100,0))))))))))))</f>
        <v>65</v>
      </c>
      <c r="AY46" s="38">
        <f>IF(AND(AY$5&gt;=Inputs!$C$89,AY$5&lt;Inputs!$D$89),Inputs!$F$89,IF(AND(AY$5&gt;=Inputs!$C$90,AY$5&lt;Inputs!$D$90),Inputs!$F$90,IF(AND(AY$5&gt;=Inputs!$C$91,AY$5&lt;Inputs!$D$91),Inputs!$F$91,IF(AND(AY$5&gt;=Inputs!$C$92,AY$5&lt;Inputs!$D$92),Inputs!$F$92,IF(AND(AY$5&gt;=Inputs!$C$93,AY$5&lt;Inputs!$D$93),Inputs!$F$93,IF(AND(AY$5&gt;=Inputs!$C$94,AY$5&lt;Inputs!$D$94),Inputs!$F$94,IF(AND(AY$5&gt;=Inputs!$C$95,AY$5&lt;Inputs!$D$95),Inputs!$F$95,IF(AND(AY$5&gt;=Inputs!$C$96,AY$5&lt;Inputs!$D$96),Inputs!$F$96,IF(AND(AY$5&gt;=Inputs!$C$97,AY$5&lt;Inputs!$D$97),Inputs!$F$97,IF(AND(AY$5&gt;=Inputs!$C$98,AY$5&lt;Inputs!$D$98),Inputs!$F$98,IF(AND(AY$5&gt;=Inputs!$C$99,AY$5&lt;Inputs!$D$99),Inputs!$F$99,IF(AND(AY$5&gt;=Inputs!$C$100,AY$5&lt;Inputs!$D$100),Inputs!$F$100,0))))))))))))</f>
        <v>65</v>
      </c>
      <c r="AZ46" s="38">
        <f>IF(AND(AZ$5&gt;=Inputs!$C$89,AZ$5&lt;Inputs!$D$89),Inputs!$F$89,IF(AND(AZ$5&gt;=Inputs!$C$90,AZ$5&lt;Inputs!$D$90),Inputs!$F$90,IF(AND(AZ$5&gt;=Inputs!$C$91,AZ$5&lt;Inputs!$D$91),Inputs!$F$91,IF(AND(AZ$5&gt;=Inputs!$C$92,AZ$5&lt;Inputs!$D$92),Inputs!$F$92,IF(AND(AZ$5&gt;=Inputs!$C$93,AZ$5&lt;Inputs!$D$93),Inputs!$F$93,IF(AND(AZ$5&gt;=Inputs!$C$94,AZ$5&lt;Inputs!$D$94),Inputs!$F$94,IF(AND(AZ$5&gt;=Inputs!$C$95,AZ$5&lt;Inputs!$D$95),Inputs!$F$95,IF(AND(AZ$5&gt;=Inputs!$C$96,AZ$5&lt;Inputs!$D$96),Inputs!$F$96,IF(AND(AZ$5&gt;=Inputs!$C$97,AZ$5&lt;Inputs!$D$97),Inputs!$F$97,IF(AND(AZ$5&gt;=Inputs!$C$98,AZ$5&lt;Inputs!$D$98),Inputs!$F$98,IF(AND(AZ$5&gt;=Inputs!$C$99,AZ$5&lt;Inputs!$D$99),Inputs!$F$99,IF(AND(AZ$5&gt;=Inputs!$C$100,AZ$5&lt;Inputs!$D$100),Inputs!$F$100,0))))))))))))</f>
        <v>65</v>
      </c>
      <c r="BA46" s="38">
        <f>IF(AND(BA$5&gt;=Inputs!$C$89,BA$5&lt;Inputs!$D$89),Inputs!$F$89,IF(AND(BA$5&gt;=Inputs!$C$90,BA$5&lt;Inputs!$D$90),Inputs!$F$90,IF(AND(BA$5&gt;=Inputs!$C$91,BA$5&lt;Inputs!$D$91),Inputs!$F$91,IF(AND(BA$5&gt;=Inputs!$C$92,BA$5&lt;Inputs!$D$92),Inputs!$F$92,IF(AND(BA$5&gt;=Inputs!$C$93,BA$5&lt;Inputs!$D$93),Inputs!$F$93,IF(AND(BA$5&gt;=Inputs!$C$94,BA$5&lt;Inputs!$D$94),Inputs!$F$94,IF(AND(BA$5&gt;=Inputs!$C$95,BA$5&lt;Inputs!$D$95),Inputs!$F$95,IF(AND(BA$5&gt;=Inputs!$C$96,BA$5&lt;Inputs!$D$96),Inputs!$F$96,IF(AND(BA$5&gt;=Inputs!$C$97,BA$5&lt;Inputs!$D$97),Inputs!$F$97,IF(AND(BA$5&gt;=Inputs!$C$98,BA$5&lt;Inputs!$D$98),Inputs!$F$98,IF(AND(BA$5&gt;=Inputs!$C$99,BA$5&lt;Inputs!$D$99),Inputs!$F$99,IF(AND(BA$5&gt;=Inputs!$C$100,BA$5&lt;Inputs!$D$100),Inputs!$F$100,0))))))))))))</f>
        <v>65</v>
      </c>
      <c r="BB46" s="38">
        <f>IF(AND(BB$5&gt;=Inputs!$C$89,BB$5&lt;Inputs!$D$89),Inputs!$F$89,IF(AND(BB$5&gt;=Inputs!$C$90,BB$5&lt;Inputs!$D$90),Inputs!$F$90,IF(AND(BB$5&gt;=Inputs!$C$91,BB$5&lt;Inputs!$D$91),Inputs!$F$91,IF(AND(BB$5&gt;=Inputs!$C$92,BB$5&lt;Inputs!$D$92),Inputs!$F$92,IF(AND(BB$5&gt;=Inputs!$C$93,BB$5&lt;Inputs!$D$93),Inputs!$F$93,IF(AND(BB$5&gt;=Inputs!$C$94,BB$5&lt;Inputs!$D$94),Inputs!$F$94,IF(AND(BB$5&gt;=Inputs!$C$95,BB$5&lt;Inputs!$D$95),Inputs!$F$95,IF(AND(BB$5&gt;=Inputs!$C$96,BB$5&lt;Inputs!$D$96),Inputs!$F$96,IF(AND(BB$5&gt;=Inputs!$C$97,BB$5&lt;Inputs!$D$97),Inputs!$F$97,IF(AND(BB$5&gt;=Inputs!$C$98,BB$5&lt;Inputs!$D$98),Inputs!$F$98,IF(AND(BB$5&gt;=Inputs!$C$99,BB$5&lt;Inputs!$D$99),Inputs!$F$99,IF(AND(BB$5&gt;=Inputs!$C$100,BB$5&lt;Inputs!$D$100),Inputs!$F$100,0))))))))))))</f>
        <v>65</v>
      </c>
      <c r="BC46" s="38">
        <f>IF(AND(BC$5&gt;=Inputs!$C$89,BC$5&lt;Inputs!$D$89),Inputs!$F$89,IF(AND(BC$5&gt;=Inputs!$C$90,BC$5&lt;Inputs!$D$90),Inputs!$F$90,IF(AND(BC$5&gt;=Inputs!$C$91,BC$5&lt;Inputs!$D$91),Inputs!$F$91,IF(AND(BC$5&gt;=Inputs!$C$92,BC$5&lt;Inputs!$D$92),Inputs!$F$92,IF(AND(BC$5&gt;=Inputs!$C$93,BC$5&lt;Inputs!$D$93),Inputs!$F$93,IF(AND(BC$5&gt;=Inputs!$C$94,BC$5&lt;Inputs!$D$94),Inputs!$F$94,IF(AND(BC$5&gt;=Inputs!$C$95,BC$5&lt;Inputs!$D$95),Inputs!$F$95,IF(AND(BC$5&gt;=Inputs!$C$96,BC$5&lt;Inputs!$D$96),Inputs!$F$96,IF(AND(BC$5&gt;=Inputs!$C$97,BC$5&lt;Inputs!$D$97),Inputs!$F$97,IF(AND(BC$5&gt;=Inputs!$C$98,BC$5&lt;Inputs!$D$98),Inputs!$F$98,IF(AND(BC$5&gt;=Inputs!$C$99,BC$5&lt;Inputs!$D$99),Inputs!$F$99,IF(AND(BC$5&gt;=Inputs!$C$100,BC$5&lt;Inputs!$D$100),Inputs!$F$100,0))))))))))))</f>
        <v>65</v>
      </c>
      <c r="BD46" s="38">
        <f>IF(AND(BD$5&gt;=Inputs!$C$89,BD$5&lt;Inputs!$D$89),Inputs!$F$89,IF(AND(BD$5&gt;=Inputs!$C$90,BD$5&lt;Inputs!$D$90),Inputs!$F$90,IF(AND(BD$5&gt;=Inputs!$C$91,BD$5&lt;Inputs!$D$91),Inputs!$F$91,IF(AND(BD$5&gt;=Inputs!$C$92,BD$5&lt;Inputs!$D$92),Inputs!$F$92,IF(AND(BD$5&gt;=Inputs!$C$93,BD$5&lt;Inputs!$D$93),Inputs!$F$93,IF(AND(BD$5&gt;=Inputs!$C$94,BD$5&lt;Inputs!$D$94),Inputs!$F$94,IF(AND(BD$5&gt;=Inputs!$C$95,BD$5&lt;Inputs!$D$95),Inputs!$F$95,IF(AND(BD$5&gt;=Inputs!$C$96,BD$5&lt;Inputs!$D$96),Inputs!$F$96,IF(AND(BD$5&gt;=Inputs!$C$97,BD$5&lt;Inputs!$D$97),Inputs!$F$97,IF(AND(BD$5&gt;=Inputs!$C$98,BD$5&lt;Inputs!$D$98),Inputs!$F$98,IF(AND(BD$5&gt;=Inputs!$C$99,BD$5&lt;Inputs!$D$99),Inputs!$F$99,IF(AND(BD$5&gt;=Inputs!$C$100,BD$5&lt;Inputs!$D$100),Inputs!$F$100,0))))))))))))</f>
        <v>65</v>
      </c>
      <c r="BE46" s="38">
        <f>IF(AND(BE$5&gt;=Inputs!$C$89,BE$5&lt;Inputs!$D$89),Inputs!$F$89,IF(AND(BE$5&gt;=Inputs!$C$90,BE$5&lt;Inputs!$D$90),Inputs!$F$90,IF(AND(BE$5&gt;=Inputs!$C$91,BE$5&lt;Inputs!$D$91),Inputs!$F$91,IF(AND(BE$5&gt;=Inputs!$C$92,BE$5&lt;Inputs!$D$92),Inputs!$F$92,IF(AND(BE$5&gt;=Inputs!$C$93,BE$5&lt;Inputs!$D$93),Inputs!$F$93,IF(AND(BE$5&gt;=Inputs!$C$94,BE$5&lt;Inputs!$D$94),Inputs!$F$94,IF(AND(BE$5&gt;=Inputs!$C$95,BE$5&lt;Inputs!$D$95),Inputs!$F$95,IF(AND(BE$5&gt;=Inputs!$C$96,BE$5&lt;Inputs!$D$96),Inputs!$F$96,IF(AND(BE$5&gt;=Inputs!$C$97,BE$5&lt;Inputs!$D$97),Inputs!$F$97,IF(AND(BE$5&gt;=Inputs!$C$98,BE$5&lt;Inputs!$D$98),Inputs!$F$98,IF(AND(BE$5&gt;=Inputs!$C$99,BE$5&lt;Inputs!$D$99),Inputs!$F$99,IF(AND(BE$5&gt;=Inputs!$C$100,BE$5&lt;Inputs!$D$100),Inputs!$F$100,0))))))))))))</f>
        <v>65</v>
      </c>
      <c r="BF46" s="38">
        <f>IF(AND(BF$5&gt;=Inputs!$C$89,BF$5&lt;Inputs!$D$89),Inputs!$F$89,IF(AND(BF$5&gt;=Inputs!$C$90,BF$5&lt;Inputs!$D$90),Inputs!$F$90,IF(AND(BF$5&gt;=Inputs!$C$91,BF$5&lt;Inputs!$D$91),Inputs!$F$91,IF(AND(BF$5&gt;=Inputs!$C$92,BF$5&lt;Inputs!$D$92),Inputs!$F$92,IF(AND(BF$5&gt;=Inputs!$C$93,BF$5&lt;Inputs!$D$93),Inputs!$F$93,IF(AND(BF$5&gt;=Inputs!$C$94,BF$5&lt;Inputs!$D$94),Inputs!$F$94,IF(AND(BF$5&gt;=Inputs!$C$95,BF$5&lt;Inputs!$D$95),Inputs!$F$95,IF(AND(BF$5&gt;=Inputs!$C$96,BF$5&lt;Inputs!$D$96),Inputs!$F$96,IF(AND(BF$5&gt;=Inputs!$C$97,BF$5&lt;Inputs!$D$97),Inputs!$F$97,IF(AND(BF$5&gt;=Inputs!$C$98,BF$5&lt;Inputs!$D$98),Inputs!$F$98,IF(AND(BF$5&gt;=Inputs!$C$99,BF$5&lt;Inputs!$D$99),Inputs!$F$99,IF(AND(BF$5&gt;=Inputs!$C$100,BF$5&lt;Inputs!$D$100),Inputs!$F$100,0))))))))))))</f>
        <v>65</v>
      </c>
      <c r="BG46" s="38">
        <f>IF(AND(BG$5&gt;=Inputs!$C$89,BG$5&lt;Inputs!$D$89),Inputs!$F$89,IF(AND(BG$5&gt;=Inputs!$C$90,BG$5&lt;Inputs!$D$90),Inputs!$F$90,IF(AND(BG$5&gt;=Inputs!$C$91,BG$5&lt;Inputs!$D$91),Inputs!$F$91,IF(AND(BG$5&gt;=Inputs!$C$92,BG$5&lt;Inputs!$D$92),Inputs!$F$92,IF(AND(BG$5&gt;=Inputs!$C$93,BG$5&lt;Inputs!$D$93),Inputs!$F$93,IF(AND(BG$5&gt;=Inputs!$C$94,BG$5&lt;Inputs!$D$94),Inputs!$F$94,IF(AND(BG$5&gt;=Inputs!$C$95,BG$5&lt;Inputs!$D$95),Inputs!$F$95,IF(AND(BG$5&gt;=Inputs!$C$96,BG$5&lt;Inputs!$D$96),Inputs!$F$96,IF(AND(BG$5&gt;=Inputs!$C$97,BG$5&lt;Inputs!$D$97),Inputs!$F$97,IF(AND(BG$5&gt;=Inputs!$C$98,BG$5&lt;Inputs!$D$98),Inputs!$F$98,IF(AND(BG$5&gt;=Inputs!$C$99,BG$5&lt;Inputs!$D$99),Inputs!$F$99,IF(AND(BG$5&gt;=Inputs!$C$100,BG$5&lt;Inputs!$D$100),Inputs!$F$100,0))))))))))))</f>
        <v>65</v>
      </c>
      <c r="BH46" s="38">
        <f>IF(AND(BH$5&gt;=Inputs!$C$89,BH$5&lt;Inputs!$D$89),Inputs!$F$89,IF(AND(BH$5&gt;=Inputs!$C$90,BH$5&lt;Inputs!$D$90),Inputs!$F$90,IF(AND(BH$5&gt;=Inputs!$C$91,BH$5&lt;Inputs!$D$91),Inputs!$F$91,IF(AND(BH$5&gt;=Inputs!$C$92,BH$5&lt;Inputs!$D$92),Inputs!$F$92,IF(AND(BH$5&gt;=Inputs!$C$93,BH$5&lt;Inputs!$D$93),Inputs!$F$93,IF(AND(BH$5&gt;=Inputs!$C$94,BH$5&lt;Inputs!$D$94),Inputs!$F$94,IF(AND(BH$5&gt;=Inputs!$C$95,BH$5&lt;Inputs!$D$95),Inputs!$F$95,IF(AND(BH$5&gt;=Inputs!$C$96,BH$5&lt;Inputs!$D$96),Inputs!$F$96,IF(AND(BH$5&gt;=Inputs!$C$97,BH$5&lt;Inputs!$D$97),Inputs!$F$97,IF(AND(BH$5&gt;=Inputs!$C$98,BH$5&lt;Inputs!$D$98),Inputs!$F$98,IF(AND(BH$5&gt;=Inputs!$C$99,BH$5&lt;Inputs!$D$99),Inputs!$F$99,IF(AND(BH$5&gt;=Inputs!$C$100,BH$5&lt;Inputs!$D$100),Inputs!$F$100,0))))))))))))</f>
        <v>65</v>
      </c>
      <c r="BI46" s="38">
        <f>IF(AND(BI$5&gt;=Inputs!$C$89,BI$5&lt;Inputs!$D$89),Inputs!$F$89,IF(AND(BI$5&gt;=Inputs!$C$90,BI$5&lt;Inputs!$D$90),Inputs!$F$90,IF(AND(BI$5&gt;=Inputs!$C$91,BI$5&lt;Inputs!$D$91),Inputs!$F$91,IF(AND(BI$5&gt;=Inputs!$C$92,BI$5&lt;Inputs!$D$92),Inputs!$F$92,IF(AND(BI$5&gt;=Inputs!$C$93,BI$5&lt;Inputs!$D$93),Inputs!$F$93,IF(AND(BI$5&gt;=Inputs!$C$94,BI$5&lt;Inputs!$D$94),Inputs!$F$94,IF(AND(BI$5&gt;=Inputs!$C$95,BI$5&lt;Inputs!$D$95),Inputs!$F$95,IF(AND(BI$5&gt;=Inputs!$C$96,BI$5&lt;Inputs!$D$96),Inputs!$F$96,IF(AND(BI$5&gt;=Inputs!$C$97,BI$5&lt;Inputs!$D$97),Inputs!$F$97,IF(AND(BI$5&gt;=Inputs!$C$98,BI$5&lt;Inputs!$D$98),Inputs!$F$98,IF(AND(BI$5&gt;=Inputs!$C$99,BI$5&lt;Inputs!$D$99),Inputs!$F$99,IF(AND(BI$5&gt;=Inputs!$C$100,BI$5&lt;Inputs!$D$100),Inputs!$F$100,0))))))))))))</f>
        <v>65</v>
      </c>
      <c r="BJ46" s="38">
        <f>IF(AND(BJ$5&gt;=Inputs!$C$89,BJ$5&lt;Inputs!$D$89),Inputs!$F$89,IF(AND(BJ$5&gt;=Inputs!$C$90,BJ$5&lt;Inputs!$D$90),Inputs!$F$90,IF(AND(BJ$5&gt;=Inputs!$C$91,BJ$5&lt;Inputs!$D$91),Inputs!$F$91,IF(AND(BJ$5&gt;=Inputs!$C$92,BJ$5&lt;Inputs!$D$92),Inputs!$F$92,IF(AND(BJ$5&gt;=Inputs!$C$93,BJ$5&lt;Inputs!$D$93),Inputs!$F$93,IF(AND(BJ$5&gt;=Inputs!$C$94,BJ$5&lt;Inputs!$D$94),Inputs!$F$94,IF(AND(BJ$5&gt;=Inputs!$C$95,BJ$5&lt;Inputs!$D$95),Inputs!$F$95,IF(AND(BJ$5&gt;=Inputs!$C$96,BJ$5&lt;Inputs!$D$96),Inputs!$F$96,IF(AND(BJ$5&gt;=Inputs!$C$97,BJ$5&lt;Inputs!$D$97),Inputs!$F$97,IF(AND(BJ$5&gt;=Inputs!$C$98,BJ$5&lt;Inputs!$D$98),Inputs!$F$98,IF(AND(BJ$5&gt;=Inputs!$C$99,BJ$5&lt;Inputs!$D$99),Inputs!$F$99,IF(AND(BJ$5&gt;=Inputs!$C$100,BJ$5&lt;Inputs!$D$100),Inputs!$F$100,0))))))))))))</f>
        <v>65</v>
      </c>
      <c r="BK46" s="38">
        <f>IF(AND(BK$5&gt;=Inputs!$C$89,BK$5&lt;Inputs!$D$89),Inputs!$F$89,IF(AND(BK$5&gt;=Inputs!$C$90,BK$5&lt;Inputs!$D$90),Inputs!$F$90,IF(AND(BK$5&gt;=Inputs!$C$91,BK$5&lt;Inputs!$D$91),Inputs!$F$91,IF(AND(BK$5&gt;=Inputs!$C$92,BK$5&lt;Inputs!$D$92),Inputs!$F$92,IF(AND(BK$5&gt;=Inputs!$C$93,BK$5&lt;Inputs!$D$93),Inputs!$F$93,IF(AND(BK$5&gt;=Inputs!$C$94,BK$5&lt;Inputs!$D$94),Inputs!$F$94,IF(AND(BK$5&gt;=Inputs!$C$95,BK$5&lt;Inputs!$D$95),Inputs!$F$95,IF(AND(BK$5&gt;=Inputs!$C$96,BK$5&lt;Inputs!$D$96),Inputs!$F$96,IF(AND(BK$5&gt;=Inputs!$C$97,BK$5&lt;Inputs!$D$97),Inputs!$F$97,IF(AND(BK$5&gt;=Inputs!$C$98,BK$5&lt;Inputs!$D$98),Inputs!$F$98,IF(AND(BK$5&gt;=Inputs!$C$99,BK$5&lt;Inputs!$D$99),Inputs!$F$99,IF(AND(BK$5&gt;=Inputs!$C$100,BK$5&lt;Inputs!$D$100),Inputs!$F$100,0))))))))))))</f>
        <v>65</v>
      </c>
      <c r="BL46" s="38">
        <f>IF(AND(BL$5&gt;=Inputs!$C$89,BL$5&lt;Inputs!$D$89),Inputs!$F$89,IF(AND(BL$5&gt;=Inputs!$C$90,BL$5&lt;Inputs!$D$90),Inputs!$F$90,IF(AND(BL$5&gt;=Inputs!$C$91,BL$5&lt;Inputs!$D$91),Inputs!$F$91,IF(AND(BL$5&gt;=Inputs!$C$92,BL$5&lt;Inputs!$D$92),Inputs!$F$92,IF(AND(BL$5&gt;=Inputs!$C$93,BL$5&lt;Inputs!$D$93),Inputs!$F$93,IF(AND(BL$5&gt;=Inputs!$C$94,BL$5&lt;Inputs!$D$94),Inputs!$F$94,IF(AND(BL$5&gt;=Inputs!$C$95,BL$5&lt;Inputs!$D$95),Inputs!$F$95,IF(AND(BL$5&gt;=Inputs!$C$96,BL$5&lt;Inputs!$D$96),Inputs!$F$96,IF(AND(BL$5&gt;=Inputs!$C$97,BL$5&lt;Inputs!$D$97),Inputs!$F$97,IF(AND(BL$5&gt;=Inputs!$C$98,BL$5&lt;Inputs!$D$98),Inputs!$F$98,IF(AND(BL$5&gt;=Inputs!$C$99,BL$5&lt;Inputs!$D$99),Inputs!$F$99,IF(AND(BL$5&gt;=Inputs!$C$100,BL$5&lt;Inputs!$D$100),Inputs!$F$100,0))))))))))))</f>
        <v>65</v>
      </c>
      <c r="BM46" s="38">
        <f>IF(AND(BM$5&gt;=Inputs!$C$89,BM$5&lt;Inputs!$D$89),Inputs!$F$89,IF(AND(BM$5&gt;=Inputs!$C$90,BM$5&lt;Inputs!$D$90),Inputs!$F$90,IF(AND(BM$5&gt;=Inputs!$C$91,BM$5&lt;Inputs!$D$91),Inputs!$F$91,IF(AND(BM$5&gt;=Inputs!$C$92,BM$5&lt;Inputs!$D$92),Inputs!$F$92,IF(AND(BM$5&gt;=Inputs!$C$93,BM$5&lt;Inputs!$D$93),Inputs!$F$93,IF(AND(BM$5&gt;=Inputs!$C$94,BM$5&lt;Inputs!$D$94),Inputs!$F$94,IF(AND(BM$5&gt;=Inputs!$C$95,BM$5&lt;Inputs!$D$95),Inputs!$F$95,IF(AND(BM$5&gt;=Inputs!$C$96,BM$5&lt;Inputs!$D$96),Inputs!$F$96,IF(AND(BM$5&gt;=Inputs!$C$97,BM$5&lt;Inputs!$D$97),Inputs!$F$97,IF(AND(BM$5&gt;=Inputs!$C$98,BM$5&lt;Inputs!$D$98),Inputs!$F$98,IF(AND(BM$5&gt;=Inputs!$C$99,BM$5&lt;Inputs!$D$99),Inputs!$F$99,IF(AND(BM$5&gt;=Inputs!$C$100,BM$5&lt;Inputs!$D$100),Inputs!$F$100,0))))))))))))</f>
        <v>65</v>
      </c>
      <c r="BN46" s="38">
        <f>IF(AND(BN$5&gt;=Inputs!$C$89,BN$5&lt;Inputs!$D$89),Inputs!$F$89,IF(AND(BN$5&gt;=Inputs!$C$90,BN$5&lt;Inputs!$D$90),Inputs!$F$90,IF(AND(BN$5&gt;=Inputs!$C$91,BN$5&lt;Inputs!$D$91),Inputs!$F$91,IF(AND(BN$5&gt;=Inputs!$C$92,BN$5&lt;Inputs!$D$92),Inputs!$F$92,IF(AND(BN$5&gt;=Inputs!$C$93,BN$5&lt;Inputs!$D$93),Inputs!$F$93,IF(AND(BN$5&gt;=Inputs!$C$94,BN$5&lt;Inputs!$D$94),Inputs!$F$94,IF(AND(BN$5&gt;=Inputs!$C$95,BN$5&lt;Inputs!$D$95),Inputs!$F$95,IF(AND(BN$5&gt;=Inputs!$C$96,BN$5&lt;Inputs!$D$96),Inputs!$F$96,IF(AND(BN$5&gt;=Inputs!$C$97,BN$5&lt;Inputs!$D$97),Inputs!$F$97,IF(AND(BN$5&gt;=Inputs!$C$98,BN$5&lt;Inputs!$D$98),Inputs!$F$98,IF(AND(BN$5&gt;=Inputs!$C$99,BN$5&lt;Inputs!$D$99),Inputs!$F$99,IF(AND(BN$5&gt;=Inputs!$C$100,BN$5&lt;Inputs!$D$100),Inputs!$F$100,0))))))))))))</f>
        <v>65</v>
      </c>
      <c r="BO46" s="38">
        <f>IF(AND(BO$5&gt;=Inputs!$C$89,BO$5&lt;Inputs!$D$89),Inputs!$F$89,IF(AND(BO$5&gt;=Inputs!$C$90,BO$5&lt;Inputs!$D$90),Inputs!$F$90,IF(AND(BO$5&gt;=Inputs!$C$91,BO$5&lt;Inputs!$D$91),Inputs!$F$91,IF(AND(BO$5&gt;=Inputs!$C$92,BO$5&lt;Inputs!$D$92),Inputs!$F$92,IF(AND(BO$5&gt;=Inputs!$C$93,BO$5&lt;Inputs!$D$93),Inputs!$F$93,IF(AND(BO$5&gt;=Inputs!$C$94,BO$5&lt;Inputs!$D$94),Inputs!$F$94,IF(AND(BO$5&gt;=Inputs!$C$95,BO$5&lt;Inputs!$D$95),Inputs!$F$95,IF(AND(BO$5&gt;=Inputs!$C$96,BO$5&lt;Inputs!$D$96),Inputs!$F$96,IF(AND(BO$5&gt;=Inputs!$C$97,BO$5&lt;Inputs!$D$97),Inputs!$F$97,IF(AND(BO$5&gt;=Inputs!$C$98,BO$5&lt;Inputs!$D$98),Inputs!$F$98,IF(AND(BO$5&gt;=Inputs!$C$99,BO$5&lt;Inputs!$D$99),Inputs!$F$99,IF(AND(BO$5&gt;=Inputs!$C$100,BO$5&lt;Inputs!$D$100),Inputs!$F$100,0))))))))))))</f>
        <v>65</v>
      </c>
      <c r="BP46" s="38">
        <f>IF(AND(BP$5&gt;=Inputs!$C$89,BP$5&lt;Inputs!$D$89),Inputs!$F$89,IF(AND(BP$5&gt;=Inputs!$C$90,BP$5&lt;Inputs!$D$90),Inputs!$F$90,IF(AND(BP$5&gt;=Inputs!$C$91,BP$5&lt;Inputs!$D$91),Inputs!$F$91,IF(AND(BP$5&gt;=Inputs!$C$92,BP$5&lt;Inputs!$D$92),Inputs!$F$92,IF(AND(BP$5&gt;=Inputs!$C$93,BP$5&lt;Inputs!$D$93),Inputs!$F$93,IF(AND(BP$5&gt;=Inputs!$C$94,BP$5&lt;Inputs!$D$94),Inputs!$F$94,IF(AND(BP$5&gt;=Inputs!$C$95,BP$5&lt;Inputs!$D$95),Inputs!$F$95,IF(AND(BP$5&gt;=Inputs!$C$96,BP$5&lt;Inputs!$D$96),Inputs!$F$96,IF(AND(BP$5&gt;=Inputs!$C$97,BP$5&lt;Inputs!$D$97),Inputs!$F$97,IF(AND(BP$5&gt;=Inputs!$C$98,BP$5&lt;Inputs!$D$98),Inputs!$F$98,IF(AND(BP$5&gt;=Inputs!$C$99,BP$5&lt;Inputs!$D$99),Inputs!$F$99,IF(AND(BP$5&gt;=Inputs!$C$100,BP$5&lt;Inputs!$D$100),Inputs!$F$100,0))))))))))))</f>
        <v>65</v>
      </c>
      <c r="BQ46" s="38">
        <f>IF(AND(BQ$5&gt;=Inputs!$C$89,BQ$5&lt;Inputs!$D$89),Inputs!$F$89,IF(AND(BQ$5&gt;=Inputs!$C$90,BQ$5&lt;Inputs!$D$90),Inputs!$F$90,IF(AND(BQ$5&gt;=Inputs!$C$91,BQ$5&lt;Inputs!$D$91),Inputs!$F$91,IF(AND(BQ$5&gt;=Inputs!$C$92,BQ$5&lt;Inputs!$D$92),Inputs!$F$92,IF(AND(BQ$5&gt;=Inputs!$C$93,BQ$5&lt;Inputs!$D$93),Inputs!$F$93,IF(AND(BQ$5&gt;=Inputs!$C$94,BQ$5&lt;Inputs!$D$94),Inputs!$F$94,IF(AND(BQ$5&gt;=Inputs!$C$95,BQ$5&lt;Inputs!$D$95),Inputs!$F$95,IF(AND(BQ$5&gt;=Inputs!$C$96,BQ$5&lt;Inputs!$D$96),Inputs!$F$96,IF(AND(BQ$5&gt;=Inputs!$C$97,BQ$5&lt;Inputs!$D$97),Inputs!$F$97,IF(AND(BQ$5&gt;=Inputs!$C$98,BQ$5&lt;Inputs!$D$98),Inputs!$F$98,IF(AND(BQ$5&gt;=Inputs!$C$99,BQ$5&lt;Inputs!$D$99),Inputs!$F$99,IF(AND(BQ$5&gt;=Inputs!$C$100,BQ$5&lt;Inputs!$D$100),Inputs!$F$100,0))))))))))))</f>
        <v>65</v>
      </c>
      <c r="BR46" s="38">
        <f>IF(AND(BR$5&gt;=Inputs!$C$89,BR$5&lt;Inputs!$D$89),Inputs!$F$89,IF(AND(BR$5&gt;=Inputs!$C$90,BR$5&lt;Inputs!$D$90),Inputs!$F$90,IF(AND(BR$5&gt;=Inputs!$C$91,BR$5&lt;Inputs!$D$91),Inputs!$F$91,IF(AND(BR$5&gt;=Inputs!$C$92,BR$5&lt;Inputs!$D$92),Inputs!$F$92,IF(AND(BR$5&gt;=Inputs!$C$93,BR$5&lt;Inputs!$D$93),Inputs!$F$93,IF(AND(BR$5&gt;=Inputs!$C$94,BR$5&lt;Inputs!$D$94),Inputs!$F$94,IF(AND(BR$5&gt;=Inputs!$C$95,BR$5&lt;Inputs!$D$95),Inputs!$F$95,IF(AND(BR$5&gt;=Inputs!$C$96,BR$5&lt;Inputs!$D$96),Inputs!$F$96,IF(AND(BR$5&gt;=Inputs!$C$97,BR$5&lt;Inputs!$D$97),Inputs!$F$97,IF(AND(BR$5&gt;=Inputs!$C$98,BR$5&lt;Inputs!$D$98),Inputs!$F$98,IF(AND(BR$5&gt;=Inputs!$C$99,BR$5&lt;Inputs!$D$99),Inputs!$F$99,IF(AND(BR$5&gt;=Inputs!$C$100,BR$5&lt;Inputs!$D$100),Inputs!$F$100,0))))))))))))</f>
        <v>65</v>
      </c>
      <c r="BS46" s="38">
        <f>IF(AND(BS$5&gt;=Inputs!$C$89,BS$5&lt;Inputs!$D$89),Inputs!$F$89,IF(AND(BS$5&gt;=Inputs!$C$90,BS$5&lt;Inputs!$D$90),Inputs!$F$90,IF(AND(BS$5&gt;=Inputs!$C$91,BS$5&lt;Inputs!$D$91),Inputs!$F$91,IF(AND(BS$5&gt;=Inputs!$C$92,BS$5&lt;Inputs!$D$92),Inputs!$F$92,IF(AND(BS$5&gt;=Inputs!$C$93,BS$5&lt;Inputs!$D$93),Inputs!$F$93,IF(AND(BS$5&gt;=Inputs!$C$94,BS$5&lt;Inputs!$D$94),Inputs!$F$94,IF(AND(BS$5&gt;=Inputs!$C$95,BS$5&lt;Inputs!$D$95),Inputs!$F$95,IF(AND(BS$5&gt;=Inputs!$C$96,BS$5&lt;Inputs!$D$96),Inputs!$F$96,IF(AND(BS$5&gt;=Inputs!$C$97,BS$5&lt;Inputs!$D$97),Inputs!$F$97,IF(AND(BS$5&gt;=Inputs!$C$98,BS$5&lt;Inputs!$D$98),Inputs!$F$98,IF(AND(BS$5&gt;=Inputs!$C$99,BS$5&lt;Inputs!$D$99),Inputs!$F$99,IF(AND(BS$5&gt;=Inputs!$C$100,BS$5&lt;Inputs!$D$100),Inputs!$F$100,0))))))))))))</f>
        <v>65</v>
      </c>
      <c r="BT46" s="38">
        <f>IF(AND(BT$5&gt;=Inputs!$C$89,BT$5&lt;Inputs!$D$89),Inputs!$F$89,IF(AND(BT$5&gt;=Inputs!$C$90,BT$5&lt;Inputs!$D$90),Inputs!$F$90,IF(AND(BT$5&gt;=Inputs!$C$91,BT$5&lt;Inputs!$D$91),Inputs!$F$91,IF(AND(BT$5&gt;=Inputs!$C$92,BT$5&lt;Inputs!$D$92),Inputs!$F$92,IF(AND(BT$5&gt;=Inputs!$C$93,BT$5&lt;Inputs!$D$93),Inputs!$F$93,IF(AND(BT$5&gt;=Inputs!$C$94,BT$5&lt;Inputs!$D$94),Inputs!$F$94,IF(AND(BT$5&gt;=Inputs!$C$95,BT$5&lt;Inputs!$D$95),Inputs!$F$95,IF(AND(BT$5&gt;=Inputs!$C$96,BT$5&lt;Inputs!$D$96),Inputs!$F$96,IF(AND(BT$5&gt;=Inputs!$C$97,BT$5&lt;Inputs!$D$97),Inputs!$F$97,IF(AND(BT$5&gt;=Inputs!$C$98,BT$5&lt;Inputs!$D$98),Inputs!$F$98,IF(AND(BT$5&gt;=Inputs!$C$99,BT$5&lt;Inputs!$D$99),Inputs!$F$99,IF(AND(BT$5&gt;=Inputs!$C$100,BT$5&lt;Inputs!$D$100),Inputs!$F$100,0))))))))))))</f>
        <v>65</v>
      </c>
      <c r="BU46" s="38">
        <f>IF(AND(BU$5&gt;=Inputs!$C$89,BU$5&lt;Inputs!$D$89),Inputs!$F$89,IF(AND(BU$5&gt;=Inputs!$C$90,BU$5&lt;Inputs!$D$90),Inputs!$F$90,IF(AND(BU$5&gt;=Inputs!$C$91,BU$5&lt;Inputs!$D$91),Inputs!$F$91,IF(AND(BU$5&gt;=Inputs!$C$92,BU$5&lt;Inputs!$D$92),Inputs!$F$92,IF(AND(BU$5&gt;=Inputs!$C$93,BU$5&lt;Inputs!$D$93),Inputs!$F$93,IF(AND(BU$5&gt;=Inputs!$C$94,BU$5&lt;Inputs!$D$94),Inputs!$F$94,IF(AND(BU$5&gt;=Inputs!$C$95,BU$5&lt;Inputs!$D$95),Inputs!$F$95,IF(AND(BU$5&gt;=Inputs!$C$96,BU$5&lt;Inputs!$D$96),Inputs!$F$96,IF(AND(BU$5&gt;=Inputs!$C$97,BU$5&lt;Inputs!$D$97),Inputs!$F$97,IF(AND(BU$5&gt;=Inputs!$C$98,BU$5&lt;Inputs!$D$98),Inputs!$F$98,IF(AND(BU$5&gt;=Inputs!$C$99,BU$5&lt;Inputs!$D$99),Inputs!$F$99,IF(AND(BU$5&gt;=Inputs!$C$100,BU$5&lt;Inputs!$D$100),Inputs!$F$100,0))))))))))))</f>
        <v>65</v>
      </c>
      <c r="BV46" s="38">
        <f>IF(AND(BV$5&gt;=Inputs!$C$89,BV$5&lt;Inputs!$D$89),Inputs!$F$89,IF(AND(BV$5&gt;=Inputs!$C$90,BV$5&lt;Inputs!$D$90),Inputs!$F$90,IF(AND(BV$5&gt;=Inputs!$C$91,BV$5&lt;Inputs!$D$91),Inputs!$F$91,IF(AND(BV$5&gt;=Inputs!$C$92,BV$5&lt;Inputs!$D$92),Inputs!$F$92,IF(AND(BV$5&gt;=Inputs!$C$93,BV$5&lt;Inputs!$D$93),Inputs!$F$93,IF(AND(BV$5&gt;=Inputs!$C$94,BV$5&lt;Inputs!$D$94),Inputs!$F$94,IF(AND(BV$5&gt;=Inputs!$C$95,BV$5&lt;Inputs!$D$95),Inputs!$F$95,IF(AND(BV$5&gt;=Inputs!$C$96,BV$5&lt;Inputs!$D$96),Inputs!$F$96,IF(AND(BV$5&gt;=Inputs!$C$97,BV$5&lt;Inputs!$D$97),Inputs!$F$97,IF(AND(BV$5&gt;=Inputs!$C$98,BV$5&lt;Inputs!$D$98),Inputs!$F$98,IF(AND(BV$5&gt;=Inputs!$C$99,BV$5&lt;Inputs!$D$99),Inputs!$F$99,IF(AND(BV$5&gt;=Inputs!$C$100,BV$5&lt;Inputs!$D$100),Inputs!$F$100,0))))))))))))</f>
        <v>65</v>
      </c>
      <c r="BW46" s="38">
        <f>IF(AND(BW$5&gt;=Inputs!$C$89,BW$5&lt;Inputs!$D$89),Inputs!$F$89,IF(AND(BW$5&gt;=Inputs!$C$90,BW$5&lt;Inputs!$D$90),Inputs!$F$90,IF(AND(BW$5&gt;=Inputs!$C$91,BW$5&lt;Inputs!$D$91),Inputs!$F$91,IF(AND(BW$5&gt;=Inputs!$C$92,BW$5&lt;Inputs!$D$92),Inputs!$F$92,IF(AND(BW$5&gt;=Inputs!$C$93,BW$5&lt;Inputs!$D$93),Inputs!$F$93,IF(AND(BW$5&gt;=Inputs!$C$94,BW$5&lt;Inputs!$D$94),Inputs!$F$94,IF(AND(BW$5&gt;=Inputs!$C$95,BW$5&lt;Inputs!$D$95),Inputs!$F$95,IF(AND(BW$5&gt;=Inputs!$C$96,BW$5&lt;Inputs!$D$96),Inputs!$F$96,IF(AND(BW$5&gt;=Inputs!$C$97,BW$5&lt;Inputs!$D$97),Inputs!$F$97,IF(AND(BW$5&gt;=Inputs!$C$98,BW$5&lt;Inputs!$D$98),Inputs!$F$98,IF(AND(BW$5&gt;=Inputs!$C$99,BW$5&lt;Inputs!$D$99),Inputs!$F$99,IF(AND(BW$5&gt;=Inputs!$C$100,BW$5&lt;Inputs!$D$100),Inputs!$F$100,0))))))))))))</f>
        <v>65</v>
      </c>
      <c r="BX46" s="38">
        <f>IF(AND(BX$5&gt;=Inputs!$C$89,BX$5&lt;Inputs!$D$89),Inputs!$F$89,IF(AND(BX$5&gt;=Inputs!$C$90,BX$5&lt;Inputs!$D$90),Inputs!$F$90,IF(AND(BX$5&gt;=Inputs!$C$91,BX$5&lt;Inputs!$D$91),Inputs!$F$91,IF(AND(BX$5&gt;=Inputs!$C$92,BX$5&lt;Inputs!$D$92),Inputs!$F$92,IF(AND(BX$5&gt;=Inputs!$C$93,BX$5&lt;Inputs!$D$93),Inputs!$F$93,IF(AND(BX$5&gt;=Inputs!$C$94,BX$5&lt;Inputs!$D$94),Inputs!$F$94,IF(AND(BX$5&gt;=Inputs!$C$95,BX$5&lt;Inputs!$D$95),Inputs!$F$95,IF(AND(BX$5&gt;=Inputs!$C$96,BX$5&lt;Inputs!$D$96),Inputs!$F$96,IF(AND(BX$5&gt;=Inputs!$C$97,BX$5&lt;Inputs!$D$97),Inputs!$F$97,IF(AND(BX$5&gt;=Inputs!$C$98,BX$5&lt;Inputs!$D$98),Inputs!$F$98,IF(AND(BX$5&gt;=Inputs!$C$99,BX$5&lt;Inputs!$D$99),Inputs!$F$99,IF(AND(BX$5&gt;=Inputs!$C$100,BX$5&lt;Inputs!$D$100),Inputs!$F$100,0))))))))))))</f>
        <v>65</v>
      </c>
      <c r="BY46" s="38">
        <f>IF(AND(BY$5&gt;=Inputs!$C$89,BY$5&lt;Inputs!$D$89),Inputs!$F$89,IF(AND(BY$5&gt;=Inputs!$C$90,BY$5&lt;Inputs!$D$90),Inputs!$F$90,IF(AND(BY$5&gt;=Inputs!$C$91,BY$5&lt;Inputs!$D$91),Inputs!$F$91,IF(AND(BY$5&gt;=Inputs!$C$92,BY$5&lt;Inputs!$D$92),Inputs!$F$92,IF(AND(BY$5&gt;=Inputs!$C$93,BY$5&lt;Inputs!$D$93),Inputs!$F$93,IF(AND(BY$5&gt;=Inputs!$C$94,BY$5&lt;Inputs!$D$94),Inputs!$F$94,IF(AND(BY$5&gt;=Inputs!$C$95,BY$5&lt;Inputs!$D$95),Inputs!$F$95,IF(AND(BY$5&gt;=Inputs!$C$96,BY$5&lt;Inputs!$D$96),Inputs!$F$96,IF(AND(BY$5&gt;=Inputs!$C$97,BY$5&lt;Inputs!$D$97),Inputs!$F$97,IF(AND(BY$5&gt;=Inputs!$C$98,BY$5&lt;Inputs!$D$98),Inputs!$F$98,IF(AND(BY$5&gt;=Inputs!$C$99,BY$5&lt;Inputs!$D$99),Inputs!$F$99,IF(AND(BY$5&gt;=Inputs!$C$100,BY$5&lt;Inputs!$D$100),Inputs!$F$100,0))))))))))))</f>
        <v>65</v>
      </c>
      <c r="BZ46" s="38">
        <f>IF(AND(BZ$5&gt;=Inputs!$C$89,BZ$5&lt;Inputs!$D$89),Inputs!$F$89,IF(AND(BZ$5&gt;=Inputs!$C$90,BZ$5&lt;Inputs!$D$90),Inputs!$F$90,IF(AND(BZ$5&gt;=Inputs!$C$91,BZ$5&lt;Inputs!$D$91),Inputs!$F$91,IF(AND(BZ$5&gt;=Inputs!$C$92,BZ$5&lt;Inputs!$D$92),Inputs!$F$92,IF(AND(BZ$5&gt;=Inputs!$C$93,BZ$5&lt;Inputs!$D$93),Inputs!$F$93,IF(AND(BZ$5&gt;=Inputs!$C$94,BZ$5&lt;Inputs!$D$94),Inputs!$F$94,IF(AND(BZ$5&gt;=Inputs!$C$95,BZ$5&lt;Inputs!$D$95),Inputs!$F$95,IF(AND(BZ$5&gt;=Inputs!$C$96,BZ$5&lt;Inputs!$D$96),Inputs!$F$96,IF(AND(BZ$5&gt;=Inputs!$C$97,BZ$5&lt;Inputs!$D$97),Inputs!$F$97,IF(AND(BZ$5&gt;=Inputs!$C$98,BZ$5&lt;Inputs!$D$98),Inputs!$F$98,IF(AND(BZ$5&gt;=Inputs!$C$99,BZ$5&lt;Inputs!$D$99),Inputs!$F$99,IF(AND(BZ$5&gt;=Inputs!$C$100,BZ$5&lt;Inputs!$D$100),Inputs!$F$100,0))))))))))))</f>
        <v>65</v>
      </c>
      <c r="CA46" s="38">
        <f>IF(AND(CA$5&gt;=Inputs!$C$89,CA$5&lt;Inputs!$D$89),Inputs!$F$89,IF(AND(CA$5&gt;=Inputs!$C$90,CA$5&lt;Inputs!$D$90),Inputs!$F$90,IF(AND(CA$5&gt;=Inputs!$C$91,CA$5&lt;Inputs!$D$91),Inputs!$F$91,IF(AND(CA$5&gt;=Inputs!$C$92,CA$5&lt;Inputs!$D$92),Inputs!$F$92,IF(AND(CA$5&gt;=Inputs!$C$93,CA$5&lt;Inputs!$D$93),Inputs!$F$93,IF(AND(CA$5&gt;=Inputs!$C$94,CA$5&lt;Inputs!$D$94),Inputs!$F$94,IF(AND(CA$5&gt;=Inputs!$C$95,CA$5&lt;Inputs!$D$95),Inputs!$F$95,IF(AND(CA$5&gt;=Inputs!$C$96,CA$5&lt;Inputs!$D$96),Inputs!$F$96,IF(AND(CA$5&gt;=Inputs!$C$97,CA$5&lt;Inputs!$D$97),Inputs!$F$97,IF(AND(CA$5&gt;=Inputs!$C$98,CA$5&lt;Inputs!$D$98),Inputs!$F$98,IF(AND(CA$5&gt;=Inputs!$C$99,CA$5&lt;Inputs!$D$99),Inputs!$F$99,IF(AND(CA$5&gt;=Inputs!$C$100,CA$5&lt;Inputs!$D$100),Inputs!$F$100,0))))))))))))</f>
        <v>65</v>
      </c>
      <c r="CB46" s="38">
        <f>IF(AND(CB$5&gt;=Inputs!$C$89,CB$5&lt;Inputs!$D$89),Inputs!$F$89,IF(AND(CB$5&gt;=Inputs!$C$90,CB$5&lt;Inputs!$D$90),Inputs!$F$90,IF(AND(CB$5&gt;=Inputs!$C$91,CB$5&lt;Inputs!$D$91),Inputs!$F$91,IF(AND(CB$5&gt;=Inputs!$C$92,CB$5&lt;Inputs!$D$92),Inputs!$F$92,IF(AND(CB$5&gt;=Inputs!$C$93,CB$5&lt;Inputs!$D$93),Inputs!$F$93,IF(AND(CB$5&gt;=Inputs!$C$94,CB$5&lt;Inputs!$D$94),Inputs!$F$94,IF(AND(CB$5&gt;=Inputs!$C$95,CB$5&lt;Inputs!$D$95),Inputs!$F$95,IF(AND(CB$5&gt;=Inputs!$C$96,CB$5&lt;Inputs!$D$96),Inputs!$F$96,IF(AND(CB$5&gt;=Inputs!$C$97,CB$5&lt;Inputs!$D$97),Inputs!$F$97,IF(AND(CB$5&gt;=Inputs!$C$98,CB$5&lt;Inputs!$D$98),Inputs!$F$98,IF(AND(CB$5&gt;=Inputs!$C$99,CB$5&lt;Inputs!$D$99),Inputs!$F$99,IF(AND(CB$5&gt;=Inputs!$C$100,CB$5&lt;Inputs!$D$100),Inputs!$F$100,0))))))))))))</f>
        <v>65</v>
      </c>
      <c r="CC46" s="38">
        <f>IF(AND(CC$5&gt;=Inputs!$C$89,CC$5&lt;Inputs!$D$89),Inputs!$F$89,IF(AND(CC$5&gt;=Inputs!$C$90,CC$5&lt;Inputs!$D$90),Inputs!$F$90,IF(AND(CC$5&gt;=Inputs!$C$91,CC$5&lt;Inputs!$D$91),Inputs!$F$91,IF(AND(CC$5&gt;=Inputs!$C$92,CC$5&lt;Inputs!$D$92),Inputs!$F$92,IF(AND(CC$5&gt;=Inputs!$C$93,CC$5&lt;Inputs!$D$93),Inputs!$F$93,IF(AND(CC$5&gt;=Inputs!$C$94,CC$5&lt;Inputs!$D$94),Inputs!$F$94,IF(AND(CC$5&gt;=Inputs!$C$95,CC$5&lt;Inputs!$D$95),Inputs!$F$95,IF(AND(CC$5&gt;=Inputs!$C$96,CC$5&lt;Inputs!$D$96),Inputs!$F$96,IF(AND(CC$5&gt;=Inputs!$C$97,CC$5&lt;Inputs!$D$97),Inputs!$F$97,IF(AND(CC$5&gt;=Inputs!$C$98,CC$5&lt;Inputs!$D$98),Inputs!$F$98,IF(AND(CC$5&gt;=Inputs!$C$99,CC$5&lt;Inputs!$D$99),Inputs!$F$99,IF(AND(CC$5&gt;=Inputs!$C$100,CC$5&lt;Inputs!$D$100),Inputs!$F$100,0))))))))))))</f>
        <v>65</v>
      </c>
      <c r="CD46" s="38">
        <f>IF(AND(CD$5&gt;=Inputs!$C$89,CD$5&lt;Inputs!$D$89),Inputs!$F$89,IF(AND(CD$5&gt;=Inputs!$C$90,CD$5&lt;Inputs!$D$90),Inputs!$F$90,IF(AND(CD$5&gt;=Inputs!$C$91,CD$5&lt;Inputs!$D$91),Inputs!$F$91,IF(AND(CD$5&gt;=Inputs!$C$92,CD$5&lt;Inputs!$D$92),Inputs!$F$92,IF(AND(CD$5&gt;=Inputs!$C$93,CD$5&lt;Inputs!$D$93),Inputs!$F$93,IF(AND(CD$5&gt;=Inputs!$C$94,CD$5&lt;Inputs!$D$94),Inputs!$F$94,IF(AND(CD$5&gt;=Inputs!$C$95,CD$5&lt;Inputs!$D$95),Inputs!$F$95,IF(AND(CD$5&gt;=Inputs!$C$96,CD$5&lt;Inputs!$D$96),Inputs!$F$96,IF(AND(CD$5&gt;=Inputs!$C$97,CD$5&lt;Inputs!$D$97),Inputs!$F$97,IF(AND(CD$5&gt;=Inputs!$C$98,CD$5&lt;Inputs!$D$98),Inputs!$F$98,IF(AND(CD$5&gt;=Inputs!$C$99,CD$5&lt;Inputs!$D$99),Inputs!$F$99,IF(AND(CD$5&gt;=Inputs!$C$100,CD$5&lt;Inputs!$D$100),Inputs!$F$100,0))))))))))))</f>
        <v>65</v>
      </c>
      <c r="CE46" s="38">
        <f>IF(AND(CE$5&gt;=Inputs!$C$89,CE$5&lt;Inputs!$D$89),Inputs!$F$89,IF(AND(CE$5&gt;=Inputs!$C$90,CE$5&lt;Inputs!$D$90),Inputs!$F$90,IF(AND(CE$5&gt;=Inputs!$C$91,CE$5&lt;Inputs!$D$91),Inputs!$F$91,IF(AND(CE$5&gt;=Inputs!$C$92,CE$5&lt;Inputs!$D$92),Inputs!$F$92,IF(AND(CE$5&gt;=Inputs!$C$93,CE$5&lt;Inputs!$D$93),Inputs!$F$93,IF(AND(CE$5&gt;=Inputs!$C$94,CE$5&lt;Inputs!$D$94),Inputs!$F$94,IF(AND(CE$5&gt;=Inputs!$C$95,CE$5&lt;Inputs!$D$95),Inputs!$F$95,IF(AND(CE$5&gt;=Inputs!$C$96,CE$5&lt;Inputs!$D$96),Inputs!$F$96,IF(AND(CE$5&gt;=Inputs!$C$97,CE$5&lt;Inputs!$D$97),Inputs!$F$97,IF(AND(CE$5&gt;=Inputs!$C$98,CE$5&lt;Inputs!$D$98),Inputs!$F$98,IF(AND(CE$5&gt;=Inputs!$C$99,CE$5&lt;Inputs!$D$99),Inputs!$F$99,IF(AND(CE$5&gt;=Inputs!$C$100,CE$5&lt;Inputs!$D$100),Inputs!$F$100,0))))))))))))</f>
        <v>65</v>
      </c>
      <c r="CF46" s="38">
        <f>IF(AND(CF$5&gt;=Inputs!$C$89,CF$5&lt;Inputs!$D$89),Inputs!$F$89,IF(AND(CF$5&gt;=Inputs!$C$90,CF$5&lt;Inputs!$D$90),Inputs!$F$90,IF(AND(CF$5&gt;=Inputs!$C$91,CF$5&lt;Inputs!$D$91),Inputs!$F$91,IF(AND(CF$5&gt;=Inputs!$C$92,CF$5&lt;Inputs!$D$92),Inputs!$F$92,IF(AND(CF$5&gt;=Inputs!$C$93,CF$5&lt;Inputs!$D$93),Inputs!$F$93,IF(AND(CF$5&gt;=Inputs!$C$94,CF$5&lt;Inputs!$D$94),Inputs!$F$94,IF(AND(CF$5&gt;=Inputs!$C$95,CF$5&lt;Inputs!$D$95),Inputs!$F$95,IF(AND(CF$5&gt;=Inputs!$C$96,CF$5&lt;Inputs!$D$96),Inputs!$F$96,IF(AND(CF$5&gt;=Inputs!$C$97,CF$5&lt;Inputs!$D$97),Inputs!$F$97,IF(AND(CF$5&gt;=Inputs!$C$98,CF$5&lt;Inputs!$D$98),Inputs!$F$98,IF(AND(CF$5&gt;=Inputs!$C$99,CF$5&lt;Inputs!$D$99),Inputs!$F$99,IF(AND(CF$5&gt;=Inputs!$C$100,CF$5&lt;Inputs!$D$100),Inputs!$F$100,0))))))))))))</f>
        <v>65</v>
      </c>
      <c r="CG46" s="38">
        <f>IF(AND(CG$5&gt;=Inputs!$C$89,CG$5&lt;Inputs!$D$89),Inputs!$F$89,IF(AND(CG$5&gt;=Inputs!$C$90,CG$5&lt;Inputs!$D$90),Inputs!$F$90,IF(AND(CG$5&gt;=Inputs!$C$91,CG$5&lt;Inputs!$D$91),Inputs!$F$91,IF(AND(CG$5&gt;=Inputs!$C$92,CG$5&lt;Inputs!$D$92),Inputs!$F$92,IF(AND(CG$5&gt;=Inputs!$C$93,CG$5&lt;Inputs!$D$93),Inputs!$F$93,IF(AND(CG$5&gt;=Inputs!$C$94,CG$5&lt;Inputs!$D$94),Inputs!$F$94,IF(AND(CG$5&gt;=Inputs!$C$95,CG$5&lt;Inputs!$D$95),Inputs!$F$95,IF(AND(CG$5&gt;=Inputs!$C$96,CG$5&lt;Inputs!$D$96),Inputs!$F$96,IF(AND(CG$5&gt;=Inputs!$C$97,CG$5&lt;Inputs!$D$97),Inputs!$F$97,IF(AND(CG$5&gt;=Inputs!$C$98,CG$5&lt;Inputs!$D$98),Inputs!$F$98,IF(AND(CG$5&gt;=Inputs!$C$99,CG$5&lt;Inputs!$D$99),Inputs!$F$99,IF(AND(CG$5&gt;=Inputs!$C$100,CG$5&lt;Inputs!$D$100),Inputs!$F$100,0))))))))))))</f>
        <v>65</v>
      </c>
      <c r="CH46" s="38">
        <f>IF(AND(CH$5&gt;=Inputs!$C$89,CH$5&lt;Inputs!$D$89),Inputs!$F$89,IF(AND(CH$5&gt;=Inputs!$C$90,CH$5&lt;Inputs!$D$90),Inputs!$F$90,IF(AND(CH$5&gt;=Inputs!$C$91,CH$5&lt;Inputs!$D$91),Inputs!$F$91,IF(AND(CH$5&gt;=Inputs!$C$92,CH$5&lt;Inputs!$D$92),Inputs!$F$92,IF(AND(CH$5&gt;=Inputs!$C$93,CH$5&lt;Inputs!$D$93),Inputs!$F$93,IF(AND(CH$5&gt;=Inputs!$C$94,CH$5&lt;Inputs!$D$94),Inputs!$F$94,IF(AND(CH$5&gt;=Inputs!$C$95,CH$5&lt;Inputs!$D$95),Inputs!$F$95,IF(AND(CH$5&gt;=Inputs!$C$96,CH$5&lt;Inputs!$D$96),Inputs!$F$96,IF(AND(CH$5&gt;=Inputs!$C$97,CH$5&lt;Inputs!$D$97),Inputs!$F$97,IF(AND(CH$5&gt;=Inputs!$C$98,CH$5&lt;Inputs!$D$98),Inputs!$F$98,IF(AND(CH$5&gt;=Inputs!$C$99,CH$5&lt;Inputs!$D$99),Inputs!$F$99,IF(AND(CH$5&gt;=Inputs!$C$100,CH$5&lt;Inputs!$D$100),Inputs!$F$100,0))))))))))))</f>
        <v>65</v>
      </c>
      <c r="CI46" s="38">
        <f>IF(AND(CI$5&gt;=Inputs!$C$89,CI$5&lt;Inputs!$D$89),Inputs!$F$89,IF(AND(CI$5&gt;=Inputs!$C$90,CI$5&lt;Inputs!$D$90),Inputs!$F$90,IF(AND(CI$5&gt;=Inputs!$C$91,CI$5&lt;Inputs!$D$91),Inputs!$F$91,IF(AND(CI$5&gt;=Inputs!$C$92,CI$5&lt;Inputs!$D$92),Inputs!$F$92,IF(AND(CI$5&gt;=Inputs!$C$93,CI$5&lt;Inputs!$D$93),Inputs!$F$93,IF(AND(CI$5&gt;=Inputs!$C$94,CI$5&lt;Inputs!$D$94),Inputs!$F$94,IF(AND(CI$5&gt;=Inputs!$C$95,CI$5&lt;Inputs!$D$95),Inputs!$F$95,IF(AND(CI$5&gt;=Inputs!$C$96,CI$5&lt;Inputs!$D$96),Inputs!$F$96,IF(AND(CI$5&gt;=Inputs!$C$97,CI$5&lt;Inputs!$D$97),Inputs!$F$97,IF(AND(CI$5&gt;=Inputs!$C$98,CI$5&lt;Inputs!$D$98),Inputs!$F$98,IF(AND(CI$5&gt;=Inputs!$C$99,CI$5&lt;Inputs!$D$99),Inputs!$F$99,IF(AND(CI$5&gt;=Inputs!$C$100,CI$5&lt;Inputs!$D$100),Inputs!$F$100,0))))))))))))</f>
        <v>65</v>
      </c>
      <c r="CJ46" s="38">
        <f>IF(AND(CJ$5&gt;=Inputs!$C$89,CJ$5&lt;Inputs!$D$89),Inputs!$F$89,IF(AND(CJ$5&gt;=Inputs!$C$90,CJ$5&lt;Inputs!$D$90),Inputs!$F$90,IF(AND(CJ$5&gt;=Inputs!$C$91,CJ$5&lt;Inputs!$D$91),Inputs!$F$91,IF(AND(CJ$5&gt;=Inputs!$C$92,CJ$5&lt;Inputs!$D$92),Inputs!$F$92,IF(AND(CJ$5&gt;=Inputs!$C$93,CJ$5&lt;Inputs!$D$93),Inputs!$F$93,IF(AND(CJ$5&gt;=Inputs!$C$94,CJ$5&lt;Inputs!$D$94),Inputs!$F$94,IF(AND(CJ$5&gt;=Inputs!$C$95,CJ$5&lt;Inputs!$D$95),Inputs!$F$95,IF(AND(CJ$5&gt;=Inputs!$C$96,CJ$5&lt;Inputs!$D$96),Inputs!$F$96,IF(AND(CJ$5&gt;=Inputs!$C$97,CJ$5&lt;Inputs!$D$97),Inputs!$F$97,IF(AND(CJ$5&gt;=Inputs!$C$98,CJ$5&lt;Inputs!$D$98),Inputs!$F$98,IF(AND(CJ$5&gt;=Inputs!$C$99,CJ$5&lt;Inputs!$D$99),Inputs!$F$99,IF(AND(CJ$5&gt;=Inputs!$C$100,CJ$5&lt;Inputs!$D$100),Inputs!$F$100,0))))))))))))</f>
        <v>65</v>
      </c>
      <c r="CK46" s="38">
        <f>IF(AND(CK$5&gt;=Inputs!$C$89,CK$5&lt;Inputs!$D$89),Inputs!$F$89,IF(AND(CK$5&gt;=Inputs!$C$90,CK$5&lt;Inputs!$D$90),Inputs!$F$90,IF(AND(CK$5&gt;=Inputs!$C$91,CK$5&lt;Inputs!$D$91),Inputs!$F$91,IF(AND(CK$5&gt;=Inputs!$C$92,CK$5&lt;Inputs!$D$92),Inputs!$F$92,IF(AND(CK$5&gt;=Inputs!$C$93,CK$5&lt;Inputs!$D$93),Inputs!$F$93,IF(AND(CK$5&gt;=Inputs!$C$94,CK$5&lt;Inputs!$D$94),Inputs!$F$94,IF(AND(CK$5&gt;=Inputs!$C$95,CK$5&lt;Inputs!$D$95),Inputs!$F$95,IF(AND(CK$5&gt;=Inputs!$C$96,CK$5&lt;Inputs!$D$96),Inputs!$F$96,IF(AND(CK$5&gt;=Inputs!$C$97,CK$5&lt;Inputs!$D$97),Inputs!$F$97,IF(AND(CK$5&gt;=Inputs!$C$98,CK$5&lt;Inputs!$D$98),Inputs!$F$98,IF(AND(CK$5&gt;=Inputs!$C$99,CK$5&lt;Inputs!$D$99),Inputs!$F$99,IF(AND(CK$5&gt;=Inputs!$C$100,CK$5&lt;Inputs!$D$100),Inputs!$F$100,0))))))))))))</f>
        <v>65</v>
      </c>
      <c r="CL46" s="38">
        <f>IF(AND(CL$5&gt;=Inputs!$C$89,CL$5&lt;Inputs!$D$89),Inputs!$F$89,IF(AND(CL$5&gt;=Inputs!$C$90,CL$5&lt;Inputs!$D$90),Inputs!$F$90,IF(AND(CL$5&gt;=Inputs!$C$91,CL$5&lt;Inputs!$D$91),Inputs!$F$91,IF(AND(CL$5&gt;=Inputs!$C$92,CL$5&lt;Inputs!$D$92),Inputs!$F$92,IF(AND(CL$5&gt;=Inputs!$C$93,CL$5&lt;Inputs!$D$93),Inputs!$F$93,IF(AND(CL$5&gt;=Inputs!$C$94,CL$5&lt;Inputs!$D$94),Inputs!$F$94,IF(AND(CL$5&gt;=Inputs!$C$95,CL$5&lt;Inputs!$D$95),Inputs!$F$95,IF(AND(CL$5&gt;=Inputs!$C$96,CL$5&lt;Inputs!$D$96),Inputs!$F$96,IF(AND(CL$5&gt;=Inputs!$C$97,CL$5&lt;Inputs!$D$97),Inputs!$F$97,IF(AND(CL$5&gt;=Inputs!$C$98,CL$5&lt;Inputs!$D$98),Inputs!$F$98,IF(AND(CL$5&gt;=Inputs!$C$99,CL$5&lt;Inputs!$D$99),Inputs!$F$99,IF(AND(CL$5&gt;=Inputs!$C$100,CL$5&lt;Inputs!$D$100),Inputs!$F$100,0))))))))))))</f>
        <v>65</v>
      </c>
      <c r="CM46" s="38">
        <f>IF(AND(CM$5&gt;=Inputs!$C$89,CM$5&lt;Inputs!$D$89),Inputs!$F$89,IF(AND(CM$5&gt;=Inputs!$C$90,CM$5&lt;Inputs!$D$90),Inputs!$F$90,IF(AND(CM$5&gt;=Inputs!$C$91,CM$5&lt;Inputs!$D$91),Inputs!$F$91,IF(AND(CM$5&gt;=Inputs!$C$92,CM$5&lt;Inputs!$D$92),Inputs!$F$92,IF(AND(CM$5&gt;=Inputs!$C$93,CM$5&lt;Inputs!$D$93),Inputs!$F$93,IF(AND(CM$5&gt;=Inputs!$C$94,CM$5&lt;Inputs!$D$94),Inputs!$F$94,IF(AND(CM$5&gt;=Inputs!$C$95,CM$5&lt;Inputs!$D$95),Inputs!$F$95,IF(AND(CM$5&gt;=Inputs!$C$96,CM$5&lt;Inputs!$D$96),Inputs!$F$96,IF(AND(CM$5&gt;=Inputs!$C$97,CM$5&lt;Inputs!$D$97),Inputs!$F$97,IF(AND(CM$5&gt;=Inputs!$C$98,CM$5&lt;Inputs!$D$98),Inputs!$F$98,IF(AND(CM$5&gt;=Inputs!$C$99,CM$5&lt;Inputs!$D$99),Inputs!$F$99,IF(AND(CM$5&gt;=Inputs!$C$100,CM$5&lt;Inputs!$D$100),Inputs!$F$100,0))))))))))))</f>
        <v>65</v>
      </c>
      <c r="CN46" s="38">
        <f>IF(AND(CN$5&gt;=Inputs!$C$89,CN$5&lt;Inputs!$D$89),Inputs!$F$89,IF(AND(CN$5&gt;=Inputs!$C$90,CN$5&lt;Inputs!$D$90),Inputs!$F$90,IF(AND(CN$5&gt;=Inputs!$C$91,CN$5&lt;Inputs!$D$91),Inputs!$F$91,IF(AND(CN$5&gt;=Inputs!$C$92,CN$5&lt;Inputs!$D$92),Inputs!$F$92,IF(AND(CN$5&gt;=Inputs!$C$93,CN$5&lt;Inputs!$D$93),Inputs!$F$93,IF(AND(CN$5&gt;=Inputs!$C$94,CN$5&lt;Inputs!$D$94),Inputs!$F$94,IF(AND(CN$5&gt;=Inputs!$C$95,CN$5&lt;Inputs!$D$95),Inputs!$F$95,IF(AND(CN$5&gt;=Inputs!$C$96,CN$5&lt;Inputs!$D$96),Inputs!$F$96,IF(AND(CN$5&gt;=Inputs!$C$97,CN$5&lt;Inputs!$D$97),Inputs!$F$97,IF(AND(CN$5&gt;=Inputs!$C$98,CN$5&lt;Inputs!$D$98),Inputs!$F$98,IF(AND(CN$5&gt;=Inputs!$C$99,CN$5&lt;Inputs!$D$99),Inputs!$F$99,IF(AND(CN$5&gt;=Inputs!$C$100,CN$5&lt;Inputs!$D$100),Inputs!$F$100,0))))))))))))</f>
        <v>65</v>
      </c>
      <c r="CO46" s="38">
        <f>IF(AND(CO$5&gt;=Inputs!$C$89,CO$5&lt;Inputs!$D$89),Inputs!$F$89,IF(AND(CO$5&gt;=Inputs!$C$90,CO$5&lt;Inputs!$D$90),Inputs!$F$90,IF(AND(CO$5&gt;=Inputs!$C$91,CO$5&lt;Inputs!$D$91),Inputs!$F$91,IF(AND(CO$5&gt;=Inputs!$C$92,CO$5&lt;Inputs!$D$92),Inputs!$F$92,IF(AND(CO$5&gt;=Inputs!$C$93,CO$5&lt;Inputs!$D$93),Inputs!$F$93,IF(AND(CO$5&gt;=Inputs!$C$94,CO$5&lt;Inputs!$D$94),Inputs!$F$94,IF(AND(CO$5&gt;=Inputs!$C$95,CO$5&lt;Inputs!$D$95),Inputs!$F$95,IF(AND(CO$5&gt;=Inputs!$C$96,CO$5&lt;Inputs!$D$96),Inputs!$F$96,IF(AND(CO$5&gt;=Inputs!$C$97,CO$5&lt;Inputs!$D$97),Inputs!$F$97,IF(AND(CO$5&gt;=Inputs!$C$98,CO$5&lt;Inputs!$D$98),Inputs!$F$98,IF(AND(CO$5&gt;=Inputs!$C$99,CO$5&lt;Inputs!$D$99),Inputs!$F$99,IF(AND(CO$5&gt;=Inputs!$C$100,CO$5&lt;Inputs!$D$100),Inputs!$F$100,0))))))))))))</f>
        <v>65</v>
      </c>
      <c r="CP46" s="38">
        <f>IF(AND(CP$5&gt;=Inputs!$C$89,CP$5&lt;Inputs!$D$89),Inputs!$F$89,IF(AND(CP$5&gt;=Inputs!$C$90,CP$5&lt;Inputs!$D$90),Inputs!$F$90,IF(AND(CP$5&gt;=Inputs!$C$91,CP$5&lt;Inputs!$D$91),Inputs!$F$91,IF(AND(CP$5&gt;=Inputs!$C$92,CP$5&lt;Inputs!$D$92),Inputs!$F$92,IF(AND(CP$5&gt;=Inputs!$C$93,CP$5&lt;Inputs!$D$93),Inputs!$F$93,IF(AND(CP$5&gt;=Inputs!$C$94,CP$5&lt;Inputs!$D$94),Inputs!$F$94,IF(AND(CP$5&gt;=Inputs!$C$95,CP$5&lt;Inputs!$D$95),Inputs!$F$95,IF(AND(CP$5&gt;=Inputs!$C$96,CP$5&lt;Inputs!$D$96),Inputs!$F$96,IF(AND(CP$5&gt;=Inputs!$C$97,CP$5&lt;Inputs!$D$97),Inputs!$F$97,IF(AND(CP$5&gt;=Inputs!$C$98,CP$5&lt;Inputs!$D$98),Inputs!$F$98,IF(AND(CP$5&gt;=Inputs!$C$99,CP$5&lt;Inputs!$D$99),Inputs!$F$99,IF(AND(CP$5&gt;=Inputs!$C$100,CP$5&lt;Inputs!$D$100),Inputs!$F$100,0))))))))))))</f>
        <v>65</v>
      </c>
      <c r="CQ46" s="38">
        <f>IF(AND(CQ$5&gt;=Inputs!$C$89,CQ$5&lt;Inputs!$D$89),Inputs!$F$89,IF(AND(CQ$5&gt;=Inputs!$C$90,CQ$5&lt;Inputs!$D$90),Inputs!$F$90,IF(AND(CQ$5&gt;=Inputs!$C$91,CQ$5&lt;Inputs!$D$91),Inputs!$F$91,IF(AND(CQ$5&gt;=Inputs!$C$92,CQ$5&lt;Inputs!$D$92),Inputs!$F$92,IF(AND(CQ$5&gt;=Inputs!$C$93,CQ$5&lt;Inputs!$D$93),Inputs!$F$93,IF(AND(CQ$5&gt;=Inputs!$C$94,CQ$5&lt;Inputs!$D$94),Inputs!$F$94,IF(AND(CQ$5&gt;=Inputs!$C$95,CQ$5&lt;Inputs!$D$95),Inputs!$F$95,IF(AND(CQ$5&gt;=Inputs!$C$96,CQ$5&lt;Inputs!$D$96),Inputs!$F$96,IF(AND(CQ$5&gt;=Inputs!$C$97,CQ$5&lt;Inputs!$D$97),Inputs!$F$97,IF(AND(CQ$5&gt;=Inputs!$C$98,CQ$5&lt;Inputs!$D$98),Inputs!$F$98,IF(AND(CQ$5&gt;=Inputs!$C$99,CQ$5&lt;Inputs!$D$99),Inputs!$F$99,IF(AND(CQ$5&gt;=Inputs!$C$100,CQ$5&lt;Inputs!$D$100),Inputs!$F$100,0))))))))))))</f>
        <v>65</v>
      </c>
      <c r="CR46" s="38">
        <f>IF(AND(CR$5&gt;=Inputs!$C$89,CR$5&lt;Inputs!$D$89),Inputs!$F$89,IF(AND(CR$5&gt;=Inputs!$C$90,CR$5&lt;Inputs!$D$90),Inputs!$F$90,IF(AND(CR$5&gt;=Inputs!$C$91,CR$5&lt;Inputs!$D$91),Inputs!$F$91,IF(AND(CR$5&gt;=Inputs!$C$92,CR$5&lt;Inputs!$D$92),Inputs!$F$92,IF(AND(CR$5&gt;=Inputs!$C$93,CR$5&lt;Inputs!$D$93),Inputs!$F$93,IF(AND(CR$5&gt;=Inputs!$C$94,CR$5&lt;Inputs!$D$94),Inputs!$F$94,IF(AND(CR$5&gt;=Inputs!$C$95,CR$5&lt;Inputs!$D$95),Inputs!$F$95,IF(AND(CR$5&gt;=Inputs!$C$96,CR$5&lt;Inputs!$D$96),Inputs!$F$96,IF(AND(CR$5&gt;=Inputs!$C$97,CR$5&lt;Inputs!$D$97),Inputs!$F$97,IF(AND(CR$5&gt;=Inputs!$C$98,CR$5&lt;Inputs!$D$98),Inputs!$F$98,IF(AND(CR$5&gt;=Inputs!$C$99,CR$5&lt;Inputs!$D$99),Inputs!$F$99,IF(AND(CR$5&gt;=Inputs!$C$100,CR$5&lt;Inputs!$D$100),Inputs!$F$100,0))))))))))))</f>
        <v>65</v>
      </c>
      <c r="CS46" s="38">
        <f>IF(AND(CS$5&gt;=Inputs!$C$89,CS$5&lt;Inputs!$D$89),Inputs!$F$89,IF(AND(CS$5&gt;=Inputs!$C$90,CS$5&lt;Inputs!$D$90),Inputs!$F$90,IF(AND(CS$5&gt;=Inputs!$C$91,CS$5&lt;Inputs!$D$91),Inputs!$F$91,IF(AND(CS$5&gt;=Inputs!$C$92,CS$5&lt;Inputs!$D$92),Inputs!$F$92,IF(AND(CS$5&gt;=Inputs!$C$93,CS$5&lt;Inputs!$D$93),Inputs!$F$93,IF(AND(CS$5&gt;=Inputs!$C$94,CS$5&lt;Inputs!$D$94),Inputs!$F$94,IF(AND(CS$5&gt;=Inputs!$C$95,CS$5&lt;Inputs!$D$95),Inputs!$F$95,IF(AND(CS$5&gt;=Inputs!$C$96,CS$5&lt;Inputs!$D$96),Inputs!$F$96,IF(AND(CS$5&gt;=Inputs!$C$97,CS$5&lt;Inputs!$D$97),Inputs!$F$97,IF(AND(CS$5&gt;=Inputs!$C$98,CS$5&lt;Inputs!$D$98),Inputs!$F$98,IF(AND(CS$5&gt;=Inputs!$C$99,CS$5&lt;Inputs!$D$99),Inputs!$F$99,IF(AND(CS$5&gt;=Inputs!$C$100,CS$5&lt;Inputs!$D$100),Inputs!$F$100,0))))))))))))</f>
        <v>65</v>
      </c>
      <c r="CT46" s="38">
        <f>IF(AND(CT$5&gt;=Inputs!$C$89,CT$5&lt;Inputs!$D$89),Inputs!$F$89,IF(AND(CT$5&gt;=Inputs!$C$90,CT$5&lt;Inputs!$D$90),Inputs!$F$90,IF(AND(CT$5&gt;=Inputs!$C$91,CT$5&lt;Inputs!$D$91),Inputs!$F$91,IF(AND(CT$5&gt;=Inputs!$C$92,CT$5&lt;Inputs!$D$92),Inputs!$F$92,IF(AND(CT$5&gt;=Inputs!$C$93,CT$5&lt;Inputs!$D$93),Inputs!$F$93,IF(AND(CT$5&gt;=Inputs!$C$94,CT$5&lt;Inputs!$D$94),Inputs!$F$94,IF(AND(CT$5&gt;=Inputs!$C$95,CT$5&lt;Inputs!$D$95),Inputs!$F$95,IF(AND(CT$5&gt;=Inputs!$C$96,CT$5&lt;Inputs!$D$96),Inputs!$F$96,IF(AND(CT$5&gt;=Inputs!$C$97,CT$5&lt;Inputs!$D$97),Inputs!$F$97,IF(AND(CT$5&gt;=Inputs!$C$98,CT$5&lt;Inputs!$D$98),Inputs!$F$98,IF(AND(CT$5&gt;=Inputs!$C$99,CT$5&lt;Inputs!$D$99),Inputs!$F$99,IF(AND(CT$5&gt;=Inputs!$C$100,CT$5&lt;Inputs!$D$100),Inputs!$F$100,0))))))))))))</f>
        <v>65</v>
      </c>
      <c r="CU46" s="38">
        <f>IF(AND(CU$5&gt;=Inputs!$C$89,CU$5&lt;Inputs!$D$89),Inputs!$F$89,IF(AND(CU$5&gt;=Inputs!$C$90,CU$5&lt;Inputs!$D$90),Inputs!$F$90,IF(AND(CU$5&gt;=Inputs!$C$91,CU$5&lt;Inputs!$D$91),Inputs!$F$91,IF(AND(CU$5&gt;=Inputs!$C$92,CU$5&lt;Inputs!$D$92),Inputs!$F$92,IF(AND(CU$5&gt;=Inputs!$C$93,CU$5&lt;Inputs!$D$93),Inputs!$F$93,IF(AND(CU$5&gt;=Inputs!$C$94,CU$5&lt;Inputs!$D$94),Inputs!$F$94,IF(AND(CU$5&gt;=Inputs!$C$95,CU$5&lt;Inputs!$D$95),Inputs!$F$95,IF(AND(CU$5&gt;=Inputs!$C$96,CU$5&lt;Inputs!$D$96),Inputs!$F$96,IF(AND(CU$5&gt;=Inputs!$C$97,CU$5&lt;Inputs!$D$97),Inputs!$F$97,IF(AND(CU$5&gt;=Inputs!$C$98,CU$5&lt;Inputs!$D$98),Inputs!$F$98,IF(AND(CU$5&gt;=Inputs!$C$99,CU$5&lt;Inputs!$D$99),Inputs!$F$99,IF(AND(CU$5&gt;=Inputs!$C$100,CU$5&lt;Inputs!$D$100),Inputs!$F$100,0))))))))))))</f>
        <v>65</v>
      </c>
      <c r="CV46" s="38">
        <f>IF(AND(CV$5&gt;=Inputs!$C$89,CV$5&lt;Inputs!$D$89),Inputs!$F$89,IF(AND(CV$5&gt;=Inputs!$C$90,CV$5&lt;Inputs!$D$90),Inputs!$F$90,IF(AND(CV$5&gt;=Inputs!$C$91,CV$5&lt;Inputs!$D$91),Inputs!$F$91,IF(AND(CV$5&gt;=Inputs!$C$92,CV$5&lt;Inputs!$D$92),Inputs!$F$92,IF(AND(CV$5&gt;=Inputs!$C$93,CV$5&lt;Inputs!$D$93),Inputs!$F$93,IF(AND(CV$5&gt;=Inputs!$C$94,CV$5&lt;Inputs!$D$94),Inputs!$F$94,IF(AND(CV$5&gt;=Inputs!$C$95,CV$5&lt;Inputs!$D$95),Inputs!$F$95,IF(AND(CV$5&gt;=Inputs!$C$96,CV$5&lt;Inputs!$D$96),Inputs!$F$96,IF(AND(CV$5&gt;=Inputs!$C$97,CV$5&lt;Inputs!$D$97),Inputs!$F$97,IF(AND(CV$5&gt;=Inputs!$C$98,CV$5&lt;Inputs!$D$98),Inputs!$F$98,IF(AND(CV$5&gt;=Inputs!$C$99,CV$5&lt;Inputs!$D$99),Inputs!$F$99,IF(AND(CV$5&gt;=Inputs!$C$100,CV$5&lt;Inputs!$D$100),Inputs!$F$100,0))))))))))))</f>
        <v>65</v>
      </c>
      <c r="CW46" s="38">
        <f>IF(AND(CW$5&gt;=Inputs!$C$89,CW$5&lt;Inputs!$D$89),Inputs!$F$89,IF(AND(CW$5&gt;=Inputs!$C$90,CW$5&lt;Inputs!$D$90),Inputs!$F$90,IF(AND(CW$5&gt;=Inputs!$C$91,CW$5&lt;Inputs!$D$91),Inputs!$F$91,IF(AND(CW$5&gt;=Inputs!$C$92,CW$5&lt;Inputs!$D$92),Inputs!$F$92,IF(AND(CW$5&gt;=Inputs!$C$93,CW$5&lt;Inputs!$D$93),Inputs!$F$93,IF(AND(CW$5&gt;=Inputs!$C$94,CW$5&lt;Inputs!$D$94),Inputs!$F$94,IF(AND(CW$5&gt;=Inputs!$C$95,CW$5&lt;Inputs!$D$95),Inputs!$F$95,IF(AND(CW$5&gt;=Inputs!$C$96,CW$5&lt;Inputs!$D$96),Inputs!$F$96,IF(AND(CW$5&gt;=Inputs!$C$97,CW$5&lt;Inputs!$D$97),Inputs!$F$97,IF(AND(CW$5&gt;=Inputs!$C$98,CW$5&lt;Inputs!$D$98),Inputs!$F$98,IF(AND(CW$5&gt;=Inputs!$C$99,CW$5&lt;Inputs!$D$99),Inputs!$F$99,IF(AND(CW$5&gt;=Inputs!$C$100,CW$5&lt;Inputs!$D$100),Inputs!$F$100,0))))))))))))</f>
        <v>65</v>
      </c>
      <c r="CX46" s="38">
        <f>IF(AND(CX$5&gt;=Inputs!$C$89,CX$5&lt;Inputs!$D$89),Inputs!$F$89,IF(AND(CX$5&gt;=Inputs!$C$90,CX$5&lt;Inputs!$D$90),Inputs!$F$90,IF(AND(CX$5&gt;=Inputs!$C$91,CX$5&lt;Inputs!$D$91),Inputs!$F$91,IF(AND(CX$5&gt;=Inputs!$C$92,CX$5&lt;Inputs!$D$92),Inputs!$F$92,IF(AND(CX$5&gt;=Inputs!$C$93,CX$5&lt;Inputs!$D$93),Inputs!$F$93,IF(AND(CX$5&gt;=Inputs!$C$94,CX$5&lt;Inputs!$D$94),Inputs!$F$94,IF(AND(CX$5&gt;=Inputs!$C$95,CX$5&lt;Inputs!$D$95),Inputs!$F$95,IF(AND(CX$5&gt;=Inputs!$C$96,CX$5&lt;Inputs!$D$96),Inputs!$F$96,IF(AND(CX$5&gt;=Inputs!$C$97,CX$5&lt;Inputs!$D$97),Inputs!$F$97,IF(AND(CX$5&gt;=Inputs!$C$98,CX$5&lt;Inputs!$D$98),Inputs!$F$98,IF(AND(CX$5&gt;=Inputs!$C$99,CX$5&lt;Inputs!$D$99),Inputs!$F$99,IF(AND(CX$5&gt;=Inputs!$C$100,CX$5&lt;Inputs!$D$100),Inputs!$F$100,0))))))))))))</f>
        <v>65</v>
      </c>
      <c r="CY46" s="38">
        <f>IF(AND(CY$5&gt;=Inputs!$C$89,CY$5&lt;Inputs!$D$89),Inputs!$F$89,IF(AND(CY$5&gt;=Inputs!$C$90,CY$5&lt;Inputs!$D$90),Inputs!$F$90,IF(AND(CY$5&gt;=Inputs!$C$91,CY$5&lt;Inputs!$D$91),Inputs!$F$91,IF(AND(CY$5&gt;=Inputs!$C$92,CY$5&lt;Inputs!$D$92),Inputs!$F$92,IF(AND(CY$5&gt;=Inputs!$C$93,CY$5&lt;Inputs!$D$93),Inputs!$F$93,IF(AND(CY$5&gt;=Inputs!$C$94,CY$5&lt;Inputs!$D$94),Inputs!$F$94,IF(AND(CY$5&gt;=Inputs!$C$95,CY$5&lt;Inputs!$D$95),Inputs!$F$95,IF(AND(CY$5&gt;=Inputs!$C$96,CY$5&lt;Inputs!$D$96),Inputs!$F$96,IF(AND(CY$5&gt;=Inputs!$C$97,CY$5&lt;Inputs!$D$97),Inputs!$F$97,IF(AND(CY$5&gt;=Inputs!$C$98,CY$5&lt;Inputs!$D$98),Inputs!$F$98,IF(AND(CY$5&gt;=Inputs!$C$99,CY$5&lt;Inputs!$D$99),Inputs!$F$99,IF(AND(CY$5&gt;=Inputs!$C$100,CY$5&lt;Inputs!$D$100),Inputs!$F$100,0))))))))))))</f>
        <v>65</v>
      </c>
      <c r="CZ46" s="38">
        <f>IF(AND(CZ$5&gt;=Inputs!$C$89,CZ$5&lt;Inputs!$D$89),Inputs!$F$89,IF(AND(CZ$5&gt;=Inputs!$C$90,CZ$5&lt;Inputs!$D$90),Inputs!$F$90,IF(AND(CZ$5&gt;=Inputs!$C$91,CZ$5&lt;Inputs!$D$91),Inputs!$F$91,IF(AND(CZ$5&gt;=Inputs!$C$92,CZ$5&lt;Inputs!$D$92),Inputs!$F$92,IF(AND(CZ$5&gt;=Inputs!$C$93,CZ$5&lt;Inputs!$D$93),Inputs!$F$93,IF(AND(CZ$5&gt;=Inputs!$C$94,CZ$5&lt;Inputs!$D$94),Inputs!$F$94,IF(AND(CZ$5&gt;=Inputs!$C$95,CZ$5&lt;Inputs!$D$95),Inputs!$F$95,IF(AND(CZ$5&gt;=Inputs!$C$96,CZ$5&lt;Inputs!$D$96),Inputs!$F$96,IF(AND(CZ$5&gt;=Inputs!$C$97,CZ$5&lt;Inputs!$D$97),Inputs!$F$97,IF(AND(CZ$5&gt;=Inputs!$C$98,CZ$5&lt;Inputs!$D$98),Inputs!$F$98,IF(AND(CZ$5&gt;=Inputs!$C$99,CZ$5&lt;Inputs!$D$99),Inputs!$F$99,IF(AND(CZ$5&gt;=Inputs!$C$100,CZ$5&lt;Inputs!$D$100),Inputs!$F$100,0))))))))))))</f>
        <v>65</v>
      </c>
      <c r="DA46" s="38">
        <f>IF(AND(DA$5&gt;=Inputs!$C$89,DA$5&lt;Inputs!$D$89),Inputs!$F$89,IF(AND(DA$5&gt;=Inputs!$C$90,DA$5&lt;Inputs!$D$90),Inputs!$F$90,IF(AND(DA$5&gt;=Inputs!$C$91,DA$5&lt;Inputs!$D$91),Inputs!$F$91,IF(AND(DA$5&gt;=Inputs!$C$92,DA$5&lt;Inputs!$D$92),Inputs!$F$92,IF(AND(DA$5&gt;=Inputs!$C$93,DA$5&lt;Inputs!$D$93),Inputs!$F$93,IF(AND(DA$5&gt;=Inputs!$C$94,DA$5&lt;Inputs!$D$94),Inputs!$F$94,IF(AND(DA$5&gt;=Inputs!$C$95,DA$5&lt;Inputs!$D$95),Inputs!$F$95,IF(AND(DA$5&gt;=Inputs!$C$96,DA$5&lt;Inputs!$D$96),Inputs!$F$96,IF(AND(DA$5&gt;=Inputs!$C$97,DA$5&lt;Inputs!$D$97),Inputs!$F$97,IF(AND(DA$5&gt;=Inputs!$C$98,DA$5&lt;Inputs!$D$98),Inputs!$F$98,IF(AND(DA$5&gt;=Inputs!$C$99,DA$5&lt;Inputs!$D$99),Inputs!$F$99,IF(AND(DA$5&gt;=Inputs!$C$100,DA$5&lt;Inputs!$D$100),Inputs!$F$100,0))))))))))))</f>
        <v>65</v>
      </c>
      <c r="DB46" s="38">
        <f>IF(AND(DB$5&gt;=Inputs!$C$89,DB$5&lt;Inputs!$D$89),Inputs!$F$89,IF(AND(DB$5&gt;=Inputs!$C$90,DB$5&lt;Inputs!$D$90),Inputs!$F$90,IF(AND(DB$5&gt;=Inputs!$C$91,DB$5&lt;Inputs!$D$91),Inputs!$F$91,IF(AND(DB$5&gt;=Inputs!$C$92,DB$5&lt;Inputs!$D$92),Inputs!$F$92,IF(AND(DB$5&gt;=Inputs!$C$93,DB$5&lt;Inputs!$D$93),Inputs!$F$93,IF(AND(DB$5&gt;=Inputs!$C$94,DB$5&lt;Inputs!$D$94),Inputs!$F$94,IF(AND(DB$5&gt;=Inputs!$C$95,DB$5&lt;Inputs!$D$95),Inputs!$F$95,IF(AND(DB$5&gt;=Inputs!$C$96,DB$5&lt;Inputs!$D$96),Inputs!$F$96,IF(AND(DB$5&gt;=Inputs!$C$97,DB$5&lt;Inputs!$D$97),Inputs!$F$97,IF(AND(DB$5&gt;=Inputs!$C$98,DB$5&lt;Inputs!$D$98),Inputs!$F$98,IF(AND(DB$5&gt;=Inputs!$C$99,DB$5&lt;Inputs!$D$99),Inputs!$F$99,IF(AND(DB$5&gt;=Inputs!$C$100,DB$5&lt;Inputs!$D$100),Inputs!$F$100,0))))))))))))</f>
        <v>65</v>
      </c>
      <c r="DC46" s="38">
        <f>IF(AND(DC$5&gt;=Inputs!$C$89,DC$5&lt;Inputs!$D$89),Inputs!$F$89,IF(AND(DC$5&gt;=Inputs!$C$90,DC$5&lt;Inputs!$D$90),Inputs!$F$90,IF(AND(DC$5&gt;=Inputs!$C$91,DC$5&lt;Inputs!$D$91),Inputs!$F$91,IF(AND(DC$5&gt;=Inputs!$C$92,DC$5&lt;Inputs!$D$92),Inputs!$F$92,IF(AND(DC$5&gt;=Inputs!$C$93,DC$5&lt;Inputs!$D$93),Inputs!$F$93,IF(AND(DC$5&gt;=Inputs!$C$94,DC$5&lt;Inputs!$D$94),Inputs!$F$94,IF(AND(DC$5&gt;=Inputs!$C$95,DC$5&lt;Inputs!$D$95),Inputs!$F$95,IF(AND(DC$5&gt;=Inputs!$C$96,DC$5&lt;Inputs!$D$96),Inputs!$F$96,IF(AND(DC$5&gt;=Inputs!$C$97,DC$5&lt;Inputs!$D$97),Inputs!$F$97,IF(AND(DC$5&gt;=Inputs!$C$98,DC$5&lt;Inputs!$D$98),Inputs!$F$98,IF(AND(DC$5&gt;=Inputs!$C$99,DC$5&lt;Inputs!$D$99),Inputs!$F$99,IF(AND(DC$5&gt;=Inputs!$C$100,DC$5&lt;Inputs!$D$100),Inputs!$F$100,0))))))))))))</f>
        <v>65</v>
      </c>
      <c r="DD46" s="38">
        <f>IF(AND(DD$5&gt;=Inputs!$C$89,DD$5&lt;Inputs!$D$89),Inputs!$F$89,IF(AND(DD$5&gt;=Inputs!$C$90,DD$5&lt;Inputs!$D$90),Inputs!$F$90,IF(AND(DD$5&gt;=Inputs!$C$91,DD$5&lt;Inputs!$D$91),Inputs!$F$91,IF(AND(DD$5&gt;=Inputs!$C$92,DD$5&lt;Inputs!$D$92),Inputs!$F$92,IF(AND(DD$5&gt;=Inputs!$C$93,DD$5&lt;Inputs!$D$93),Inputs!$F$93,IF(AND(DD$5&gt;=Inputs!$C$94,DD$5&lt;Inputs!$D$94),Inputs!$F$94,IF(AND(DD$5&gt;=Inputs!$C$95,DD$5&lt;Inputs!$D$95),Inputs!$F$95,IF(AND(DD$5&gt;=Inputs!$C$96,DD$5&lt;Inputs!$D$96),Inputs!$F$96,IF(AND(DD$5&gt;=Inputs!$C$97,DD$5&lt;Inputs!$D$97),Inputs!$F$97,IF(AND(DD$5&gt;=Inputs!$C$98,DD$5&lt;Inputs!$D$98),Inputs!$F$98,IF(AND(DD$5&gt;=Inputs!$C$99,DD$5&lt;Inputs!$D$99),Inputs!$F$99,IF(AND(DD$5&gt;=Inputs!$C$100,DD$5&lt;Inputs!$D$100),Inputs!$F$100,0))))))))))))</f>
        <v>65</v>
      </c>
      <c r="DE46" s="38">
        <f>IF(AND(DE$5&gt;=Inputs!$C$89,DE$5&lt;Inputs!$D$89),Inputs!$F$89,IF(AND(DE$5&gt;=Inputs!$C$90,DE$5&lt;Inputs!$D$90),Inputs!$F$90,IF(AND(DE$5&gt;=Inputs!$C$91,DE$5&lt;Inputs!$D$91),Inputs!$F$91,IF(AND(DE$5&gt;=Inputs!$C$92,DE$5&lt;Inputs!$D$92),Inputs!$F$92,IF(AND(DE$5&gt;=Inputs!$C$93,DE$5&lt;Inputs!$D$93),Inputs!$F$93,IF(AND(DE$5&gt;=Inputs!$C$94,DE$5&lt;Inputs!$D$94),Inputs!$F$94,IF(AND(DE$5&gt;=Inputs!$C$95,DE$5&lt;Inputs!$D$95),Inputs!$F$95,IF(AND(DE$5&gt;=Inputs!$C$96,DE$5&lt;Inputs!$D$96),Inputs!$F$96,IF(AND(DE$5&gt;=Inputs!$C$97,DE$5&lt;Inputs!$D$97),Inputs!$F$97,IF(AND(DE$5&gt;=Inputs!$C$98,DE$5&lt;Inputs!$D$98),Inputs!$F$98,IF(AND(DE$5&gt;=Inputs!$C$99,DE$5&lt;Inputs!$D$99),Inputs!$F$99,IF(AND(DE$5&gt;=Inputs!$C$100,DE$5&lt;Inputs!$D$100),Inputs!$F$100,0))))))))))))</f>
        <v>65</v>
      </c>
      <c r="DF46" s="38">
        <f>IF(AND(DF$5&gt;=Inputs!$C$89,DF$5&lt;Inputs!$D$89),Inputs!$F$89,IF(AND(DF$5&gt;=Inputs!$C$90,DF$5&lt;Inputs!$D$90),Inputs!$F$90,IF(AND(DF$5&gt;=Inputs!$C$91,DF$5&lt;Inputs!$D$91),Inputs!$F$91,IF(AND(DF$5&gt;=Inputs!$C$92,DF$5&lt;Inputs!$D$92),Inputs!$F$92,IF(AND(DF$5&gt;=Inputs!$C$93,DF$5&lt;Inputs!$D$93),Inputs!$F$93,IF(AND(DF$5&gt;=Inputs!$C$94,DF$5&lt;Inputs!$D$94),Inputs!$F$94,IF(AND(DF$5&gt;=Inputs!$C$95,DF$5&lt;Inputs!$D$95),Inputs!$F$95,IF(AND(DF$5&gt;=Inputs!$C$96,DF$5&lt;Inputs!$D$96),Inputs!$F$96,IF(AND(DF$5&gt;=Inputs!$C$97,DF$5&lt;Inputs!$D$97),Inputs!$F$97,IF(AND(DF$5&gt;=Inputs!$C$98,DF$5&lt;Inputs!$D$98),Inputs!$F$98,IF(AND(DF$5&gt;=Inputs!$C$99,DF$5&lt;Inputs!$D$99),Inputs!$F$99,IF(AND(DF$5&gt;=Inputs!$C$100,DF$5&lt;Inputs!$D$100),Inputs!$F$100,0))))))))))))</f>
        <v>65</v>
      </c>
      <c r="DG46" s="38">
        <f>IF(AND(DG$5&gt;=Inputs!$C$89,DG$5&lt;Inputs!$D$89),Inputs!$F$89,IF(AND(DG$5&gt;=Inputs!$C$90,DG$5&lt;Inputs!$D$90),Inputs!$F$90,IF(AND(DG$5&gt;=Inputs!$C$91,DG$5&lt;Inputs!$D$91),Inputs!$F$91,IF(AND(DG$5&gt;=Inputs!$C$92,DG$5&lt;Inputs!$D$92),Inputs!$F$92,IF(AND(DG$5&gt;=Inputs!$C$93,DG$5&lt;Inputs!$D$93),Inputs!$F$93,IF(AND(DG$5&gt;=Inputs!$C$94,DG$5&lt;Inputs!$D$94),Inputs!$F$94,IF(AND(DG$5&gt;=Inputs!$C$95,DG$5&lt;Inputs!$D$95),Inputs!$F$95,IF(AND(DG$5&gt;=Inputs!$C$96,DG$5&lt;Inputs!$D$96),Inputs!$F$96,IF(AND(DG$5&gt;=Inputs!$C$97,DG$5&lt;Inputs!$D$97),Inputs!$F$97,IF(AND(DG$5&gt;=Inputs!$C$98,DG$5&lt;Inputs!$D$98),Inputs!$F$98,IF(AND(DG$5&gt;=Inputs!$C$99,DG$5&lt;Inputs!$D$99),Inputs!$F$99,IF(AND(DG$5&gt;=Inputs!$C$100,DG$5&lt;Inputs!$D$100),Inputs!$F$100,0))))))))))))</f>
        <v>65</v>
      </c>
      <c r="DH46" s="38">
        <f>IF(AND(DH$5&gt;=Inputs!$C$89,DH$5&lt;Inputs!$D$89),Inputs!$F$89,IF(AND(DH$5&gt;=Inputs!$C$90,DH$5&lt;Inputs!$D$90),Inputs!$F$90,IF(AND(DH$5&gt;=Inputs!$C$91,DH$5&lt;Inputs!$D$91),Inputs!$F$91,IF(AND(DH$5&gt;=Inputs!$C$92,DH$5&lt;Inputs!$D$92),Inputs!$F$92,IF(AND(DH$5&gt;=Inputs!$C$93,DH$5&lt;Inputs!$D$93),Inputs!$F$93,IF(AND(DH$5&gt;=Inputs!$C$94,DH$5&lt;Inputs!$D$94),Inputs!$F$94,IF(AND(DH$5&gt;=Inputs!$C$95,DH$5&lt;Inputs!$D$95),Inputs!$F$95,IF(AND(DH$5&gt;=Inputs!$C$96,DH$5&lt;Inputs!$D$96),Inputs!$F$96,IF(AND(DH$5&gt;=Inputs!$C$97,DH$5&lt;Inputs!$D$97),Inputs!$F$97,IF(AND(DH$5&gt;=Inputs!$C$98,DH$5&lt;Inputs!$D$98),Inputs!$F$98,IF(AND(DH$5&gt;=Inputs!$C$99,DH$5&lt;Inputs!$D$99),Inputs!$F$99,IF(AND(DH$5&gt;=Inputs!$C$100,DH$5&lt;Inputs!$D$100),Inputs!$F$100,0))))))))))))</f>
        <v>65</v>
      </c>
      <c r="DI46" s="38">
        <f>IF(AND(DI$5&gt;=Inputs!$C$89,DI$5&lt;Inputs!$D$89),Inputs!$F$89,IF(AND(DI$5&gt;=Inputs!$C$90,DI$5&lt;Inputs!$D$90),Inputs!$F$90,IF(AND(DI$5&gt;=Inputs!$C$91,DI$5&lt;Inputs!$D$91),Inputs!$F$91,IF(AND(DI$5&gt;=Inputs!$C$92,DI$5&lt;Inputs!$D$92),Inputs!$F$92,IF(AND(DI$5&gt;=Inputs!$C$93,DI$5&lt;Inputs!$D$93),Inputs!$F$93,IF(AND(DI$5&gt;=Inputs!$C$94,DI$5&lt;Inputs!$D$94),Inputs!$F$94,IF(AND(DI$5&gt;=Inputs!$C$95,DI$5&lt;Inputs!$D$95),Inputs!$F$95,IF(AND(DI$5&gt;=Inputs!$C$96,DI$5&lt;Inputs!$D$96),Inputs!$F$96,IF(AND(DI$5&gt;=Inputs!$C$97,DI$5&lt;Inputs!$D$97),Inputs!$F$97,IF(AND(DI$5&gt;=Inputs!$C$98,DI$5&lt;Inputs!$D$98),Inputs!$F$98,IF(AND(DI$5&gt;=Inputs!$C$99,DI$5&lt;Inputs!$D$99),Inputs!$F$99,IF(AND(DI$5&gt;=Inputs!$C$100,DI$5&lt;Inputs!$D$100),Inputs!$F$100,0))))))))))))</f>
        <v>65</v>
      </c>
      <c r="DJ46" s="38">
        <f>IF(AND(DJ$5&gt;=Inputs!$C$89,DJ$5&lt;Inputs!$D$89),Inputs!$F$89,IF(AND(DJ$5&gt;=Inputs!$C$90,DJ$5&lt;Inputs!$D$90),Inputs!$F$90,IF(AND(DJ$5&gt;=Inputs!$C$91,DJ$5&lt;Inputs!$D$91),Inputs!$F$91,IF(AND(DJ$5&gt;=Inputs!$C$92,DJ$5&lt;Inputs!$D$92),Inputs!$F$92,IF(AND(DJ$5&gt;=Inputs!$C$93,DJ$5&lt;Inputs!$D$93),Inputs!$F$93,IF(AND(DJ$5&gt;=Inputs!$C$94,DJ$5&lt;Inputs!$D$94),Inputs!$F$94,IF(AND(DJ$5&gt;=Inputs!$C$95,DJ$5&lt;Inputs!$D$95),Inputs!$F$95,IF(AND(DJ$5&gt;=Inputs!$C$96,DJ$5&lt;Inputs!$D$96),Inputs!$F$96,IF(AND(DJ$5&gt;=Inputs!$C$97,DJ$5&lt;Inputs!$D$97),Inputs!$F$97,IF(AND(DJ$5&gt;=Inputs!$C$98,DJ$5&lt;Inputs!$D$98),Inputs!$F$98,IF(AND(DJ$5&gt;=Inputs!$C$99,DJ$5&lt;Inputs!$D$99),Inputs!$F$99,IF(AND(DJ$5&gt;=Inputs!$C$100,DJ$5&lt;Inputs!$D$100),Inputs!$F$100,0))))))))))))</f>
        <v>65</v>
      </c>
      <c r="DK46" s="38">
        <f>IF(AND(DK$5&gt;=Inputs!$C$89,DK$5&lt;Inputs!$D$89),Inputs!$F$89,IF(AND(DK$5&gt;=Inputs!$C$90,DK$5&lt;Inputs!$D$90),Inputs!$F$90,IF(AND(DK$5&gt;=Inputs!$C$91,DK$5&lt;Inputs!$D$91),Inputs!$F$91,IF(AND(DK$5&gt;=Inputs!$C$92,DK$5&lt;Inputs!$D$92),Inputs!$F$92,IF(AND(DK$5&gt;=Inputs!$C$93,DK$5&lt;Inputs!$D$93),Inputs!$F$93,IF(AND(DK$5&gt;=Inputs!$C$94,DK$5&lt;Inputs!$D$94),Inputs!$F$94,IF(AND(DK$5&gt;=Inputs!$C$95,DK$5&lt;Inputs!$D$95),Inputs!$F$95,IF(AND(DK$5&gt;=Inputs!$C$96,DK$5&lt;Inputs!$D$96),Inputs!$F$96,IF(AND(DK$5&gt;=Inputs!$C$97,DK$5&lt;Inputs!$D$97),Inputs!$F$97,IF(AND(DK$5&gt;=Inputs!$C$98,DK$5&lt;Inputs!$D$98),Inputs!$F$98,IF(AND(DK$5&gt;=Inputs!$C$99,DK$5&lt;Inputs!$D$99),Inputs!$F$99,IF(AND(DK$5&gt;=Inputs!$C$100,DK$5&lt;Inputs!$D$100),Inputs!$F$100,0))))))))))))</f>
        <v>65</v>
      </c>
      <c r="DL46" s="38">
        <f>IF(AND(DL$5&gt;=Inputs!$C$89,DL$5&lt;Inputs!$D$89),Inputs!$F$89,IF(AND(DL$5&gt;=Inputs!$C$90,DL$5&lt;Inputs!$D$90),Inputs!$F$90,IF(AND(DL$5&gt;=Inputs!$C$91,DL$5&lt;Inputs!$D$91),Inputs!$F$91,IF(AND(DL$5&gt;=Inputs!$C$92,DL$5&lt;Inputs!$D$92),Inputs!$F$92,IF(AND(DL$5&gt;=Inputs!$C$93,DL$5&lt;Inputs!$D$93),Inputs!$F$93,IF(AND(DL$5&gt;=Inputs!$C$94,DL$5&lt;Inputs!$D$94),Inputs!$F$94,IF(AND(DL$5&gt;=Inputs!$C$95,DL$5&lt;Inputs!$D$95),Inputs!$F$95,IF(AND(DL$5&gt;=Inputs!$C$96,DL$5&lt;Inputs!$D$96),Inputs!$F$96,IF(AND(DL$5&gt;=Inputs!$C$97,DL$5&lt;Inputs!$D$97),Inputs!$F$97,IF(AND(DL$5&gt;=Inputs!$C$98,DL$5&lt;Inputs!$D$98),Inputs!$F$98,IF(AND(DL$5&gt;=Inputs!$C$99,DL$5&lt;Inputs!$D$99),Inputs!$F$99,IF(AND(DL$5&gt;=Inputs!$C$100,DL$5&lt;Inputs!$D$100),Inputs!$F$100,0))))))))))))</f>
        <v>65</v>
      </c>
      <c r="DM46" s="38">
        <f>IF(AND(DM$5&gt;=Inputs!$C$89,DM$5&lt;Inputs!$D$89),Inputs!$F$89,IF(AND(DM$5&gt;=Inputs!$C$90,DM$5&lt;Inputs!$D$90),Inputs!$F$90,IF(AND(DM$5&gt;=Inputs!$C$91,DM$5&lt;Inputs!$D$91),Inputs!$F$91,IF(AND(DM$5&gt;=Inputs!$C$92,DM$5&lt;Inputs!$D$92),Inputs!$F$92,IF(AND(DM$5&gt;=Inputs!$C$93,DM$5&lt;Inputs!$D$93),Inputs!$F$93,IF(AND(DM$5&gt;=Inputs!$C$94,DM$5&lt;Inputs!$D$94),Inputs!$F$94,IF(AND(DM$5&gt;=Inputs!$C$95,DM$5&lt;Inputs!$D$95),Inputs!$F$95,IF(AND(DM$5&gt;=Inputs!$C$96,DM$5&lt;Inputs!$D$96),Inputs!$F$96,IF(AND(DM$5&gt;=Inputs!$C$97,DM$5&lt;Inputs!$D$97),Inputs!$F$97,IF(AND(DM$5&gt;=Inputs!$C$98,DM$5&lt;Inputs!$D$98),Inputs!$F$98,IF(AND(DM$5&gt;=Inputs!$C$99,DM$5&lt;Inputs!$D$99),Inputs!$F$99,IF(AND(DM$5&gt;=Inputs!$C$100,DM$5&lt;Inputs!$D$100),Inputs!$F$100,0))))))))))))</f>
        <v>65</v>
      </c>
      <c r="DN46" s="38">
        <f>IF(AND(DN$5&gt;=Inputs!$C$89,DN$5&lt;Inputs!$D$89),Inputs!$F$89,IF(AND(DN$5&gt;=Inputs!$C$90,DN$5&lt;Inputs!$D$90),Inputs!$F$90,IF(AND(DN$5&gt;=Inputs!$C$91,DN$5&lt;Inputs!$D$91),Inputs!$F$91,IF(AND(DN$5&gt;=Inputs!$C$92,DN$5&lt;Inputs!$D$92),Inputs!$F$92,IF(AND(DN$5&gt;=Inputs!$C$93,DN$5&lt;Inputs!$D$93),Inputs!$F$93,IF(AND(DN$5&gt;=Inputs!$C$94,DN$5&lt;Inputs!$D$94),Inputs!$F$94,IF(AND(DN$5&gt;=Inputs!$C$95,DN$5&lt;Inputs!$D$95),Inputs!$F$95,IF(AND(DN$5&gt;=Inputs!$C$96,DN$5&lt;Inputs!$D$96),Inputs!$F$96,IF(AND(DN$5&gt;=Inputs!$C$97,DN$5&lt;Inputs!$D$97),Inputs!$F$97,IF(AND(DN$5&gt;=Inputs!$C$98,DN$5&lt;Inputs!$D$98),Inputs!$F$98,IF(AND(DN$5&gt;=Inputs!$C$99,DN$5&lt;Inputs!$D$99),Inputs!$F$99,IF(AND(DN$5&gt;=Inputs!$C$100,DN$5&lt;Inputs!$D$100),Inputs!$F$100,0))))))))))))</f>
        <v>65</v>
      </c>
      <c r="DO46" s="38">
        <f>IF(AND(DO$5&gt;=Inputs!$C$89,DO$5&lt;Inputs!$D$89),Inputs!$F$89,IF(AND(DO$5&gt;=Inputs!$C$90,DO$5&lt;Inputs!$D$90),Inputs!$F$90,IF(AND(DO$5&gt;=Inputs!$C$91,DO$5&lt;Inputs!$D$91),Inputs!$F$91,IF(AND(DO$5&gt;=Inputs!$C$92,DO$5&lt;Inputs!$D$92),Inputs!$F$92,IF(AND(DO$5&gt;=Inputs!$C$93,DO$5&lt;Inputs!$D$93),Inputs!$F$93,IF(AND(DO$5&gt;=Inputs!$C$94,DO$5&lt;Inputs!$D$94),Inputs!$F$94,IF(AND(DO$5&gt;=Inputs!$C$95,DO$5&lt;Inputs!$D$95),Inputs!$F$95,IF(AND(DO$5&gt;=Inputs!$C$96,DO$5&lt;Inputs!$D$96),Inputs!$F$96,IF(AND(DO$5&gt;=Inputs!$C$97,DO$5&lt;Inputs!$D$97),Inputs!$F$97,IF(AND(DO$5&gt;=Inputs!$C$98,DO$5&lt;Inputs!$D$98),Inputs!$F$98,IF(AND(DO$5&gt;=Inputs!$C$99,DO$5&lt;Inputs!$D$99),Inputs!$F$99,IF(AND(DO$5&gt;=Inputs!$C$100,DO$5&lt;Inputs!$D$100),Inputs!$F$100,0))))))))))))</f>
        <v>65</v>
      </c>
      <c r="DP46" s="38">
        <f>IF(AND(DP$5&gt;=Inputs!$C$89,DP$5&lt;Inputs!$D$89),Inputs!$F$89,IF(AND(DP$5&gt;=Inputs!$C$90,DP$5&lt;Inputs!$D$90),Inputs!$F$90,IF(AND(DP$5&gt;=Inputs!$C$91,DP$5&lt;Inputs!$D$91),Inputs!$F$91,IF(AND(DP$5&gt;=Inputs!$C$92,DP$5&lt;Inputs!$D$92),Inputs!$F$92,IF(AND(DP$5&gt;=Inputs!$C$93,DP$5&lt;Inputs!$D$93),Inputs!$F$93,IF(AND(DP$5&gt;=Inputs!$C$94,DP$5&lt;Inputs!$D$94),Inputs!$F$94,IF(AND(DP$5&gt;=Inputs!$C$95,DP$5&lt;Inputs!$D$95),Inputs!$F$95,IF(AND(DP$5&gt;=Inputs!$C$96,DP$5&lt;Inputs!$D$96),Inputs!$F$96,IF(AND(DP$5&gt;=Inputs!$C$97,DP$5&lt;Inputs!$D$97),Inputs!$F$97,IF(AND(DP$5&gt;=Inputs!$C$98,DP$5&lt;Inputs!$D$98),Inputs!$F$98,IF(AND(DP$5&gt;=Inputs!$C$99,DP$5&lt;Inputs!$D$99),Inputs!$F$99,IF(AND(DP$5&gt;=Inputs!$C$100,DP$5&lt;Inputs!$D$100),Inputs!$F$100,0))))))))))))</f>
        <v>65</v>
      </c>
      <c r="DQ46" s="38">
        <f>IF(AND(DQ$5&gt;=Inputs!$C$89,DQ$5&lt;Inputs!$D$89),Inputs!$F$89,IF(AND(DQ$5&gt;=Inputs!$C$90,DQ$5&lt;Inputs!$D$90),Inputs!$F$90,IF(AND(DQ$5&gt;=Inputs!$C$91,DQ$5&lt;Inputs!$D$91),Inputs!$F$91,IF(AND(DQ$5&gt;=Inputs!$C$92,DQ$5&lt;Inputs!$D$92),Inputs!$F$92,IF(AND(DQ$5&gt;=Inputs!$C$93,DQ$5&lt;Inputs!$D$93),Inputs!$F$93,IF(AND(DQ$5&gt;=Inputs!$C$94,DQ$5&lt;Inputs!$D$94),Inputs!$F$94,IF(AND(DQ$5&gt;=Inputs!$C$95,DQ$5&lt;Inputs!$D$95),Inputs!$F$95,IF(AND(DQ$5&gt;=Inputs!$C$96,DQ$5&lt;Inputs!$D$96),Inputs!$F$96,IF(AND(DQ$5&gt;=Inputs!$C$97,DQ$5&lt;Inputs!$D$97),Inputs!$F$97,IF(AND(DQ$5&gt;=Inputs!$C$98,DQ$5&lt;Inputs!$D$98),Inputs!$F$98,IF(AND(DQ$5&gt;=Inputs!$C$99,DQ$5&lt;Inputs!$D$99),Inputs!$F$99,IF(AND(DQ$5&gt;=Inputs!$C$100,DQ$5&lt;Inputs!$D$100),Inputs!$F$100,0))))))))))))</f>
        <v>65</v>
      </c>
      <c r="DR46" s="38">
        <f>IF(AND(DR$5&gt;=Inputs!$C$89,DR$5&lt;Inputs!$D$89),Inputs!$F$89,IF(AND(DR$5&gt;=Inputs!$C$90,DR$5&lt;Inputs!$D$90),Inputs!$F$90,IF(AND(DR$5&gt;=Inputs!$C$91,DR$5&lt;Inputs!$D$91),Inputs!$F$91,IF(AND(DR$5&gt;=Inputs!$C$92,DR$5&lt;Inputs!$D$92),Inputs!$F$92,IF(AND(DR$5&gt;=Inputs!$C$93,DR$5&lt;Inputs!$D$93),Inputs!$F$93,IF(AND(DR$5&gt;=Inputs!$C$94,DR$5&lt;Inputs!$D$94),Inputs!$F$94,IF(AND(DR$5&gt;=Inputs!$C$95,DR$5&lt;Inputs!$D$95),Inputs!$F$95,IF(AND(DR$5&gt;=Inputs!$C$96,DR$5&lt;Inputs!$D$96),Inputs!$F$96,IF(AND(DR$5&gt;=Inputs!$C$97,DR$5&lt;Inputs!$D$97),Inputs!$F$97,IF(AND(DR$5&gt;=Inputs!$C$98,DR$5&lt;Inputs!$D$98),Inputs!$F$98,IF(AND(DR$5&gt;=Inputs!$C$99,DR$5&lt;Inputs!$D$99),Inputs!$F$99,IF(AND(DR$5&gt;=Inputs!$C$100,DR$5&lt;Inputs!$D$100),Inputs!$F$100,0))))))))))))</f>
        <v>65</v>
      </c>
    </row>
    <row r="47" ht="14.25" customHeight="1" outlineLevel="2">
      <c r="B47" s="277" t="s">
        <v>164</v>
      </c>
      <c r="C47" s="38">
        <f>IF(AND(C$5&gt;=Inputs!$C$89,C$5&lt;Inputs!$D$89),Inputs!$G$89,IF(AND(C$5&gt;=Inputs!$C$90,C$5&lt;Inputs!$D$90),Inputs!$G$90,IF(AND(C$5&gt;=Inputs!$C$91,C$5&lt;Inputs!$D$91),Inputs!$G$91,IF(AND(C$5&gt;=Inputs!$C$92,C$5&lt;Inputs!$D$92),Inputs!$G$92,IF(AND(C$5&gt;=Inputs!$C$93,C$5&lt;Inputs!$D$93),Inputs!$G$93,IF(AND(C$5&gt;=Inputs!$C$94,C$5&lt;Inputs!$D$94),Inputs!$G$94,IF(AND(C$5&gt;=Inputs!$C$95,C$5&lt;Inputs!$D$95),Inputs!$G$95,IF(AND(C$5&gt;=Inputs!$C$96,C$5&lt;Inputs!$D$96),Inputs!$G$96,IF(AND(C$5&gt;=Inputs!$C$97,C$5&lt;Inputs!$D$97),Inputs!$G$97,IF(AND(C$5&gt;=Inputs!$C$98,C$5&lt;Inputs!$D$98),Inputs!$G$98,IF(AND(C$5&gt;=Inputs!$C$99,C$5&lt;Inputs!$D$99),Inputs!$G$99,IF(AND(C$5&gt;=Inputs!$C$100,C$5&lt;Inputs!$D$100),Inputs!$G$100,0))))))))))))</f>
        <v>10</v>
      </c>
      <c r="D47" s="38">
        <f>IF(AND(D$5&gt;=Inputs!$C$89,D$5&lt;Inputs!$D$89),Inputs!$G$89,IF(AND(D$5&gt;=Inputs!$C$90,D$5&lt;Inputs!$D$90),Inputs!$G$90,IF(AND(D$5&gt;=Inputs!$C$91,D$5&lt;Inputs!$D$91),Inputs!$G$91,IF(AND(D$5&gt;=Inputs!$C$92,D$5&lt;Inputs!$D$92),Inputs!$G$92,IF(AND(D$5&gt;=Inputs!$C$93,D$5&lt;Inputs!$D$93),Inputs!$G$93,IF(AND(D$5&gt;=Inputs!$C$94,D$5&lt;Inputs!$D$94),Inputs!$G$94,IF(AND(D$5&gt;=Inputs!$C$95,D$5&lt;Inputs!$D$95),Inputs!$G$95,IF(AND(D$5&gt;=Inputs!$C$96,D$5&lt;Inputs!$D$96),Inputs!$G$96,IF(AND(D$5&gt;=Inputs!$C$97,D$5&lt;Inputs!$D$97),Inputs!$G$97,IF(AND(D$5&gt;=Inputs!$C$98,D$5&lt;Inputs!$D$98),Inputs!$G$98,IF(AND(D$5&gt;=Inputs!$C$99,D$5&lt;Inputs!$D$99),Inputs!$G$99,IF(AND(D$5&gt;=Inputs!$C$100,D$5&lt;Inputs!$D$100),Inputs!$G$100,0))))))))))))</f>
        <v>10</v>
      </c>
      <c r="E47" s="38">
        <f>IF(AND(E$5&gt;=Inputs!$C$89,E$5&lt;Inputs!$D$89),Inputs!$G$89,IF(AND(E$5&gt;=Inputs!$C$90,E$5&lt;Inputs!$D$90),Inputs!$G$90,IF(AND(E$5&gt;=Inputs!$C$91,E$5&lt;Inputs!$D$91),Inputs!$G$91,IF(AND(E$5&gt;=Inputs!$C$92,E$5&lt;Inputs!$D$92),Inputs!$G$92,IF(AND(E$5&gt;=Inputs!$C$93,E$5&lt;Inputs!$D$93),Inputs!$G$93,IF(AND(E$5&gt;=Inputs!$C$94,E$5&lt;Inputs!$D$94),Inputs!$G$94,IF(AND(E$5&gt;=Inputs!$C$95,E$5&lt;Inputs!$D$95),Inputs!$G$95,IF(AND(E$5&gt;=Inputs!$C$96,E$5&lt;Inputs!$D$96),Inputs!$G$96,IF(AND(E$5&gt;=Inputs!$C$97,E$5&lt;Inputs!$D$97),Inputs!$G$97,IF(AND(E$5&gt;=Inputs!$C$98,E$5&lt;Inputs!$D$98),Inputs!$G$98,IF(AND(E$5&gt;=Inputs!$C$99,E$5&lt;Inputs!$D$99),Inputs!$G$99,IF(AND(E$5&gt;=Inputs!$C$100,E$5&lt;Inputs!$D$100),Inputs!$G$100,0))))))))))))</f>
        <v>10</v>
      </c>
      <c r="F47" s="38">
        <f>IF(AND(F$5&gt;=Inputs!$C$89,F$5&lt;Inputs!$D$89),Inputs!$G$89,IF(AND(F$5&gt;=Inputs!$C$90,F$5&lt;Inputs!$D$90),Inputs!$G$90,IF(AND(F$5&gt;=Inputs!$C$91,F$5&lt;Inputs!$D$91),Inputs!$G$91,IF(AND(F$5&gt;=Inputs!$C$92,F$5&lt;Inputs!$D$92),Inputs!$G$92,IF(AND(F$5&gt;=Inputs!$C$93,F$5&lt;Inputs!$D$93),Inputs!$G$93,IF(AND(F$5&gt;=Inputs!$C$94,F$5&lt;Inputs!$D$94),Inputs!$G$94,IF(AND(F$5&gt;=Inputs!$C$95,F$5&lt;Inputs!$D$95),Inputs!$G$95,IF(AND(F$5&gt;=Inputs!$C$96,F$5&lt;Inputs!$D$96),Inputs!$G$96,IF(AND(F$5&gt;=Inputs!$C$97,F$5&lt;Inputs!$D$97),Inputs!$G$97,IF(AND(F$5&gt;=Inputs!$C$98,F$5&lt;Inputs!$D$98),Inputs!$G$98,IF(AND(F$5&gt;=Inputs!$C$99,F$5&lt;Inputs!$D$99),Inputs!$G$99,IF(AND(F$5&gt;=Inputs!$C$100,F$5&lt;Inputs!$D$100),Inputs!$G$100,0))))))))))))</f>
        <v>10</v>
      </c>
      <c r="G47" s="38">
        <f>IF(AND(G$5&gt;=Inputs!$C$89,G$5&lt;Inputs!$D$89),Inputs!$G$89,IF(AND(G$5&gt;=Inputs!$C$90,G$5&lt;Inputs!$D$90),Inputs!$G$90,IF(AND(G$5&gt;=Inputs!$C$91,G$5&lt;Inputs!$D$91),Inputs!$G$91,IF(AND(G$5&gt;=Inputs!$C$92,G$5&lt;Inputs!$D$92),Inputs!$G$92,IF(AND(G$5&gt;=Inputs!$C$93,G$5&lt;Inputs!$D$93),Inputs!$G$93,IF(AND(G$5&gt;=Inputs!$C$94,G$5&lt;Inputs!$D$94),Inputs!$G$94,IF(AND(G$5&gt;=Inputs!$C$95,G$5&lt;Inputs!$D$95),Inputs!$G$95,IF(AND(G$5&gt;=Inputs!$C$96,G$5&lt;Inputs!$D$96),Inputs!$G$96,IF(AND(G$5&gt;=Inputs!$C$97,G$5&lt;Inputs!$D$97),Inputs!$G$97,IF(AND(G$5&gt;=Inputs!$C$98,G$5&lt;Inputs!$D$98),Inputs!$G$98,IF(AND(G$5&gt;=Inputs!$C$99,G$5&lt;Inputs!$D$99),Inputs!$G$99,IF(AND(G$5&gt;=Inputs!$C$100,G$5&lt;Inputs!$D$100),Inputs!$G$100,0))))))))))))</f>
        <v>10</v>
      </c>
      <c r="H47" s="38">
        <f>IF(AND(H$5&gt;=Inputs!$C$89,H$5&lt;Inputs!$D$89),Inputs!$G$89,IF(AND(H$5&gt;=Inputs!$C$90,H$5&lt;Inputs!$D$90),Inputs!$G$90,IF(AND(H$5&gt;=Inputs!$C$91,H$5&lt;Inputs!$D$91),Inputs!$G$91,IF(AND(H$5&gt;=Inputs!$C$92,H$5&lt;Inputs!$D$92),Inputs!$G$92,IF(AND(H$5&gt;=Inputs!$C$93,H$5&lt;Inputs!$D$93),Inputs!$G$93,IF(AND(H$5&gt;=Inputs!$C$94,H$5&lt;Inputs!$D$94),Inputs!$G$94,IF(AND(H$5&gt;=Inputs!$C$95,H$5&lt;Inputs!$D$95),Inputs!$G$95,IF(AND(H$5&gt;=Inputs!$C$96,H$5&lt;Inputs!$D$96),Inputs!$G$96,IF(AND(H$5&gt;=Inputs!$C$97,H$5&lt;Inputs!$D$97),Inputs!$G$97,IF(AND(H$5&gt;=Inputs!$C$98,H$5&lt;Inputs!$D$98),Inputs!$G$98,IF(AND(H$5&gt;=Inputs!$C$99,H$5&lt;Inputs!$D$99),Inputs!$G$99,IF(AND(H$5&gt;=Inputs!$C$100,H$5&lt;Inputs!$D$100),Inputs!$G$100,0))))))))))))</f>
        <v>10</v>
      </c>
      <c r="I47" s="38">
        <f>IF(AND(I$5&gt;=Inputs!$C$89,I$5&lt;Inputs!$D$89),Inputs!$G$89,IF(AND(I$5&gt;=Inputs!$C$90,I$5&lt;Inputs!$D$90),Inputs!$G$90,IF(AND(I$5&gt;=Inputs!$C$91,I$5&lt;Inputs!$D$91),Inputs!$G$91,IF(AND(I$5&gt;=Inputs!$C$92,I$5&lt;Inputs!$D$92),Inputs!$G$92,IF(AND(I$5&gt;=Inputs!$C$93,I$5&lt;Inputs!$D$93),Inputs!$G$93,IF(AND(I$5&gt;=Inputs!$C$94,I$5&lt;Inputs!$D$94),Inputs!$G$94,IF(AND(I$5&gt;=Inputs!$C$95,I$5&lt;Inputs!$D$95),Inputs!$G$95,IF(AND(I$5&gt;=Inputs!$C$96,I$5&lt;Inputs!$D$96),Inputs!$G$96,IF(AND(I$5&gt;=Inputs!$C$97,I$5&lt;Inputs!$D$97),Inputs!$G$97,IF(AND(I$5&gt;=Inputs!$C$98,I$5&lt;Inputs!$D$98),Inputs!$G$98,IF(AND(I$5&gt;=Inputs!$C$99,I$5&lt;Inputs!$D$99),Inputs!$G$99,IF(AND(I$5&gt;=Inputs!$C$100,I$5&lt;Inputs!$D$100),Inputs!$G$100,0))))))))))))</f>
        <v>10</v>
      </c>
      <c r="J47" s="38">
        <f>IF(AND(J$5&gt;=Inputs!$C$89,J$5&lt;Inputs!$D$89),Inputs!$G$89,IF(AND(J$5&gt;=Inputs!$C$90,J$5&lt;Inputs!$D$90),Inputs!$G$90,IF(AND(J$5&gt;=Inputs!$C$91,J$5&lt;Inputs!$D$91),Inputs!$G$91,IF(AND(J$5&gt;=Inputs!$C$92,J$5&lt;Inputs!$D$92),Inputs!$G$92,IF(AND(J$5&gt;=Inputs!$C$93,J$5&lt;Inputs!$D$93),Inputs!$G$93,IF(AND(J$5&gt;=Inputs!$C$94,J$5&lt;Inputs!$D$94),Inputs!$G$94,IF(AND(J$5&gt;=Inputs!$C$95,J$5&lt;Inputs!$D$95),Inputs!$G$95,IF(AND(J$5&gt;=Inputs!$C$96,J$5&lt;Inputs!$D$96),Inputs!$G$96,IF(AND(J$5&gt;=Inputs!$C$97,J$5&lt;Inputs!$D$97),Inputs!$G$97,IF(AND(J$5&gt;=Inputs!$C$98,J$5&lt;Inputs!$D$98),Inputs!$G$98,IF(AND(J$5&gt;=Inputs!$C$99,J$5&lt;Inputs!$D$99),Inputs!$G$99,IF(AND(J$5&gt;=Inputs!$C$100,J$5&lt;Inputs!$D$100),Inputs!$G$100,0))))))))))))</f>
        <v>10</v>
      </c>
      <c r="K47" s="38">
        <f>IF(AND(K$5&gt;=Inputs!$C$89,K$5&lt;Inputs!$D$89),Inputs!$G$89,IF(AND(K$5&gt;=Inputs!$C$90,K$5&lt;Inputs!$D$90),Inputs!$G$90,IF(AND(K$5&gt;=Inputs!$C$91,K$5&lt;Inputs!$D$91),Inputs!$G$91,IF(AND(K$5&gt;=Inputs!$C$92,K$5&lt;Inputs!$D$92),Inputs!$G$92,IF(AND(K$5&gt;=Inputs!$C$93,K$5&lt;Inputs!$D$93),Inputs!$G$93,IF(AND(K$5&gt;=Inputs!$C$94,K$5&lt;Inputs!$D$94),Inputs!$G$94,IF(AND(K$5&gt;=Inputs!$C$95,K$5&lt;Inputs!$D$95),Inputs!$G$95,IF(AND(K$5&gt;=Inputs!$C$96,K$5&lt;Inputs!$D$96),Inputs!$G$96,IF(AND(K$5&gt;=Inputs!$C$97,K$5&lt;Inputs!$D$97),Inputs!$G$97,IF(AND(K$5&gt;=Inputs!$C$98,K$5&lt;Inputs!$D$98),Inputs!$G$98,IF(AND(K$5&gt;=Inputs!$C$99,K$5&lt;Inputs!$D$99),Inputs!$G$99,IF(AND(K$5&gt;=Inputs!$C$100,K$5&lt;Inputs!$D$100),Inputs!$G$100,0))))))))))))</f>
        <v>10</v>
      </c>
      <c r="L47" s="38">
        <f>IF(AND(L$5&gt;=Inputs!$C$89,L$5&lt;Inputs!$D$89),Inputs!$G$89,IF(AND(L$5&gt;=Inputs!$C$90,L$5&lt;Inputs!$D$90),Inputs!$G$90,IF(AND(L$5&gt;=Inputs!$C$91,L$5&lt;Inputs!$D$91),Inputs!$G$91,IF(AND(L$5&gt;=Inputs!$C$92,L$5&lt;Inputs!$D$92),Inputs!$G$92,IF(AND(L$5&gt;=Inputs!$C$93,L$5&lt;Inputs!$D$93),Inputs!$G$93,IF(AND(L$5&gt;=Inputs!$C$94,L$5&lt;Inputs!$D$94),Inputs!$G$94,IF(AND(L$5&gt;=Inputs!$C$95,L$5&lt;Inputs!$D$95),Inputs!$G$95,IF(AND(L$5&gt;=Inputs!$C$96,L$5&lt;Inputs!$D$96),Inputs!$G$96,IF(AND(L$5&gt;=Inputs!$C$97,L$5&lt;Inputs!$D$97),Inputs!$G$97,IF(AND(L$5&gt;=Inputs!$C$98,L$5&lt;Inputs!$D$98),Inputs!$G$98,IF(AND(L$5&gt;=Inputs!$C$99,L$5&lt;Inputs!$D$99),Inputs!$G$99,IF(AND(L$5&gt;=Inputs!$C$100,L$5&lt;Inputs!$D$100),Inputs!$G$100,0))))))))))))</f>
        <v>10</v>
      </c>
      <c r="M47" s="38">
        <f>IF(AND(M$5&gt;=Inputs!$C$89,M$5&lt;Inputs!$D$89),Inputs!$G$89,IF(AND(M$5&gt;=Inputs!$C$90,M$5&lt;Inputs!$D$90),Inputs!$G$90,IF(AND(M$5&gt;=Inputs!$C$91,M$5&lt;Inputs!$D$91),Inputs!$G$91,IF(AND(M$5&gt;=Inputs!$C$92,M$5&lt;Inputs!$D$92),Inputs!$G$92,IF(AND(M$5&gt;=Inputs!$C$93,M$5&lt;Inputs!$D$93),Inputs!$G$93,IF(AND(M$5&gt;=Inputs!$C$94,M$5&lt;Inputs!$D$94),Inputs!$G$94,IF(AND(M$5&gt;=Inputs!$C$95,M$5&lt;Inputs!$D$95),Inputs!$G$95,IF(AND(M$5&gt;=Inputs!$C$96,M$5&lt;Inputs!$D$96),Inputs!$G$96,IF(AND(M$5&gt;=Inputs!$C$97,M$5&lt;Inputs!$D$97),Inputs!$G$97,IF(AND(M$5&gt;=Inputs!$C$98,M$5&lt;Inputs!$D$98),Inputs!$G$98,IF(AND(M$5&gt;=Inputs!$C$99,M$5&lt;Inputs!$D$99),Inputs!$G$99,IF(AND(M$5&gt;=Inputs!$C$100,M$5&lt;Inputs!$D$100),Inputs!$G$100,0))))))))))))</f>
        <v>10</v>
      </c>
      <c r="N47" s="38">
        <f>IF(AND(N$5&gt;=Inputs!$C$89,N$5&lt;Inputs!$D$89),Inputs!$G$89,IF(AND(N$5&gt;=Inputs!$C$90,N$5&lt;Inputs!$D$90),Inputs!$G$90,IF(AND(N$5&gt;=Inputs!$C$91,N$5&lt;Inputs!$D$91),Inputs!$G$91,IF(AND(N$5&gt;=Inputs!$C$92,N$5&lt;Inputs!$D$92),Inputs!$G$92,IF(AND(N$5&gt;=Inputs!$C$93,N$5&lt;Inputs!$D$93),Inputs!$G$93,IF(AND(N$5&gt;=Inputs!$C$94,N$5&lt;Inputs!$D$94),Inputs!$G$94,IF(AND(N$5&gt;=Inputs!$C$95,N$5&lt;Inputs!$D$95),Inputs!$G$95,IF(AND(N$5&gt;=Inputs!$C$96,N$5&lt;Inputs!$D$96),Inputs!$G$96,IF(AND(N$5&gt;=Inputs!$C$97,N$5&lt;Inputs!$D$97),Inputs!$G$97,IF(AND(N$5&gt;=Inputs!$C$98,N$5&lt;Inputs!$D$98),Inputs!$G$98,IF(AND(N$5&gt;=Inputs!$C$99,N$5&lt;Inputs!$D$99),Inputs!$G$99,IF(AND(N$5&gt;=Inputs!$C$100,N$5&lt;Inputs!$D$100),Inputs!$G$100,0))))))))))))</f>
        <v>10</v>
      </c>
      <c r="O47" s="38">
        <f>IF(AND(O$5&gt;=Inputs!$C$89,O$5&lt;Inputs!$D$89),Inputs!$G$89,IF(AND(O$5&gt;=Inputs!$C$90,O$5&lt;Inputs!$D$90),Inputs!$G$90,IF(AND(O$5&gt;=Inputs!$C$91,O$5&lt;Inputs!$D$91),Inputs!$G$91,IF(AND(O$5&gt;=Inputs!$C$92,O$5&lt;Inputs!$D$92),Inputs!$G$92,IF(AND(O$5&gt;=Inputs!$C$93,O$5&lt;Inputs!$D$93),Inputs!$G$93,IF(AND(O$5&gt;=Inputs!$C$94,O$5&lt;Inputs!$D$94),Inputs!$G$94,IF(AND(O$5&gt;=Inputs!$C$95,O$5&lt;Inputs!$D$95),Inputs!$G$95,IF(AND(O$5&gt;=Inputs!$C$96,O$5&lt;Inputs!$D$96),Inputs!$G$96,IF(AND(O$5&gt;=Inputs!$C$97,O$5&lt;Inputs!$D$97),Inputs!$G$97,IF(AND(O$5&gt;=Inputs!$C$98,O$5&lt;Inputs!$D$98),Inputs!$G$98,IF(AND(O$5&gt;=Inputs!$C$99,O$5&lt;Inputs!$D$99),Inputs!$G$99,IF(AND(O$5&gt;=Inputs!$C$100,O$5&lt;Inputs!$D$100),Inputs!$G$100,0))))))))))))</f>
        <v>10</v>
      </c>
      <c r="P47" s="38">
        <f>IF(AND(P$5&gt;=Inputs!$C$89,P$5&lt;Inputs!$D$89),Inputs!$G$89,IF(AND(P$5&gt;=Inputs!$C$90,P$5&lt;Inputs!$D$90),Inputs!$G$90,IF(AND(P$5&gt;=Inputs!$C$91,P$5&lt;Inputs!$D$91),Inputs!$G$91,IF(AND(P$5&gt;=Inputs!$C$92,P$5&lt;Inputs!$D$92),Inputs!$G$92,IF(AND(P$5&gt;=Inputs!$C$93,P$5&lt;Inputs!$D$93),Inputs!$G$93,IF(AND(P$5&gt;=Inputs!$C$94,P$5&lt;Inputs!$D$94),Inputs!$G$94,IF(AND(P$5&gt;=Inputs!$C$95,P$5&lt;Inputs!$D$95),Inputs!$G$95,IF(AND(P$5&gt;=Inputs!$C$96,P$5&lt;Inputs!$D$96),Inputs!$G$96,IF(AND(P$5&gt;=Inputs!$C$97,P$5&lt;Inputs!$D$97),Inputs!$G$97,IF(AND(P$5&gt;=Inputs!$C$98,P$5&lt;Inputs!$D$98),Inputs!$G$98,IF(AND(P$5&gt;=Inputs!$C$99,P$5&lt;Inputs!$D$99),Inputs!$G$99,IF(AND(P$5&gt;=Inputs!$C$100,P$5&lt;Inputs!$D$100),Inputs!$G$100,0))))))))))))</f>
        <v>10</v>
      </c>
      <c r="Q47" s="38">
        <f>IF(AND(Q$5&gt;=Inputs!$C$89,Q$5&lt;Inputs!$D$89),Inputs!$G$89,IF(AND(Q$5&gt;=Inputs!$C$90,Q$5&lt;Inputs!$D$90),Inputs!$G$90,IF(AND(Q$5&gt;=Inputs!$C$91,Q$5&lt;Inputs!$D$91),Inputs!$G$91,IF(AND(Q$5&gt;=Inputs!$C$92,Q$5&lt;Inputs!$D$92),Inputs!$G$92,IF(AND(Q$5&gt;=Inputs!$C$93,Q$5&lt;Inputs!$D$93),Inputs!$G$93,IF(AND(Q$5&gt;=Inputs!$C$94,Q$5&lt;Inputs!$D$94),Inputs!$G$94,IF(AND(Q$5&gt;=Inputs!$C$95,Q$5&lt;Inputs!$D$95),Inputs!$G$95,IF(AND(Q$5&gt;=Inputs!$C$96,Q$5&lt;Inputs!$D$96),Inputs!$G$96,IF(AND(Q$5&gt;=Inputs!$C$97,Q$5&lt;Inputs!$D$97),Inputs!$G$97,IF(AND(Q$5&gt;=Inputs!$C$98,Q$5&lt;Inputs!$D$98),Inputs!$G$98,IF(AND(Q$5&gt;=Inputs!$C$99,Q$5&lt;Inputs!$D$99),Inputs!$G$99,IF(AND(Q$5&gt;=Inputs!$C$100,Q$5&lt;Inputs!$D$100),Inputs!$G$100,0))))))))))))</f>
        <v>10</v>
      </c>
      <c r="R47" s="38">
        <f>IF(AND(R$5&gt;=Inputs!$C$89,R$5&lt;Inputs!$D$89),Inputs!$G$89,IF(AND(R$5&gt;=Inputs!$C$90,R$5&lt;Inputs!$D$90),Inputs!$G$90,IF(AND(R$5&gt;=Inputs!$C$91,R$5&lt;Inputs!$D$91),Inputs!$G$91,IF(AND(R$5&gt;=Inputs!$C$92,R$5&lt;Inputs!$D$92),Inputs!$G$92,IF(AND(R$5&gt;=Inputs!$C$93,R$5&lt;Inputs!$D$93),Inputs!$G$93,IF(AND(R$5&gt;=Inputs!$C$94,R$5&lt;Inputs!$D$94),Inputs!$G$94,IF(AND(R$5&gt;=Inputs!$C$95,R$5&lt;Inputs!$D$95),Inputs!$G$95,IF(AND(R$5&gt;=Inputs!$C$96,R$5&lt;Inputs!$D$96),Inputs!$G$96,IF(AND(R$5&gt;=Inputs!$C$97,R$5&lt;Inputs!$D$97),Inputs!$G$97,IF(AND(R$5&gt;=Inputs!$C$98,R$5&lt;Inputs!$D$98),Inputs!$G$98,IF(AND(R$5&gt;=Inputs!$C$99,R$5&lt;Inputs!$D$99),Inputs!$G$99,IF(AND(R$5&gt;=Inputs!$C$100,R$5&lt;Inputs!$D$100),Inputs!$G$100,0))))))))))))</f>
        <v>10</v>
      </c>
      <c r="S47" s="38">
        <f>IF(AND(S$5&gt;=Inputs!$C$89,S$5&lt;Inputs!$D$89),Inputs!$G$89,IF(AND(S$5&gt;=Inputs!$C$90,S$5&lt;Inputs!$D$90),Inputs!$G$90,IF(AND(S$5&gt;=Inputs!$C$91,S$5&lt;Inputs!$D$91),Inputs!$G$91,IF(AND(S$5&gt;=Inputs!$C$92,S$5&lt;Inputs!$D$92),Inputs!$G$92,IF(AND(S$5&gt;=Inputs!$C$93,S$5&lt;Inputs!$D$93),Inputs!$G$93,IF(AND(S$5&gt;=Inputs!$C$94,S$5&lt;Inputs!$D$94),Inputs!$G$94,IF(AND(S$5&gt;=Inputs!$C$95,S$5&lt;Inputs!$D$95),Inputs!$G$95,IF(AND(S$5&gt;=Inputs!$C$96,S$5&lt;Inputs!$D$96),Inputs!$G$96,IF(AND(S$5&gt;=Inputs!$C$97,S$5&lt;Inputs!$D$97),Inputs!$G$97,IF(AND(S$5&gt;=Inputs!$C$98,S$5&lt;Inputs!$D$98),Inputs!$G$98,IF(AND(S$5&gt;=Inputs!$C$99,S$5&lt;Inputs!$D$99),Inputs!$G$99,IF(AND(S$5&gt;=Inputs!$C$100,S$5&lt;Inputs!$D$100),Inputs!$G$100,0))))))))))))</f>
        <v>10</v>
      </c>
      <c r="T47" s="38">
        <f>IF(AND(T$5&gt;=Inputs!$C$89,T$5&lt;Inputs!$D$89),Inputs!$G$89,IF(AND(T$5&gt;=Inputs!$C$90,T$5&lt;Inputs!$D$90),Inputs!$G$90,IF(AND(T$5&gt;=Inputs!$C$91,T$5&lt;Inputs!$D$91),Inputs!$G$91,IF(AND(T$5&gt;=Inputs!$C$92,T$5&lt;Inputs!$D$92),Inputs!$G$92,IF(AND(T$5&gt;=Inputs!$C$93,T$5&lt;Inputs!$D$93),Inputs!$G$93,IF(AND(T$5&gt;=Inputs!$C$94,T$5&lt;Inputs!$D$94),Inputs!$G$94,IF(AND(T$5&gt;=Inputs!$C$95,T$5&lt;Inputs!$D$95),Inputs!$G$95,IF(AND(T$5&gt;=Inputs!$C$96,T$5&lt;Inputs!$D$96),Inputs!$G$96,IF(AND(T$5&gt;=Inputs!$C$97,T$5&lt;Inputs!$D$97),Inputs!$G$97,IF(AND(T$5&gt;=Inputs!$C$98,T$5&lt;Inputs!$D$98),Inputs!$G$98,IF(AND(T$5&gt;=Inputs!$C$99,T$5&lt;Inputs!$D$99),Inputs!$G$99,IF(AND(T$5&gt;=Inputs!$C$100,T$5&lt;Inputs!$D$100),Inputs!$G$100,0))))))))))))</f>
        <v>10</v>
      </c>
      <c r="U47" s="38">
        <f>IF(AND(U$5&gt;=Inputs!$C$89,U$5&lt;Inputs!$D$89),Inputs!$G$89,IF(AND(U$5&gt;=Inputs!$C$90,U$5&lt;Inputs!$D$90),Inputs!$G$90,IF(AND(U$5&gt;=Inputs!$C$91,U$5&lt;Inputs!$D$91),Inputs!$G$91,IF(AND(U$5&gt;=Inputs!$C$92,U$5&lt;Inputs!$D$92),Inputs!$G$92,IF(AND(U$5&gt;=Inputs!$C$93,U$5&lt;Inputs!$D$93),Inputs!$G$93,IF(AND(U$5&gt;=Inputs!$C$94,U$5&lt;Inputs!$D$94),Inputs!$G$94,IF(AND(U$5&gt;=Inputs!$C$95,U$5&lt;Inputs!$D$95),Inputs!$G$95,IF(AND(U$5&gt;=Inputs!$C$96,U$5&lt;Inputs!$D$96),Inputs!$G$96,IF(AND(U$5&gt;=Inputs!$C$97,U$5&lt;Inputs!$D$97),Inputs!$G$97,IF(AND(U$5&gt;=Inputs!$C$98,U$5&lt;Inputs!$D$98),Inputs!$G$98,IF(AND(U$5&gt;=Inputs!$C$99,U$5&lt;Inputs!$D$99),Inputs!$G$99,IF(AND(U$5&gt;=Inputs!$C$100,U$5&lt;Inputs!$D$100),Inputs!$G$100,0))))))))))))</f>
        <v>10</v>
      </c>
      <c r="V47" s="38">
        <f>IF(AND(V$5&gt;=Inputs!$C$89,V$5&lt;Inputs!$D$89),Inputs!$G$89,IF(AND(V$5&gt;=Inputs!$C$90,V$5&lt;Inputs!$D$90),Inputs!$G$90,IF(AND(V$5&gt;=Inputs!$C$91,V$5&lt;Inputs!$D$91),Inputs!$G$91,IF(AND(V$5&gt;=Inputs!$C$92,V$5&lt;Inputs!$D$92),Inputs!$G$92,IF(AND(V$5&gt;=Inputs!$C$93,V$5&lt;Inputs!$D$93),Inputs!$G$93,IF(AND(V$5&gt;=Inputs!$C$94,V$5&lt;Inputs!$D$94),Inputs!$G$94,IF(AND(V$5&gt;=Inputs!$C$95,V$5&lt;Inputs!$D$95),Inputs!$G$95,IF(AND(V$5&gt;=Inputs!$C$96,V$5&lt;Inputs!$D$96),Inputs!$G$96,IF(AND(V$5&gt;=Inputs!$C$97,V$5&lt;Inputs!$D$97),Inputs!$G$97,IF(AND(V$5&gt;=Inputs!$C$98,V$5&lt;Inputs!$D$98),Inputs!$G$98,IF(AND(V$5&gt;=Inputs!$C$99,V$5&lt;Inputs!$D$99),Inputs!$G$99,IF(AND(V$5&gt;=Inputs!$C$100,V$5&lt;Inputs!$D$100),Inputs!$G$100,0))))))))))))</f>
        <v>10</v>
      </c>
      <c r="W47" s="38">
        <f>IF(AND(W$5&gt;=Inputs!$C$89,W$5&lt;Inputs!$D$89),Inputs!$G$89,IF(AND(W$5&gt;=Inputs!$C$90,W$5&lt;Inputs!$D$90),Inputs!$G$90,IF(AND(W$5&gt;=Inputs!$C$91,W$5&lt;Inputs!$D$91),Inputs!$G$91,IF(AND(W$5&gt;=Inputs!$C$92,W$5&lt;Inputs!$D$92),Inputs!$G$92,IF(AND(W$5&gt;=Inputs!$C$93,W$5&lt;Inputs!$D$93),Inputs!$G$93,IF(AND(W$5&gt;=Inputs!$C$94,W$5&lt;Inputs!$D$94),Inputs!$G$94,IF(AND(W$5&gt;=Inputs!$C$95,W$5&lt;Inputs!$D$95),Inputs!$G$95,IF(AND(W$5&gt;=Inputs!$C$96,W$5&lt;Inputs!$D$96),Inputs!$G$96,IF(AND(W$5&gt;=Inputs!$C$97,W$5&lt;Inputs!$D$97),Inputs!$G$97,IF(AND(W$5&gt;=Inputs!$C$98,W$5&lt;Inputs!$D$98),Inputs!$G$98,IF(AND(W$5&gt;=Inputs!$C$99,W$5&lt;Inputs!$D$99),Inputs!$G$99,IF(AND(W$5&gt;=Inputs!$C$100,W$5&lt;Inputs!$D$100),Inputs!$G$100,0))))))))))))</f>
        <v>10</v>
      </c>
      <c r="X47" s="38">
        <f>IF(AND(X$5&gt;=Inputs!$C$89,X$5&lt;Inputs!$D$89),Inputs!$G$89,IF(AND(X$5&gt;=Inputs!$C$90,X$5&lt;Inputs!$D$90),Inputs!$G$90,IF(AND(X$5&gt;=Inputs!$C$91,X$5&lt;Inputs!$D$91),Inputs!$G$91,IF(AND(X$5&gt;=Inputs!$C$92,X$5&lt;Inputs!$D$92),Inputs!$G$92,IF(AND(X$5&gt;=Inputs!$C$93,X$5&lt;Inputs!$D$93),Inputs!$G$93,IF(AND(X$5&gt;=Inputs!$C$94,X$5&lt;Inputs!$D$94),Inputs!$G$94,IF(AND(X$5&gt;=Inputs!$C$95,X$5&lt;Inputs!$D$95),Inputs!$G$95,IF(AND(X$5&gt;=Inputs!$C$96,X$5&lt;Inputs!$D$96),Inputs!$G$96,IF(AND(X$5&gt;=Inputs!$C$97,X$5&lt;Inputs!$D$97),Inputs!$G$97,IF(AND(X$5&gt;=Inputs!$C$98,X$5&lt;Inputs!$D$98),Inputs!$G$98,IF(AND(X$5&gt;=Inputs!$C$99,X$5&lt;Inputs!$D$99),Inputs!$G$99,IF(AND(X$5&gt;=Inputs!$C$100,X$5&lt;Inputs!$D$100),Inputs!$G$100,0))))))))))))</f>
        <v>10</v>
      </c>
      <c r="Y47" s="38">
        <f>IF(AND(Y$5&gt;=Inputs!$C$89,Y$5&lt;Inputs!$D$89),Inputs!$G$89,IF(AND(Y$5&gt;=Inputs!$C$90,Y$5&lt;Inputs!$D$90),Inputs!$G$90,IF(AND(Y$5&gt;=Inputs!$C$91,Y$5&lt;Inputs!$D$91),Inputs!$G$91,IF(AND(Y$5&gt;=Inputs!$C$92,Y$5&lt;Inputs!$D$92),Inputs!$G$92,IF(AND(Y$5&gt;=Inputs!$C$93,Y$5&lt;Inputs!$D$93),Inputs!$G$93,IF(AND(Y$5&gt;=Inputs!$C$94,Y$5&lt;Inputs!$D$94),Inputs!$G$94,IF(AND(Y$5&gt;=Inputs!$C$95,Y$5&lt;Inputs!$D$95),Inputs!$G$95,IF(AND(Y$5&gt;=Inputs!$C$96,Y$5&lt;Inputs!$D$96),Inputs!$G$96,IF(AND(Y$5&gt;=Inputs!$C$97,Y$5&lt;Inputs!$D$97),Inputs!$G$97,IF(AND(Y$5&gt;=Inputs!$C$98,Y$5&lt;Inputs!$D$98),Inputs!$G$98,IF(AND(Y$5&gt;=Inputs!$C$99,Y$5&lt;Inputs!$D$99),Inputs!$G$99,IF(AND(Y$5&gt;=Inputs!$C$100,Y$5&lt;Inputs!$D$100),Inputs!$G$100,0))))))))))))</f>
        <v>10</v>
      </c>
      <c r="Z47" s="38">
        <f>IF(AND(Z$5&gt;=Inputs!$C$89,Z$5&lt;Inputs!$D$89),Inputs!$G$89,IF(AND(Z$5&gt;=Inputs!$C$90,Z$5&lt;Inputs!$D$90),Inputs!$G$90,IF(AND(Z$5&gt;=Inputs!$C$91,Z$5&lt;Inputs!$D$91),Inputs!$G$91,IF(AND(Z$5&gt;=Inputs!$C$92,Z$5&lt;Inputs!$D$92),Inputs!$G$92,IF(AND(Z$5&gt;=Inputs!$C$93,Z$5&lt;Inputs!$D$93),Inputs!$G$93,IF(AND(Z$5&gt;=Inputs!$C$94,Z$5&lt;Inputs!$D$94),Inputs!$G$94,IF(AND(Z$5&gt;=Inputs!$C$95,Z$5&lt;Inputs!$D$95),Inputs!$G$95,IF(AND(Z$5&gt;=Inputs!$C$96,Z$5&lt;Inputs!$D$96),Inputs!$G$96,IF(AND(Z$5&gt;=Inputs!$C$97,Z$5&lt;Inputs!$D$97),Inputs!$G$97,IF(AND(Z$5&gt;=Inputs!$C$98,Z$5&lt;Inputs!$D$98),Inputs!$G$98,IF(AND(Z$5&gt;=Inputs!$C$99,Z$5&lt;Inputs!$D$99),Inputs!$G$99,IF(AND(Z$5&gt;=Inputs!$C$100,Z$5&lt;Inputs!$D$100),Inputs!$G$100,0))))))))))))</f>
        <v>10</v>
      </c>
      <c r="AA47" s="38">
        <f>IF(AND(AA$5&gt;=Inputs!$C$89,AA$5&lt;Inputs!$D$89),Inputs!$G$89,IF(AND(AA$5&gt;=Inputs!$C$90,AA$5&lt;Inputs!$D$90),Inputs!$G$90,IF(AND(AA$5&gt;=Inputs!$C$91,AA$5&lt;Inputs!$D$91),Inputs!$G$91,IF(AND(AA$5&gt;=Inputs!$C$92,AA$5&lt;Inputs!$D$92),Inputs!$G$92,IF(AND(AA$5&gt;=Inputs!$C$93,AA$5&lt;Inputs!$D$93),Inputs!$G$93,IF(AND(AA$5&gt;=Inputs!$C$94,AA$5&lt;Inputs!$D$94),Inputs!$G$94,IF(AND(AA$5&gt;=Inputs!$C$95,AA$5&lt;Inputs!$D$95),Inputs!$G$95,IF(AND(AA$5&gt;=Inputs!$C$96,AA$5&lt;Inputs!$D$96),Inputs!$G$96,IF(AND(AA$5&gt;=Inputs!$C$97,AA$5&lt;Inputs!$D$97),Inputs!$G$97,IF(AND(AA$5&gt;=Inputs!$C$98,AA$5&lt;Inputs!$D$98),Inputs!$G$98,IF(AND(AA$5&gt;=Inputs!$C$99,AA$5&lt;Inputs!$D$99),Inputs!$G$99,IF(AND(AA$5&gt;=Inputs!$C$100,AA$5&lt;Inputs!$D$100),Inputs!$G$100,0))))))))))))</f>
        <v>10</v>
      </c>
      <c r="AB47" s="38">
        <f>IF(AND(AB$5&gt;=Inputs!$C$89,AB$5&lt;Inputs!$D$89),Inputs!$G$89,IF(AND(AB$5&gt;=Inputs!$C$90,AB$5&lt;Inputs!$D$90),Inputs!$G$90,IF(AND(AB$5&gt;=Inputs!$C$91,AB$5&lt;Inputs!$D$91),Inputs!$G$91,IF(AND(AB$5&gt;=Inputs!$C$92,AB$5&lt;Inputs!$D$92),Inputs!$G$92,IF(AND(AB$5&gt;=Inputs!$C$93,AB$5&lt;Inputs!$D$93),Inputs!$G$93,IF(AND(AB$5&gt;=Inputs!$C$94,AB$5&lt;Inputs!$D$94),Inputs!$G$94,IF(AND(AB$5&gt;=Inputs!$C$95,AB$5&lt;Inputs!$D$95),Inputs!$G$95,IF(AND(AB$5&gt;=Inputs!$C$96,AB$5&lt;Inputs!$D$96),Inputs!$G$96,IF(AND(AB$5&gt;=Inputs!$C$97,AB$5&lt;Inputs!$D$97),Inputs!$G$97,IF(AND(AB$5&gt;=Inputs!$C$98,AB$5&lt;Inputs!$D$98),Inputs!$G$98,IF(AND(AB$5&gt;=Inputs!$C$99,AB$5&lt;Inputs!$D$99),Inputs!$G$99,IF(AND(AB$5&gt;=Inputs!$C$100,AB$5&lt;Inputs!$D$100),Inputs!$G$100,0))))))))))))</f>
        <v>10</v>
      </c>
      <c r="AC47" s="38">
        <f>IF(AND(AC$5&gt;=Inputs!$C$89,AC$5&lt;Inputs!$D$89),Inputs!$G$89,IF(AND(AC$5&gt;=Inputs!$C$90,AC$5&lt;Inputs!$D$90),Inputs!$G$90,IF(AND(AC$5&gt;=Inputs!$C$91,AC$5&lt;Inputs!$D$91),Inputs!$G$91,IF(AND(AC$5&gt;=Inputs!$C$92,AC$5&lt;Inputs!$D$92),Inputs!$G$92,IF(AND(AC$5&gt;=Inputs!$C$93,AC$5&lt;Inputs!$D$93),Inputs!$G$93,IF(AND(AC$5&gt;=Inputs!$C$94,AC$5&lt;Inputs!$D$94),Inputs!$G$94,IF(AND(AC$5&gt;=Inputs!$C$95,AC$5&lt;Inputs!$D$95),Inputs!$G$95,IF(AND(AC$5&gt;=Inputs!$C$96,AC$5&lt;Inputs!$D$96),Inputs!$G$96,IF(AND(AC$5&gt;=Inputs!$C$97,AC$5&lt;Inputs!$D$97),Inputs!$G$97,IF(AND(AC$5&gt;=Inputs!$C$98,AC$5&lt;Inputs!$D$98),Inputs!$G$98,IF(AND(AC$5&gt;=Inputs!$C$99,AC$5&lt;Inputs!$D$99),Inputs!$G$99,IF(AND(AC$5&gt;=Inputs!$C$100,AC$5&lt;Inputs!$D$100),Inputs!$G$100,0))))))))))))</f>
        <v>10</v>
      </c>
      <c r="AD47" s="38">
        <f>IF(AND(AD$5&gt;=Inputs!$C$89,AD$5&lt;Inputs!$D$89),Inputs!$G$89,IF(AND(AD$5&gt;=Inputs!$C$90,AD$5&lt;Inputs!$D$90),Inputs!$G$90,IF(AND(AD$5&gt;=Inputs!$C$91,AD$5&lt;Inputs!$D$91),Inputs!$G$91,IF(AND(AD$5&gt;=Inputs!$C$92,AD$5&lt;Inputs!$D$92),Inputs!$G$92,IF(AND(AD$5&gt;=Inputs!$C$93,AD$5&lt;Inputs!$D$93),Inputs!$G$93,IF(AND(AD$5&gt;=Inputs!$C$94,AD$5&lt;Inputs!$D$94),Inputs!$G$94,IF(AND(AD$5&gt;=Inputs!$C$95,AD$5&lt;Inputs!$D$95),Inputs!$G$95,IF(AND(AD$5&gt;=Inputs!$C$96,AD$5&lt;Inputs!$D$96),Inputs!$G$96,IF(AND(AD$5&gt;=Inputs!$C$97,AD$5&lt;Inputs!$D$97),Inputs!$G$97,IF(AND(AD$5&gt;=Inputs!$C$98,AD$5&lt;Inputs!$D$98),Inputs!$G$98,IF(AND(AD$5&gt;=Inputs!$C$99,AD$5&lt;Inputs!$D$99),Inputs!$G$99,IF(AND(AD$5&gt;=Inputs!$C$100,AD$5&lt;Inputs!$D$100),Inputs!$G$100,0))))))))))))</f>
        <v>10</v>
      </c>
      <c r="AE47" s="38">
        <f>IF(AND(AE$5&gt;=Inputs!$C$89,AE$5&lt;Inputs!$D$89),Inputs!$G$89,IF(AND(AE$5&gt;=Inputs!$C$90,AE$5&lt;Inputs!$D$90),Inputs!$G$90,IF(AND(AE$5&gt;=Inputs!$C$91,AE$5&lt;Inputs!$D$91),Inputs!$G$91,IF(AND(AE$5&gt;=Inputs!$C$92,AE$5&lt;Inputs!$D$92),Inputs!$G$92,IF(AND(AE$5&gt;=Inputs!$C$93,AE$5&lt;Inputs!$D$93),Inputs!$G$93,IF(AND(AE$5&gt;=Inputs!$C$94,AE$5&lt;Inputs!$D$94),Inputs!$G$94,IF(AND(AE$5&gt;=Inputs!$C$95,AE$5&lt;Inputs!$D$95),Inputs!$G$95,IF(AND(AE$5&gt;=Inputs!$C$96,AE$5&lt;Inputs!$D$96),Inputs!$G$96,IF(AND(AE$5&gt;=Inputs!$C$97,AE$5&lt;Inputs!$D$97),Inputs!$G$97,IF(AND(AE$5&gt;=Inputs!$C$98,AE$5&lt;Inputs!$D$98),Inputs!$G$98,IF(AND(AE$5&gt;=Inputs!$C$99,AE$5&lt;Inputs!$D$99),Inputs!$G$99,IF(AND(AE$5&gt;=Inputs!$C$100,AE$5&lt;Inputs!$D$100),Inputs!$G$100,0))))))))))))</f>
        <v>10</v>
      </c>
      <c r="AF47" s="38">
        <f>IF(AND(AF$5&gt;=Inputs!$C$89,AF$5&lt;Inputs!$D$89),Inputs!$G$89,IF(AND(AF$5&gt;=Inputs!$C$90,AF$5&lt;Inputs!$D$90),Inputs!$G$90,IF(AND(AF$5&gt;=Inputs!$C$91,AF$5&lt;Inputs!$D$91),Inputs!$G$91,IF(AND(AF$5&gt;=Inputs!$C$92,AF$5&lt;Inputs!$D$92),Inputs!$G$92,IF(AND(AF$5&gt;=Inputs!$C$93,AF$5&lt;Inputs!$D$93),Inputs!$G$93,IF(AND(AF$5&gt;=Inputs!$C$94,AF$5&lt;Inputs!$D$94),Inputs!$G$94,IF(AND(AF$5&gt;=Inputs!$C$95,AF$5&lt;Inputs!$D$95),Inputs!$G$95,IF(AND(AF$5&gt;=Inputs!$C$96,AF$5&lt;Inputs!$D$96),Inputs!$G$96,IF(AND(AF$5&gt;=Inputs!$C$97,AF$5&lt;Inputs!$D$97),Inputs!$G$97,IF(AND(AF$5&gt;=Inputs!$C$98,AF$5&lt;Inputs!$D$98),Inputs!$G$98,IF(AND(AF$5&gt;=Inputs!$C$99,AF$5&lt;Inputs!$D$99),Inputs!$G$99,IF(AND(AF$5&gt;=Inputs!$C$100,AF$5&lt;Inputs!$D$100),Inputs!$G$100,0))))))))))))</f>
        <v>10</v>
      </c>
      <c r="AG47" s="38">
        <f>IF(AND(AG$5&gt;=Inputs!$C$89,AG$5&lt;Inputs!$D$89),Inputs!$G$89,IF(AND(AG$5&gt;=Inputs!$C$90,AG$5&lt;Inputs!$D$90),Inputs!$G$90,IF(AND(AG$5&gt;=Inputs!$C$91,AG$5&lt;Inputs!$D$91),Inputs!$G$91,IF(AND(AG$5&gt;=Inputs!$C$92,AG$5&lt;Inputs!$D$92),Inputs!$G$92,IF(AND(AG$5&gt;=Inputs!$C$93,AG$5&lt;Inputs!$D$93),Inputs!$G$93,IF(AND(AG$5&gt;=Inputs!$C$94,AG$5&lt;Inputs!$D$94),Inputs!$G$94,IF(AND(AG$5&gt;=Inputs!$C$95,AG$5&lt;Inputs!$D$95),Inputs!$G$95,IF(AND(AG$5&gt;=Inputs!$C$96,AG$5&lt;Inputs!$D$96),Inputs!$G$96,IF(AND(AG$5&gt;=Inputs!$C$97,AG$5&lt;Inputs!$D$97),Inputs!$G$97,IF(AND(AG$5&gt;=Inputs!$C$98,AG$5&lt;Inputs!$D$98),Inputs!$G$98,IF(AND(AG$5&gt;=Inputs!$C$99,AG$5&lt;Inputs!$D$99),Inputs!$G$99,IF(AND(AG$5&gt;=Inputs!$C$100,AG$5&lt;Inputs!$D$100),Inputs!$G$100,0))))))))))))</f>
        <v>10</v>
      </c>
      <c r="AH47" s="38">
        <f>IF(AND(AH$5&gt;=Inputs!$C$89,AH$5&lt;Inputs!$D$89),Inputs!$G$89,IF(AND(AH$5&gt;=Inputs!$C$90,AH$5&lt;Inputs!$D$90),Inputs!$G$90,IF(AND(AH$5&gt;=Inputs!$C$91,AH$5&lt;Inputs!$D$91),Inputs!$G$91,IF(AND(AH$5&gt;=Inputs!$C$92,AH$5&lt;Inputs!$D$92),Inputs!$G$92,IF(AND(AH$5&gt;=Inputs!$C$93,AH$5&lt;Inputs!$D$93),Inputs!$G$93,IF(AND(AH$5&gt;=Inputs!$C$94,AH$5&lt;Inputs!$D$94),Inputs!$G$94,IF(AND(AH$5&gt;=Inputs!$C$95,AH$5&lt;Inputs!$D$95),Inputs!$G$95,IF(AND(AH$5&gt;=Inputs!$C$96,AH$5&lt;Inputs!$D$96),Inputs!$G$96,IF(AND(AH$5&gt;=Inputs!$C$97,AH$5&lt;Inputs!$D$97),Inputs!$G$97,IF(AND(AH$5&gt;=Inputs!$C$98,AH$5&lt;Inputs!$D$98),Inputs!$G$98,IF(AND(AH$5&gt;=Inputs!$C$99,AH$5&lt;Inputs!$D$99),Inputs!$G$99,IF(AND(AH$5&gt;=Inputs!$C$100,AH$5&lt;Inputs!$D$100),Inputs!$G$100,0))))))))))))</f>
        <v>10</v>
      </c>
      <c r="AI47" s="38">
        <f>IF(AND(AI$5&gt;=Inputs!$C$89,AI$5&lt;Inputs!$D$89),Inputs!$G$89,IF(AND(AI$5&gt;=Inputs!$C$90,AI$5&lt;Inputs!$D$90),Inputs!$G$90,IF(AND(AI$5&gt;=Inputs!$C$91,AI$5&lt;Inputs!$D$91),Inputs!$G$91,IF(AND(AI$5&gt;=Inputs!$C$92,AI$5&lt;Inputs!$D$92),Inputs!$G$92,IF(AND(AI$5&gt;=Inputs!$C$93,AI$5&lt;Inputs!$D$93),Inputs!$G$93,IF(AND(AI$5&gt;=Inputs!$C$94,AI$5&lt;Inputs!$D$94),Inputs!$G$94,IF(AND(AI$5&gt;=Inputs!$C$95,AI$5&lt;Inputs!$D$95),Inputs!$G$95,IF(AND(AI$5&gt;=Inputs!$C$96,AI$5&lt;Inputs!$D$96),Inputs!$G$96,IF(AND(AI$5&gt;=Inputs!$C$97,AI$5&lt;Inputs!$D$97),Inputs!$G$97,IF(AND(AI$5&gt;=Inputs!$C$98,AI$5&lt;Inputs!$D$98),Inputs!$G$98,IF(AND(AI$5&gt;=Inputs!$C$99,AI$5&lt;Inputs!$D$99),Inputs!$G$99,IF(AND(AI$5&gt;=Inputs!$C$100,AI$5&lt;Inputs!$D$100),Inputs!$G$100,0))))))))))))</f>
        <v>10</v>
      </c>
      <c r="AJ47" s="38">
        <f>IF(AND(AJ$5&gt;=Inputs!$C$89,AJ$5&lt;Inputs!$D$89),Inputs!$G$89,IF(AND(AJ$5&gt;=Inputs!$C$90,AJ$5&lt;Inputs!$D$90),Inputs!$G$90,IF(AND(AJ$5&gt;=Inputs!$C$91,AJ$5&lt;Inputs!$D$91),Inputs!$G$91,IF(AND(AJ$5&gt;=Inputs!$C$92,AJ$5&lt;Inputs!$D$92),Inputs!$G$92,IF(AND(AJ$5&gt;=Inputs!$C$93,AJ$5&lt;Inputs!$D$93),Inputs!$G$93,IF(AND(AJ$5&gt;=Inputs!$C$94,AJ$5&lt;Inputs!$D$94),Inputs!$G$94,IF(AND(AJ$5&gt;=Inputs!$C$95,AJ$5&lt;Inputs!$D$95),Inputs!$G$95,IF(AND(AJ$5&gt;=Inputs!$C$96,AJ$5&lt;Inputs!$D$96),Inputs!$G$96,IF(AND(AJ$5&gt;=Inputs!$C$97,AJ$5&lt;Inputs!$D$97),Inputs!$G$97,IF(AND(AJ$5&gt;=Inputs!$C$98,AJ$5&lt;Inputs!$D$98),Inputs!$G$98,IF(AND(AJ$5&gt;=Inputs!$C$99,AJ$5&lt;Inputs!$D$99),Inputs!$G$99,IF(AND(AJ$5&gt;=Inputs!$C$100,AJ$5&lt;Inputs!$D$100),Inputs!$G$100,0))))))))))))</f>
        <v>10</v>
      </c>
      <c r="AK47" s="38">
        <f>IF(AND(AK$5&gt;=Inputs!$C$89,AK$5&lt;Inputs!$D$89),Inputs!$G$89,IF(AND(AK$5&gt;=Inputs!$C$90,AK$5&lt;Inputs!$D$90),Inputs!$G$90,IF(AND(AK$5&gt;=Inputs!$C$91,AK$5&lt;Inputs!$D$91),Inputs!$G$91,IF(AND(AK$5&gt;=Inputs!$C$92,AK$5&lt;Inputs!$D$92),Inputs!$G$92,IF(AND(AK$5&gt;=Inputs!$C$93,AK$5&lt;Inputs!$D$93),Inputs!$G$93,IF(AND(AK$5&gt;=Inputs!$C$94,AK$5&lt;Inputs!$D$94),Inputs!$G$94,IF(AND(AK$5&gt;=Inputs!$C$95,AK$5&lt;Inputs!$D$95),Inputs!$G$95,IF(AND(AK$5&gt;=Inputs!$C$96,AK$5&lt;Inputs!$D$96),Inputs!$G$96,IF(AND(AK$5&gt;=Inputs!$C$97,AK$5&lt;Inputs!$D$97),Inputs!$G$97,IF(AND(AK$5&gt;=Inputs!$C$98,AK$5&lt;Inputs!$D$98),Inputs!$G$98,IF(AND(AK$5&gt;=Inputs!$C$99,AK$5&lt;Inputs!$D$99),Inputs!$G$99,IF(AND(AK$5&gt;=Inputs!$C$100,AK$5&lt;Inputs!$D$100),Inputs!$G$100,0))))))))))))</f>
        <v>10</v>
      </c>
      <c r="AL47" s="38">
        <f>IF(AND(AL$5&gt;=Inputs!$C$89,AL$5&lt;Inputs!$D$89),Inputs!$G$89,IF(AND(AL$5&gt;=Inputs!$C$90,AL$5&lt;Inputs!$D$90),Inputs!$G$90,IF(AND(AL$5&gt;=Inputs!$C$91,AL$5&lt;Inputs!$D$91),Inputs!$G$91,IF(AND(AL$5&gt;=Inputs!$C$92,AL$5&lt;Inputs!$D$92),Inputs!$G$92,IF(AND(AL$5&gt;=Inputs!$C$93,AL$5&lt;Inputs!$D$93),Inputs!$G$93,IF(AND(AL$5&gt;=Inputs!$C$94,AL$5&lt;Inputs!$D$94),Inputs!$G$94,IF(AND(AL$5&gt;=Inputs!$C$95,AL$5&lt;Inputs!$D$95),Inputs!$G$95,IF(AND(AL$5&gt;=Inputs!$C$96,AL$5&lt;Inputs!$D$96),Inputs!$G$96,IF(AND(AL$5&gt;=Inputs!$C$97,AL$5&lt;Inputs!$D$97),Inputs!$G$97,IF(AND(AL$5&gt;=Inputs!$C$98,AL$5&lt;Inputs!$D$98),Inputs!$G$98,IF(AND(AL$5&gt;=Inputs!$C$99,AL$5&lt;Inputs!$D$99),Inputs!$G$99,IF(AND(AL$5&gt;=Inputs!$C$100,AL$5&lt;Inputs!$D$100),Inputs!$G$100,0))))))))))))</f>
        <v>10</v>
      </c>
      <c r="AM47" s="38">
        <f>IF(AND(AM$5&gt;=Inputs!$C$89,AM$5&lt;Inputs!$D$89),Inputs!$G$89,IF(AND(AM$5&gt;=Inputs!$C$90,AM$5&lt;Inputs!$D$90),Inputs!$G$90,IF(AND(AM$5&gt;=Inputs!$C$91,AM$5&lt;Inputs!$D$91),Inputs!$G$91,IF(AND(AM$5&gt;=Inputs!$C$92,AM$5&lt;Inputs!$D$92),Inputs!$G$92,IF(AND(AM$5&gt;=Inputs!$C$93,AM$5&lt;Inputs!$D$93),Inputs!$G$93,IF(AND(AM$5&gt;=Inputs!$C$94,AM$5&lt;Inputs!$D$94),Inputs!$G$94,IF(AND(AM$5&gt;=Inputs!$C$95,AM$5&lt;Inputs!$D$95),Inputs!$G$95,IF(AND(AM$5&gt;=Inputs!$C$96,AM$5&lt;Inputs!$D$96),Inputs!$G$96,IF(AND(AM$5&gt;=Inputs!$C$97,AM$5&lt;Inputs!$D$97),Inputs!$G$97,IF(AND(AM$5&gt;=Inputs!$C$98,AM$5&lt;Inputs!$D$98),Inputs!$G$98,IF(AND(AM$5&gt;=Inputs!$C$99,AM$5&lt;Inputs!$D$99),Inputs!$G$99,IF(AND(AM$5&gt;=Inputs!$C$100,AM$5&lt;Inputs!$D$100),Inputs!$G$100,0))))))))))))</f>
        <v>10</v>
      </c>
      <c r="AN47" s="38">
        <f>IF(AND(AN$5&gt;=Inputs!$C$89,AN$5&lt;Inputs!$D$89),Inputs!$G$89,IF(AND(AN$5&gt;=Inputs!$C$90,AN$5&lt;Inputs!$D$90),Inputs!$G$90,IF(AND(AN$5&gt;=Inputs!$C$91,AN$5&lt;Inputs!$D$91),Inputs!$G$91,IF(AND(AN$5&gt;=Inputs!$C$92,AN$5&lt;Inputs!$D$92),Inputs!$G$92,IF(AND(AN$5&gt;=Inputs!$C$93,AN$5&lt;Inputs!$D$93),Inputs!$G$93,IF(AND(AN$5&gt;=Inputs!$C$94,AN$5&lt;Inputs!$D$94),Inputs!$G$94,IF(AND(AN$5&gt;=Inputs!$C$95,AN$5&lt;Inputs!$D$95),Inputs!$G$95,IF(AND(AN$5&gt;=Inputs!$C$96,AN$5&lt;Inputs!$D$96),Inputs!$G$96,IF(AND(AN$5&gt;=Inputs!$C$97,AN$5&lt;Inputs!$D$97),Inputs!$G$97,IF(AND(AN$5&gt;=Inputs!$C$98,AN$5&lt;Inputs!$D$98),Inputs!$G$98,IF(AND(AN$5&gt;=Inputs!$C$99,AN$5&lt;Inputs!$D$99),Inputs!$G$99,IF(AND(AN$5&gt;=Inputs!$C$100,AN$5&lt;Inputs!$D$100),Inputs!$G$100,0))))))))))))</f>
        <v>10</v>
      </c>
      <c r="AO47" s="38">
        <f>IF(AND(AO$5&gt;=Inputs!$C$89,AO$5&lt;Inputs!$D$89),Inputs!$G$89,IF(AND(AO$5&gt;=Inputs!$C$90,AO$5&lt;Inputs!$D$90),Inputs!$G$90,IF(AND(AO$5&gt;=Inputs!$C$91,AO$5&lt;Inputs!$D$91),Inputs!$G$91,IF(AND(AO$5&gt;=Inputs!$C$92,AO$5&lt;Inputs!$D$92),Inputs!$G$92,IF(AND(AO$5&gt;=Inputs!$C$93,AO$5&lt;Inputs!$D$93),Inputs!$G$93,IF(AND(AO$5&gt;=Inputs!$C$94,AO$5&lt;Inputs!$D$94),Inputs!$G$94,IF(AND(AO$5&gt;=Inputs!$C$95,AO$5&lt;Inputs!$D$95),Inputs!$G$95,IF(AND(AO$5&gt;=Inputs!$C$96,AO$5&lt;Inputs!$D$96),Inputs!$G$96,IF(AND(AO$5&gt;=Inputs!$C$97,AO$5&lt;Inputs!$D$97),Inputs!$G$97,IF(AND(AO$5&gt;=Inputs!$C$98,AO$5&lt;Inputs!$D$98),Inputs!$G$98,IF(AND(AO$5&gt;=Inputs!$C$99,AO$5&lt;Inputs!$D$99),Inputs!$G$99,IF(AND(AO$5&gt;=Inputs!$C$100,AO$5&lt;Inputs!$D$100),Inputs!$G$100,0))))))))))))</f>
        <v>10</v>
      </c>
      <c r="AP47" s="38">
        <f>IF(AND(AP$5&gt;=Inputs!$C$89,AP$5&lt;Inputs!$D$89),Inputs!$G$89,IF(AND(AP$5&gt;=Inputs!$C$90,AP$5&lt;Inputs!$D$90),Inputs!$G$90,IF(AND(AP$5&gt;=Inputs!$C$91,AP$5&lt;Inputs!$D$91),Inputs!$G$91,IF(AND(AP$5&gt;=Inputs!$C$92,AP$5&lt;Inputs!$D$92),Inputs!$G$92,IF(AND(AP$5&gt;=Inputs!$C$93,AP$5&lt;Inputs!$D$93),Inputs!$G$93,IF(AND(AP$5&gt;=Inputs!$C$94,AP$5&lt;Inputs!$D$94),Inputs!$G$94,IF(AND(AP$5&gt;=Inputs!$C$95,AP$5&lt;Inputs!$D$95),Inputs!$G$95,IF(AND(AP$5&gt;=Inputs!$C$96,AP$5&lt;Inputs!$D$96),Inputs!$G$96,IF(AND(AP$5&gt;=Inputs!$C$97,AP$5&lt;Inputs!$D$97),Inputs!$G$97,IF(AND(AP$5&gt;=Inputs!$C$98,AP$5&lt;Inputs!$D$98),Inputs!$G$98,IF(AND(AP$5&gt;=Inputs!$C$99,AP$5&lt;Inputs!$D$99),Inputs!$G$99,IF(AND(AP$5&gt;=Inputs!$C$100,AP$5&lt;Inputs!$D$100),Inputs!$G$100,0))))))))))))</f>
        <v>10</v>
      </c>
      <c r="AQ47" s="38">
        <f>IF(AND(AQ$5&gt;=Inputs!$C$89,AQ$5&lt;Inputs!$D$89),Inputs!$G$89,IF(AND(AQ$5&gt;=Inputs!$C$90,AQ$5&lt;Inputs!$D$90),Inputs!$G$90,IF(AND(AQ$5&gt;=Inputs!$C$91,AQ$5&lt;Inputs!$D$91),Inputs!$G$91,IF(AND(AQ$5&gt;=Inputs!$C$92,AQ$5&lt;Inputs!$D$92),Inputs!$G$92,IF(AND(AQ$5&gt;=Inputs!$C$93,AQ$5&lt;Inputs!$D$93),Inputs!$G$93,IF(AND(AQ$5&gt;=Inputs!$C$94,AQ$5&lt;Inputs!$D$94),Inputs!$G$94,IF(AND(AQ$5&gt;=Inputs!$C$95,AQ$5&lt;Inputs!$D$95),Inputs!$G$95,IF(AND(AQ$5&gt;=Inputs!$C$96,AQ$5&lt;Inputs!$D$96),Inputs!$G$96,IF(AND(AQ$5&gt;=Inputs!$C$97,AQ$5&lt;Inputs!$D$97),Inputs!$G$97,IF(AND(AQ$5&gt;=Inputs!$C$98,AQ$5&lt;Inputs!$D$98),Inputs!$G$98,IF(AND(AQ$5&gt;=Inputs!$C$99,AQ$5&lt;Inputs!$D$99),Inputs!$G$99,IF(AND(AQ$5&gt;=Inputs!$C$100,AQ$5&lt;Inputs!$D$100),Inputs!$G$100,0))))))))))))</f>
        <v>10</v>
      </c>
      <c r="AR47" s="38">
        <f>IF(AND(AR$5&gt;=Inputs!$C$89,AR$5&lt;Inputs!$D$89),Inputs!$G$89,IF(AND(AR$5&gt;=Inputs!$C$90,AR$5&lt;Inputs!$D$90),Inputs!$G$90,IF(AND(AR$5&gt;=Inputs!$C$91,AR$5&lt;Inputs!$D$91),Inputs!$G$91,IF(AND(AR$5&gt;=Inputs!$C$92,AR$5&lt;Inputs!$D$92),Inputs!$G$92,IF(AND(AR$5&gt;=Inputs!$C$93,AR$5&lt;Inputs!$D$93),Inputs!$G$93,IF(AND(AR$5&gt;=Inputs!$C$94,AR$5&lt;Inputs!$D$94),Inputs!$G$94,IF(AND(AR$5&gt;=Inputs!$C$95,AR$5&lt;Inputs!$D$95),Inputs!$G$95,IF(AND(AR$5&gt;=Inputs!$C$96,AR$5&lt;Inputs!$D$96),Inputs!$G$96,IF(AND(AR$5&gt;=Inputs!$C$97,AR$5&lt;Inputs!$D$97),Inputs!$G$97,IF(AND(AR$5&gt;=Inputs!$C$98,AR$5&lt;Inputs!$D$98),Inputs!$G$98,IF(AND(AR$5&gt;=Inputs!$C$99,AR$5&lt;Inputs!$D$99),Inputs!$G$99,IF(AND(AR$5&gt;=Inputs!$C$100,AR$5&lt;Inputs!$D$100),Inputs!$G$100,0))))))))))))</f>
        <v>10</v>
      </c>
      <c r="AS47" s="38">
        <f>IF(AND(AS$5&gt;=Inputs!$C$89,AS$5&lt;Inputs!$D$89),Inputs!$G$89,IF(AND(AS$5&gt;=Inputs!$C$90,AS$5&lt;Inputs!$D$90),Inputs!$G$90,IF(AND(AS$5&gt;=Inputs!$C$91,AS$5&lt;Inputs!$D$91),Inputs!$G$91,IF(AND(AS$5&gt;=Inputs!$C$92,AS$5&lt;Inputs!$D$92),Inputs!$G$92,IF(AND(AS$5&gt;=Inputs!$C$93,AS$5&lt;Inputs!$D$93),Inputs!$G$93,IF(AND(AS$5&gt;=Inputs!$C$94,AS$5&lt;Inputs!$D$94),Inputs!$G$94,IF(AND(AS$5&gt;=Inputs!$C$95,AS$5&lt;Inputs!$D$95),Inputs!$G$95,IF(AND(AS$5&gt;=Inputs!$C$96,AS$5&lt;Inputs!$D$96),Inputs!$G$96,IF(AND(AS$5&gt;=Inputs!$C$97,AS$5&lt;Inputs!$D$97),Inputs!$G$97,IF(AND(AS$5&gt;=Inputs!$C$98,AS$5&lt;Inputs!$D$98),Inputs!$G$98,IF(AND(AS$5&gt;=Inputs!$C$99,AS$5&lt;Inputs!$D$99),Inputs!$G$99,IF(AND(AS$5&gt;=Inputs!$C$100,AS$5&lt;Inputs!$D$100),Inputs!$G$100,0))))))))))))</f>
        <v>10</v>
      </c>
      <c r="AT47" s="38">
        <f>IF(AND(AT$5&gt;=Inputs!$C$89,AT$5&lt;Inputs!$D$89),Inputs!$G$89,IF(AND(AT$5&gt;=Inputs!$C$90,AT$5&lt;Inputs!$D$90),Inputs!$G$90,IF(AND(AT$5&gt;=Inputs!$C$91,AT$5&lt;Inputs!$D$91),Inputs!$G$91,IF(AND(AT$5&gt;=Inputs!$C$92,AT$5&lt;Inputs!$D$92),Inputs!$G$92,IF(AND(AT$5&gt;=Inputs!$C$93,AT$5&lt;Inputs!$D$93),Inputs!$G$93,IF(AND(AT$5&gt;=Inputs!$C$94,AT$5&lt;Inputs!$D$94),Inputs!$G$94,IF(AND(AT$5&gt;=Inputs!$C$95,AT$5&lt;Inputs!$D$95),Inputs!$G$95,IF(AND(AT$5&gt;=Inputs!$C$96,AT$5&lt;Inputs!$D$96),Inputs!$G$96,IF(AND(AT$5&gt;=Inputs!$C$97,AT$5&lt;Inputs!$D$97),Inputs!$G$97,IF(AND(AT$5&gt;=Inputs!$C$98,AT$5&lt;Inputs!$D$98),Inputs!$G$98,IF(AND(AT$5&gt;=Inputs!$C$99,AT$5&lt;Inputs!$D$99),Inputs!$G$99,IF(AND(AT$5&gt;=Inputs!$C$100,AT$5&lt;Inputs!$D$100),Inputs!$G$100,0))))))))))))</f>
        <v>10</v>
      </c>
      <c r="AU47" s="38">
        <f>IF(AND(AU$5&gt;=Inputs!$C$89,AU$5&lt;Inputs!$D$89),Inputs!$G$89,IF(AND(AU$5&gt;=Inputs!$C$90,AU$5&lt;Inputs!$D$90),Inputs!$G$90,IF(AND(AU$5&gt;=Inputs!$C$91,AU$5&lt;Inputs!$D$91),Inputs!$G$91,IF(AND(AU$5&gt;=Inputs!$C$92,AU$5&lt;Inputs!$D$92),Inputs!$G$92,IF(AND(AU$5&gt;=Inputs!$C$93,AU$5&lt;Inputs!$D$93),Inputs!$G$93,IF(AND(AU$5&gt;=Inputs!$C$94,AU$5&lt;Inputs!$D$94),Inputs!$G$94,IF(AND(AU$5&gt;=Inputs!$C$95,AU$5&lt;Inputs!$D$95),Inputs!$G$95,IF(AND(AU$5&gt;=Inputs!$C$96,AU$5&lt;Inputs!$D$96),Inputs!$G$96,IF(AND(AU$5&gt;=Inputs!$C$97,AU$5&lt;Inputs!$D$97),Inputs!$G$97,IF(AND(AU$5&gt;=Inputs!$C$98,AU$5&lt;Inputs!$D$98),Inputs!$G$98,IF(AND(AU$5&gt;=Inputs!$C$99,AU$5&lt;Inputs!$D$99),Inputs!$G$99,IF(AND(AU$5&gt;=Inputs!$C$100,AU$5&lt;Inputs!$D$100),Inputs!$G$100,0))))))))))))</f>
        <v>10</v>
      </c>
      <c r="AV47" s="38">
        <f>IF(AND(AV$5&gt;=Inputs!$C$89,AV$5&lt;Inputs!$D$89),Inputs!$G$89,IF(AND(AV$5&gt;=Inputs!$C$90,AV$5&lt;Inputs!$D$90),Inputs!$G$90,IF(AND(AV$5&gt;=Inputs!$C$91,AV$5&lt;Inputs!$D$91),Inputs!$G$91,IF(AND(AV$5&gt;=Inputs!$C$92,AV$5&lt;Inputs!$D$92),Inputs!$G$92,IF(AND(AV$5&gt;=Inputs!$C$93,AV$5&lt;Inputs!$D$93),Inputs!$G$93,IF(AND(AV$5&gt;=Inputs!$C$94,AV$5&lt;Inputs!$D$94),Inputs!$G$94,IF(AND(AV$5&gt;=Inputs!$C$95,AV$5&lt;Inputs!$D$95),Inputs!$G$95,IF(AND(AV$5&gt;=Inputs!$C$96,AV$5&lt;Inputs!$D$96),Inputs!$G$96,IF(AND(AV$5&gt;=Inputs!$C$97,AV$5&lt;Inputs!$D$97),Inputs!$G$97,IF(AND(AV$5&gt;=Inputs!$C$98,AV$5&lt;Inputs!$D$98),Inputs!$G$98,IF(AND(AV$5&gt;=Inputs!$C$99,AV$5&lt;Inputs!$D$99),Inputs!$G$99,IF(AND(AV$5&gt;=Inputs!$C$100,AV$5&lt;Inputs!$D$100),Inputs!$G$100,0))))))))))))</f>
        <v>10</v>
      </c>
      <c r="AW47" s="38">
        <f>IF(AND(AW$5&gt;=Inputs!$C$89,AW$5&lt;Inputs!$D$89),Inputs!$G$89,IF(AND(AW$5&gt;=Inputs!$C$90,AW$5&lt;Inputs!$D$90),Inputs!$G$90,IF(AND(AW$5&gt;=Inputs!$C$91,AW$5&lt;Inputs!$D$91),Inputs!$G$91,IF(AND(AW$5&gt;=Inputs!$C$92,AW$5&lt;Inputs!$D$92),Inputs!$G$92,IF(AND(AW$5&gt;=Inputs!$C$93,AW$5&lt;Inputs!$D$93),Inputs!$G$93,IF(AND(AW$5&gt;=Inputs!$C$94,AW$5&lt;Inputs!$D$94),Inputs!$G$94,IF(AND(AW$5&gt;=Inputs!$C$95,AW$5&lt;Inputs!$D$95),Inputs!$G$95,IF(AND(AW$5&gt;=Inputs!$C$96,AW$5&lt;Inputs!$D$96),Inputs!$G$96,IF(AND(AW$5&gt;=Inputs!$C$97,AW$5&lt;Inputs!$D$97),Inputs!$G$97,IF(AND(AW$5&gt;=Inputs!$C$98,AW$5&lt;Inputs!$D$98),Inputs!$G$98,IF(AND(AW$5&gt;=Inputs!$C$99,AW$5&lt;Inputs!$D$99),Inputs!$G$99,IF(AND(AW$5&gt;=Inputs!$C$100,AW$5&lt;Inputs!$D$100),Inputs!$G$100,0))))))))))))</f>
        <v>10</v>
      </c>
      <c r="AX47" s="38">
        <f>IF(AND(AX$5&gt;=Inputs!$C$89,AX$5&lt;Inputs!$D$89),Inputs!$G$89,IF(AND(AX$5&gt;=Inputs!$C$90,AX$5&lt;Inputs!$D$90),Inputs!$G$90,IF(AND(AX$5&gt;=Inputs!$C$91,AX$5&lt;Inputs!$D$91),Inputs!$G$91,IF(AND(AX$5&gt;=Inputs!$C$92,AX$5&lt;Inputs!$D$92),Inputs!$G$92,IF(AND(AX$5&gt;=Inputs!$C$93,AX$5&lt;Inputs!$D$93),Inputs!$G$93,IF(AND(AX$5&gt;=Inputs!$C$94,AX$5&lt;Inputs!$D$94),Inputs!$G$94,IF(AND(AX$5&gt;=Inputs!$C$95,AX$5&lt;Inputs!$D$95),Inputs!$G$95,IF(AND(AX$5&gt;=Inputs!$C$96,AX$5&lt;Inputs!$D$96),Inputs!$G$96,IF(AND(AX$5&gt;=Inputs!$C$97,AX$5&lt;Inputs!$D$97),Inputs!$G$97,IF(AND(AX$5&gt;=Inputs!$C$98,AX$5&lt;Inputs!$D$98),Inputs!$G$98,IF(AND(AX$5&gt;=Inputs!$C$99,AX$5&lt;Inputs!$D$99),Inputs!$G$99,IF(AND(AX$5&gt;=Inputs!$C$100,AX$5&lt;Inputs!$D$100),Inputs!$G$100,0))))))))))))</f>
        <v>10</v>
      </c>
      <c r="AY47" s="38">
        <f>IF(AND(AY$5&gt;=Inputs!$C$89,AY$5&lt;Inputs!$D$89),Inputs!$G$89,IF(AND(AY$5&gt;=Inputs!$C$90,AY$5&lt;Inputs!$D$90),Inputs!$G$90,IF(AND(AY$5&gt;=Inputs!$C$91,AY$5&lt;Inputs!$D$91),Inputs!$G$91,IF(AND(AY$5&gt;=Inputs!$C$92,AY$5&lt;Inputs!$D$92),Inputs!$G$92,IF(AND(AY$5&gt;=Inputs!$C$93,AY$5&lt;Inputs!$D$93),Inputs!$G$93,IF(AND(AY$5&gt;=Inputs!$C$94,AY$5&lt;Inputs!$D$94),Inputs!$G$94,IF(AND(AY$5&gt;=Inputs!$C$95,AY$5&lt;Inputs!$D$95),Inputs!$G$95,IF(AND(AY$5&gt;=Inputs!$C$96,AY$5&lt;Inputs!$D$96),Inputs!$G$96,IF(AND(AY$5&gt;=Inputs!$C$97,AY$5&lt;Inputs!$D$97),Inputs!$G$97,IF(AND(AY$5&gt;=Inputs!$C$98,AY$5&lt;Inputs!$D$98),Inputs!$G$98,IF(AND(AY$5&gt;=Inputs!$C$99,AY$5&lt;Inputs!$D$99),Inputs!$G$99,IF(AND(AY$5&gt;=Inputs!$C$100,AY$5&lt;Inputs!$D$100),Inputs!$G$100,0))))))))))))</f>
        <v>10</v>
      </c>
      <c r="AZ47" s="38">
        <f>IF(AND(AZ$5&gt;=Inputs!$C$89,AZ$5&lt;Inputs!$D$89),Inputs!$G$89,IF(AND(AZ$5&gt;=Inputs!$C$90,AZ$5&lt;Inputs!$D$90),Inputs!$G$90,IF(AND(AZ$5&gt;=Inputs!$C$91,AZ$5&lt;Inputs!$D$91),Inputs!$G$91,IF(AND(AZ$5&gt;=Inputs!$C$92,AZ$5&lt;Inputs!$D$92),Inputs!$G$92,IF(AND(AZ$5&gt;=Inputs!$C$93,AZ$5&lt;Inputs!$D$93),Inputs!$G$93,IF(AND(AZ$5&gt;=Inputs!$C$94,AZ$5&lt;Inputs!$D$94),Inputs!$G$94,IF(AND(AZ$5&gt;=Inputs!$C$95,AZ$5&lt;Inputs!$D$95),Inputs!$G$95,IF(AND(AZ$5&gt;=Inputs!$C$96,AZ$5&lt;Inputs!$D$96),Inputs!$G$96,IF(AND(AZ$5&gt;=Inputs!$C$97,AZ$5&lt;Inputs!$D$97),Inputs!$G$97,IF(AND(AZ$5&gt;=Inputs!$C$98,AZ$5&lt;Inputs!$D$98),Inputs!$G$98,IF(AND(AZ$5&gt;=Inputs!$C$99,AZ$5&lt;Inputs!$D$99),Inputs!$G$99,IF(AND(AZ$5&gt;=Inputs!$C$100,AZ$5&lt;Inputs!$D$100),Inputs!$G$100,0))))))))))))</f>
        <v>10</v>
      </c>
      <c r="BA47" s="38">
        <f>IF(AND(BA$5&gt;=Inputs!$C$89,BA$5&lt;Inputs!$D$89),Inputs!$G$89,IF(AND(BA$5&gt;=Inputs!$C$90,BA$5&lt;Inputs!$D$90),Inputs!$G$90,IF(AND(BA$5&gt;=Inputs!$C$91,BA$5&lt;Inputs!$D$91),Inputs!$G$91,IF(AND(BA$5&gt;=Inputs!$C$92,BA$5&lt;Inputs!$D$92),Inputs!$G$92,IF(AND(BA$5&gt;=Inputs!$C$93,BA$5&lt;Inputs!$D$93),Inputs!$G$93,IF(AND(BA$5&gt;=Inputs!$C$94,BA$5&lt;Inputs!$D$94),Inputs!$G$94,IF(AND(BA$5&gt;=Inputs!$C$95,BA$5&lt;Inputs!$D$95),Inputs!$G$95,IF(AND(BA$5&gt;=Inputs!$C$96,BA$5&lt;Inputs!$D$96),Inputs!$G$96,IF(AND(BA$5&gt;=Inputs!$C$97,BA$5&lt;Inputs!$D$97),Inputs!$G$97,IF(AND(BA$5&gt;=Inputs!$C$98,BA$5&lt;Inputs!$D$98),Inputs!$G$98,IF(AND(BA$5&gt;=Inputs!$C$99,BA$5&lt;Inputs!$D$99),Inputs!$G$99,IF(AND(BA$5&gt;=Inputs!$C$100,BA$5&lt;Inputs!$D$100),Inputs!$G$100,0))))))))))))</f>
        <v>10</v>
      </c>
      <c r="BB47" s="38">
        <f>IF(AND(BB$5&gt;=Inputs!$C$89,BB$5&lt;Inputs!$D$89),Inputs!$G$89,IF(AND(BB$5&gt;=Inputs!$C$90,BB$5&lt;Inputs!$D$90),Inputs!$G$90,IF(AND(BB$5&gt;=Inputs!$C$91,BB$5&lt;Inputs!$D$91),Inputs!$G$91,IF(AND(BB$5&gt;=Inputs!$C$92,BB$5&lt;Inputs!$D$92),Inputs!$G$92,IF(AND(BB$5&gt;=Inputs!$C$93,BB$5&lt;Inputs!$D$93),Inputs!$G$93,IF(AND(BB$5&gt;=Inputs!$C$94,BB$5&lt;Inputs!$D$94),Inputs!$G$94,IF(AND(BB$5&gt;=Inputs!$C$95,BB$5&lt;Inputs!$D$95),Inputs!$G$95,IF(AND(BB$5&gt;=Inputs!$C$96,BB$5&lt;Inputs!$D$96),Inputs!$G$96,IF(AND(BB$5&gt;=Inputs!$C$97,BB$5&lt;Inputs!$D$97),Inputs!$G$97,IF(AND(BB$5&gt;=Inputs!$C$98,BB$5&lt;Inputs!$D$98),Inputs!$G$98,IF(AND(BB$5&gt;=Inputs!$C$99,BB$5&lt;Inputs!$D$99),Inputs!$G$99,IF(AND(BB$5&gt;=Inputs!$C$100,BB$5&lt;Inputs!$D$100),Inputs!$G$100,0))))))))))))</f>
        <v>10</v>
      </c>
      <c r="BC47" s="38">
        <f>IF(AND(BC$5&gt;=Inputs!$C$89,BC$5&lt;Inputs!$D$89),Inputs!$G$89,IF(AND(BC$5&gt;=Inputs!$C$90,BC$5&lt;Inputs!$D$90),Inputs!$G$90,IF(AND(BC$5&gt;=Inputs!$C$91,BC$5&lt;Inputs!$D$91),Inputs!$G$91,IF(AND(BC$5&gt;=Inputs!$C$92,BC$5&lt;Inputs!$D$92),Inputs!$G$92,IF(AND(BC$5&gt;=Inputs!$C$93,BC$5&lt;Inputs!$D$93),Inputs!$G$93,IF(AND(BC$5&gt;=Inputs!$C$94,BC$5&lt;Inputs!$D$94),Inputs!$G$94,IF(AND(BC$5&gt;=Inputs!$C$95,BC$5&lt;Inputs!$D$95),Inputs!$G$95,IF(AND(BC$5&gt;=Inputs!$C$96,BC$5&lt;Inputs!$D$96),Inputs!$G$96,IF(AND(BC$5&gt;=Inputs!$C$97,BC$5&lt;Inputs!$D$97),Inputs!$G$97,IF(AND(BC$5&gt;=Inputs!$C$98,BC$5&lt;Inputs!$D$98),Inputs!$G$98,IF(AND(BC$5&gt;=Inputs!$C$99,BC$5&lt;Inputs!$D$99),Inputs!$G$99,IF(AND(BC$5&gt;=Inputs!$C$100,BC$5&lt;Inputs!$D$100),Inputs!$G$100,0))))))))))))</f>
        <v>10</v>
      </c>
      <c r="BD47" s="38">
        <f>IF(AND(BD$5&gt;=Inputs!$C$89,BD$5&lt;Inputs!$D$89),Inputs!$G$89,IF(AND(BD$5&gt;=Inputs!$C$90,BD$5&lt;Inputs!$D$90),Inputs!$G$90,IF(AND(BD$5&gt;=Inputs!$C$91,BD$5&lt;Inputs!$D$91),Inputs!$G$91,IF(AND(BD$5&gt;=Inputs!$C$92,BD$5&lt;Inputs!$D$92),Inputs!$G$92,IF(AND(BD$5&gt;=Inputs!$C$93,BD$5&lt;Inputs!$D$93),Inputs!$G$93,IF(AND(BD$5&gt;=Inputs!$C$94,BD$5&lt;Inputs!$D$94),Inputs!$G$94,IF(AND(BD$5&gt;=Inputs!$C$95,BD$5&lt;Inputs!$D$95),Inputs!$G$95,IF(AND(BD$5&gt;=Inputs!$C$96,BD$5&lt;Inputs!$D$96),Inputs!$G$96,IF(AND(BD$5&gt;=Inputs!$C$97,BD$5&lt;Inputs!$D$97),Inputs!$G$97,IF(AND(BD$5&gt;=Inputs!$C$98,BD$5&lt;Inputs!$D$98),Inputs!$G$98,IF(AND(BD$5&gt;=Inputs!$C$99,BD$5&lt;Inputs!$D$99),Inputs!$G$99,IF(AND(BD$5&gt;=Inputs!$C$100,BD$5&lt;Inputs!$D$100),Inputs!$G$100,0))))))))))))</f>
        <v>10</v>
      </c>
      <c r="BE47" s="38">
        <f>IF(AND(BE$5&gt;=Inputs!$C$89,BE$5&lt;Inputs!$D$89),Inputs!$G$89,IF(AND(BE$5&gt;=Inputs!$C$90,BE$5&lt;Inputs!$D$90),Inputs!$G$90,IF(AND(BE$5&gt;=Inputs!$C$91,BE$5&lt;Inputs!$D$91),Inputs!$G$91,IF(AND(BE$5&gt;=Inputs!$C$92,BE$5&lt;Inputs!$D$92),Inputs!$G$92,IF(AND(BE$5&gt;=Inputs!$C$93,BE$5&lt;Inputs!$D$93),Inputs!$G$93,IF(AND(BE$5&gt;=Inputs!$C$94,BE$5&lt;Inputs!$D$94),Inputs!$G$94,IF(AND(BE$5&gt;=Inputs!$C$95,BE$5&lt;Inputs!$D$95),Inputs!$G$95,IF(AND(BE$5&gt;=Inputs!$C$96,BE$5&lt;Inputs!$D$96),Inputs!$G$96,IF(AND(BE$5&gt;=Inputs!$C$97,BE$5&lt;Inputs!$D$97),Inputs!$G$97,IF(AND(BE$5&gt;=Inputs!$C$98,BE$5&lt;Inputs!$D$98),Inputs!$G$98,IF(AND(BE$5&gt;=Inputs!$C$99,BE$5&lt;Inputs!$D$99),Inputs!$G$99,IF(AND(BE$5&gt;=Inputs!$C$100,BE$5&lt;Inputs!$D$100),Inputs!$G$100,0))))))))))))</f>
        <v>10</v>
      </c>
      <c r="BF47" s="38">
        <f>IF(AND(BF$5&gt;=Inputs!$C$89,BF$5&lt;Inputs!$D$89),Inputs!$G$89,IF(AND(BF$5&gt;=Inputs!$C$90,BF$5&lt;Inputs!$D$90),Inputs!$G$90,IF(AND(BF$5&gt;=Inputs!$C$91,BF$5&lt;Inputs!$D$91),Inputs!$G$91,IF(AND(BF$5&gt;=Inputs!$C$92,BF$5&lt;Inputs!$D$92),Inputs!$G$92,IF(AND(BF$5&gt;=Inputs!$C$93,BF$5&lt;Inputs!$D$93),Inputs!$G$93,IF(AND(BF$5&gt;=Inputs!$C$94,BF$5&lt;Inputs!$D$94),Inputs!$G$94,IF(AND(BF$5&gt;=Inputs!$C$95,BF$5&lt;Inputs!$D$95),Inputs!$G$95,IF(AND(BF$5&gt;=Inputs!$C$96,BF$5&lt;Inputs!$D$96),Inputs!$G$96,IF(AND(BF$5&gt;=Inputs!$C$97,BF$5&lt;Inputs!$D$97),Inputs!$G$97,IF(AND(BF$5&gt;=Inputs!$C$98,BF$5&lt;Inputs!$D$98),Inputs!$G$98,IF(AND(BF$5&gt;=Inputs!$C$99,BF$5&lt;Inputs!$D$99),Inputs!$G$99,IF(AND(BF$5&gt;=Inputs!$C$100,BF$5&lt;Inputs!$D$100),Inputs!$G$100,0))))))))))))</f>
        <v>10</v>
      </c>
      <c r="BG47" s="38">
        <f>IF(AND(BG$5&gt;=Inputs!$C$89,BG$5&lt;Inputs!$D$89),Inputs!$G$89,IF(AND(BG$5&gt;=Inputs!$C$90,BG$5&lt;Inputs!$D$90),Inputs!$G$90,IF(AND(BG$5&gt;=Inputs!$C$91,BG$5&lt;Inputs!$D$91),Inputs!$G$91,IF(AND(BG$5&gt;=Inputs!$C$92,BG$5&lt;Inputs!$D$92),Inputs!$G$92,IF(AND(BG$5&gt;=Inputs!$C$93,BG$5&lt;Inputs!$D$93),Inputs!$G$93,IF(AND(BG$5&gt;=Inputs!$C$94,BG$5&lt;Inputs!$D$94),Inputs!$G$94,IF(AND(BG$5&gt;=Inputs!$C$95,BG$5&lt;Inputs!$D$95),Inputs!$G$95,IF(AND(BG$5&gt;=Inputs!$C$96,BG$5&lt;Inputs!$D$96),Inputs!$G$96,IF(AND(BG$5&gt;=Inputs!$C$97,BG$5&lt;Inputs!$D$97),Inputs!$G$97,IF(AND(BG$5&gt;=Inputs!$C$98,BG$5&lt;Inputs!$D$98),Inputs!$G$98,IF(AND(BG$5&gt;=Inputs!$C$99,BG$5&lt;Inputs!$D$99),Inputs!$G$99,IF(AND(BG$5&gt;=Inputs!$C$100,BG$5&lt;Inputs!$D$100),Inputs!$G$100,0))))))))))))</f>
        <v>10</v>
      </c>
      <c r="BH47" s="38">
        <f>IF(AND(BH$5&gt;=Inputs!$C$89,BH$5&lt;Inputs!$D$89),Inputs!$G$89,IF(AND(BH$5&gt;=Inputs!$C$90,BH$5&lt;Inputs!$D$90),Inputs!$G$90,IF(AND(BH$5&gt;=Inputs!$C$91,BH$5&lt;Inputs!$D$91),Inputs!$G$91,IF(AND(BH$5&gt;=Inputs!$C$92,BH$5&lt;Inputs!$D$92),Inputs!$G$92,IF(AND(BH$5&gt;=Inputs!$C$93,BH$5&lt;Inputs!$D$93),Inputs!$G$93,IF(AND(BH$5&gt;=Inputs!$C$94,BH$5&lt;Inputs!$D$94),Inputs!$G$94,IF(AND(BH$5&gt;=Inputs!$C$95,BH$5&lt;Inputs!$D$95),Inputs!$G$95,IF(AND(BH$5&gt;=Inputs!$C$96,BH$5&lt;Inputs!$D$96),Inputs!$G$96,IF(AND(BH$5&gt;=Inputs!$C$97,BH$5&lt;Inputs!$D$97),Inputs!$G$97,IF(AND(BH$5&gt;=Inputs!$C$98,BH$5&lt;Inputs!$D$98),Inputs!$G$98,IF(AND(BH$5&gt;=Inputs!$C$99,BH$5&lt;Inputs!$D$99),Inputs!$G$99,IF(AND(BH$5&gt;=Inputs!$C$100,BH$5&lt;Inputs!$D$100),Inputs!$G$100,0))))))))))))</f>
        <v>10</v>
      </c>
      <c r="BI47" s="38">
        <f>IF(AND(BI$5&gt;=Inputs!$C$89,BI$5&lt;Inputs!$D$89),Inputs!$G$89,IF(AND(BI$5&gt;=Inputs!$C$90,BI$5&lt;Inputs!$D$90),Inputs!$G$90,IF(AND(BI$5&gt;=Inputs!$C$91,BI$5&lt;Inputs!$D$91),Inputs!$G$91,IF(AND(BI$5&gt;=Inputs!$C$92,BI$5&lt;Inputs!$D$92),Inputs!$G$92,IF(AND(BI$5&gt;=Inputs!$C$93,BI$5&lt;Inputs!$D$93),Inputs!$G$93,IF(AND(BI$5&gt;=Inputs!$C$94,BI$5&lt;Inputs!$D$94),Inputs!$G$94,IF(AND(BI$5&gt;=Inputs!$C$95,BI$5&lt;Inputs!$D$95),Inputs!$G$95,IF(AND(BI$5&gt;=Inputs!$C$96,BI$5&lt;Inputs!$D$96),Inputs!$G$96,IF(AND(BI$5&gt;=Inputs!$C$97,BI$5&lt;Inputs!$D$97),Inputs!$G$97,IF(AND(BI$5&gt;=Inputs!$C$98,BI$5&lt;Inputs!$D$98),Inputs!$G$98,IF(AND(BI$5&gt;=Inputs!$C$99,BI$5&lt;Inputs!$D$99),Inputs!$G$99,IF(AND(BI$5&gt;=Inputs!$C$100,BI$5&lt;Inputs!$D$100),Inputs!$G$100,0))))))))))))</f>
        <v>10</v>
      </c>
      <c r="BJ47" s="38">
        <f>IF(AND(BJ$5&gt;=Inputs!$C$89,BJ$5&lt;Inputs!$D$89),Inputs!$G$89,IF(AND(BJ$5&gt;=Inputs!$C$90,BJ$5&lt;Inputs!$D$90),Inputs!$G$90,IF(AND(BJ$5&gt;=Inputs!$C$91,BJ$5&lt;Inputs!$D$91),Inputs!$G$91,IF(AND(BJ$5&gt;=Inputs!$C$92,BJ$5&lt;Inputs!$D$92),Inputs!$G$92,IF(AND(BJ$5&gt;=Inputs!$C$93,BJ$5&lt;Inputs!$D$93),Inputs!$G$93,IF(AND(BJ$5&gt;=Inputs!$C$94,BJ$5&lt;Inputs!$D$94),Inputs!$G$94,IF(AND(BJ$5&gt;=Inputs!$C$95,BJ$5&lt;Inputs!$D$95),Inputs!$G$95,IF(AND(BJ$5&gt;=Inputs!$C$96,BJ$5&lt;Inputs!$D$96),Inputs!$G$96,IF(AND(BJ$5&gt;=Inputs!$C$97,BJ$5&lt;Inputs!$D$97),Inputs!$G$97,IF(AND(BJ$5&gt;=Inputs!$C$98,BJ$5&lt;Inputs!$D$98),Inputs!$G$98,IF(AND(BJ$5&gt;=Inputs!$C$99,BJ$5&lt;Inputs!$D$99),Inputs!$G$99,IF(AND(BJ$5&gt;=Inputs!$C$100,BJ$5&lt;Inputs!$D$100),Inputs!$G$100,0))))))))))))</f>
        <v>10</v>
      </c>
      <c r="BK47" s="38">
        <f>IF(AND(BK$5&gt;=Inputs!$C$89,BK$5&lt;Inputs!$D$89),Inputs!$G$89,IF(AND(BK$5&gt;=Inputs!$C$90,BK$5&lt;Inputs!$D$90),Inputs!$G$90,IF(AND(BK$5&gt;=Inputs!$C$91,BK$5&lt;Inputs!$D$91),Inputs!$G$91,IF(AND(BK$5&gt;=Inputs!$C$92,BK$5&lt;Inputs!$D$92),Inputs!$G$92,IF(AND(BK$5&gt;=Inputs!$C$93,BK$5&lt;Inputs!$D$93),Inputs!$G$93,IF(AND(BK$5&gt;=Inputs!$C$94,BK$5&lt;Inputs!$D$94),Inputs!$G$94,IF(AND(BK$5&gt;=Inputs!$C$95,BK$5&lt;Inputs!$D$95),Inputs!$G$95,IF(AND(BK$5&gt;=Inputs!$C$96,BK$5&lt;Inputs!$D$96),Inputs!$G$96,IF(AND(BK$5&gt;=Inputs!$C$97,BK$5&lt;Inputs!$D$97),Inputs!$G$97,IF(AND(BK$5&gt;=Inputs!$C$98,BK$5&lt;Inputs!$D$98),Inputs!$G$98,IF(AND(BK$5&gt;=Inputs!$C$99,BK$5&lt;Inputs!$D$99),Inputs!$G$99,IF(AND(BK$5&gt;=Inputs!$C$100,BK$5&lt;Inputs!$D$100),Inputs!$G$100,0))))))))))))</f>
        <v>10</v>
      </c>
      <c r="BL47" s="38">
        <f>IF(AND(BL$5&gt;=Inputs!$C$89,BL$5&lt;Inputs!$D$89),Inputs!$G$89,IF(AND(BL$5&gt;=Inputs!$C$90,BL$5&lt;Inputs!$D$90),Inputs!$G$90,IF(AND(BL$5&gt;=Inputs!$C$91,BL$5&lt;Inputs!$D$91),Inputs!$G$91,IF(AND(BL$5&gt;=Inputs!$C$92,BL$5&lt;Inputs!$D$92),Inputs!$G$92,IF(AND(BL$5&gt;=Inputs!$C$93,BL$5&lt;Inputs!$D$93),Inputs!$G$93,IF(AND(BL$5&gt;=Inputs!$C$94,BL$5&lt;Inputs!$D$94),Inputs!$G$94,IF(AND(BL$5&gt;=Inputs!$C$95,BL$5&lt;Inputs!$D$95),Inputs!$G$95,IF(AND(BL$5&gt;=Inputs!$C$96,BL$5&lt;Inputs!$D$96),Inputs!$G$96,IF(AND(BL$5&gt;=Inputs!$C$97,BL$5&lt;Inputs!$D$97),Inputs!$G$97,IF(AND(BL$5&gt;=Inputs!$C$98,BL$5&lt;Inputs!$D$98),Inputs!$G$98,IF(AND(BL$5&gt;=Inputs!$C$99,BL$5&lt;Inputs!$D$99),Inputs!$G$99,IF(AND(BL$5&gt;=Inputs!$C$100,BL$5&lt;Inputs!$D$100),Inputs!$G$100,0))))))))))))</f>
        <v>10</v>
      </c>
      <c r="BM47" s="38">
        <f>IF(AND(BM$5&gt;=Inputs!$C$89,BM$5&lt;Inputs!$D$89),Inputs!$G$89,IF(AND(BM$5&gt;=Inputs!$C$90,BM$5&lt;Inputs!$D$90),Inputs!$G$90,IF(AND(BM$5&gt;=Inputs!$C$91,BM$5&lt;Inputs!$D$91),Inputs!$G$91,IF(AND(BM$5&gt;=Inputs!$C$92,BM$5&lt;Inputs!$D$92),Inputs!$G$92,IF(AND(BM$5&gt;=Inputs!$C$93,BM$5&lt;Inputs!$D$93),Inputs!$G$93,IF(AND(BM$5&gt;=Inputs!$C$94,BM$5&lt;Inputs!$D$94),Inputs!$G$94,IF(AND(BM$5&gt;=Inputs!$C$95,BM$5&lt;Inputs!$D$95),Inputs!$G$95,IF(AND(BM$5&gt;=Inputs!$C$96,BM$5&lt;Inputs!$D$96),Inputs!$G$96,IF(AND(BM$5&gt;=Inputs!$C$97,BM$5&lt;Inputs!$D$97),Inputs!$G$97,IF(AND(BM$5&gt;=Inputs!$C$98,BM$5&lt;Inputs!$D$98),Inputs!$G$98,IF(AND(BM$5&gt;=Inputs!$C$99,BM$5&lt;Inputs!$D$99),Inputs!$G$99,IF(AND(BM$5&gt;=Inputs!$C$100,BM$5&lt;Inputs!$D$100),Inputs!$G$100,0))))))))))))</f>
        <v>10</v>
      </c>
      <c r="BN47" s="38">
        <f>IF(AND(BN$5&gt;=Inputs!$C$89,BN$5&lt;Inputs!$D$89),Inputs!$G$89,IF(AND(BN$5&gt;=Inputs!$C$90,BN$5&lt;Inputs!$D$90),Inputs!$G$90,IF(AND(BN$5&gt;=Inputs!$C$91,BN$5&lt;Inputs!$D$91),Inputs!$G$91,IF(AND(BN$5&gt;=Inputs!$C$92,BN$5&lt;Inputs!$D$92),Inputs!$G$92,IF(AND(BN$5&gt;=Inputs!$C$93,BN$5&lt;Inputs!$D$93),Inputs!$G$93,IF(AND(BN$5&gt;=Inputs!$C$94,BN$5&lt;Inputs!$D$94),Inputs!$G$94,IF(AND(BN$5&gt;=Inputs!$C$95,BN$5&lt;Inputs!$D$95),Inputs!$G$95,IF(AND(BN$5&gt;=Inputs!$C$96,BN$5&lt;Inputs!$D$96),Inputs!$G$96,IF(AND(BN$5&gt;=Inputs!$C$97,BN$5&lt;Inputs!$D$97),Inputs!$G$97,IF(AND(BN$5&gt;=Inputs!$C$98,BN$5&lt;Inputs!$D$98),Inputs!$G$98,IF(AND(BN$5&gt;=Inputs!$C$99,BN$5&lt;Inputs!$D$99),Inputs!$G$99,IF(AND(BN$5&gt;=Inputs!$C$100,BN$5&lt;Inputs!$D$100),Inputs!$G$100,0))))))))))))</f>
        <v>10</v>
      </c>
      <c r="BO47" s="38">
        <f>IF(AND(BO$5&gt;=Inputs!$C$89,BO$5&lt;Inputs!$D$89),Inputs!$G$89,IF(AND(BO$5&gt;=Inputs!$C$90,BO$5&lt;Inputs!$D$90),Inputs!$G$90,IF(AND(BO$5&gt;=Inputs!$C$91,BO$5&lt;Inputs!$D$91),Inputs!$G$91,IF(AND(BO$5&gt;=Inputs!$C$92,BO$5&lt;Inputs!$D$92),Inputs!$G$92,IF(AND(BO$5&gt;=Inputs!$C$93,BO$5&lt;Inputs!$D$93),Inputs!$G$93,IF(AND(BO$5&gt;=Inputs!$C$94,BO$5&lt;Inputs!$D$94),Inputs!$G$94,IF(AND(BO$5&gt;=Inputs!$C$95,BO$5&lt;Inputs!$D$95),Inputs!$G$95,IF(AND(BO$5&gt;=Inputs!$C$96,BO$5&lt;Inputs!$D$96),Inputs!$G$96,IF(AND(BO$5&gt;=Inputs!$C$97,BO$5&lt;Inputs!$D$97),Inputs!$G$97,IF(AND(BO$5&gt;=Inputs!$C$98,BO$5&lt;Inputs!$D$98),Inputs!$G$98,IF(AND(BO$5&gt;=Inputs!$C$99,BO$5&lt;Inputs!$D$99),Inputs!$G$99,IF(AND(BO$5&gt;=Inputs!$C$100,BO$5&lt;Inputs!$D$100),Inputs!$G$100,0))))))))))))</f>
        <v>10</v>
      </c>
      <c r="BP47" s="38">
        <f>IF(AND(BP$5&gt;=Inputs!$C$89,BP$5&lt;Inputs!$D$89),Inputs!$G$89,IF(AND(BP$5&gt;=Inputs!$C$90,BP$5&lt;Inputs!$D$90),Inputs!$G$90,IF(AND(BP$5&gt;=Inputs!$C$91,BP$5&lt;Inputs!$D$91),Inputs!$G$91,IF(AND(BP$5&gt;=Inputs!$C$92,BP$5&lt;Inputs!$D$92),Inputs!$G$92,IF(AND(BP$5&gt;=Inputs!$C$93,BP$5&lt;Inputs!$D$93),Inputs!$G$93,IF(AND(BP$5&gt;=Inputs!$C$94,BP$5&lt;Inputs!$D$94),Inputs!$G$94,IF(AND(BP$5&gt;=Inputs!$C$95,BP$5&lt;Inputs!$D$95),Inputs!$G$95,IF(AND(BP$5&gt;=Inputs!$C$96,BP$5&lt;Inputs!$D$96),Inputs!$G$96,IF(AND(BP$5&gt;=Inputs!$C$97,BP$5&lt;Inputs!$D$97),Inputs!$G$97,IF(AND(BP$5&gt;=Inputs!$C$98,BP$5&lt;Inputs!$D$98),Inputs!$G$98,IF(AND(BP$5&gt;=Inputs!$C$99,BP$5&lt;Inputs!$D$99),Inputs!$G$99,IF(AND(BP$5&gt;=Inputs!$C$100,BP$5&lt;Inputs!$D$100),Inputs!$G$100,0))))))))))))</f>
        <v>10</v>
      </c>
      <c r="BQ47" s="38">
        <f>IF(AND(BQ$5&gt;=Inputs!$C$89,BQ$5&lt;Inputs!$D$89),Inputs!$G$89,IF(AND(BQ$5&gt;=Inputs!$C$90,BQ$5&lt;Inputs!$D$90),Inputs!$G$90,IF(AND(BQ$5&gt;=Inputs!$C$91,BQ$5&lt;Inputs!$D$91),Inputs!$G$91,IF(AND(BQ$5&gt;=Inputs!$C$92,BQ$5&lt;Inputs!$D$92),Inputs!$G$92,IF(AND(BQ$5&gt;=Inputs!$C$93,BQ$5&lt;Inputs!$D$93),Inputs!$G$93,IF(AND(BQ$5&gt;=Inputs!$C$94,BQ$5&lt;Inputs!$D$94),Inputs!$G$94,IF(AND(BQ$5&gt;=Inputs!$C$95,BQ$5&lt;Inputs!$D$95),Inputs!$G$95,IF(AND(BQ$5&gt;=Inputs!$C$96,BQ$5&lt;Inputs!$D$96),Inputs!$G$96,IF(AND(BQ$5&gt;=Inputs!$C$97,BQ$5&lt;Inputs!$D$97),Inputs!$G$97,IF(AND(BQ$5&gt;=Inputs!$C$98,BQ$5&lt;Inputs!$D$98),Inputs!$G$98,IF(AND(BQ$5&gt;=Inputs!$C$99,BQ$5&lt;Inputs!$D$99),Inputs!$G$99,IF(AND(BQ$5&gt;=Inputs!$C$100,BQ$5&lt;Inputs!$D$100),Inputs!$G$100,0))))))))))))</f>
        <v>10</v>
      </c>
      <c r="BR47" s="38">
        <f>IF(AND(BR$5&gt;=Inputs!$C$89,BR$5&lt;Inputs!$D$89),Inputs!$G$89,IF(AND(BR$5&gt;=Inputs!$C$90,BR$5&lt;Inputs!$D$90),Inputs!$G$90,IF(AND(BR$5&gt;=Inputs!$C$91,BR$5&lt;Inputs!$D$91),Inputs!$G$91,IF(AND(BR$5&gt;=Inputs!$C$92,BR$5&lt;Inputs!$D$92),Inputs!$G$92,IF(AND(BR$5&gt;=Inputs!$C$93,BR$5&lt;Inputs!$D$93),Inputs!$G$93,IF(AND(BR$5&gt;=Inputs!$C$94,BR$5&lt;Inputs!$D$94),Inputs!$G$94,IF(AND(BR$5&gt;=Inputs!$C$95,BR$5&lt;Inputs!$D$95),Inputs!$G$95,IF(AND(BR$5&gt;=Inputs!$C$96,BR$5&lt;Inputs!$D$96),Inputs!$G$96,IF(AND(BR$5&gt;=Inputs!$C$97,BR$5&lt;Inputs!$D$97),Inputs!$G$97,IF(AND(BR$5&gt;=Inputs!$C$98,BR$5&lt;Inputs!$D$98),Inputs!$G$98,IF(AND(BR$5&gt;=Inputs!$C$99,BR$5&lt;Inputs!$D$99),Inputs!$G$99,IF(AND(BR$5&gt;=Inputs!$C$100,BR$5&lt;Inputs!$D$100),Inputs!$G$100,0))))))))))))</f>
        <v>10</v>
      </c>
      <c r="BS47" s="38">
        <f>IF(AND(BS$5&gt;=Inputs!$C$89,BS$5&lt;Inputs!$D$89),Inputs!$G$89,IF(AND(BS$5&gt;=Inputs!$C$90,BS$5&lt;Inputs!$D$90),Inputs!$G$90,IF(AND(BS$5&gt;=Inputs!$C$91,BS$5&lt;Inputs!$D$91),Inputs!$G$91,IF(AND(BS$5&gt;=Inputs!$C$92,BS$5&lt;Inputs!$D$92),Inputs!$G$92,IF(AND(BS$5&gt;=Inputs!$C$93,BS$5&lt;Inputs!$D$93),Inputs!$G$93,IF(AND(BS$5&gt;=Inputs!$C$94,BS$5&lt;Inputs!$D$94),Inputs!$G$94,IF(AND(BS$5&gt;=Inputs!$C$95,BS$5&lt;Inputs!$D$95),Inputs!$G$95,IF(AND(BS$5&gt;=Inputs!$C$96,BS$5&lt;Inputs!$D$96),Inputs!$G$96,IF(AND(BS$5&gt;=Inputs!$C$97,BS$5&lt;Inputs!$D$97),Inputs!$G$97,IF(AND(BS$5&gt;=Inputs!$C$98,BS$5&lt;Inputs!$D$98),Inputs!$G$98,IF(AND(BS$5&gt;=Inputs!$C$99,BS$5&lt;Inputs!$D$99),Inputs!$G$99,IF(AND(BS$5&gt;=Inputs!$C$100,BS$5&lt;Inputs!$D$100),Inputs!$G$100,0))))))))))))</f>
        <v>10</v>
      </c>
      <c r="BT47" s="38">
        <f>IF(AND(BT$5&gt;=Inputs!$C$89,BT$5&lt;Inputs!$D$89),Inputs!$G$89,IF(AND(BT$5&gt;=Inputs!$C$90,BT$5&lt;Inputs!$D$90),Inputs!$G$90,IF(AND(BT$5&gt;=Inputs!$C$91,BT$5&lt;Inputs!$D$91),Inputs!$G$91,IF(AND(BT$5&gt;=Inputs!$C$92,BT$5&lt;Inputs!$D$92),Inputs!$G$92,IF(AND(BT$5&gt;=Inputs!$C$93,BT$5&lt;Inputs!$D$93),Inputs!$G$93,IF(AND(BT$5&gt;=Inputs!$C$94,BT$5&lt;Inputs!$D$94),Inputs!$G$94,IF(AND(BT$5&gt;=Inputs!$C$95,BT$5&lt;Inputs!$D$95),Inputs!$G$95,IF(AND(BT$5&gt;=Inputs!$C$96,BT$5&lt;Inputs!$D$96),Inputs!$G$96,IF(AND(BT$5&gt;=Inputs!$C$97,BT$5&lt;Inputs!$D$97),Inputs!$G$97,IF(AND(BT$5&gt;=Inputs!$C$98,BT$5&lt;Inputs!$D$98),Inputs!$G$98,IF(AND(BT$5&gt;=Inputs!$C$99,BT$5&lt;Inputs!$D$99),Inputs!$G$99,IF(AND(BT$5&gt;=Inputs!$C$100,BT$5&lt;Inputs!$D$100),Inputs!$G$100,0))))))))))))</f>
        <v>10</v>
      </c>
      <c r="BU47" s="38">
        <f>IF(AND(BU$5&gt;=Inputs!$C$89,BU$5&lt;Inputs!$D$89),Inputs!$G$89,IF(AND(BU$5&gt;=Inputs!$C$90,BU$5&lt;Inputs!$D$90),Inputs!$G$90,IF(AND(BU$5&gt;=Inputs!$C$91,BU$5&lt;Inputs!$D$91),Inputs!$G$91,IF(AND(BU$5&gt;=Inputs!$C$92,BU$5&lt;Inputs!$D$92),Inputs!$G$92,IF(AND(BU$5&gt;=Inputs!$C$93,BU$5&lt;Inputs!$D$93),Inputs!$G$93,IF(AND(BU$5&gt;=Inputs!$C$94,BU$5&lt;Inputs!$D$94),Inputs!$G$94,IF(AND(BU$5&gt;=Inputs!$C$95,BU$5&lt;Inputs!$D$95),Inputs!$G$95,IF(AND(BU$5&gt;=Inputs!$C$96,BU$5&lt;Inputs!$D$96),Inputs!$G$96,IF(AND(BU$5&gt;=Inputs!$C$97,BU$5&lt;Inputs!$D$97),Inputs!$G$97,IF(AND(BU$5&gt;=Inputs!$C$98,BU$5&lt;Inputs!$D$98),Inputs!$G$98,IF(AND(BU$5&gt;=Inputs!$C$99,BU$5&lt;Inputs!$D$99),Inputs!$G$99,IF(AND(BU$5&gt;=Inputs!$C$100,BU$5&lt;Inputs!$D$100),Inputs!$G$100,0))))))))))))</f>
        <v>10</v>
      </c>
      <c r="BV47" s="38">
        <f>IF(AND(BV$5&gt;=Inputs!$C$89,BV$5&lt;Inputs!$D$89),Inputs!$G$89,IF(AND(BV$5&gt;=Inputs!$C$90,BV$5&lt;Inputs!$D$90),Inputs!$G$90,IF(AND(BV$5&gt;=Inputs!$C$91,BV$5&lt;Inputs!$D$91),Inputs!$G$91,IF(AND(BV$5&gt;=Inputs!$C$92,BV$5&lt;Inputs!$D$92),Inputs!$G$92,IF(AND(BV$5&gt;=Inputs!$C$93,BV$5&lt;Inputs!$D$93),Inputs!$G$93,IF(AND(BV$5&gt;=Inputs!$C$94,BV$5&lt;Inputs!$D$94),Inputs!$G$94,IF(AND(BV$5&gt;=Inputs!$C$95,BV$5&lt;Inputs!$D$95),Inputs!$G$95,IF(AND(BV$5&gt;=Inputs!$C$96,BV$5&lt;Inputs!$D$96),Inputs!$G$96,IF(AND(BV$5&gt;=Inputs!$C$97,BV$5&lt;Inputs!$D$97),Inputs!$G$97,IF(AND(BV$5&gt;=Inputs!$C$98,BV$5&lt;Inputs!$D$98),Inputs!$G$98,IF(AND(BV$5&gt;=Inputs!$C$99,BV$5&lt;Inputs!$D$99),Inputs!$G$99,IF(AND(BV$5&gt;=Inputs!$C$100,BV$5&lt;Inputs!$D$100),Inputs!$G$100,0))))))))))))</f>
        <v>10</v>
      </c>
      <c r="BW47" s="38">
        <f>IF(AND(BW$5&gt;=Inputs!$C$89,BW$5&lt;Inputs!$D$89),Inputs!$G$89,IF(AND(BW$5&gt;=Inputs!$C$90,BW$5&lt;Inputs!$D$90),Inputs!$G$90,IF(AND(BW$5&gt;=Inputs!$C$91,BW$5&lt;Inputs!$D$91),Inputs!$G$91,IF(AND(BW$5&gt;=Inputs!$C$92,BW$5&lt;Inputs!$D$92),Inputs!$G$92,IF(AND(BW$5&gt;=Inputs!$C$93,BW$5&lt;Inputs!$D$93),Inputs!$G$93,IF(AND(BW$5&gt;=Inputs!$C$94,BW$5&lt;Inputs!$D$94),Inputs!$G$94,IF(AND(BW$5&gt;=Inputs!$C$95,BW$5&lt;Inputs!$D$95),Inputs!$G$95,IF(AND(BW$5&gt;=Inputs!$C$96,BW$5&lt;Inputs!$D$96),Inputs!$G$96,IF(AND(BW$5&gt;=Inputs!$C$97,BW$5&lt;Inputs!$D$97),Inputs!$G$97,IF(AND(BW$5&gt;=Inputs!$C$98,BW$5&lt;Inputs!$D$98),Inputs!$G$98,IF(AND(BW$5&gt;=Inputs!$C$99,BW$5&lt;Inputs!$D$99),Inputs!$G$99,IF(AND(BW$5&gt;=Inputs!$C$100,BW$5&lt;Inputs!$D$100),Inputs!$G$100,0))))))))))))</f>
        <v>10</v>
      </c>
      <c r="BX47" s="38">
        <f>IF(AND(BX$5&gt;=Inputs!$C$89,BX$5&lt;Inputs!$D$89),Inputs!$G$89,IF(AND(BX$5&gt;=Inputs!$C$90,BX$5&lt;Inputs!$D$90),Inputs!$G$90,IF(AND(BX$5&gt;=Inputs!$C$91,BX$5&lt;Inputs!$D$91),Inputs!$G$91,IF(AND(BX$5&gt;=Inputs!$C$92,BX$5&lt;Inputs!$D$92),Inputs!$G$92,IF(AND(BX$5&gt;=Inputs!$C$93,BX$5&lt;Inputs!$D$93),Inputs!$G$93,IF(AND(BX$5&gt;=Inputs!$C$94,BX$5&lt;Inputs!$D$94),Inputs!$G$94,IF(AND(BX$5&gt;=Inputs!$C$95,BX$5&lt;Inputs!$D$95),Inputs!$G$95,IF(AND(BX$5&gt;=Inputs!$C$96,BX$5&lt;Inputs!$D$96),Inputs!$G$96,IF(AND(BX$5&gt;=Inputs!$C$97,BX$5&lt;Inputs!$D$97),Inputs!$G$97,IF(AND(BX$5&gt;=Inputs!$C$98,BX$5&lt;Inputs!$D$98),Inputs!$G$98,IF(AND(BX$5&gt;=Inputs!$C$99,BX$5&lt;Inputs!$D$99),Inputs!$G$99,IF(AND(BX$5&gt;=Inputs!$C$100,BX$5&lt;Inputs!$D$100),Inputs!$G$100,0))))))))))))</f>
        <v>10</v>
      </c>
      <c r="BY47" s="38">
        <f>IF(AND(BY$5&gt;=Inputs!$C$89,BY$5&lt;Inputs!$D$89),Inputs!$G$89,IF(AND(BY$5&gt;=Inputs!$C$90,BY$5&lt;Inputs!$D$90),Inputs!$G$90,IF(AND(BY$5&gt;=Inputs!$C$91,BY$5&lt;Inputs!$D$91),Inputs!$G$91,IF(AND(BY$5&gt;=Inputs!$C$92,BY$5&lt;Inputs!$D$92),Inputs!$G$92,IF(AND(BY$5&gt;=Inputs!$C$93,BY$5&lt;Inputs!$D$93),Inputs!$G$93,IF(AND(BY$5&gt;=Inputs!$C$94,BY$5&lt;Inputs!$D$94),Inputs!$G$94,IF(AND(BY$5&gt;=Inputs!$C$95,BY$5&lt;Inputs!$D$95),Inputs!$G$95,IF(AND(BY$5&gt;=Inputs!$C$96,BY$5&lt;Inputs!$D$96),Inputs!$G$96,IF(AND(BY$5&gt;=Inputs!$C$97,BY$5&lt;Inputs!$D$97),Inputs!$G$97,IF(AND(BY$5&gt;=Inputs!$C$98,BY$5&lt;Inputs!$D$98),Inputs!$G$98,IF(AND(BY$5&gt;=Inputs!$C$99,BY$5&lt;Inputs!$D$99),Inputs!$G$99,IF(AND(BY$5&gt;=Inputs!$C$100,BY$5&lt;Inputs!$D$100),Inputs!$G$100,0))))))))))))</f>
        <v>10</v>
      </c>
      <c r="BZ47" s="38">
        <f>IF(AND(BZ$5&gt;=Inputs!$C$89,BZ$5&lt;Inputs!$D$89),Inputs!$G$89,IF(AND(BZ$5&gt;=Inputs!$C$90,BZ$5&lt;Inputs!$D$90),Inputs!$G$90,IF(AND(BZ$5&gt;=Inputs!$C$91,BZ$5&lt;Inputs!$D$91),Inputs!$G$91,IF(AND(BZ$5&gt;=Inputs!$C$92,BZ$5&lt;Inputs!$D$92),Inputs!$G$92,IF(AND(BZ$5&gt;=Inputs!$C$93,BZ$5&lt;Inputs!$D$93),Inputs!$G$93,IF(AND(BZ$5&gt;=Inputs!$C$94,BZ$5&lt;Inputs!$D$94),Inputs!$G$94,IF(AND(BZ$5&gt;=Inputs!$C$95,BZ$5&lt;Inputs!$D$95),Inputs!$G$95,IF(AND(BZ$5&gt;=Inputs!$C$96,BZ$5&lt;Inputs!$D$96),Inputs!$G$96,IF(AND(BZ$5&gt;=Inputs!$C$97,BZ$5&lt;Inputs!$D$97),Inputs!$G$97,IF(AND(BZ$5&gt;=Inputs!$C$98,BZ$5&lt;Inputs!$D$98),Inputs!$G$98,IF(AND(BZ$5&gt;=Inputs!$C$99,BZ$5&lt;Inputs!$D$99),Inputs!$G$99,IF(AND(BZ$5&gt;=Inputs!$C$100,BZ$5&lt;Inputs!$D$100),Inputs!$G$100,0))))))))))))</f>
        <v>10</v>
      </c>
      <c r="CA47" s="38">
        <f>IF(AND(CA$5&gt;=Inputs!$C$89,CA$5&lt;Inputs!$D$89),Inputs!$G$89,IF(AND(CA$5&gt;=Inputs!$C$90,CA$5&lt;Inputs!$D$90),Inputs!$G$90,IF(AND(CA$5&gt;=Inputs!$C$91,CA$5&lt;Inputs!$D$91),Inputs!$G$91,IF(AND(CA$5&gt;=Inputs!$C$92,CA$5&lt;Inputs!$D$92),Inputs!$G$92,IF(AND(CA$5&gt;=Inputs!$C$93,CA$5&lt;Inputs!$D$93),Inputs!$G$93,IF(AND(CA$5&gt;=Inputs!$C$94,CA$5&lt;Inputs!$D$94),Inputs!$G$94,IF(AND(CA$5&gt;=Inputs!$C$95,CA$5&lt;Inputs!$D$95),Inputs!$G$95,IF(AND(CA$5&gt;=Inputs!$C$96,CA$5&lt;Inputs!$D$96),Inputs!$G$96,IF(AND(CA$5&gt;=Inputs!$C$97,CA$5&lt;Inputs!$D$97),Inputs!$G$97,IF(AND(CA$5&gt;=Inputs!$C$98,CA$5&lt;Inputs!$D$98),Inputs!$G$98,IF(AND(CA$5&gt;=Inputs!$C$99,CA$5&lt;Inputs!$D$99),Inputs!$G$99,IF(AND(CA$5&gt;=Inputs!$C$100,CA$5&lt;Inputs!$D$100),Inputs!$G$100,0))))))))))))</f>
        <v>10</v>
      </c>
      <c r="CB47" s="38">
        <f>IF(AND(CB$5&gt;=Inputs!$C$89,CB$5&lt;Inputs!$D$89),Inputs!$G$89,IF(AND(CB$5&gt;=Inputs!$C$90,CB$5&lt;Inputs!$D$90),Inputs!$G$90,IF(AND(CB$5&gt;=Inputs!$C$91,CB$5&lt;Inputs!$D$91),Inputs!$G$91,IF(AND(CB$5&gt;=Inputs!$C$92,CB$5&lt;Inputs!$D$92),Inputs!$G$92,IF(AND(CB$5&gt;=Inputs!$C$93,CB$5&lt;Inputs!$D$93),Inputs!$G$93,IF(AND(CB$5&gt;=Inputs!$C$94,CB$5&lt;Inputs!$D$94),Inputs!$G$94,IF(AND(CB$5&gt;=Inputs!$C$95,CB$5&lt;Inputs!$D$95),Inputs!$G$95,IF(AND(CB$5&gt;=Inputs!$C$96,CB$5&lt;Inputs!$D$96),Inputs!$G$96,IF(AND(CB$5&gt;=Inputs!$C$97,CB$5&lt;Inputs!$D$97),Inputs!$G$97,IF(AND(CB$5&gt;=Inputs!$C$98,CB$5&lt;Inputs!$D$98),Inputs!$G$98,IF(AND(CB$5&gt;=Inputs!$C$99,CB$5&lt;Inputs!$D$99),Inputs!$G$99,IF(AND(CB$5&gt;=Inputs!$C$100,CB$5&lt;Inputs!$D$100),Inputs!$G$100,0))))))))))))</f>
        <v>10</v>
      </c>
      <c r="CC47" s="38">
        <f>IF(AND(CC$5&gt;=Inputs!$C$89,CC$5&lt;Inputs!$D$89),Inputs!$G$89,IF(AND(CC$5&gt;=Inputs!$C$90,CC$5&lt;Inputs!$D$90),Inputs!$G$90,IF(AND(CC$5&gt;=Inputs!$C$91,CC$5&lt;Inputs!$D$91),Inputs!$G$91,IF(AND(CC$5&gt;=Inputs!$C$92,CC$5&lt;Inputs!$D$92),Inputs!$G$92,IF(AND(CC$5&gt;=Inputs!$C$93,CC$5&lt;Inputs!$D$93),Inputs!$G$93,IF(AND(CC$5&gt;=Inputs!$C$94,CC$5&lt;Inputs!$D$94),Inputs!$G$94,IF(AND(CC$5&gt;=Inputs!$C$95,CC$5&lt;Inputs!$D$95),Inputs!$G$95,IF(AND(CC$5&gt;=Inputs!$C$96,CC$5&lt;Inputs!$D$96),Inputs!$G$96,IF(AND(CC$5&gt;=Inputs!$C$97,CC$5&lt;Inputs!$D$97),Inputs!$G$97,IF(AND(CC$5&gt;=Inputs!$C$98,CC$5&lt;Inputs!$D$98),Inputs!$G$98,IF(AND(CC$5&gt;=Inputs!$C$99,CC$5&lt;Inputs!$D$99),Inputs!$G$99,IF(AND(CC$5&gt;=Inputs!$C$100,CC$5&lt;Inputs!$D$100),Inputs!$G$100,0))))))))))))</f>
        <v>10</v>
      </c>
      <c r="CD47" s="38">
        <f>IF(AND(CD$5&gt;=Inputs!$C$89,CD$5&lt;Inputs!$D$89),Inputs!$G$89,IF(AND(CD$5&gt;=Inputs!$C$90,CD$5&lt;Inputs!$D$90),Inputs!$G$90,IF(AND(CD$5&gt;=Inputs!$C$91,CD$5&lt;Inputs!$D$91),Inputs!$G$91,IF(AND(CD$5&gt;=Inputs!$C$92,CD$5&lt;Inputs!$D$92),Inputs!$G$92,IF(AND(CD$5&gt;=Inputs!$C$93,CD$5&lt;Inputs!$D$93),Inputs!$G$93,IF(AND(CD$5&gt;=Inputs!$C$94,CD$5&lt;Inputs!$D$94),Inputs!$G$94,IF(AND(CD$5&gt;=Inputs!$C$95,CD$5&lt;Inputs!$D$95),Inputs!$G$95,IF(AND(CD$5&gt;=Inputs!$C$96,CD$5&lt;Inputs!$D$96),Inputs!$G$96,IF(AND(CD$5&gt;=Inputs!$C$97,CD$5&lt;Inputs!$D$97),Inputs!$G$97,IF(AND(CD$5&gt;=Inputs!$C$98,CD$5&lt;Inputs!$D$98),Inputs!$G$98,IF(AND(CD$5&gt;=Inputs!$C$99,CD$5&lt;Inputs!$D$99),Inputs!$G$99,IF(AND(CD$5&gt;=Inputs!$C$100,CD$5&lt;Inputs!$D$100),Inputs!$G$100,0))))))))))))</f>
        <v>10</v>
      </c>
      <c r="CE47" s="38">
        <f>IF(AND(CE$5&gt;=Inputs!$C$89,CE$5&lt;Inputs!$D$89),Inputs!$G$89,IF(AND(CE$5&gt;=Inputs!$C$90,CE$5&lt;Inputs!$D$90),Inputs!$G$90,IF(AND(CE$5&gt;=Inputs!$C$91,CE$5&lt;Inputs!$D$91),Inputs!$G$91,IF(AND(CE$5&gt;=Inputs!$C$92,CE$5&lt;Inputs!$D$92),Inputs!$G$92,IF(AND(CE$5&gt;=Inputs!$C$93,CE$5&lt;Inputs!$D$93),Inputs!$G$93,IF(AND(CE$5&gt;=Inputs!$C$94,CE$5&lt;Inputs!$D$94),Inputs!$G$94,IF(AND(CE$5&gt;=Inputs!$C$95,CE$5&lt;Inputs!$D$95),Inputs!$G$95,IF(AND(CE$5&gt;=Inputs!$C$96,CE$5&lt;Inputs!$D$96),Inputs!$G$96,IF(AND(CE$5&gt;=Inputs!$C$97,CE$5&lt;Inputs!$D$97),Inputs!$G$97,IF(AND(CE$5&gt;=Inputs!$C$98,CE$5&lt;Inputs!$D$98),Inputs!$G$98,IF(AND(CE$5&gt;=Inputs!$C$99,CE$5&lt;Inputs!$D$99),Inputs!$G$99,IF(AND(CE$5&gt;=Inputs!$C$100,CE$5&lt;Inputs!$D$100),Inputs!$G$100,0))))))))))))</f>
        <v>10</v>
      </c>
      <c r="CF47" s="38">
        <f>IF(AND(CF$5&gt;=Inputs!$C$89,CF$5&lt;Inputs!$D$89),Inputs!$G$89,IF(AND(CF$5&gt;=Inputs!$C$90,CF$5&lt;Inputs!$D$90),Inputs!$G$90,IF(AND(CF$5&gt;=Inputs!$C$91,CF$5&lt;Inputs!$D$91),Inputs!$G$91,IF(AND(CF$5&gt;=Inputs!$C$92,CF$5&lt;Inputs!$D$92),Inputs!$G$92,IF(AND(CF$5&gt;=Inputs!$C$93,CF$5&lt;Inputs!$D$93),Inputs!$G$93,IF(AND(CF$5&gt;=Inputs!$C$94,CF$5&lt;Inputs!$D$94),Inputs!$G$94,IF(AND(CF$5&gt;=Inputs!$C$95,CF$5&lt;Inputs!$D$95),Inputs!$G$95,IF(AND(CF$5&gt;=Inputs!$C$96,CF$5&lt;Inputs!$D$96),Inputs!$G$96,IF(AND(CF$5&gt;=Inputs!$C$97,CF$5&lt;Inputs!$D$97),Inputs!$G$97,IF(AND(CF$5&gt;=Inputs!$C$98,CF$5&lt;Inputs!$D$98),Inputs!$G$98,IF(AND(CF$5&gt;=Inputs!$C$99,CF$5&lt;Inputs!$D$99),Inputs!$G$99,IF(AND(CF$5&gt;=Inputs!$C$100,CF$5&lt;Inputs!$D$100),Inputs!$G$100,0))))))))))))</f>
        <v>10</v>
      </c>
      <c r="CG47" s="38">
        <f>IF(AND(CG$5&gt;=Inputs!$C$89,CG$5&lt;Inputs!$D$89),Inputs!$G$89,IF(AND(CG$5&gt;=Inputs!$C$90,CG$5&lt;Inputs!$D$90),Inputs!$G$90,IF(AND(CG$5&gt;=Inputs!$C$91,CG$5&lt;Inputs!$D$91),Inputs!$G$91,IF(AND(CG$5&gt;=Inputs!$C$92,CG$5&lt;Inputs!$D$92),Inputs!$G$92,IF(AND(CG$5&gt;=Inputs!$C$93,CG$5&lt;Inputs!$D$93),Inputs!$G$93,IF(AND(CG$5&gt;=Inputs!$C$94,CG$5&lt;Inputs!$D$94),Inputs!$G$94,IF(AND(CG$5&gt;=Inputs!$C$95,CG$5&lt;Inputs!$D$95),Inputs!$G$95,IF(AND(CG$5&gt;=Inputs!$C$96,CG$5&lt;Inputs!$D$96),Inputs!$G$96,IF(AND(CG$5&gt;=Inputs!$C$97,CG$5&lt;Inputs!$D$97),Inputs!$G$97,IF(AND(CG$5&gt;=Inputs!$C$98,CG$5&lt;Inputs!$D$98),Inputs!$G$98,IF(AND(CG$5&gt;=Inputs!$C$99,CG$5&lt;Inputs!$D$99),Inputs!$G$99,IF(AND(CG$5&gt;=Inputs!$C$100,CG$5&lt;Inputs!$D$100),Inputs!$G$100,0))))))))))))</f>
        <v>10</v>
      </c>
      <c r="CH47" s="38">
        <f>IF(AND(CH$5&gt;=Inputs!$C$89,CH$5&lt;Inputs!$D$89),Inputs!$G$89,IF(AND(CH$5&gt;=Inputs!$C$90,CH$5&lt;Inputs!$D$90),Inputs!$G$90,IF(AND(CH$5&gt;=Inputs!$C$91,CH$5&lt;Inputs!$D$91),Inputs!$G$91,IF(AND(CH$5&gt;=Inputs!$C$92,CH$5&lt;Inputs!$D$92),Inputs!$G$92,IF(AND(CH$5&gt;=Inputs!$C$93,CH$5&lt;Inputs!$D$93),Inputs!$G$93,IF(AND(CH$5&gt;=Inputs!$C$94,CH$5&lt;Inputs!$D$94),Inputs!$G$94,IF(AND(CH$5&gt;=Inputs!$C$95,CH$5&lt;Inputs!$D$95),Inputs!$G$95,IF(AND(CH$5&gt;=Inputs!$C$96,CH$5&lt;Inputs!$D$96),Inputs!$G$96,IF(AND(CH$5&gt;=Inputs!$C$97,CH$5&lt;Inputs!$D$97),Inputs!$G$97,IF(AND(CH$5&gt;=Inputs!$C$98,CH$5&lt;Inputs!$D$98),Inputs!$G$98,IF(AND(CH$5&gt;=Inputs!$C$99,CH$5&lt;Inputs!$D$99),Inputs!$G$99,IF(AND(CH$5&gt;=Inputs!$C$100,CH$5&lt;Inputs!$D$100),Inputs!$G$100,0))))))))))))</f>
        <v>10</v>
      </c>
      <c r="CI47" s="38">
        <f>IF(AND(CI$5&gt;=Inputs!$C$89,CI$5&lt;Inputs!$D$89),Inputs!$G$89,IF(AND(CI$5&gt;=Inputs!$C$90,CI$5&lt;Inputs!$D$90),Inputs!$G$90,IF(AND(CI$5&gt;=Inputs!$C$91,CI$5&lt;Inputs!$D$91),Inputs!$G$91,IF(AND(CI$5&gt;=Inputs!$C$92,CI$5&lt;Inputs!$D$92),Inputs!$G$92,IF(AND(CI$5&gt;=Inputs!$C$93,CI$5&lt;Inputs!$D$93),Inputs!$G$93,IF(AND(CI$5&gt;=Inputs!$C$94,CI$5&lt;Inputs!$D$94),Inputs!$G$94,IF(AND(CI$5&gt;=Inputs!$C$95,CI$5&lt;Inputs!$D$95),Inputs!$G$95,IF(AND(CI$5&gt;=Inputs!$C$96,CI$5&lt;Inputs!$D$96),Inputs!$G$96,IF(AND(CI$5&gt;=Inputs!$C$97,CI$5&lt;Inputs!$D$97),Inputs!$G$97,IF(AND(CI$5&gt;=Inputs!$C$98,CI$5&lt;Inputs!$D$98),Inputs!$G$98,IF(AND(CI$5&gt;=Inputs!$C$99,CI$5&lt;Inputs!$D$99),Inputs!$G$99,IF(AND(CI$5&gt;=Inputs!$C$100,CI$5&lt;Inputs!$D$100),Inputs!$G$100,0))))))))))))</f>
        <v>10</v>
      </c>
      <c r="CJ47" s="38">
        <f>IF(AND(CJ$5&gt;=Inputs!$C$89,CJ$5&lt;Inputs!$D$89),Inputs!$G$89,IF(AND(CJ$5&gt;=Inputs!$C$90,CJ$5&lt;Inputs!$D$90),Inputs!$G$90,IF(AND(CJ$5&gt;=Inputs!$C$91,CJ$5&lt;Inputs!$D$91),Inputs!$G$91,IF(AND(CJ$5&gt;=Inputs!$C$92,CJ$5&lt;Inputs!$D$92),Inputs!$G$92,IF(AND(CJ$5&gt;=Inputs!$C$93,CJ$5&lt;Inputs!$D$93),Inputs!$G$93,IF(AND(CJ$5&gt;=Inputs!$C$94,CJ$5&lt;Inputs!$D$94),Inputs!$G$94,IF(AND(CJ$5&gt;=Inputs!$C$95,CJ$5&lt;Inputs!$D$95),Inputs!$G$95,IF(AND(CJ$5&gt;=Inputs!$C$96,CJ$5&lt;Inputs!$D$96),Inputs!$G$96,IF(AND(CJ$5&gt;=Inputs!$C$97,CJ$5&lt;Inputs!$D$97),Inputs!$G$97,IF(AND(CJ$5&gt;=Inputs!$C$98,CJ$5&lt;Inputs!$D$98),Inputs!$G$98,IF(AND(CJ$5&gt;=Inputs!$C$99,CJ$5&lt;Inputs!$D$99),Inputs!$G$99,IF(AND(CJ$5&gt;=Inputs!$C$100,CJ$5&lt;Inputs!$D$100),Inputs!$G$100,0))))))))))))</f>
        <v>10</v>
      </c>
      <c r="CK47" s="38">
        <f>IF(AND(CK$5&gt;=Inputs!$C$89,CK$5&lt;Inputs!$D$89),Inputs!$G$89,IF(AND(CK$5&gt;=Inputs!$C$90,CK$5&lt;Inputs!$D$90),Inputs!$G$90,IF(AND(CK$5&gt;=Inputs!$C$91,CK$5&lt;Inputs!$D$91),Inputs!$G$91,IF(AND(CK$5&gt;=Inputs!$C$92,CK$5&lt;Inputs!$D$92),Inputs!$G$92,IF(AND(CK$5&gt;=Inputs!$C$93,CK$5&lt;Inputs!$D$93),Inputs!$G$93,IF(AND(CK$5&gt;=Inputs!$C$94,CK$5&lt;Inputs!$D$94),Inputs!$G$94,IF(AND(CK$5&gt;=Inputs!$C$95,CK$5&lt;Inputs!$D$95),Inputs!$G$95,IF(AND(CK$5&gt;=Inputs!$C$96,CK$5&lt;Inputs!$D$96),Inputs!$G$96,IF(AND(CK$5&gt;=Inputs!$C$97,CK$5&lt;Inputs!$D$97),Inputs!$G$97,IF(AND(CK$5&gt;=Inputs!$C$98,CK$5&lt;Inputs!$D$98),Inputs!$G$98,IF(AND(CK$5&gt;=Inputs!$C$99,CK$5&lt;Inputs!$D$99),Inputs!$G$99,IF(AND(CK$5&gt;=Inputs!$C$100,CK$5&lt;Inputs!$D$100),Inputs!$G$100,0))))))))))))</f>
        <v>10</v>
      </c>
      <c r="CL47" s="38">
        <f>IF(AND(CL$5&gt;=Inputs!$C$89,CL$5&lt;Inputs!$D$89),Inputs!$G$89,IF(AND(CL$5&gt;=Inputs!$C$90,CL$5&lt;Inputs!$D$90),Inputs!$G$90,IF(AND(CL$5&gt;=Inputs!$C$91,CL$5&lt;Inputs!$D$91),Inputs!$G$91,IF(AND(CL$5&gt;=Inputs!$C$92,CL$5&lt;Inputs!$D$92),Inputs!$G$92,IF(AND(CL$5&gt;=Inputs!$C$93,CL$5&lt;Inputs!$D$93),Inputs!$G$93,IF(AND(CL$5&gt;=Inputs!$C$94,CL$5&lt;Inputs!$D$94),Inputs!$G$94,IF(AND(CL$5&gt;=Inputs!$C$95,CL$5&lt;Inputs!$D$95),Inputs!$G$95,IF(AND(CL$5&gt;=Inputs!$C$96,CL$5&lt;Inputs!$D$96),Inputs!$G$96,IF(AND(CL$5&gt;=Inputs!$C$97,CL$5&lt;Inputs!$D$97),Inputs!$G$97,IF(AND(CL$5&gt;=Inputs!$C$98,CL$5&lt;Inputs!$D$98),Inputs!$G$98,IF(AND(CL$5&gt;=Inputs!$C$99,CL$5&lt;Inputs!$D$99),Inputs!$G$99,IF(AND(CL$5&gt;=Inputs!$C$100,CL$5&lt;Inputs!$D$100),Inputs!$G$100,0))))))))))))</f>
        <v>10</v>
      </c>
      <c r="CM47" s="38">
        <f>IF(AND(CM$5&gt;=Inputs!$C$89,CM$5&lt;Inputs!$D$89),Inputs!$G$89,IF(AND(CM$5&gt;=Inputs!$C$90,CM$5&lt;Inputs!$D$90),Inputs!$G$90,IF(AND(CM$5&gt;=Inputs!$C$91,CM$5&lt;Inputs!$D$91),Inputs!$G$91,IF(AND(CM$5&gt;=Inputs!$C$92,CM$5&lt;Inputs!$D$92),Inputs!$G$92,IF(AND(CM$5&gt;=Inputs!$C$93,CM$5&lt;Inputs!$D$93),Inputs!$G$93,IF(AND(CM$5&gt;=Inputs!$C$94,CM$5&lt;Inputs!$D$94),Inputs!$G$94,IF(AND(CM$5&gt;=Inputs!$C$95,CM$5&lt;Inputs!$D$95),Inputs!$G$95,IF(AND(CM$5&gt;=Inputs!$C$96,CM$5&lt;Inputs!$D$96),Inputs!$G$96,IF(AND(CM$5&gt;=Inputs!$C$97,CM$5&lt;Inputs!$D$97),Inputs!$G$97,IF(AND(CM$5&gt;=Inputs!$C$98,CM$5&lt;Inputs!$D$98),Inputs!$G$98,IF(AND(CM$5&gt;=Inputs!$C$99,CM$5&lt;Inputs!$D$99),Inputs!$G$99,IF(AND(CM$5&gt;=Inputs!$C$100,CM$5&lt;Inputs!$D$100),Inputs!$G$100,0))))))))))))</f>
        <v>10</v>
      </c>
      <c r="CN47" s="38">
        <f>IF(AND(CN$5&gt;=Inputs!$C$89,CN$5&lt;Inputs!$D$89),Inputs!$G$89,IF(AND(CN$5&gt;=Inputs!$C$90,CN$5&lt;Inputs!$D$90),Inputs!$G$90,IF(AND(CN$5&gt;=Inputs!$C$91,CN$5&lt;Inputs!$D$91),Inputs!$G$91,IF(AND(CN$5&gt;=Inputs!$C$92,CN$5&lt;Inputs!$D$92),Inputs!$G$92,IF(AND(CN$5&gt;=Inputs!$C$93,CN$5&lt;Inputs!$D$93),Inputs!$G$93,IF(AND(CN$5&gt;=Inputs!$C$94,CN$5&lt;Inputs!$D$94),Inputs!$G$94,IF(AND(CN$5&gt;=Inputs!$C$95,CN$5&lt;Inputs!$D$95),Inputs!$G$95,IF(AND(CN$5&gt;=Inputs!$C$96,CN$5&lt;Inputs!$D$96),Inputs!$G$96,IF(AND(CN$5&gt;=Inputs!$C$97,CN$5&lt;Inputs!$D$97),Inputs!$G$97,IF(AND(CN$5&gt;=Inputs!$C$98,CN$5&lt;Inputs!$D$98),Inputs!$G$98,IF(AND(CN$5&gt;=Inputs!$C$99,CN$5&lt;Inputs!$D$99),Inputs!$G$99,IF(AND(CN$5&gt;=Inputs!$C$100,CN$5&lt;Inputs!$D$100),Inputs!$G$100,0))))))))))))</f>
        <v>10</v>
      </c>
      <c r="CO47" s="38">
        <f>IF(AND(CO$5&gt;=Inputs!$C$89,CO$5&lt;Inputs!$D$89),Inputs!$G$89,IF(AND(CO$5&gt;=Inputs!$C$90,CO$5&lt;Inputs!$D$90),Inputs!$G$90,IF(AND(CO$5&gt;=Inputs!$C$91,CO$5&lt;Inputs!$D$91),Inputs!$G$91,IF(AND(CO$5&gt;=Inputs!$C$92,CO$5&lt;Inputs!$D$92),Inputs!$G$92,IF(AND(CO$5&gt;=Inputs!$C$93,CO$5&lt;Inputs!$D$93),Inputs!$G$93,IF(AND(CO$5&gt;=Inputs!$C$94,CO$5&lt;Inputs!$D$94),Inputs!$G$94,IF(AND(CO$5&gt;=Inputs!$C$95,CO$5&lt;Inputs!$D$95),Inputs!$G$95,IF(AND(CO$5&gt;=Inputs!$C$96,CO$5&lt;Inputs!$D$96),Inputs!$G$96,IF(AND(CO$5&gt;=Inputs!$C$97,CO$5&lt;Inputs!$D$97),Inputs!$G$97,IF(AND(CO$5&gt;=Inputs!$C$98,CO$5&lt;Inputs!$D$98),Inputs!$G$98,IF(AND(CO$5&gt;=Inputs!$C$99,CO$5&lt;Inputs!$D$99),Inputs!$G$99,IF(AND(CO$5&gt;=Inputs!$C$100,CO$5&lt;Inputs!$D$100),Inputs!$G$100,0))))))))))))</f>
        <v>10</v>
      </c>
      <c r="CP47" s="38">
        <f>IF(AND(CP$5&gt;=Inputs!$C$89,CP$5&lt;Inputs!$D$89),Inputs!$G$89,IF(AND(CP$5&gt;=Inputs!$C$90,CP$5&lt;Inputs!$D$90),Inputs!$G$90,IF(AND(CP$5&gt;=Inputs!$C$91,CP$5&lt;Inputs!$D$91),Inputs!$G$91,IF(AND(CP$5&gt;=Inputs!$C$92,CP$5&lt;Inputs!$D$92),Inputs!$G$92,IF(AND(CP$5&gt;=Inputs!$C$93,CP$5&lt;Inputs!$D$93),Inputs!$G$93,IF(AND(CP$5&gt;=Inputs!$C$94,CP$5&lt;Inputs!$D$94),Inputs!$G$94,IF(AND(CP$5&gt;=Inputs!$C$95,CP$5&lt;Inputs!$D$95),Inputs!$G$95,IF(AND(CP$5&gt;=Inputs!$C$96,CP$5&lt;Inputs!$D$96),Inputs!$G$96,IF(AND(CP$5&gt;=Inputs!$C$97,CP$5&lt;Inputs!$D$97),Inputs!$G$97,IF(AND(CP$5&gt;=Inputs!$C$98,CP$5&lt;Inputs!$D$98),Inputs!$G$98,IF(AND(CP$5&gt;=Inputs!$C$99,CP$5&lt;Inputs!$D$99),Inputs!$G$99,IF(AND(CP$5&gt;=Inputs!$C$100,CP$5&lt;Inputs!$D$100),Inputs!$G$100,0))))))))))))</f>
        <v>10</v>
      </c>
      <c r="CQ47" s="38">
        <f>IF(AND(CQ$5&gt;=Inputs!$C$89,CQ$5&lt;Inputs!$D$89),Inputs!$G$89,IF(AND(CQ$5&gt;=Inputs!$C$90,CQ$5&lt;Inputs!$D$90),Inputs!$G$90,IF(AND(CQ$5&gt;=Inputs!$C$91,CQ$5&lt;Inputs!$D$91),Inputs!$G$91,IF(AND(CQ$5&gt;=Inputs!$C$92,CQ$5&lt;Inputs!$D$92),Inputs!$G$92,IF(AND(CQ$5&gt;=Inputs!$C$93,CQ$5&lt;Inputs!$D$93),Inputs!$G$93,IF(AND(CQ$5&gt;=Inputs!$C$94,CQ$5&lt;Inputs!$D$94),Inputs!$G$94,IF(AND(CQ$5&gt;=Inputs!$C$95,CQ$5&lt;Inputs!$D$95),Inputs!$G$95,IF(AND(CQ$5&gt;=Inputs!$C$96,CQ$5&lt;Inputs!$D$96),Inputs!$G$96,IF(AND(CQ$5&gt;=Inputs!$C$97,CQ$5&lt;Inputs!$D$97),Inputs!$G$97,IF(AND(CQ$5&gt;=Inputs!$C$98,CQ$5&lt;Inputs!$D$98),Inputs!$G$98,IF(AND(CQ$5&gt;=Inputs!$C$99,CQ$5&lt;Inputs!$D$99),Inputs!$G$99,IF(AND(CQ$5&gt;=Inputs!$C$100,CQ$5&lt;Inputs!$D$100),Inputs!$G$100,0))))))))))))</f>
        <v>10</v>
      </c>
      <c r="CR47" s="38">
        <f>IF(AND(CR$5&gt;=Inputs!$C$89,CR$5&lt;Inputs!$D$89),Inputs!$G$89,IF(AND(CR$5&gt;=Inputs!$C$90,CR$5&lt;Inputs!$D$90),Inputs!$G$90,IF(AND(CR$5&gt;=Inputs!$C$91,CR$5&lt;Inputs!$D$91),Inputs!$G$91,IF(AND(CR$5&gt;=Inputs!$C$92,CR$5&lt;Inputs!$D$92),Inputs!$G$92,IF(AND(CR$5&gt;=Inputs!$C$93,CR$5&lt;Inputs!$D$93),Inputs!$G$93,IF(AND(CR$5&gt;=Inputs!$C$94,CR$5&lt;Inputs!$D$94),Inputs!$G$94,IF(AND(CR$5&gt;=Inputs!$C$95,CR$5&lt;Inputs!$D$95),Inputs!$G$95,IF(AND(CR$5&gt;=Inputs!$C$96,CR$5&lt;Inputs!$D$96),Inputs!$G$96,IF(AND(CR$5&gt;=Inputs!$C$97,CR$5&lt;Inputs!$D$97),Inputs!$G$97,IF(AND(CR$5&gt;=Inputs!$C$98,CR$5&lt;Inputs!$D$98),Inputs!$G$98,IF(AND(CR$5&gt;=Inputs!$C$99,CR$5&lt;Inputs!$D$99),Inputs!$G$99,IF(AND(CR$5&gt;=Inputs!$C$100,CR$5&lt;Inputs!$D$100),Inputs!$G$100,0))))))))))))</f>
        <v>10</v>
      </c>
      <c r="CS47" s="38">
        <f>IF(AND(CS$5&gt;=Inputs!$C$89,CS$5&lt;Inputs!$D$89),Inputs!$G$89,IF(AND(CS$5&gt;=Inputs!$C$90,CS$5&lt;Inputs!$D$90),Inputs!$G$90,IF(AND(CS$5&gt;=Inputs!$C$91,CS$5&lt;Inputs!$D$91),Inputs!$G$91,IF(AND(CS$5&gt;=Inputs!$C$92,CS$5&lt;Inputs!$D$92),Inputs!$G$92,IF(AND(CS$5&gt;=Inputs!$C$93,CS$5&lt;Inputs!$D$93),Inputs!$G$93,IF(AND(CS$5&gt;=Inputs!$C$94,CS$5&lt;Inputs!$D$94),Inputs!$G$94,IF(AND(CS$5&gt;=Inputs!$C$95,CS$5&lt;Inputs!$D$95),Inputs!$G$95,IF(AND(CS$5&gt;=Inputs!$C$96,CS$5&lt;Inputs!$D$96),Inputs!$G$96,IF(AND(CS$5&gt;=Inputs!$C$97,CS$5&lt;Inputs!$D$97),Inputs!$G$97,IF(AND(CS$5&gt;=Inputs!$C$98,CS$5&lt;Inputs!$D$98),Inputs!$G$98,IF(AND(CS$5&gt;=Inputs!$C$99,CS$5&lt;Inputs!$D$99),Inputs!$G$99,IF(AND(CS$5&gt;=Inputs!$C$100,CS$5&lt;Inputs!$D$100),Inputs!$G$100,0))))))))))))</f>
        <v>10</v>
      </c>
      <c r="CT47" s="38">
        <f>IF(AND(CT$5&gt;=Inputs!$C$89,CT$5&lt;Inputs!$D$89),Inputs!$G$89,IF(AND(CT$5&gt;=Inputs!$C$90,CT$5&lt;Inputs!$D$90),Inputs!$G$90,IF(AND(CT$5&gt;=Inputs!$C$91,CT$5&lt;Inputs!$D$91),Inputs!$G$91,IF(AND(CT$5&gt;=Inputs!$C$92,CT$5&lt;Inputs!$D$92),Inputs!$G$92,IF(AND(CT$5&gt;=Inputs!$C$93,CT$5&lt;Inputs!$D$93),Inputs!$G$93,IF(AND(CT$5&gt;=Inputs!$C$94,CT$5&lt;Inputs!$D$94),Inputs!$G$94,IF(AND(CT$5&gt;=Inputs!$C$95,CT$5&lt;Inputs!$D$95),Inputs!$G$95,IF(AND(CT$5&gt;=Inputs!$C$96,CT$5&lt;Inputs!$D$96),Inputs!$G$96,IF(AND(CT$5&gt;=Inputs!$C$97,CT$5&lt;Inputs!$D$97),Inputs!$G$97,IF(AND(CT$5&gt;=Inputs!$C$98,CT$5&lt;Inputs!$D$98),Inputs!$G$98,IF(AND(CT$5&gt;=Inputs!$C$99,CT$5&lt;Inputs!$D$99),Inputs!$G$99,IF(AND(CT$5&gt;=Inputs!$C$100,CT$5&lt;Inputs!$D$100),Inputs!$G$100,0))))))))))))</f>
        <v>10</v>
      </c>
      <c r="CU47" s="38">
        <f>IF(AND(CU$5&gt;=Inputs!$C$89,CU$5&lt;Inputs!$D$89),Inputs!$G$89,IF(AND(CU$5&gt;=Inputs!$C$90,CU$5&lt;Inputs!$D$90),Inputs!$G$90,IF(AND(CU$5&gt;=Inputs!$C$91,CU$5&lt;Inputs!$D$91),Inputs!$G$91,IF(AND(CU$5&gt;=Inputs!$C$92,CU$5&lt;Inputs!$D$92),Inputs!$G$92,IF(AND(CU$5&gt;=Inputs!$C$93,CU$5&lt;Inputs!$D$93),Inputs!$G$93,IF(AND(CU$5&gt;=Inputs!$C$94,CU$5&lt;Inputs!$D$94),Inputs!$G$94,IF(AND(CU$5&gt;=Inputs!$C$95,CU$5&lt;Inputs!$D$95),Inputs!$G$95,IF(AND(CU$5&gt;=Inputs!$C$96,CU$5&lt;Inputs!$D$96),Inputs!$G$96,IF(AND(CU$5&gt;=Inputs!$C$97,CU$5&lt;Inputs!$D$97),Inputs!$G$97,IF(AND(CU$5&gt;=Inputs!$C$98,CU$5&lt;Inputs!$D$98),Inputs!$G$98,IF(AND(CU$5&gt;=Inputs!$C$99,CU$5&lt;Inputs!$D$99),Inputs!$G$99,IF(AND(CU$5&gt;=Inputs!$C$100,CU$5&lt;Inputs!$D$100),Inputs!$G$100,0))))))))))))</f>
        <v>10</v>
      </c>
      <c r="CV47" s="38">
        <f>IF(AND(CV$5&gt;=Inputs!$C$89,CV$5&lt;Inputs!$D$89),Inputs!$G$89,IF(AND(CV$5&gt;=Inputs!$C$90,CV$5&lt;Inputs!$D$90),Inputs!$G$90,IF(AND(CV$5&gt;=Inputs!$C$91,CV$5&lt;Inputs!$D$91),Inputs!$G$91,IF(AND(CV$5&gt;=Inputs!$C$92,CV$5&lt;Inputs!$D$92),Inputs!$G$92,IF(AND(CV$5&gt;=Inputs!$C$93,CV$5&lt;Inputs!$D$93),Inputs!$G$93,IF(AND(CV$5&gt;=Inputs!$C$94,CV$5&lt;Inputs!$D$94),Inputs!$G$94,IF(AND(CV$5&gt;=Inputs!$C$95,CV$5&lt;Inputs!$D$95),Inputs!$G$95,IF(AND(CV$5&gt;=Inputs!$C$96,CV$5&lt;Inputs!$D$96),Inputs!$G$96,IF(AND(CV$5&gt;=Inputs!$C$97,CV$5&lt;Inputs!$D$97),Inputs!$G$97,IF(AND(CV$5&gt;=Inputs!$C$98,CV$5&lt;Inputs!$D$98),Inputs!$G$98,IF(AND(CV$5&gt;=Inputs!$C$99,CV$5&lt;Inputs!$D$99),Inputs!$G$99,IF(AND(CV$5&gt;=Inputs!$C$100,CV$5&lt;Inputs!$D$100),Inputs!$G$100,0))))))))))))</f>
        <v>10</v>
      </c>
      <c r="CW47" s="38">
        <f>IF(AND(CW$5&gt;=Inputs!$C$89,CW$5&lt;Inputs!$D$89),Inputs!$G$89,IF(AND(CW$5&gt;=Inputs!$C$90,CW$5&lt;Inputs!$D$90),Inputs!$G$90,IF(AND(CW$5&gt;=Inputs!$C$91,CW$5&lt;Inputs!$D$91),Inputs!$G$91,IF(AND(CW$5&gt;=Inputs!$C$92,CW$5&lt;Inputs!$D$92),Inputs!$G$92,IF(AND(CW$5&gt;=Inputs!$C$93,CW$5&lt;Inputs!$D$93),Inputs!$G$93,IF(AND(CW$5&gt;=Inputs!$C$94,CW$5&lt;Inputs!$D$94),Inputs!$G$94,IF(AND(CW$5&gt;=Inputs!$C$95,CW$5&lt;Inputs!$D$95),Inputs!$G$95,IF(AND(CW$5&gt;=Inputs!$C$96,CW$5&lt;Inputs!$D$96),Inputs!$G$96,IF(AND(CW$5&gt;=Inputs!$C$97,CW$5&lt;Inputs!$D$97),Inputs!$G$97,IF(AND(CW$5&gt;=Inputs!$C$98,CW$5&lt;Inputs!$D$98),Inputs!$G$98,IF(AND(CW$5&gt;=Inputs!$C$99,CW$5&lt;Inputs!$D$99),Inputs!$G$99,IF(AND(CW$5&gt;=Inputs!$C$100,CW$5&lt;Inputs!$D$100),Inputs!$G$100,0))))))))))))</f>
        <v>10</v>
      </c>
      <c r="CX47" s="38">
        <f>IF(AND(CX$5&gt;=Inputs!$C$89,CX$5&lt;Inputs!$D$89),Inputs!$G$89,IF(AND(CX$5&gt;=Inputs!$C$90,CX$5&lt;Inputs!$D$90),Inputs!$G$90,IF(AND(CX$5&gt;=Inputs!$C$91,CX$5&lt;Inputs!$D$91),Inputs!$G$91,IF(AND(CX$5&gt;=Inputs!$C$92,CX$5&lt;Inputs!$D$92),Inputs!$G$92,IF(AND(CX$5&gt;=Inputs!$C$93,CX$5&lt;Inputs!$D$93),Inputs!$G$93,IF(AND(CX$5&gt;=Inputs!$C$94,CX$5&lt;Inputs!$D$94),Inputs!$G$94,IF(AND(CX$5&gt;=Inputs!$C$95,CX$5&lt;Inputs!$D$95),Inputs!$G$95,IF(AND(CX$5&gt;=Inputs!$C$96,CX$5&lt;Inputs!$D$96),Inputs!$G$96,IF(AND(CX$5&gt;=Inputs!$C$97,CX$5&lt;Inputs!$D$97),Inputs!$G$97,IF(AND(CX$5&gt;=Inputs!$C$98,CX$5&lt;Inputs!$D$98),Inputs!$G$98,IF(AND(CX$5&gt;=Inputs!$C$99,CX$5&lt;Inputs!$D$99),Inputs!$G$99,IF(AND(CX$5&gt;=Inputs!$C$100,CX$5&lt;Inputs!$D$100),Inputs!$G$100,0))))))))))))</f>
        <v>10</v>
      </c>
      <c r="CY47" s="38">
        <f>IF(AND(CY$5&gt;=Inputs!$C$89,CY$5&lt;Inputs!$D$89),Inputs!$G$89,IF(AND(CY$5&gt;=Inputs!$C$90,CY$5&lt;Inputs!$D$90),Inputs!$G$90,IF(AND(CY$5&gt;=Inputs!$C$91,CY$5&lt;Inputs!$D$91),Inputs!$G$91,IF(AND(CY$5&gt;=Inputs!$C$92,CY$5&lt;Inputs!$D$92),Inputs!$G$92,IF(AND(CY$5&gt;=Inputs!$C$93,CY$5&lt;Inputs!$D$93),Inputs!$G$93,IF(AND(CY$5&gt;=Inputs!$C$94,CY$5&lt;Inputs!$D$94),Inputs!$G$94,IF(AND(CY$5&gt;=Inputs!$C$95,CY$5&lt;Inputs!$D$95),Inputs!$G$95,IF(AND(CY$5&gt;=Inputs!$C$96,CY$5&lt;Inputs!$D$96),Inputs!$G$96,IF(AND(CY$5&gt;=Inputs!$C$97,CY$5&lt;Inputs!$D$97),Inputs!$G$97,IF(AND(CY$5&gt;=Inputs!$C$98,CY$5&lt;Inputs!$D$98),Inputs!$G$98,IF(AND(CY$5&gt;=Inputs!$C$99,CY$5&lt;Inputs!$D$99),Inputs!$G$99,IF(AND(CY$5&gt;=Inputs!$C$100,CY$5&lt;Inputs!$D$100),Inputs!$G$100,0))))))))))))</f>
        <v>10</v>
      </c>
      <c r="CZ47" s="38">
        <f>IF(AND(CZ$5&gt;=Inputs!$C$89,CZ$5&lt;Inputs!$D$89),Inputs!$G$89,IF(AND(CZ$5&gt;=Inputs!$C$90,CZ$5&lt;Inputs!$D$90),Inputs!$G$90,IF(AND(CZ$5&gt;=Inputs!$C$91,CZ$5&lt;Inputs!$D$91),Inputs!$G$91,IF(AND(CZ$5&gt;=Inputs!$C$92,CZ$5&lt;Inputs!$D$92),Inputs!$G$92,IF(AND(CZ$5&gt;=Inputs!$C$93,CZ$5&lt;Inputs!$D$93),Inputs!$G$93,IF(AND(CZ$5&gt;=Inputs!$C$94,CZ$5&lt;Inputs!$D$94),Inputs!$G$94,IF(AND(CZ$5&gt;=Inputs!$C$95,CZ$5&lt;Inputs!$D$95),Inputs!$G$95,IF(AND(CZ$5&gt;=Inputs!$C$96,CZ$5&lt;Inputs!$D$96),Inputs!$G$96,IF(AND(CZ$5&gt;=Inputs!$C$97,CZ$5&lt;Inputs!$D$97),Inputs!$G$97,IF(AND(CZ$5&gt;=Inputs!$C$98,CZ$5&lt;Inputs!$D$98),Inputs!$G$98,IF(AND(CZ$5&gt;=Inputs!$C$99,CZ$5&lt;Inputs!$D$99),Inputs!$G$99,IF(AND(CZ$5&gt;=Inputs!$C$100,CZ$5&lt;Inputs!$D$100),Inputs!$G$100,0))))))))))))</f>
        <v>10</v>
      </c>
      <c r="DA47" s="38">
        <f>IF(AND(DA$5&gt;=Inputs!$C$89,DA$5&lt;Inputs!$D$89),Inputs!$G$89,IF(AND(DA$5&gt;=Inputs!$C$90,DA$5&lt;Inputs!$D$90),Inputs!$G$90,IF(AND(DA$5&gt;=Inputs!$C$91,DA$5&lt;Inputs!$D$91),Inputs!$G$91,IF(AND(DA$5&gt;=Inputs!$C$92,DA$5&lt;Inputs!$D$92),Inputs!$G$92,IF(AND(DA$5&gt;=Inputs!$C$93,DA$5&lt;Inputs!$D$93),Inputs!$G$93,IF(AND(DA$5&gt;=Inputs!$C$94,DA$5&lt;Inputs!$D$94),Inputs!$G$94,IF(AND(DA$5&gt;=Inputs!$C$95,DA$5&lt;Inputs!$D$95),Inputs!$G$95,IF(AND(DA$5&gt;=Inputs!$C$96,DA$5&lt;Inputs!$D$96),Inputs!$G$96,IF(AND(DA$5&gt;=Inputs!$C$97,DA$5&lt;Inputs!$D$97),Inputs!$G$97,IF(AND(DA$5&gt;=Inputs!$C$98,DA$5&lt;Inputs!$D$98),Inputs!$G$98,IF(AND(DA$5&gt;=Inputs!$C$99,DA$5&lt;Inputs!$D$99),Inputs!$G$99,IF(AND(DA$5&gt;=Inputs!$C$100,DA$5&lt;Inputs!$D$100),Inputs!$G$100,0))))))))))))</f>
        <v>10</v>
      </c>
      <c r="DB47" s="38">
        <f>IF(AND(DB$5&gt;=Inputs!$C$89,DB$5&lt;Inputs!$D$89),Inputs!$G$89,IF(AND(DB$5&gt;=Inputs!$C$90,DB$5&lt;Inputs!$D$90),Inputs!$G$90,IF(AND(DB$5&gt;=Inputs!$C$91,DB$5&lt;Inputs!$D$91),Inputs!$G$91,IF(AND(DB$5&gt;=Inputs!$C$92,DB$5&lt;Inputs!$D$92),Inputs!$G$92,IF(AND(DB$5&gt;=Inputs!$C$93,DB$5&lt;Inputs!$D$93),Inputs!$G$93,IF(AND(DB$5&gt;=Inputs!$C$94,DB$5&lt;Inputs!$D$94),Inputs!$G$94,IF(AND(DB$5&gt;=Inputs!$C$95,DB$5&lt;Inputs!$D$95),Inputs!$G$95,IF(AND(DB$5&gt;=Inputs!$C$96,DB$5&lt;Inputs!$D$96),Inputs!$G$96,IF(AND(DB$5&gt;=Inputs!$C$97,DB$5&lt;Inputs!$D$97),Inputs!$G$97,IF(AND(DB$5&gt;=Inputs!$C$98,DB$5&lt;Inputs!$D$98),Inputs!$G$98,IF(AND(DB$5&gt;=Inputs!$C$99,DB$5&lt;Inputs!$D$99),Inputs!$G$99,IF(AND(DB$5&gt;=Inputs!$C$100,DB$5&lt;Inputs!$D$100),Inputs!$G$100,0))))))))))))</f>
        <v>10</v>
      </c>
      <c r="DC47" s="38">
        <f>IF(AND(DC$5&gt;=Inputs!$C$89,DC$5&lt;Inputs!$D$89),Inputs!$G$89,IF(AND(DC$5&gt;=Inputs!$C$90,DC$5&lt;Inputs!$D$90),Inputs!$G$90,IF(AND(DC$5&gt;=Inputs!$C$91,DC$5&lt;Inputs!$D$91),Inputs!$G$91,IF(AND(DC$5&gt;=Inputs!$C$92,DC$5&lt;Inputs!$D$92),Inputs!$G$92,IF(AND(DC$5&gt;=Inputs!$C$93,DC$5&lt;Inputs!$D$93),Inputs!$G$93,IF(AND(DC$5&gt;=Inputs!$C$94,DC$5&lt;Inputs!$D$94),Inputs!$G$94,IF(AND(DC$5&gt;=Inputs!$C$95,DC$5&lt;Inputs!$D$95),Inputs!$G$95,IF(AND(DC$5&gt;=Inputs!$C$96,DC$5&lt;Inputs!$D$96),Inputs!$G$96,IF(AND(DC$5&gt;=Inputs!$C$97,DC$5&lt;Inputs!$D$97),Inputs!$G$97,IF(AND(DC$5&gt;=Inputs!$C$98,DC$5&lt;Inputs!$D$98),Inputs!$G$98,IF(AND(DC$5&gt;=Inputs!$C$99,DC$5&lt;Inputs!$D$99),Inputs!$G$99,IF(AND(DC$5&gt;=Inputs!$C$100,DC$5&lt;Inputs!$D$100),Inputs!$G$100,0))))))))))))</f>
        <v>10</v>
      </c>
      <c r="DD47" s="38">
        <f>IF(AND(DD$5&gt;=Inputs!$C$89,DD$5&lt;Inputs!$D$89),Inputs!$G$89,IF(AND(DD$5&gt;=Inputs!$C$90,DD$5&lt;Inputs!$D$90),Inputs!$G$90,IF(AND(DD$5&gt;=Inputs!$C$91,DD$5&lt;Inputs!$D$91),Inputs!$G$91,IF(AND(DD$5&gt;=Inputs!$C$92,DD$5&lt;Inputs!$D$92),Inputs!$G$92,IF(AND(DD$5&gt;=Inputs!$C$93,DD$5&lt;Inputs!$D$93),Inputs!$G$93,IF(AND(DD$5&gt;=Inputs!$C$94,DD$5&lt;Inputs!$D$94),Inputs!$G$94,IF(AND(DD$5&gt;=Inputs!$C$95,DD$5&lt;Inputs!$D$95),Inputs!$G$95,IF(AND(DD$5&gt;=Inputs!$C$96,DD$5&lt;Inputs!$D$96),Inputs!$G$96,IF(AND(DD$5&gt;=Inputs!$C$97,DD$5&lt;Inputs!$D$97),Inputs!$G$97,IF(AND(DD$5&gt;=Inputs!$C$98,DD$5&lt;Inputs!$D$98),Inputs!$G$98,IF(AND(DD$5&gt;=Inputs!$C$99,DD$5&lt;Inputs!$D$99),Inputs!$G$99,IF(AND(DD$5&gt;=Inputs!$C$100,DD$5&lt;Inputs!$D$100),Inputs!$G$100,0))))))))))))</f>
        <v>10</v>
      </c>
      <c r="DE47" s="38">
        <f>IF(AND(DE$5&gt;=Inputs!$C$89,DE$5&lt;Inputs!$D$89),Inputs!$G$89,IF(AND(DE$5&gt;=Inputs!$C$90,DE$5&lt;Inputs!$D$90),Inputs!$G$90,IF(AND(DE$5&gt;=Inputs!$C$91,DE$5&lt;Inputs!$D$91),Inputs!$G$91,IF(AND(DE$5&gt;=Inputs!$C$92,DE$5&lt;Inputs!$D$92),Inputs!$G$92,IF(AND(DE$5&gt;=Inputs!$C$93,DE$5&lt;Inputs!$D$93),Inputs!$G$93,IF(AND(DE$5&gt;=Inputs!$C$94,DE$5&lt;Inputs!$D$94),Inputs!$G$94,IF(AND(DE$5&gt;=Inputs!$C$95,DE$5&lt;Inputs!$D$95),Inputs!$G$95,IF(AND(DE$5&gt;=Inputs!$C$96,DE$5&lt;Inputs!$D$96),Inputs!$G$96,IF(AND(DE$5&gt;=Inputs!$C$97,DE$5&lt;Inputs!$D$97),Inputs!$G$97,IF(AND(DE$5&gt;=Inputs!$C$98,DE$5&lt;Inputs!$D$98),Inputs!$G$98,IF(AND(DE$5&gt;=Inputs!$C$99,DE$5&lt;Inputs!$D$99),Inputs!$G$99,IF(AND(DE$5&gt;=Inputs!$C$100,DE$5&lt;Inputs!$D$100),Inputs!$G$100,0))))))))))))</f>
        <v>10</v>
      </c>
      <c r="DF47" s="38">
        <f>IF(AND(DF$5&gt;=Inputs!$C$89,DF$5&lt;Inputs!$D$89),Inputs!$G$89,IF(AND(DF$5&gt;=Inputs!$C$90,DF$5&lt;Inputs!$D$90),Inputs!$G$90,IF(AND(DF$5&gt;=Inputs!$C$91,DF$5&lt;Inputs!$D$91),Inputs!$G$91,IF(AND(DF$5&gt;=Inputs!$C$92,DF$5&lt;Inputs!$D$92),Inputs!$G$92,IF(AND(DF$5&gt;=Inputs!$C$93,DF$5&lt;Inputs!$D$93),Inputs!$G$93,IF(AND(DF$5&gt;=Inputs!$C$94,DF$5&lt;Inputs!$D$94),Inputs!$G$94,IF(AND(DF$5&gt;=Inputs!$C$95,DF$5&lt;Inputs!$D$95),Inputs!$G$95,IF(AND(DF$5&gt;=Inputs!$C$96,DF$5&lt;Inputs!$D$96),Inputs!$G$96,IF(AND(DF$5&gt;=Inputs!$C$97,DF$5&lt;Inputs!$D$97),Inputs!$G$97,IF(AND(DF$5&gt;=Inputs!$C$98,DF$5&lt;Inputs!$D$98),Inputs!$G$98,IF(AND(DF$5&gt;=Inputs!$C$99,DF$5&lt;Inputs!$D$99),Inputs!$G$99,IF(AND(DF$5&gt;=Inputs!$C$100,DF$5&lt;Inputs!$D$100),Inputs!$G$100,0))))))))))))</f>
        <v>10</v>
      </c>
      <c r="DG47" s="38">
        <f>IF(AND(DG$5&gt;=Inputs!$C$89,DG$5&lt;Inputs!$D$89),Inputs!$G$89,IF(AND(DG$5&gt;=Inputs!$C$90,DG$5&lt;Inputs!$D$90),Inputs!$G$90,IF(AND(DG$5&gt;=Inputs!$C$91,DG$5&lt;Inputs!$D$91),Inputs!$G$91,IF(AND(DG$5&gt;=Inputs!$C$92,DG$5&lt;Inputs!$D$92),Inputs!$G$92,IF(AND(DG$5&gt;=Inputs!$C$93,DG$5&lt;Inputs!$D$93),Inputs!$G$93,IF(AND(DG$5&gt;=Inputs!$C$94,DG$5&lt;Inputs!$D$94),Inputs!$G$94,IF(AND(DG$5&gt;=Inputs!$C$95,DG$5&lt;Inputs!$D$95),Inputs!$G$95,IF(AND(DG$5&gt;=Inputs!$C$96,DG$5&lt;Inputs!$D$96),Inputs!$G$96,IF(AND(DG$5&gt;=Inputs!$C$97,DG$5&lt;Inputs!$D$97),Inputs!$G$97,IF(AND(DG$5&gt;=Inputs!$C$98,DG$5&lt;Inputs!$D$98),Inputs!$G$98,IF(AND(DG$5&gt;=Inputs!$C$99,DG$5&lt;Inputs!$D$99),Inputs!$G$99,IF(AND(DG$5&gt;=Inputs!$C$100,DG$5&lt;Inputs!$D$100),Inputs!$G$100,0))))))))))))</f>
        <v>10</v>
      </c>
      <c r="DH47" s="38">
        <f>IF(AND(DH$5&gt;=Inputs!$C$89,DH$5&lt;Inputs!$D$89),Inputs!$G$89,IF(AND(DH$5&gt;=Inputs!$C$90,DH$5&lt;Inputs!$D$90),Inputs!$G$90,IF(AND(DH$5&gt;=Inputs!$C$91,DH$5&lt;Inputs!$D$91),Inputs!$G$91,IF(AND(DH$5&gt;=Inputs!$C$92,DH$5&lt;Inputs!$D$92),Inputs!$G$92,IF(AND(DH$5&gt;=Inputs!$C$93,DH$5&lt;Inputs!$D$93),Inputs!$G$93,IF(AND(DH$5&gt;=Inputs!$C$94,DH$5&lt;Inputs!$D$94),Inputs!$G$94,IF(AND(DH$5&gt;=Inputs!$C$95,DH$5&lt;Inputs!$D$95),Inputs!$G$95,IF(AND(DH$5&gt;=Inputs!$C$96,DH$5&lt;Inputs!$D$96),Inputs!$G$96,IF(AND(DH$5&gt;=Inputs!$C$97,DH$5&lt;Inputs!$D$97),Inputs!$G$97,IF(AND(DH$5&gt;=Inputs!$C$98,DH$5&lt;Inputs!$D$98),Inputs!$G$98,IF(AND(DH$5&gt;=Inputs!$C$99,DH$5&lt;Inputs!$D$99),Inputs!$G$99,IF(AND(DH$5&gt;=Inputs!$C$100,DH$5&lt;Inputs!$D$100),Inputs!$G$100,0))))))))))))</f>
        <v>10</v>
      </c>
      <c r="DI47" s="38">
        <f>IF(AND(DI$5&gt;=Inputs!$C$89,DI$5&lt;Inputs!$D$89),Inputs!$G$89,IF(AND(DI$5&gt;=Inputs!$C$90,DI$5&lt;Inputs!$D$90),Inputs!$G$90,IF(AND(DI$5&gt;=Inputs!$C$91,DI$5&lt;Inputs!$D$91),Inputs!$G$91,IF(AND(DI$5&gt;=Inputs!$C$92,DI$5&lt;Inputs!$D$92),Inputs!$G$92,IF(AND(DI$5&gt;=Inputs!$C$93,DI$5&lt;Inputs!$D$93),Inputs!$G$93,IF(AND(DI$5&gt;=Inputs!$C$94,DI$5&lt;Inputs!$D$94),Inputs!$G$94,IF(AND(DI$5&gt;=Inputs!$C$95,DI$5&lt;Inputs!$D$95),Inputs!$G$95,IF(AND(DI$5&gt;=Inputs!$C$96,DI$5&lt;Inputs!$D$96),Inputs!$G$96,IF(AND(DI$5&gt;=Inputs!$C$97,DI$5&lt;Inputs!$D$97),Inputs!$G$97,IF(AND(DI$5&gt;=Inputs!$C$98,DI$5&lt;Inputs!$D$98),Inputs!$G$98,IF(AND(DI$5&gt;=Inputs!$C$99,DI$5&lt;Inputs!$D$99),Inputs!$G$99,IF(AND(DI$5&gt;=Inputs!$C$100,DI$5&lt;Inputs!$D$100),Inputs!$G$100,0))))))))))))</f>
        <v>10</v>
      </c>
      <c r="DJ47" s="38">
        <f>IF(AND(DJ$5&gt;=Inputs!$C$89,DJ$5&lt;Inputs!$D$89),Inputs!$G$89,IF(AND(DJ$5&gt;=Inputs!$C$90,DJ$5&lt;Inputs!$D$90),Inputs!$G$90,IF(AND(DJ$5&gt;=Inputs!$C$91,DJ$5&lt;Inputs!$D$91),Inputs!$G$91,IF(AND(DJ$5&gt;=Inputs!$C$92,DJ$5&lt;Inputs!$D$92),Inputs!$G$92,IF(AND(DJ$5&gt;=Inputs!$C$93,DJ$5&lt;Inputs!$D$93),Inputs!$G$93,IF(AND(DJ$5&gt;=Inputs!$C$94,DJ$5&lt;Inputs!$D$94),Inputs!$G$94,IF(AND(DJ$5&gt;=Inputs!$C$95,DJ$5&lt;Inputs!$D$95),Inputs!$G$95,IF(AND(DJ$5&gt;=Inputs!$C$96,DJ$5&lt;Inputs!$D$96),Inputs!$G$96,IF(AND(DJ$5&gt;=Inputs!$C$97,DJ$5&lt;Inputs!$D$97),Inputs!$G$97,IF(AND(DJ$5&gt;=Inputs!$C$98,DJ$5&lt;Inputs!$D$98),Inputs!$G$98,IF(AND(DJ$5&gt;=Inputs!$C$99,DJ$5&lt;Inputs!$D$99),Inputs!$G$99,IF(AND(DJ$5&gt;=Inputs!$C$100,DJ$5&lt;Inputs!$D$100),Inputs!$G$100,0))))))))))))</f>
        <v>10</v>
      </c>
      <c r="DK47" s="38">
        <f>IF(AND(DK$5&gt;=Inputs!$C$89,DK$5&lt;Inputs!$D$89),Inputs!$G$89,IF(AND(DK$5&gt;=Inputs!$C$90,DK$5&lt;Inputs!$D$90),Inputs!$G$90,IF(AND(DK$5&gt;=Inputs!$C$91,DK$5&lt;Inputs!$D$91),Inputs!$G$91,IF(AND(DK$5&gt;=Inputs!$C$92,DK$5&lt;Inputs!$D$92),Inputs!$G$92,IF(AND(DK$5&gt;=Inputs!$C$93,DK$5&lt;Inputs!$D$93),Inputs!$G$93,IF(AND(DK$5&gt;=Inputs!$C$94,DK$5&lt;Inputs!$D$94),Inputs!$G$94,IF(AND(DK$5&gt;=Inputs!$C$95,DK$5&lt;Inputs!$D$95),Inputs!$G$95,IF(AND(DK$5&gt;=Inputs!$C$96,DK$5&lt;Inputs!$D$96),Inputs!$G$96,IF(AND(DK$5&gt;=Inputs!$C$97,DK$5&lt;Inputs!$D$97),Inputs!$G$97,IF(AND(DK$5&gt;=Inputs!$C$98,DK$5&lt;Inputs!$D$98),Inputs!$G$98,IF(AND(DK$5&gt;=Inputs!$C$99,DK$5&lt;Inputs!$D$99),Inputs!$G$99,IF(AND(DK$5&gt;=Inputs!$C$100,DK$5&lt;Inputs!$D$100),Inputs!$G$100,0))))))))))))</f>
        <v>10</v>
      </c>
      <c r="DL47" s="38">
        <f>IF(AND(DL$5&gt;=Inputs!$C$89,DL$5&lt;Inputs!$D$89),Inputs!$G$89,IF(AND(DL$5&gt;=Inputs!$C$90,DL$5&lt;Inputs!$D$90),Inputs!$G$90,IF(AND(DL$5&gt;=Inputs!$C$91,DL$5&lt;Inputs!$D$91),Inputs!$G$91,IF(AND(DL$5&gt;=Inputs!$C$92,DL$5&lt;Inputs!$D$92),Inputs!$G$92,IF(AND(DL$5&gt;=Inputs!$C$93,DL$5&lt;Inputs!$D$93),Inputs!$G$93,IF(AND(DL$5&gt;=Inputs!$C$94,DL$5&lt;Inputs!$D$94),Inputs!$G$94,IF(AND(DL$5&gt;=Inputs!$C$95,DL$5&lt;Inputs!$D$95),Inputs!$G$95,IF(AND(DL$5&gt;=Inputs!$C$96,DL$5&lt;Inputs!$D$96),Inputs!$G$96,IF(AND(DL$5&gt;=Inputs!$C$97,DL$5&lt;Inputs!$D$97),Inputs!$G$97,IF(AND(DL$5&gt;=Inputs!$C$98,DL$5&lt;Inputs!$D$98),Inputs!$G$98,IF(AND(DL$5&gt;=Inputs!$C$99,DL$5&lt;Inputs!$D$99),Inputs!$G$99,IF(AND(DL$5&gt;=Inputs!$C$100,DL$5&lt;Inputs!$D$100),Inputs!$G$100,0))))))))))))</f>
        <v>10</v>
      </c>
      <c r="DM47" s="38">
        <f>IF(AND(DM$5&gt;=Inputs!$C$89,DM$5&lt;Inputs!$D$89),Inputs!$G$89,IF(AND(DM$5&gt;=Inputs!$C$90,DM$5&lt;Inputs!$D$90),Inputs!$G$90,IF(AND(DM$5&gt;=Inputs!$C$91,DM$5&lt;Inputs!$D$91),Inputs!$G$91,IF(AND(DM$5&gt;=Inputs!$C$92,DM$5&lt;Inputs!$D$92),Inputs!$G$92,IF(AND(DM$5&gt;=Inputs!$C$93,DM$5&lt;Inputs!$D$93),Inputs!$G$93,IF(AND(DM$5&gt;=Inputs!$C$94,DM$5&lt;Inputs!$D$94),Inputs!$G$94,IF(AND(DM$5&gt;=Inputs!$C$95,DM$5&lt;Inputs!$D$95),Inputs!$G$95,IF(AND(DM$5&gt;=Inputs!$C$96,DM$5&lt;Inputs!$D$96),Inputs!$G$96,IF(AND(DM$5&gt;=Inputs!$C$97,DM$5&lt;Inputs!$D$97),Inputs!$G$97,IF(AND(DM$5&gt;=Inputs!$C$98,DM$5&lt;Inputs!$D$98),Inputs!$G$98,IF(AND(DM$5&gt;=Inputs!$C$99,DM$5&lt;Inputs!$D$99),Inputs!$G$99,IF(AND(DM$5&gt;=Inputs!$C$100,DM$5&lt;Inputs!$D$100),Inputs!$G$100,0))))))))))))</f>
        <v>10</v>
      </c>
      <c r="DN47" s="38">
        <f>IF(AND(DN$5&gt;=Inputs!$C$89,DN$5&lt;Inputs!$D$89),Inputs!$G$89,IF(AND(DN$5&gt;=Inputs!$C$90,DN$5&lt;Inputs!$D$90),Inputs!$G$90,IF(AND(DN$5&gt;=Inputs!$C$91,DN$5&lt;Inputs!$D$91),Inputs!$G$91,IF(AND(DN$5&gt;=Inputs!$C$92,DN$5&lt;Inputs!$D$92),Inputs!$G$92,IF(AND(DN$5&gt;=Inputs!$C$93,DN$5&lt;Inputs!$D$93),Inputs!$G$93,IF(AND(DN$5&gt;=Inputs!$C$94,DN$5&lt;Inputs!$D$94),Inputs!$G$94,IF(AND(DN$5&gt;=Inputs!$C$95,DN$5&lt;Inputs!$D$95),Inputs!$G$95,IF(AND(DN$5&gt;=Inputs!$C$96,DN$5&lt;Inputs!$D$96),Inputs!$G$96,IF(AND(DN$5&gt;=Inputs!$C$97,DN$5&lt;Inputs!$D$97),Inputs!$G$97,IF(AND(DN$5&gt;=Inputs!$C$98,DN$5&lt;Inputs!$D$98),Inputs!$G$98,IF(AND(DN$5&gt;=Inputs!$C$99,DN$5&lt;Inputs!$D$99),Inputs!$G$99,IF(AND(DN$5&gt;=Inputs!$C$100,DN$5&lt;Inputs!$D$100),Inputs!$G$100,0))))))))))))</f>
        <v>10</v>
      </c>
      <c r="DO47" s="38">
        <f>IF(AND(DO$5&gt;=Inputs!$C$89,DO$5&lt;Inputs!$D$89),Inputs!$G$89,IF(AND(DO$5&gt;=Inputs!$C$90,DO$5&lt;Inputs!$D$90),Inputs!$G$90,IF(AND(DO$5&gt;=Inputs!$C$91,DO$5&lt;Inputs!$D$91),Inputs!$G$91,IF(AND(DO$5&gt;=Inputs!$C$92,DO$5&lt;Inputs!$D$92),Inputs!$G$92,IF(AND(DO$5&gt;=Inputs!$C$93,DO$5&lt;Inputs!$D$93),Inputs!$G$93,IF(AND(DO$5&gt;=Inputs!$C$94,DO$5&lt;Inputs!$D$94),Inputs!$G$94,IF(AND(DO$5&gt;=Inputs!$C$95,DO$5&lt;Inputs!$D$95),Inputs!$G$95,IF(AND(DO$5&gt;=Inputs!$C$96,DO$5&lt;Inputs!$D$96),Inputs!$G$96,IF(AND(DO$5&gt;=Inputs!$C$97,DO$5&lt;Inputs!$D$97),Inputs!$G$97,IF(AND(DO$5&gt;=Inputs!$C$98,DO$5&lt;Inputs!$D$98),Inputs!$G$98,IF(AND(DO$5&gt;=Inputs!$C$99,DO$5&lt;Inputs!$D$99),Inputs!$G$99,IF(AND(DO$5&gt;=Inputs!$C$100,DO$5&lt;Inputs!$D$100),Inputs!$G$100,0))))))))))))</f>
        <v>10</v>
      </c>
      <c r="DP47" s="38">
        <f>IF(AND(DP$5&gt;=Inputs!$C$89,DP$5&lt;Inputs!$D$89),Inputs!$G$89,IF(AND(DP$5&gt;=Inputs!$C$90,DP$5&lt;Inputs!$D$90),Inputs!$G$90,IF(AND(DP$5&gt;=Inputs!$C$91,DP$5&lt;Inputs!$D$91),Inputs!$G$91,IF(AND(DP$5&gt;=Inputs!$C$92,DP$5&lt;Inputs!$D$92),Inputs!$G$92,IF(AND(DP$5&gt;=Inputs!$C$93,DP$5&lt;Inputs!$D$93),Inputs!$G$93,IF(AND(DP$5&gt;=Inputs!$C$94,DP$5&lt;Inputs!$D$94),Inputs!$G$94,IF(AND(DP$5&gt;=Inputs!$C$95,DP$5&lt;Inputs!$D$95),Inputs!$G$95,IF(AND(DP$5&gt;=Inputs!$C$96,DP$5&lt;Inputs!$D$96),Inputs!$G$96,IF(AND(DP$5&gt;=Inputs!$C$97,DP$5&lt;Inputs!$D$97),Inputs!$G$97,IF(AND(DP$5&gt;=Inputs!$C$98,DP$5&lt;Inputs!$D$98),Inputs!$G$98,IF(AND(DP$5&gt;=Inputs!$C$99,DP$5&lt;Inputs!$D$99),Inputs!$G$99,IF(AND(DP$5&gt;=Inputs!$C$100,DP$5&lt;Inputs!$D$100),Inputs!$G$100,0))))))))))))</f>
        <v>10</v>
      </c>
      <c r="DQ47" s="38">
        <f>IF(AND(DQ$5&gt;=Inputs!$C$89,DQ$5&lt;Inputs!$D$89),Inputs!$G$89,IF(AND(DQ$5&gt;=Inputs!$C$90,DQ$5&lt;Inputs!$D$90),Inputs!$G$90,IF(AND(DQ$5&gt;=Inputs!$C$91,DQ$5&lt;Inputs!$D$91),Inputs!$G$91,IF(AND(DQ$5&gt;=Inputs!$C$92,DQ$5&lt;Inputs!$D$92),Inputs!$G$92,IF(AND(DQ$5&gt;=Inputs!$C$93,DQ$5&lt;Inputs!$D$93),Inputs!$G$93,IF(AND(DQ$5&gt;=Inputs!$C$94,DQ$5&lt;Inputs!$D$94),Inputs!$G$94,IF(AND(DQ$5&gt;=Inputs!$C$95,DQ$5&lt;Inputs!$D$95),Inputs!$G$95,IF(AND(DQ$5&gt;=Inputs!$C$96,DQ$5&lt;Inputs!$D$96),Inputs!$G$96,IF(AND(DQ$5&gt;=Inputs!$C$97,DQ$5&lt;Inputs!$D$97),Inputs!$G$97,IF(AND(DQ$5&gt;=Inputs!$C$98,DQ$5&lt;Inputs!$D$98),Inputs!$G$98,IF(AND(DQ$5&gt;=Inputs!$C$99,DQ$5&lt;Inputs!$D$99),Inputs!$G$99,IF(AND(DQ$5&gt;=Inputs!$C$100,DQ$5&lt;Inputs!$D$100),Inputs!$G$100,0))))))))))))</f>
        <v>10</v>
      </c>
      <c r="DR47" s="38">
        <f>IF(AND(DR$5&gt;=Inputs!$C$89,DR$5&lt;Inputs!$D$89),Inputs!$G$89,IF(AND(DR$5&gt;=Inputs!$C$90,DR$5&lt;Inputs!$D$90),Inputs!$G$90,IF(AND(DR$5&gt;=Inputs!$C$91,DR$5&lt;Inputs!$D$91),Inputs!$G$91,IF(AND(DR$5&gt;=Inputs!$C$92,DR$5&lt;Inputs!$D$92),Inputs!$G$92,IF(AND(DR$5&gt;=Inputs!$C$93,DR$5&lt;Inputs!$D$93),Inputs!$G$93,IF(AND(DR$5&gt;=Inputs!$C$94,DR$5&lt;Inputs!$D$94),Inputs!$G$94,IF(AND(DR$5&gt;=Inputs!$C$95,DR$5&lt;Inputs!$D$95),Inputs!$G$95,IF(AND(DR$5&gt;=Inputs!$C$96,DR$5&lt;Inputs!$D$96),Inputs!$G$96,IF(AND(DR$5&gt;=Inputs!$C$97,DR$5&lt;Inputs!$D$97),Inputs!$G$97,IF(AND(DR$5&gt;=Inputs!$C$98,DR$5&lt;Inputs!$D$98),Inputs!$G$98,IF(AND(DR$5&gt;=Inputs!$C$99,DR$5&lt;Inputs!$D$99),Inputs!$G$99,IF(AND(DR$5&gt;=Inputs!$C$100,DR$5&lt;Inputs!$D$100),Inputs!$G$100,0))))))))))))</f>
        <v>10</v>
      </c>
    </row>
    <row r="48" ht="14.25" customHeight="1" outlineLevel="2">
      <c r="B48" s="290" t="s">
        <v>57</v>
      </c>
      <c r="C48" s="285"/>
      <c r="D48" s="285"/>
      <c r="E48" s="285"/>
      <c r="F48" s="285"/>
      <c r="G48" s="285"/>
      <c r="H48" s="285"/>
      <c r="I48" s="285"/>
      <c r="J48" s="285"/>
      <c r="K48" s="285"/>
      <c r="L48" s="285"/>
      <c r="M48" s="285"/>
      <c r="N48" s="285"/>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row>
    <row r="49" ht="14.25" customHeight="1" outlineLevel="2">
      <c r="B49" s="289" t="s">
        <v>251</v>
      </c>
      <c r="C49" s="291"/>
      <c r="D49" s="291"/>
      <c r="E49" s="291"/>
      <c r="F49" s="291"/>
      <c r="G49" s="291"/>
      <c r="H49" s="291"/>
      <c r="I49" s="291"/>
      <c r="J49" s="291"/>
      <c r="K49" s="291"/>
      <c r="L49" s="291"/>
      <c r="M49" s="291"/>
      <c r="N49" s="291"/>
      <c r="O49" s="291"/>
      <c r="P49" s="291"/>
      <c r="Q49" s="291"/>
      <c r="R49" s="291"/>
      <c r="S49" s="291"/>
      <c r="T49" s="291"/>
      <c r="U49" s="291"/>
      <c r="V49" s="291"/>
      <c r="W49" s="291"/>
      <c r="X49" s="291"/>
      <c r="Y49" s="291"/>
      <c r="Z49" s="291"/>
      <c r="AA49" s="291"/>
      <c r="AB49" s="291"/>
      <c r="AC49" s="291"/>
      <c r="AD49" s="291"/>
      <c r="AE49" s="291"/>
      <c r="AF49" s="291"/>
      <c r="AG49" s="291"/>
      <c r="AH49" s="291"/>
      <c r="AI49" s="291"/>
      <c r="AJ49" s="291"/>
      <c r="AK49" s="291"/>
      <c r="AL49" s="291"/>
      <c r="AM49" s="291"/>
      <c r="AN49" s="291"/>
      <c r="AO49" s="291"/>
      <c r="AP49" s="291"/>
      <c r="AQ49" s="291"/>
      <c r="AR49" s="291"/>
      <c r="AS49" s="291"/>
      <c r="AT49" s="291"/>
      <c r="AU49" s="291"/>
      <c r="AV49" s="291"/>
      <c r="AW49" s="291"/>
      <c r="AX49" s="291"/>
      <c r="AY49" s="291"/>
      <c r="AZ49" s="291"/>
      <c r="BA49" s="291"/>
      <c r="BB49" s="291"/>
      <c r="BC49" s="291"/>
      <c r="BD49" s="291"/>
      <c r="BE49" s="291"/>
      <c r="BF49" s="291"/>
      <c r="BG49" s="291"/>
      <c r="BH49" s="291"/>
      <c r="BI49" s="291"/>
      <c r="BJ49" s="291"/>
      <c r="BK49" s="291"/>
      <c r="BL49" s="291"/>
      <c r="BM49" s="291"/>
      <c r="BN49" s="291"/>
      <c r="BO49" s="291"/>
      <c r="BP49" s="291"/>
      <c r="BQ49" s="291"/>
      <c r="BR49" s="291"/>
      <c r="BS49" s="291"/>
      <c r="BT49" s="291"/>
      <c r="BU49" s="291"/>
      <c r="BV49" s="291"/>
      <c r="BW49" s="291"/>
      <c r="BX49" s="291"/>
      <c r="BY49" s="291"/>
      <c r="BZ49" s="291"/>
      <c r="CA49" s="291"/>
      <c r="CB49" s="291"/>
      <c r="CC49" s="291"/>
      <c r="CD49" s="291"/>
      <c r="CE49" s="291"/>
      <c r="CF49" s="291"/>
      <c r="CG49" s="291"/>
      <c r="CH49" s="291"/>
      <c r="CI49" s="291"/>
      <c r="CJ49" s="291"/>
      <c r="CK49" s="291"/>
      <c r="CL49" s="291"/>
      <c r="CM49" s="291"/>
      <c r="CN49" s="291"/>
      <c r="CO49" s="291"/>
      <c r="CP49" s="291"/>
      <c r="CQ49" s="291"/>
      <c r="CR49" s="291"/>
      <c r="CS49" s="291"/>
      <c r="CT49" s="291"/>
      <c r="CU49" s="291"/>
      <c r="CV49" s="291"/>
      <c r="CW49" s="291"/>
      <c r="CX49" s="291"/>
      <c r="CY49" s="291"/>
      <c r="CZ49" s="291"/>
      <c r="DA49" s="291"/>
      <c r="DB49" s="291"/>
      <c r="DC49" s="291"/>
      <c r="DD49" s="291"/>
      <c r="DE49" s="291"/>
      <c r="DF49" s="291"/>
      <c r="DG49" s="291"/>
      <c r="DH49" s="291"/>
      <c r="DI49" s="291"/>
      <c r="DJ49" s="291"/>
      <c r="DK49" s="291"/>
      <c r="DL49" s="291"/>
      <c r="DM49" s="291"/>
      <c r="DN49" s="291"/>
      <c r="DO49" s="291"/>
      <c r="DP49" s="291"/>
      <c r="DQ49" s="291"/>
      <c r="DR49" s="291"/>
    </row>
    <row r="50" ht="14.25" customHeight="1" outlineLevel="2">
      <c r="B50" s="12" t="s">
        <v>252</v>
      </c>
      <c r="C50" s="38">
        <f>if('Utility Modules'!$C$55="Minting",'Fund Raising'!$C$10*'Utility Modules'!$C$54/100,0)</f>
        <v>0</v>
      </c>
      <c r="D50" s="38">
        <f>if('Utility Modules'!$C$55="Minting",'Fund Raising'!$C$10*'Utility Modules'!$C$54/100,0)</f>
        <v>0</v>
      </c>
      <c r="E50" s="38">
        <f>if('Utility Modules'!$C$55="Minting",'Fund Raising'!$C$10*'Utility Modules'!$C$54/100,0)</f>
        <v>0</v>
      </c>
      <c r="F50" s="38">
        <f>if('Utility Modules'!$C$55="Minting",'Fund Raising'!$C$10*'Utility Modules'!$C$54/100,0)</f>
        <v>0</v>
      </c>
      <c r="G50" s="38">
        <f>if('Utility Modules'!$C$55="Minting",'Fund Raising'!$C$10*'Utility Modules'!$C$54/100,0)</f>
        <v>0</v>
      </c>
      <c r="H50" s="38">
        <f>if('Utility Modules'!$C$55="Minting",'Fund Raising'!$C$10*'Utility Modules'!$C$54/100,0)</f>
        <v>0</v>
      </c>
      <c r="I50" s="38">
        <f>if('Utility Modules'!$C$55="Minting",'Fund Raising'!$C$10*'Utility Modules'!$C$54/100,0)</f>
        <v>0</v>
      </c>
      <c r="J50" s="38">
        <f>if('Utility Modules'!$C$55="Minting",'Fund Raising'!$C$10*'Utility Modules'!$C$54/100,0)</f>
        <v>0</v>
      </c>
      <c r="K50" s="38">
        <f>if('Utility Modules'!$C$55="Minting",'Fund Raising'!$C$10*'Utility Modules'!$C$54/100,0)</f>
        <v>0</v>
      </c>
      <c r="L50" s="38">
        <f>if('Utility Modules'!$C$55="Minting",'Fund Raising'!$C$10*'Utility Modules'!$C$54/100,0)</f>
        <v>0</v>
      </c>
      <c r="M50" s="38">
        <f>if('Utility Modules'!$C$55="Minting",'Fund Raising'!$C$10*'Utility Modules'!$C$54/100,0)</f>
        <v>0</v>
      </c>
      <c r="N50" s="38">
        <f>if('Utility Modules'!$C$55="Minting",'Fund Raising'!$C$10*'Utility Modules'!$C$54/100,0)</f>
        <v>0</v>
      </c>
      <c r="O50" s="38">
        <f>if('Utility Modules'!$C$55="Minting",'Fund Raising'!$C$10*'Utility Modules'!$C$54/100,0)</f>
        <v>0</v>
      </c>
      <c r="P50" s="38">
        <f>if('Utility Modules'!$C$55="Minting",'Fund Raising'!$C$10*'Utility Modules'!$C$54/100,0)</f>
        <v>0</v>
      </c>
      <c r="Q50" s="38">
        <f>if('Utility Modules'!$C$55="Minting",'Fund Raising'!$C$10*'Utility Modules'!$C$54/100,0)</f>
        <v>0</v>
      </c>
      <c r="R50" s="38">
        <f>if('Utility Modules'!$C$55="Minting",'Fund Raising'!$C$10*'Utility Modules'!$C$54/100,0)</f>
        <v>0</v>
      </c>
      <c r="S50" s="38">
        <f>if('Utility Modules'!$C$55="Minting",'Fund Raising'!$C$10*'Utility Modules'!$C$54/100,0)</f>
        <v>0</v>
      </c>
      <c r="T50" s="38">
        <f>if('Utility Modules'!$C$55="Minting",'Fund Raising'!$C$10*'Utility Modules'!$C$54/100,0)</f>
        <v>0</v>
      </c>
      <c r="U50" s="38">
        <f>if('Utility Modules'!$C$55="Minting",'Fund Raising'!$C$10*'Utility Modules'!$C$54/100,0)</f>
        <v>0</v>
      </c>
      <c r="V50" s="38">
        <f>if('Utility Modules'!$C$55="Minting",'Fund Raising'!$C$10*'Utility Modules'!$C$54/100,0)</f>
        <v>0</v>
      </c>
      <c r="W50" s="38">
        <f>if('Utility Modules'!$C$55="Minting",'Fund Raising'!$C$10*'Utility Modules'!$C$54/100,0)</f>
        <v>0</v>
      </c>
      <c r="X50" s="38">
        <f>if('Utility Modules'!$C$55="Minting",'Fund Raising'!$C$10*'Utility Modules'!$C$54/100,0)</f>
        <v>0</v>
      </c>
      <c r="Y50" s="38">
        <f>if('Utility Modules'!$C$55="Minting",'Fund Raising'!$C$10*'Utility Modules'!$C$54/100,0)</f>
        <v>0</v>
      </c>
      <c r="Z50" s="38">
        <f>if('Utility Modules'!$C$55="Minting",'Fund Raising'!$C$10*'Utility Modules'!$C$54/100,0)</f>
        <v>0</v>
      </c>
      <c r="AA50" s="38">
        <f>if('Utility Modules'!$C$55="Minting",'Fund Raising'!$C$10*'Utility Modules'!$C$54/100,0)</f>
        <v>0</v>
      </c>
      <c r="AB50" s="38">
        <f>if('Utility Modules'!$C$55="Minting",'Fund Raising'!$C$10*'Utility Modules'!$C$54/100,0)</f>
        <v>0</v>
      </c>
      <c r="AC50" s="38">
        <f>if('Utility Modules'!$C$55="Minting",'Fund Raising'!$C$10*'Utility Modules'!$C$54/100,0)</f>
        <v>0</v>
      </c>
      <c r="AD50" s="38">
        <f>if('Utility Modules'!$C$55="Minting",'Fund Raising'!$C$10*'Utility Modules'!$C$54/100,0)</f>
        <v>0</v>
      </c>
      <c r="AE50" s="38">
        <f>if('Utility Modules'!$C$55="Minting",'Fund Raising'!$C$10*'Utility Modules'!$C$54/100,0)</f>
        <v>0</v>
      </c>
      <c r="AF50" s="38">
        <f>if('Utility Modules'!$C$55="Minting",'Fund Raising'!$C$10*'Utility Modules'!$C$54/100,0)</f>
        <v>0</v>
      </c>
      <c r="AG50" s="38">
        <f>if('Utility Modules'!$C$55="Minting",'Fund Raising'!$C$10*'Utility Modules'!$C$54/100,0)</f>
        <v>0</v>
      </c>
      <c r="AH50" s="38">
        <f>if('Utility Modules'!$C$55="Minting",'Fund Raising'!$C$10*'Utility Modules'!$C$54/100,0)</f>
        <v>0</v>
      </c>
      <c r="AI50" s="38">
        <f>if('Utility Modules'!$C$55="Minting",'Fund Raising'!$C$10*'Utility Modules'!$C$54/100,0)</f>
        <v>0</v>
      </c>
      <c r="AJ50" s="38">
        <f>if('Utility Modules'!$C$55="Minting",'Fund Raising'!$C$10*'Utility Modules'!$C$54/100,0)</f>
        <v>0</v>
      </c>
      <c r="AK50" s="38">
        <f>if('Utility Modules'!$C$55="Minting",'Fund Raising'!$C$10*'Utility Modules'!$C$54/100,0)</f>
        <v>0</v>
      </c>
      <c r="AL50" s="38">
        <f>if('Utility Modules'!$C$55="Minting",'Fund Raising'!$C$10*'Utility Modules'!$C$54/100,0)</f>
        <v>0</v>
      </c>
      <c r="AM50" s="38">
        <f>if('Utility Modules'!$C$55="Minting",'Fund Raising'!$C$10*'Utility Modules'!$C$54/100,0)</f>
        <v>0</v>
      </c>
      <c r="AN50" s="38">
        <f>if('Utility Modules'!$C$55="Minting",'Fund Raising'!$C$10*'Utility Modules'!$C$54/100,0)</f>
        <v>0</v>
      </c>
      <c r="AO50" s="38">
        <f>if('Utility Modules'!$C$55="Minting",'Fund Raising'!$C$10*'Utility Modules'!$C$54/100,0)</f>
        <v>0</v>
      </c>
      <c r="AP50" s="38">
        <f>if('Utility Modules'!$C$55="Minting",'Fund Raising'!$C$10*'Utility Modules'!$C$54/100,0)</f>
        <v>0</v>
      </c>
      <c r="AQ50" s="38">
        <f>if('Utility Modules'!$C$55="Minting",'Fund Raising'!$C$10*'Utility Modules'!$C$54/100,0)</f>
        <v>0</v>
      </c>
      <c r="AR50" s="38">
        <f>if('Utility Modules'!$C$55="Minting",'Fund Raising'!$C$10*'Utility Modules'!$C$54/100,0)</f>
        <v>0</v>
      </c>
      <c r="AS50" s="38">
        <f>if('Utility Modules'!$C$55="Minting",'Fund Raising'!$C$10*'Utility Modules'!$C$54/100,0)</f>
        <v>0</v>
      </c>
      <c r="AT50" s="38">
        <f>if('Utility Modules'!$C$55="Minting",'Fund Raising'!$C$10*'Utility Modules'!$C$54/100,0)</f>
        <v>0</v>
      </c>
      <c r="AU50" s="38">
        <f>if('Utility Modules'!$C$55="Minting",'Fund Raising'!$C$10*'Utility Modules'!$C$54/100,0)</f>
        <v>0</v>
      </c>
      <c r="AV50" s="38">
        <f>if('Utility Modules'!$C$55="Minting",'Fund Raising'!$C$10*'Utility Modules'!$C$54/100,0)</f>
        <v>0</v>
      </c>
      <c r="AW50" s="38">
        <f>if('Utility Modules'!$C$55="Minting",'Fund Raising'!$C$10*'Utility Modules'!$C$54/100,0)</f>
        <v>0</v>
      </c>
      <c r="AX50" s="38">
        <f>if('Utility Modules'!$C$55="Minting",'Fund Raising'!$C$10*'Utility Modules'!$C$54/100,0)</f>
        <v>0</v>
      </c>
      <c r="AY50" s="38">
        <f>if('Utility Modules'!$C$55="Minting",'Fund Raising'!$C$10*'Utility Modules'!$C$54/100,0)</f>
        <v>0</v>
      </c>
      <c r="AZ50" s="38">
        <f>if('Utility Modules'!$C$55="Minting",'Fund Raising'!$C$10*'Utility Modules'!$C$54/100,0)</f>
        <v>0</v>
      </c>
      <c r="BA50" s="38">
        <f>if('Utility Modules'!$C$55="Minting",'Fund Raising'!$C$10*'Utility Modules'!$C$54/100,0)</f>
        <v>0</v>
      </c>
      <c r="BB50" s="38">
        <f>if('Utility Modules'!$C$55="Minting",'Fund Raising'!$C$10*'Utility Modules'!$C$54/100,0)</f>
        <v>0</v>
      </c>
      <c r="BC50" s="38">
        <f>if('Utility Modules'!$C$55="Minting",'Fund Raising'!$C$10*'Utility Modules'!$C$54/100,0)</f>
        <v>0</v>
      </c>
      <c r="BD50" s="38">
        <f>if('Utility Modules'!$C$55="Minting",'Fund Raising'!$C$10*'Utility Modules'!$C$54/100,0)</f>
        <v>0</v>
      </c>
      <c r="BE50" s="38">
        <f>if('Utility Modules'!$C$55="Minting",'Fund Raising'!$C$10*'Utility Modules'!$C$54/100,0)</f>
        <v>0</v>
      </c>
      <c r="BF50" s="38">
        <f>if('Utility Modules'!$C$55="Minting",'Fund Raising'!$C$10*'Utility Modules'!$C$54/100,0)</f>
        <v>0</v>
      </c>
      <c r="BG50" s="38">
        <f>if('Utility Modules'!$C$55="Minting",'Fund Raising'!$C$10*'Utility Modules'!$C$54/100,0)</f>
        <v>0</v>
      </c>
      <c r="BH50" s="38">
        <f>if('Utility Modules'!$C$55="Minting",'Fund Raising'!$C$10*'Utility Modules'!$C$54/100,0)</f>
        <v>0</v>
      </c>
      <c r="BI50" s="38">
        <f>if('Utility Modules'!$C$55="Minting",'Fund Raising'!$C$10*'Utility Modules'!$C$54/100,0)</f>
        <v>0</v>
      </c>
      <c r="BJ50" s="38">
        <f>if('Utility Modules'!$C$55="Minting",'Fund Raising'!$C$10*'Utility Modules'!$C$54/100,0)</f>
        <v>0</v>
      </c>
      <c r="BK50" s="38">
        <f>if('Utility Modules'!$C$55="Minting",'Fund Raising'!$C$10*'Utility Modules'!$C$54/100,0)</f>
        <v>0</v>
      </c>
      <c r="BL50" s="38">
        <f>if('Utility Modules'!$C$55="Minting",'Fund Raising'!$C$10*'Utility Modules'!$C$54/100,0)</f>
        <v>0</v>
      </c>
      <c r="BM50" s="38">
        <f>if('Utility Modules'!$C$55="Minting",'Fund Raising'!$C$10*'Utility Modules'!$C$54/100,0)</f>
        <v>0</v>
      </c>
      <c r="BN50" s="38">
        <f>if('Utility Modules'!$C$55="Minting",'Fund Raising'!$C$10*'Utility Modules'!$C$54/100,0)</f>
        <v>0</v>
      </c>
      <c r="BO50" s="38">
        <f>if('Utility Modules'!$C$55="Minting",'Fund Raising'!$C$10*'Utility Modules'!$C$54/100,0)</f>
        <v>0</v>
      </c>
      <c r="BP50" s="38">
        <f>if('Utility Modules'!$C$55="Minting",'Fund Raising'!$C$10*'Utility Modules'!$C$54/100,0)</f>
        <v>0</v>
      </c>
      <c r="BQ50" s="38">
        <f>if('Utility Modules'!$C$55="Minting",'Fund Raising'!$C$10*'Utility Modules'!$C$54/100,0)</f>
        <v>0</v>
      </c>
      <c r="BR50" s="38">
        <f>if('Utility Modules'!$C$55="Minting",'Fund Raising'!$C$10*'Utility Modules'!$C$54/100,0)</f>
        <v>0</v>
      </c>
      <c r="BS50" s="38">
        <f>if('Utility Modules'!$C$55="Minting",'Fund Raising'!$C$10*'Utility Modules'!$C$54/100,0)</f>
        <v>0</v>
      </c>
      <c r="BT50" s="38">
        <f>if('Utility Modules'!$C$55="Minting",'Fund Raising'!$C$10*'Utility Modules'!$C$54/100,0)</f>
        <v>0</v>
      </c>
      <c r="BU50" s="38">
        <f>if('Utility Modules'!$C$55="Minting",'Fund Raising'!$C$10*'Utility Modules'!$C$54/100,0)</f>
        <v>0</v>
      </c>
      <c r="BV50" s="38">
        <f>if('Utility Modules'!$C$55="Minting",'Fund Raising'!$C$10*'Utility Modules'!$C$54/100,0)</f>
        <v>0</v>
      </c>
      <c r="BW50" s="38">
        <f>if('Utility Modules'!$C$55="Minting",'Fund Raising'!$C$10*'Utility Modules'!$C$54/100,0)</f>
        <v>0</v>
      </c>
      <c r="BX50" s="38">
        <f>if('Utility Modules'!$C$55="Minting",'Fund Raising'!$C$10*'Utility Modules'!$C$54/100,0)</f>
        <v>0</v>
      </c>
      <c r="BY50" s="38">
        <f>if('Utility Modules'!$C$55="Minting",'Fund Raising'!$C$10*'Utility Modules'!$C$54/100,0)</f>
        <v>0</v>
      </c>
      <c r="BZ50" s="38">
        <f>if('Utility Modules'!$C$55="Minting",'Fund Raising'!$C$10*'Utility Modules'!$C$54/100,0)</f>
        <v>0</v>
      </c>
      <c r="CA50" s="38">
        <f>if('Utility Modules'!$C$55="Minting",'Fund Raising'!$C$10*'Utility Modules'!$C$54/100,0)</f>
        <v>0</v>
      </c>
      <c r="CB50" s="38">
        <f>if('Utility Modules'!$C$55="Minting",'Fund Raising'!$C$10*'Utility Modules'!$C$54/100,0)</f>
        <v>0</v>
      </c>
      <c r="CC50" s="38">
        <f>if('Utility Modules'!$C$55="Minting",'Fund Raising'!$C$10*'Utility Modules'!$C$54/100,0)</f>
        <v>0</v>
      </c>
      <c r="CD50" s="38">
        <f>if('Utility Modules'!$C$55="Minting",'Fund Raising'!$C$10*'Utility Modules'!$C$54/100,0)</f>
        <v>0</v>
      </c>
      <c r="CE50" s="38">
        <f>if('Utility Modules'!$C$55="Minting",'Fund Raising'!$C$10*'Utility Modules'!$C$54/100,0)</f>
        <v>0</v>
      </c>
      <c r="CF50" s="38">
        <f>if('Utility Modules'!$C$55="Minting",'Fund Raising'!$C$10*'Utility Modules'!$C$54/100,0)</f>
        <v>0</v>
      </c>
      <c r="CG50" s="38">
        <f>if('Utility Modules'!$C$55="Minting",'Fund Raising'!$C$10*'Utility Modules'!$C$54/100,0)</f>
        <v>0</v>
      </c>
      <c r="CH50" s="38">
        <f>if('Utility Modules'!$C$55="Minting",'Fund Raising'!$C$10*'Utility Modules'!$C$54/100,0)</f>
        <v>0</v>
      </c>
      <c r="CI50" s="38">
        <f>if('Utility Modules'!$C$55="Minting",'Fund Raising'!$C$10*'Utility Modules'!$C$54/100,0)</f>
        <v>0</v>
      </c>
      <c r="CJ50" s="38">
        <f>if('Utility Modules'!$C$55="Minting",'Fund Raising'!$C$10*'Utility Modules'!$C$54/100,0)</f>
        <v>0</v>
      </c>
      <c r="CK50" s="38">
        <f>if('Utility Modules'!$C$55="Minting",'Fund Raising'!$C$10*'Utility Modules'!$C$54/100,0)</f>
        <v>0</v>
      </c>
      <c r="CL50" s="38">
        <f>if('Utility Modules'!$C$55="Minting",'Fund Raising'!$C$10*'Utility Modules'!$C$54/100,0)</f>
        <v>0</v>
      </c>
      <c r="CM50" s="38">
        <f>if('Utility Modules'!$C$55="Minting",'Fund Raising'!$C$10*'Utility Modules'!$C$54/100,0)</f>
        <v>0</v>
      </c>
      <c r="CN50" s="38">
        <f>if('Utility Modules'!$C$55="Minting",'Fund Raising'!$C$10*'Utility Modules'!$C$54/100,0)</f>
        <v>0</v>
      </c>
      <c r="CO50" s="38">
        <f>if('Utility Modules'!$C$55="Minting",'Fund Raising'!$C$10*'Utility Modules'!$C$54/100,0)</f>
        <v>0</v>
      </c>
      <c r="CP50" s="38">
        <f>if('Utility Modules'!$C$55="Minting",'Fund Raising'!$C$10*'Utility Modules'!$C$54/100,0)</f>
        <v>0</v>
      </c>
      <c r="CQ50" s="38">
        <f>if('Utility Modules'!$C$55="Minting",'Fund Raising'!$C$10*'Utility Modules'!$C$54/100,0)</f>
        <v>0</v>
      </c>
      <c r="CR50" s="38">
        <f>if('Utility Modules'!$C$55="Minting",'Fund Raising'!$C$10*'Utility Modules'!$C$54/100,0)</f>
        <v>0</v>
      </c>
      <c r="CS50" s="38">
        <f>if('Utility Modules'!$C$55="Minting",'Fund Raising'!$C$10*'Utility Modules'!$C$54/100,0)</f>
        <v>0</v>
      </c>
      <c r="CT50" s="38">
        <f>if('Utility Modules'!$C$55="Minting",'Fund Raising'!$C$10*'Utility Modules'!$C$54/100,0)</f>
        <v>0</v>
      </c>
      <c r="CU50" s="38">
        <f>if('Utility Modules'!$C$55="Minting",'Fund Raising'!$C$10*'Utility Modules'!$C$54/100,0)</f>
        <v>0</v>
      </c>
      <c r="CV50" s="38">
        <f>if('Utility Modules'!$C$55="Minting",'Fund Raising'!$C$10*'Utility Modules'!$C$54/100,0)</f>
        <v>0</v>
      </c>
      <c r="CW50" s="38">
        <f>if('Utility Modules'!$C$55="Minting",'Fund Raising'!$C$10*'Utility Modules'!$C$54/100,0)</f>
        <v>0</v>
      </c>
      <c r="CX50" s="38">
        <f>if('Utility Modules'!$C$55="Minting",'Fund Raising'!$C$10*'Utility Modules'!$C$54/100,0)</f>
        <v>0</v>
      </c>
      <c r="CY50" s="38">
        <f>if('Utility Modules'!$C$55="Minting",'Fund Raising'!$C$10*'Utility Modules'!$C$54/100,0)</f>
        <v>0</v>
      </c>
      <c r="CZ50" s="38">
        <f>if('Utility Modules'!$C$55="Minting",'Fund Raising'!$C$10*'Utility Modules'!$C$54/100,0)</f>
        <v>0</v>
      </c>
      <c r="DA50" s="38">
        <f>if('Utility Modules'!$C$55="Minting",'Fund Raising'!$C$10*'Utility Modules'!$C$54/100,0)</f>
        <v>0</v>
      </c>
      <c r="DB50" s="38">
        <f>if('Utility Modules'!$C$55="Minting",'Fund Raising'!$C$10*'Utility Modules'!$C$54/100,0)</f>
        <v>0</v>
      </c>
      <c r="DC50" s="38">
        <f>if('Utility Modules'!$C$55="Minting",'Fund Raising'!$C$10*'Utility Modules'!$C$54/100,0)</f>
        <v>0</v>
      </c>
      <c r="DD50" s="38">
        <f>if('Utility Modules'!$C$55="Minting",'Fund Raising'!$C$10*'Utility Modules'!$C$54/100,0)</f>
        <v>0</v>
      </c>
      <c r="DE50" s="38">
        <f>if('Utility Modules'!$C$55="Minting",'Fund Raising'!$C$10*'Utility Modules'!$C$54/100,0)</f>
        <v>0</v>
      </c>
      <c r="DF50" s="38">
        <f>if('Utility Modules'!$C$55="Minting",'Fund Raising'!$C$10*'Utility Modules'!$C$54/100,0)</f>
        <v>0</v>
      </c>
      <c r="DG50" s="38">
        <f>if('Utility Modules'!$C$55="Minting",'Fund Raising'!$C$10*'Utility Modules'!$C$54/100,0)</f>
        <v>0</v>
      </c>
      <c r="DH50" s="38">
        <f>if('Utility Modules'!$C$55="Minting",'Fund Raising'!$C$10*'Utility Modules'!$C$54/100,0)</f>
        <v>0</v>
      </c>
      <c r="DI50" s="38">
        <f>if('Utility Modules'!$C$55="Minting",'Fund Raising'!$C$10*'Utility Modules'!$C$54/100,0)</f>
        <v>0</v>
      </c>
      <c r="DJ50" s="38">
        <f>if('Utility Modules'!$C$55="Minting",'Fund Raising'!$C$10*'Utility Modules'!$C$54/100,0)</f>
        <v>0</v>
      </c>
      <c r="DK50" s="38">
        <f>if('Utility Modules'!$C$55="Minting",'Fund Raising'!$C$10*'Utility Modules'!$C$54/100,0)</f>
        <v>0</v>
      </c>
      <c r="DL50" s="38">
        <f>if('Utility Modules'!$C$55="Minting",'Fund Raising'!$C$10*'Utility Modules'!$C$54/100,0)</f>
        <v>0</v>
      </c>
      <c r="DM50" s="38">
        <f>if('Utility Modules'!$C$55="Minting",'Fund Raising'!$C$10*'Utility Modules'!$C$54/100,0)</f>
        <v>0</v>
      </c>
      <c r="DN50" s="38">
        <f>if('Utility Modules'!$C$55="Minting",'Fund Raising'!$C$10*'Utility Modules'!$C$54/100,0)</f>
        <v>0</v>
      </c>
      <c r="DO50" s="38">
        <f>if('Utility Modules'!$C$55="Minting",'Fund Raising'!$C$10*'Utility Modules'!$C$54/100,0)</f>
        <v>0</v>
      </c>
      <c r="DP50" s="38">
        <f>if('Utility Modules'!$C$55="Minting",'Fund Raising'!$C$10*'Utility Modules'!$C$54/100,0)</f>
        <v>0</v>
      </c>
      <c r="DQ50" s="38">
        <f>if('Utility Modules'!$C$55="Minting",'Fund Raising'!$C$10*'Utility Modules'!$C$54/100,0)</f>
        <v>0</v>
      </c>
      <c r="DR50" s="38">
        <f>if('Utility Modules'!$C$55="Minting",'Fund Raising'!$C$10*'Utility Modules'!$C$54/100,0)</f>
        <v>0</v>
      </c>
    </row>
    <row r="51" ht="14.25" customHeight="1" outlineLevel="2">
      <c r="B51" s="277" t="str">
        <f>'Utility Modules'!C53</f>
        <v>Incentivise</v>
      </c>
      <c r="C51" s="38">
        <f>SUMIF($B$20:$B$24,'Utility Modules'!$C$55,C20:C24)+C50</f>
        <v>589583.3333</v>
      </c>
      <c r="D51" s="38">
        <f>SUMIF($B$20:$B$24,'Utility Modules'!$C$55,D20:D24)+D50</f>
        <v>414583.3333</v>
      </c>
      <c r="E51" s="38">
        <f>SUMIF($B$20:$B$24,'Utility Modules'!$C$55,E20:E24)+E50</f>
        <v>414583.3333</v>
      </c>
      <c r="F51" s="38">
        <f>SUMIF($B$20:$B$24,'Utility Modules'!$C$55,F20:F24)+F50</f>
        <v>414583.3333</v>
      </c>
      <c r="G51" s="38">
        <f>SUMIF($B$20:$B$24,'Utility Modules'!$C$55,G20:G24)+G50</f>
        <v>414583.3333</v>
      </c>
      <c r="H51" s="38">
        <f>SUMIF($B$20:$B$24,'Utility Modules'!$C$55,H20:H24)+H50</f>
        <v>414583.3333</v>
      </c>
      <c r="I51" s="38">
        <f>SUMIF($B$20:$B$24,'Utility Modules'!$C$55,I20:I24)+I50</f>
        <v>414583.3333</v>
      </c>
      <c r="J51" s="38">
        <f>SUMIF($B$20:$B$24,'Utility Modules'!$C$55,J20:J24)+J50</f>
        <v>414583.3333</v>
      </c>
      <c r="K51" s="38">
        <f>SUMIF($B$20:$B$24,'Utility Modules'!$C$55,K20:K24)+K50</f>
        <v>414583.3333</v>
      </c>
      <c r="L51" s="38">
        <f>SUMIF($B$20:$B$24,'Utility Modules'!$C$55,L20:L24)+L50</f>
        <v>414583.3333</v>
      </c>
      <c r="M51" s="38">
        <f>SUMIF($B$20:$B$24,'Utility Modules'!$C$55,M20:M24)+M50</f>
        <v>414583.3333</v>
      </c>
      <c r="N51" s="38">
        <f>SUMIF($B$20:$B$24,'Utility Modules'!$C$55,N20:N24)+N50</f>
        <v>414583.3333</v>
      </c>
      <c r="O51" s="38">
        <f>SUMIF($B$20:$B$24,'Utility Modules'!$C$55,O20:O24)+O50</f>
        <v>414583.3333</v>
      </c>
      <c r="P51" s="38">
        <f>SUMIF($B$20:$B$24,'Utility Modules'!$C$55,P20:P24)+P50</f>
        <v>414583.3333</v>
      </c>
      <c r="Q51" s="38">
        <f>SUMIF($B$20:$B$24,'Utility Modules'!$C$55,Q20:Q24)+Q50</f>
        <v>414583.3333</v>
      </c>
      <c r="R51" s="38">
        <f>SUMIF($B$20:$B$24,'Utility Modules'!$C$55,R20:R24)+R50</f>
        <v>414583.3333</v>
      </c>
      <c r="S51" s="38">
        <f>SUMIF($B$20:$B$24,'Utility Modules'!$C$55,S20:S24)+S50</f>
        <v>414583.3333</v>
      </c>
      <c r="T51" s="38">
        <f>SUMIF($B$20:$B$24,'Utility Modules'!$C$55,T20:T24)+T50</f>
        <v>414583.3333</v>
      </c>
      <c r="U51" s="38">
        <f>SUMIF($B$20:$B$24,'Utility Modules'!$C$55,U20:U24)+U50</f>
        <v>414583.3333</v>
      </c>
      <c r="V51" s="38">
        <f>SUMIF($B$20:$B$24,'Utility Modules'!$C$55,V20:V24)+V50</f>
        <v>414583.3333</v>
      </c>
      <c r="W51" s="38">
        <f>SUMIF($B$20:$B$24,'Utility Modules'!$C$55,W20:W24)+W50</f>
        <v>414583.3333</v>
      </c>
      <c r="X51" s="38">
        <f>SUMIF($B$20:$B$24,'Utility Modules'!$C$55,X20:X24)+X50</f>
        <v>414583.3333</v>
      </c>
      <c r="Y51" s="38">
        <f>SUMIF($B$20:$B$24,'Utility Modules'!$C$55,Y20:Y24)+Y50</f>
        <v>414583.3333</v>
      </c>
      <c r="Z51" s="38">
        <f>SUMIF($B$20:$B$24,'Utility Modules'!$C$55,Z20:Z24)+Z50</f>
        <v>414583.3333</v>
      </c>
      <c r="AA51" s="38">
        <f>SUMIF($B$20:$B$24,'Utility Modules'!$C$55,AA20:AA24)+AA50</f>
        <v>414583.3333</v>
      </c>
      <c r="AB51" s="38">
        <f>SUMIF($B$20:$B$24,'Utility Modules'!$C$55,AB20:AB24)+AB50</f>
        <v>414583.3333</v>
      </c>
      <c r="AC51" s="38">
        <f>SUMIF($B$20:$B$24,'Utility Modules'!$C$55,AC20:AC24)+AC50</f>
        <v>414583.3333</v>
      </c>
      <c r="AD51" s="38">
        <f>SUMIF($B$20:$B$24,'Utility Modules'!$C$55,AD20:AD24)+AD50</f>
        <v>414583.3333</v>
      </c>
      <c r="AE51" s="38">
        <f>SUMIF($B$20:$B$24,'Utility Modules'!$C$55,AE20:AE24)+AE50</f>
        <v>414583.3333</v>
      </c>
      <c r="AF51" s="38">
        <f>SUMIF($B$20:$B$24,'Utility Modules'!$C$55,AF20:AF24)+AF50</f>
        <v>414583.3333</v>
      </c>
      <c r="AG51" s="38">
        <f>SUMIF($B$20:$B$24,'Utility Modules'!$C$55,AG20:AG24)+AG50</f>
        <v>414583.3333</v>
      </c>
      <c r="AH51" s="38">
        <f>SUMIF($B$20:$B$24,'Utility Modules'!$C$55,AH20:AH24)+AH50</f>
        <v>414583.3333</v>
      </c>
      <c r="AI51" s="38">
        <f>SUMIF($B$20:$B$24,'Utility Modules'!$C$55,AI20:AI24)+AI50</f>
        <v>414583.3333</v>
      </c>
      <c r="AJ51" s="38">
        <f>SUMIF($B$20:$B$24,'Utility Modules'!$C$55,AJ20:AJ24)+AJ50</f>
        <v>414583.3333</v>
      </c>
      <c r="AK51" s="38">
        <f>SUMIF($B$20:$B$24,'Utility Modules'!$C$55,AK20:AK24)+AK50</f>
        <v>414583.3333</v>
      </c>
      <c r="AL51" s="38">
        <f>SUMIF($B$20:$B$24,'Utility Modules'!$C$55,AL20:AL24)+AL50</f>
        <v>414583.3333</v>
      </c>
      <c r="AM51" s="38">
        <f>SUMIF($B$20:$B$24,'Utility Modules'!$C$55,AM20:AM24)+AM50</f>
        <v>414583.3333</v>
      </c>
      <c r="AN51" s="38">
        <f>SUMIF($B$20:$B$24,'Utility Modules'!$C$55,AN20:AN24)+AN50</f>
        <v>414583.3333</v>
      </c>
      <c r="AO51" s="38">
        <f>SUMIF($B$20:$B$24,'Utility Modules'!$C$55,AO20:AO24)+AO50</f>
        <v>414583.3333</v>
      </c>
      <c r="AP51" s="38">
        <f>SUMIF($B$20:$B$24,'Utility Modules'!$C$55,AP20:AP24)+AP50</f>
        <v>414583.3333</v>
      </c>
      <c r="AQ51" s="38">
        <f>SUMIF($B$20:$B$24,'Utility Modules'!$C$55,AQ20:AQ24)+AQ50</f>
        <v>414583.3333</v>
      </c>
      <c r="AR51" s="38">
        <f>SUMIF($B$20:$B$24,'Utility Modules'!$C$55,AR20:AR24)+AR50</f>
        <v>414583.3333</v>
      </c>
      <c r="AS51" s="38">
        <f>SUMIF($B$20:$B$24,'Utility Modules'!$C$55,AS20:AS24)+AS50</f>
        <v>414583.3333</v>
      </c>
      <c r="AT51" s="38">
        <f>SUMIF($B$20:$B$24,'Utility Modules'!$C$55,AT20:AT24)+AT50</f>
        <v>414583.3333</v>
      </c>
      <c r="AU51" s="38">
        <f>SUMIF($B$20:$B$24,'Utility Modules'!$C$55,AU20:AU24)+AU50</f>
        <v>414583.3333</v>
      </c>
      <c r="AV51" s="38">
        <f>SUMIF($B$20:$B$24,'Utility Modules'!$C$55,AV20:AV24)+AV50</f>
        <v>414583.3333</v>
      </c>
      <c r="AW51" s="38">
        <f>SUMIF($B$20:$B$24,'Utility Modules'!$C$55,AW20:AW24)+AW50</f>
        <v>414583.3333</v>
      </c>
      <c r="AX51" s="38">
        <f>SUMIF($B$20:$B$24,'Utility Modules'!$C$55,AX20:AX24)+AX50</f>
        <v>414583.3333</v>
      </c>
      <c r="AY51" s="38">
        <f>SUMIF($B$20:$B$24,'Utility Modules'!$C$55,AY20:AY24)+AY50</f>
        <v>414583.3333</v>
      </c>
      <c r="AZ51" s="38">
        <f>SUMIF($B$20:$B$24,'Utility Modules'!$C$55,AZ20:AZ24)+AZ50</f>
        <v>414583.3333</v>
      </c>
      <c r="BA51" s="38">
        <f>SUMIF($B$20:$B$24,'Utility Modules'!$C$55,BA20:BA24)+BA50</f>
        <v>414583.3333</v>
      </c>
      <c r="BB51" s="38">
        <f>SUMIF($B$20:$B$24,'Utility Modules'!$C$55,BB20:BB24)+BB50</f>
        <v>414583.3333</v>
      </c>
      <c r="BC51" s="38">
        <f>SUMIF($B$20:$B$24,'Utility Modules'!$C$55,BC20:BC24)+BC50</f>
        <v>414583.3333</v>
      </c>
      <c r="BD51" s="38">
        <f>SUMIF($B$20:$B$24,'Utility Modules'!$C$55,BD20:BD24)+BD50</f>
        <v>414583.3333</v>
      </c>
      <c r="BE51" s="38">
        <f>SUMIF($B$20:$B$24,'Utility Modules'!$C$55,BE20:BE24)+BE50</f>
        <v>414583.3333</v>
      </c>
      <c r="BF51" s="38">
        <f>SUMIF($B$20:$B$24,'Utility Modules'!$C$55,BF20:BF24)+BF50</f>
        <v>414583.3333</v>
      </c>
      <c r="BG51" s="38">
        <f>SUMIF($B$20:$B$24,'Utility Modules'!$C$55,BG20:BG24)+BG50</f>
        <v>414583.3333</v>
      </c>
      <c r="BH51" s="38">
        <f>SUMIF($B$20:$B$24,'Utility Modules'!$C$55,BH20:BH24)+BH50</f>
        <v>414583.3333</v>
      </c>
      <c r="BI51" s="38">
        <f>SUMIF($B$20:$B$24,'Utility Modules'!$C$55,BI20:BI24)+BI50</f>
        <v>414583.3333</v>
      </c>
      <c r="BJ51" s="38">
        <f>SUMIF($B$20:$B$24,'Utility Modules'!$C$55,BJ20:BJ24)+BJ50</f>
        <v>414583.3333</v>
      </c>
      <c r="BK51" s="38">
        <f>SUMIF($B$20:$B$24,'Utility Modules'!$C$55,BK20:BK24)+BK50</f>
        <v>414583.3333</v>
      </c>
      <c r="BL51" s="38">
        <f>SUMIF($B$20:$B$24,'Utility Modules'!$C$55,BL20:BL24)+BL50</f>
        <v>414583.3333</v>
      </c>
      <c r="BM51" s="38">
        <f>SUMIF($B$20:$B$24,'Utility Modules'!$C$55,BM20:BM24)+BM50</f>
        <v>414583.3333</v>
      </c>
      <c r="BN51" s="38">
        <f>SUMIF($B$20:$B$24,'Utility Modules'!$C$55,BN20:BN24)+BN50</f>
        <v>414583.3333</v>
      </c>
      <c r="BO51" s="38">
        <f>SUMIF($B$20:$B$24,'Utility Modules'!$C$55,BO20:BO24)+BO50</f>
        <v>414583.3333</v>
      </c>
      <c r="BP51" s="38">
        <f>SUMIF($B$20:$B$24,'Utility Modules'!$C$55,BP20:BP24)+BP50</f>
        <v>414583.3333</v>
      </c>
      <c r="BQ51" s="38">
        <f>SUMIF($B$20:$B$24,'Utility Modules'!$C$55,BQ20:BQ24)+BQ50</f>
        <v>414583.3333</v>
      </c>
      <c r="BR51" s="38">
        <f>SUMIF($B$20:$B$24,'Utility Modules'!$C$55,BR20:BR24)+BR50</f>
        <v>414583.3333</v>
      </c>
      <c r="BS51" s="38">
        <f>SUMIF($B$20:$B$24,'Utility Modules'!$C$55,BS20:BS24)+BS50</f>
        <v>414583.3333</v>
      </c>
      <c r="BT51" s="38">
        <f>SUMIF($B$20:$B$24,'Utility Modules'!$C$55,BT20:BT24)+BT50</f>
        <v>414583.3333</v>
      </c>
      <c r="BU51" s="38">
        <f>SUMIF($B$20:$B$24,'Utility Modules'!$C$55,BU20:BU24)+BU50</f>
        <v>414583.3333</v>
      </c>
      <c r="BV51" s="38">
        <f>SUMIF($B$20:$B$24,'Utility Modules'!$C$55,BV20:BV24)+BV50</f>
        <v>414583.3333</v>
      </c>
      <c r="BW51" s="38">
        <f>SUMIF($B$20:$B$24,'Utility Modules'!$C$55,BW20:BW24)+BW50</f>
        <v>414583.3333</v>
      </c>
      <c r="BX51" s="38">
        <f>SUMIF($B$20:$B$24,'Utility Modules'!$C$55,BX20:BX24)+BX50</f>
        <v>414583.3333</v>
      </c>
      <c r="BY51" s="38">
        <f>SUMIF($B$20:$B$24,'Utility Modules'!$C$55,BY20:BY24)+BY50</f>
        <v>414583.3333</v>
      </c>
      <c r="BZ51" s="38">
        <f>SUMIF($B$20:$B$24,'Utility Modules'!$C$55,BZ20:BZ24)+BZ50</f>
        <v>414583.3333</v>
      </c>
      <c r="CA51" s="38">
        <f>SUMIF($B$20:$B$24,'Utility Modules'!$C$55,CA20:CA24)+CA50</f>
        <v>414583.3333</v>
      </c>
      <c r="CB51" s="38">
        <f>SUMIF($B$20:$B$24,'Utility Modules'!$C$55,CB20:CB24)+CB50</f>
        <v>414583.3333</v>
      </c>
      <c r="CC51" s="38">
        <f>SUMIF($B$20:$B$24,'Utility Modules'!$C$55,CC20:CC24)+CC50</f>
        <v>414583.3333</v>
      </c>
      <c r="CD51" s="38">
        <f>SUMIF($B$20:$B$24,'Utility Modules'!$C$55,CD20:CD24)+CD50</f>
        <v>414583.3333</v>
      </c>
      <c r="CE51" s="38">
        <f>SUMIF($B$20:$B$24,'Utility Modules'!$C$55,CE20:CE24)+CE50</f>
        <v>414583.3333</v>
      </c>
      <c r="CF51" s="38">
        <f>SUMIF($B$20:$B$24,'Utility Modules'!$C$55,CF20:CF24)+CF50</f>
        <v>414583.3333</v>
      </c>
      <c r="CG51" s="38">
        <f>SUMIF($B$20:$B$24,'Utility Modules'!$C$55,CG20:CG24)+CG50</f>
        <v>414583.3333</v>
      </c>
      <c r="CH51" s="38">
        <f>SUMIF($B$20:$B$24,'Utility Modules'!$C$55,CH20:CH24)+CH50</f>
        <v>414583.3333</v>
      </c>
      <c r="CI51" s="38">
        <f>SUMIF($B$20:$B$24,'Utility Modules'!$C$55,CI20:CI24)+CI50</f>
        <v>0</v>
      </c>
      <c r="CJ51" s="38">
        <f>SUMIF($B$20:$B$24,'Utility Modules'!$C$55,CJ20:CJ24)+CJ50</f>
        <v>0</v>
      </c>
      <c r="CK51" s="38">
        <f>SUMIF($B$20:$B$24,'Utility Modules'!$C$55,CK20:CK24)+CK50</f>
        <v>0</v>
      </c>
      <c r="CL51" s="38">
        <f>SUMIF($B$20:$B$24,'Utility Modules'!$C$55,CL20:CL24)+CL50</f>
        <v>0</v>
      </c>
      <c r="CM51" s="38">
        <f>SUMIF($B$20:$B$24,'Utility Modules'!$C$55,CM20:CM24)+CM50</f>
        <v>0</v>
      </c>
      <c r="CN51" s="38">
        <f>SUMIF($B$20:$B$24,'Utility Modules'!$C$55,CN20:CN24)+CN50</f>
        <v>0</v>
      </c>
      <c r="CO51" s="38">
        <f>SUMIF($B$20:$B$24,'Utility Modules'!$C$55,CO20:CO24)+CO50</f>
        <v>0</v>
      </c>
      <c r="CP51" s="38">
        <f>SUMIF($B$20:$B$24,'Utility Modules'!$C$55,CP20:CP24)+CP50</f>
        <v>0</v>
      </c>
      <c r="CQ51" s="38">
        <f>SUMIF($B$20:$B$24,'Utility Modules'!$C$55,CQ20:CQ24)+CQ50</f>
        <v>0</v>
      </c>
      <c r="CR51" s="38">
        <f>SUMIF($B$20:$B$24,'Utility Modules'!$C$55,CR20:CR24)+CR50</f>
        <v>0</v>
      </c>
      <c r="CS51" s="38">
        <f>SUMIF($B$20:$B$24,'Utility Modules'!$C$55,CS20:CS24)+CS50</f>
        <v>0</v>
      </c>
      <c r="CT51" s="38">
        <f>SUMIF($B$20:$B$24,'Utility Modules'!$C$55,CT20:CT24)+CT50</f>
        <v>0</v>
      </c>
      <c r="CU51" s="38">
        <f>SUMIF($B$20:$B$24,'Utility Modules'!$C$55,CU20:CU24)+CU50</f>
        <v>0</v>
      </c>
      <c r="CV51" s="38">
        <f>SUMIF($B$20:$B$24,'Utility Modules'!$C$55,CV20:CV24)+CV50</f>
        <v>0</v>
      </c>
      <c r="CW51" s="38">
        <f>SUMIF($B$20:$B$24,'Utility Modules'!$C$55,CW20:CW24)+CW50</f>
        <v>0</v>
      </c>
      <c r="CX51" s="38">
        <f>SUMIF($B$20:$B$24,'Utility Modules'!$C$55,CX20:CX24)+CX50</f>
        <v>0</v>
      </c>
      <c r="CY51" s="38">
        <f>SUMIF($B$20:$B$24,'Utility Modules'!$C$55,CY20:CY24)+CY50</f>
        <v>0</v>
      </c>
      <c r="CZ51" s="38">
        <f>SUMIF($B$20:$B$24,'Utility Modules'!$C$55,CZ20:CZ24)+CZ50</f>
        <v>0</v>
      </c>
      <c r="DA51" s="38">
        <f>SUMIF($B$20:$B$24,'Utility Modules'!$C$55,DA20:DA24)+DA50</f>
        <v>0</v>
      </c>
      <c r="DB51" s="38">
        <f>SUMIF($B$20:$B$24,'Utility Modules'!$C$55,DB20:DB24)+DB50</f>
        <v>0</v>
      </c>
      <c r="DC51" s="38">
        <f>SUMIF($B$20:$B$24,'Utility Modules'!$C$55,DC20:DC24)+DC50</f>
        <v>0</v>
      </c>
      <c r="DD51" s="38">
        <f>SUMIF($B$20:$B$24,'Utility Modules'!$C$55,DD20:DD24)+DD50</f>
        <v>0</v>
      </c>
      <c r="DE51" s="38">
        <f>SUMIF($B$20:$B$24,'Utility Modules'!$C$55,DE20:DE24)+DE50</f>
        <v>0</v>
      </c>
      <c r="DF51" s="38">
        <f>SUMIF($B$20:$B$24,'Utility Modules'!$C$55,DF20:DF24)+DF50</f>
        <v>0</v>
      </c>
      <c r="DG51" s="38">
        <f>SUMIF($B$20:$B$24,'Utility Modules'!$C$55,DG20:DG24)+DG50</f>
        <v>0</v>
      </c>
      <c r="DH51" s="38">
        <f>SUMIF($B$20:$B$24,'Utility Modules'!$C$55,DH20:DH24)+DH50</f>
        <v>0</v>
      </c>
      <c r="DI51" s="38">
        <f>SUMIF($B$20:$B$24,'Utility Modules'!$C$55,DI20:DI24)+DI50</f>
        <v>0</v>
      </c>
      <c r="DJ51" s="38">
        <f>SUMIF($B$20:$B$24,'Utility Modules'!$C$55,DJ20:DJ24)+DJ50</f>
        <v>0</v>
      </c>
      <c r="DK51" s="38">
        <f>SUMIF($B$20:$B$24,'Utility Modules'!$C$55,DK20:DK24)+DK50</f>
        <v>0</v>
      </c>
      <c r="DL51" s="38">
        <f>SUMIF($B$20:$B$24,'Utility Modules'!$C$55,DL20:DL24)+DL50</f>
        <v>0</v>
      </c>
      <c r="DM51" s="38">
        <f>SUMIF($B$20:$B$24,'Utility Modules'!$C$55,DM20:DM24)+DM50</f>
        <v>0</v>
      </c>
      <c r="DN51" s="38">
        <f>SUMIF($B$20:$B$24,'Utility Modules'!$C$55,DN20:DN24)+DN50</f>
        <v>0</v>
      </c>
      <c r="DO51" s="38">
        <f>SUMIF($B$20:$B$24,'Utility Modules'!$C$55,DO20:DO24)+DO50</f>
        <v>0</v>
      </c>
      <c r="DP51" s="38">
        <f>SUMIF($B$20:$B$24,'Utility Modules'!$C$55,DP20:DP24)+DP50</f>
        <v>0</v>
      </c>
      <c r="DQ51" s="38">
        <f>SUMIF($B$20:$B$24,'Utility Modules'!$C$55,DQ20:DQ24)+DQ50</f>
        <v>0</v>
      </c>
      <c r="DR51" s="38">
        <f>SUMIF($B$20:$B$24,'Utility Modules'!$C$55,DR20:DR24)+DR50</f>
        <v>0</v>
      </c>
    </row>
    <row r="52" ht="14.25" customHeight="1" outlineLevel="2">
      <c r="B52" s="277" t="str">
        <f>B51&amp;" CUM."</f>
        <v>Incentivise CUM.</v>
      </c>
      <c r="C52" s="48">
        <f>C51</f>
        <v>589583.3333</v>
      </c>
      <c r="D52" s="48">
        <f t="shared" ref="D52:DR52" si="34">C52+D51</f>
        <v>1004166.667</v>
      </c>
      <c r="E52" s="48">
        <f t="shared" si="34"/>
        <v>1418750</v>
      </c>
      <c r="F52" s="48">
        <f t="shared" si="34"/>
        <v>1833333.333</v>
      </c>
      <c r="G52" s="48">
        <f t="shared" si="34"/>
        <v>2247916.667</v>
      </c>
      <c r="H52" s="48">
        <f t="shared" si="34"/>
        <v>2662500</v>
      </c>
      <c r="I52" s="48">
        <f t="shared" si="34"/>
        <v>3077083.333</v>
      </c>
      <c r="J52" s="48">
        <f t="shared" si="34"/>
        <v>3491666.667</v>
      </c>
      <c r="K52" s="48">
        <f t="shared" si="34"/>
        <v>3906250</v>
      </c>
      <c r="L52" s="48">
        <f t="shared" si="34"/>
        <v>4320833.333</v>
      </c>
      <c r="M52" s="48">
        <f t="shared" si="34"/>
        <v>4735416.667</v>
      </c>
      <c r="N52" s="48">
        <f t="shared" si="34"/>
        <v>5150000</v>
      </c>
      <c r="O52" s="48">
        <f t="shared" si="34"/>
        <v>5564583.333</v>
      </c>
      <c r="P52" s="48">
        <f t="shared" si="34"/>
        <v>5979166.667</v>
      </c>
      <c r="Q52" s="48">
        <f t="shared" si="34"/>
        <v>6393750</v>
      </c>
      <c r="R52" s="48">
        <f t="shared" si="34"/>
        <v>6808333.333</v>
      </c>
      <c r="S52" s="48">
        <f t="shared" si="34"/>
        <v>7222916.667</v>
      </c>
      <c r="T52" s="48">
        <f t="shared" si="34"/>
        <v>7637500</v>
      </c>
      <c r="U52" s="48">
        <f t="shared" si="34"/>
        <v>8052083.333</v>
      </c>
      <c r="V52" s="48">
        <f t="shared" si="34"/>
        <v>8466666.667</v>
      </c>
      <c r="W52" s="48">
        <f t="shared" si="34"/>
        <v>8881250</v>
      </c>
      <c r="X52" s="48">
        <f t="shared" si="34"/>
        <v>9295833.333</v>
      </c>
      <c r="Y52" s="48">
        <f t="shared" si="34"/>
        <v>9710416.667</v>
      </c>
      <c r="Z52" s="48">
        <f t="shared" si="34"/>
        <v>10125000</v>
      </c>
      <c r="AA52" s="48">
        <f t="shared" si="34"/>
        <v>10539583.33</v>
      </c>
      <c r="AB52" s="48">
        <f t="shared" si="34"/>
        <v>10954166.67</v>
      </c>
      <c r="AC52" s="48">
        <f t="shared" si="34"/>
        <v>11368750</v>
      </c>
      <c r="AD52" s="48">
        <f t="shared" si="34"/>
        <v>11783333.33</v>
      </c>
      <c r="AE52" s="48">
        <f t="shared" si="34"/>
        <v>12197916.67</v>
      </c>
      <c r="AF52" s="48">
        <f t="shared" si="34"/>
        <v>12612500</v>
      </c>
      <c r="AG52" s="48">
        <f t="shared" si="34"/>
        <v>13027083.33</v>
      </c>
      <c r="AH52" s="48">
        <f t="shared" si="34"/>
        <v>13441666.67</v>
      </c>
      <c r="AI52" s="48">
        <f t="shared" si="34"/>
        <v>13856250</v>
      </c>
      <c r="AJ52" s="48">
        <f t="shared" si="34"/>
        <v>14270833.33</v>
      </c>
      <c r="AK52" s="48">
        <f t="shared" si="34"/>
        <v>14685416.67</v>
      </c>
      <c r="AL52" s="48">
        <f t="shared" si="34"/>
        <v>15100000</v>
      </c>
      <c r="AM52" s="48">
        <f t="shared" si="34"/>
        <v>15514583.33</v>
      </c>
      <c r="AN52" s="48">
        <f t="shared" si="34"/>
        <v>15929166.67</v>
      </c>
      <c r="AO52" s="48">
        <f t="shared" si="34"/>
        <v>16343750</v>
      </c>
      <c r="AP52" s="48">
        <f t="shared" si="34"/>
        <v>16758333.33</v>
      </c>
      <c r="AQ52" s="48">
        <f t="shared" si="34"/>
        <v>17172916.67</v>
      </c>
      <c r="AR52" s="48">
        <f t="shared" si="34"/>
        <v>17587500</v>
      </c>
      <c r="AS52" s="48">
        <f t="shared" si="34"/>
        <v>18002083.33</v>
      </c>
      <c r="AT52" s="48">
        <f t="shared" si="34"/>
        <v>18416666.67</v>
      </c>
      <c r="AU52" s="48">
        <f t="shared" si="34"/>
        <v>18831250</v>
      </c>
      <c r="AV52" s="48">
        <f t="shared" si="34"/>
        <v>19245833.33</v>
      </c>
      <c r="AW52" s="48">
        <f t="shared" si="34"/>
        <v>19660416.67</v>
      </c>
      <c r="AX52" s="48">
        <f t="shared" si="34"/>
        <v>20075000</v>
      </c>
      <c r="AY52" s="48">
        <f t="shared" si="34"/>
        <v>20489583.33</v>
      </c>
      <c r="AZ52" s="48">
        <f t="shared" si="34"/>
        <v>20904166.67</v>
      </c>
      <c r="BA52" s="48">
        <f t="shared" si="34"/>
        <v>21318750</v>
      </c>
      <c r="BB52" s="48">
        <f t="shared" si="34"/>
        <v>21733333.33</v>
      </c>
      <c r="BC52" s="48">
        <f t="shared" si="34"/>
        <v>22147916.67</v>
      </c>
      <c r="BD52" s="48">
        <f t="shared" si="34"/>
        <v>22562500</v>
      </c>
      <c r="BE52" s="48">
        <f t="shared" si="34"/>
        <v>22977083.33</v>
      </c>
      <c r="BF52" s="48">
        <f t="shared" si="34"/>
        <v>23391666.67</v>
      </c>
      <c r="BG52" s="48">
        <f t="shared" si="34"/>
        <v>23806250</v>
      </c>
      <c r="BH52" s="48">
        <f t="shared" si="34"/>
        <v>24220833.33</v>
      </c>
      <c r="BI52" s="48">
        <f t="shared" si="34"/>
        <v>24635416.67</v>
      </c>
      <c r="BJ52" s="48">
        <f t="shared" si="34"/>
        <v>25050000</v>
      </c>
      <c r="BK52" s="48">
        <f t="shared" si="34"/>
        <v>25464583.33</v>
      </c>
      <c r="BL52" s="48">
        <f t="shared" si="34"/>
        <v>25879166.67</v>
      </c>
      <c r="BM52" s="48">
        <f t="shared" si="34"/>
        <v>26293750</v>
      </c>
      <c r="BN52" s="48">
        <f t="shared" si="34"/>
        <v>26708333.33</v>
      </c>
      <c r="BO52" s="48">
        <f t="shared" si="34"/>
        <v>27122916.67</v>
      </c>
      <c r="BP52" s="48">
        <f t="shared" si="34"/>
        <v>27537500</v>
      </c>
      <c r="BQ52" s="48">
        <f t="shared" si="34"/>
        <v>27952083.33</v>
      </c>
      <c r="BR52" s="48">
        <f t="shared" si="34"/>
        <v>28366666.67</v>
      </c>
      <c r="BS52" s="48">
        <f t="shared" si="34"/>
        <v>28781250</v>
      </c>
      <c r="BT52" s="48">
        <f t="shared" si="34"/>
        <v>29195833.33</v>
      </c>
      <c r="BU52" s="48">
        <f t="shared" si="34"/>
        <v>29610416.67</v>
      </c>
      <c r="BV52" s="48">
        <f t="shared" si="34"/>
        <v>30025000</v>
      </c>
      <c r="BW52" s="48">
        <f t="shared" si="34"/>
        <v>30439583.33</v>
      </c>
      <c r="BX52" s="48">
        <f t="shared" si="34"/>
        <v>30854166.67</v>
      </c>
      <c r="BY52" s="48">
        <f t="shared" si="34"/>
        <v>31268750</v>
      </c>
      <c r="BZ52" s="48">
        <f t="shared" si="34"/>
        <v>31683333.33</v>
      </c>
      <c r="CA52" s="48">
        <f t="shared" si="34"/>
        <v>32097916.67</v>
      </c>
      <c r="CB52" s="48">
        <f t="shared" si="34"/>
        <v>32512500</v>
      </c>
      <c r="CC52" s="48">
        <f t="shared" si="34"/>
        <v>32927083.33</v>
      </c>
      <c r="CD52" s="48">
        <f t="shared" si="34"/>
        <v>33341666.67</v>
      </c>
      <c r="CE52" s="48">
        <f t="shared" si="34"/>
        <v>33756250</v>
      </c>
      <c r="CF52" s="48">
        <f t="shared" si="34"/>
        <v>34170833.33</v>
      </c>
      <c r="CG52" s="48">
        <f t="shared" si="34"/>
        <v>34585416.67</v>
      </c>
      <c r="CH52" s="48">
        <f t="shared" si="34"/>
        <v>35000000</v>
      </c>
      <c r="CI52" s="48">
        <f t="shared" si="34"/>
        <v>35000000</v>
      </c>
      <c r="CJ52" s="48">
        <f t="shared" si="34"/>
        <v>35000000</v>
      </c>
      <c r="CK52" s="48">
        <f t="shared" si="34"/>
        <v>35000000</v>
      </c>
      <c r="CL52" s="48">
        <f t="shared" si="34"/>
        <v>35000000</v>
      </c>
      <c r="CM52" s="48">
        <f t="shared" si="34"/>
        <v>35000000</v>
      </c>
      <c r="CN52" s="48">
        <f t="shared" si="34"/>
        <v>35000000</v>
      </c>
      <c r="CO52" s="48">
        <f t="shared" si="34"/>
        <v>35000000</v>
      </c>
      <c r="CP52" s="48">
        <f t="shared" si="34"/>
        <v>35000000</v>
      </c>
      <c r="CQ52" s="48">
        <f t="shared" si="34"/>
        <v>35000000</v>
      </c>
      <c r="CR52" s="48">
        <f t="shared" si="34"/>
        <v>35000000</v>
      </c>
      <c r="CS52" s="48">
        <f t="shared" si="34"/>
        <v>35000000</v>
      </c>
      <c r="CT52" s="48">
        <f t="shared" si="34"/>
        <v>35000000</v>
      </c>
      <c r="CU52" s="48">
        <f t="shared" si="34"/>
        <v>35000000</v>
      </c>
      <c r="CV52" s="48">
        <f t="shared" si="34"/>
        <v>35000000</v>
      </c>
      <c r="CW52" s="48">
        <f t="shared" si="34"/>
        <v>35000000</v>
      </c>
      <c r="CX52" s="48">
        <f t="shared" si="34"/>
        <v>35000000</v>
      </c>
      <c r="CY52" s="48">
        <f t="shared" si="34"/>
        <v>35000000</v>
      </c>
      <c r="CZ52" s="48">
        <f t="shared" si="34"/>
        <v>35000000</v>
      </c>
      <c r="DA52" s="48">
        <f t="shared" si="34"/>
        <v>35000000</v>
      </c>
      <c r="DB52" s="48">
        <f t="shared" si="34"/>
        <v>35000000</v>
      </c>
      <c r="DC52" s="48">
        <f t="shared" si="34"/>
        <v>35000000</v>
      </c>
      <c r="DD52" s="48">
        <f t="shared" si="34"/>
        <v>35000000</v>
      </c>
      <c r="DE52" s="48">
        <f t="shared" si="34"/>
        <v>35000000</v>
      </c>
      <c r="DF52" s="48">
        <f t="shared" si="34"/>
        <v>35000000</v>
      </c>
      <c r="DG52" s="48">
        <f t="shared" si="34"/>
        <v>35000000</v>
      </c>
      <c r="DH52" s="48">
        <f t="shared" si="34"/>
        <v>35000000</v>
      </c>
      <c r="DI52" s="48">
        <f t="shared" si="34"/>
        <v>35000000</v>
      </c>
      <c r="DJ52" s="48">
        <f t="shared" si="34"/>
        <v>35000000</v>
      </c>
      <c r="DK52" s="48">
        <f t="shared" si="34"/>
        <v>35000000</v>
      </c>
      <c r="DL52" s="48">
        <f t="shared" si="34"/>
        <v>35000000</v>
      </c>
      <c r="DM52" s="48">
        <f t="shared" si="34"/>
        <v>35000000</v>
      </c>
      <c r="DN52" s="48">
        <f t="shared" si="34"/>
        <v>35000000</v>
      </c>
      <c r="DO52" s="48">
        <f t="shared" si="34"/>
        <v>35000000</v>
      </c>
      <c r="DP52" s="48">
        <f t="shared" si="34"/>
        <v>35000000</v>
      </c>
      <c r="DQ52" s="48">
        <f t="shared" si="34"/>
        <v>35000000</v>
      </c>
      <c r="DR52" s="48">
        <f t="shared" si="34"/>
        <v>35000000</v>
      </c>
    </row>
    <row r="53" ht="14.25" customHeight="1" outlineLevel="2">
      <c r="B53" s="289" t="s">
        <v>253</v>
      </c>
      <c r="C53" s="291"/>
      <c r="D53" s="291"/>
      <c r="E53" s="291"/>
      <c r="F53" s="291"/>
      <c r="G53" s="291"/>
      <c r="H53" s="291"/>
      <c r="I53" s="291"/>
      <c r="J53" s="291"/>
      <c r="K53" s="291"/>
      <c r="L53" s="291"/>
      <c r="M53" s="291"/>
      <c r="N53" s="291"/>
      <c r="O53" s="291"/>
      <c r="P53" s="291"/>
      <c r="Q53" s="291"/>
      <c r="R53" s="291"/>
      <c r="S53" s="291"/>
      <c r="T53" s="291"/>
      <c r="U53" s="291"/>
      <c r="V53" s="291"/>
      <c r="W53" s="291"/>
      <c r="X53" s="291"/>
      <c r="Y53" s="291"/>
      <c r="Z53" s="291"/>
      <c r="AA53" s="291"/>
      <c r="AB53" s="291"/>
      <c r="AC53" s="291"/>
      <c r="AD53" s="291"/>
      <c r="AE53" s="291"/>
      <c r="AF53" s="291"/>
      <c r="AG53" s="291"/>
      <c r="AH53" s="291"/>
      <c r="AI53" s="291"/>
      <c r="AJ53" s="291"/>
      <c r="AK53" s="291"/>
      <c r="AL53" s="291"/>
      <c r="AM53" s="291"/>
      <c r="AN53" s="291"/>
      <c r="AO53" s="291"/>
      <c r="AP53" s="291"/>
      <c r="AQ53" s="291"/>
      <c r="AR53" s="291"/>
      <c r="AS53" s="291"/>
      <c r="AT53" s="291"/>
      <c r="AU53" s="291"/>
      <c r="AV53" s="291"/>
      <c r="AW53" s="291"/>
      <c r="AX53" s="291"/>
      <c r="AY53" s="291"/>
      <c r="AZ53" s="291"/>
      <c r="BA53" s="291"/>
      <c r="BB53" s="291"/>
      <c r="BC53" s="291"/>
      <c r="BD53" s="291"/>
      <c r="BE53" s="291"/>
      <c r="BF53" s="291"/>
      <c r="BG53" s="291"/>
      <c r="BH53" s="291"/>
      <c r="BI53" s="291"/>
      <c r="BJ53" s="291"/>
      <c r="BK53" s="291"/>
      <c r="BL53" s="291"/>
      <c r="BM53" s="291"/>
      <c r="BN53" s="291"/>
      <c r="BO53" s="291"/>
      <c r="BP53" s="291"/>
      <c r="BQ53" s="291"/>
      <c r="BR53" s="291"/>
      <c r="BS53" s="291"/>
      <c r="BT53" s="291"/>
      <c r="BU53" s="291"/>
      <c r="BV53" s="291"/>
      <c r="BW53" s="291"/>
      <c r="BX53" s="291"/>
      <c r="BY53" s="291"/>
      <c r="BZ53" s="291"/>
      <c r="CA53" s="291"/>
      <c r="CB53" s="291"/>
      <c r="CC53" s="291"/>
      <c r="CD53" s="291"/>
      <c r="CE53" s="291"/>
      <c r="CF53" s="291"/>
      <c r="CG53" s="291"/>
      <c r="CH53" s="291"/>
      <c r="CI53" s="291"/>
      <c r="CJ53" s="291"/>
      <c r="CK53" s="291"/>
      <c r="CL53" s="291"/>
      <c r="CM53" s="291"/>
      <c r="CN53" s="291"/>
      <c r="CO53" s="291"/>
      <c r="CP53" s="291"/>
      <c r="CQ53" s="291"/>
      <c r="CR53" s="291"/>
      <c r="CS53" s="291"/>
      <c r="CT53" s="291"/>
      <c r="CU53" s="291"/>
      <c r="CV53" s="291"/>
      <c r="CW53" s="291"/>
      <c r="CX53" s="291"/>
      <c r="CY53" s="291"/>
      <c r="CZ53" s="291"/>
      <c r="DA53" s="291"/>
      <c r="DB53" s="291"/>
      <c r="DC53" s="291"/>
      <c r="DD53" s="291"/>
      <c r="DE53" s="291"/>
      <c r="DF53" s="291"/>
      <c r="DG53" s="291"/>
      <c r="DH53" s="291"/>
      <c r="DI53" s="291"/>
      <c r="DJ53" s="291"/>
      <c r="DK53" s="291"/>
      <c r="DL53" s="291"/>
      <c r="DM53" s="291"/>
      <c r="DN53" s="291"/>
      <c r="DO53" s="291"/>
      <c r="DP53" s="291"/>
      <c r="DQ53" s="291"/>
      <c r="DR53" s="291"/>
    </row>
    <row r="54" ht="14.25" customHeight="1" outlineLevel="2">
      <c r="B54" s="277" t="str">
        <f>B51</f>
        <v>Incentivise</v>
      </c>
      <c r="C54" s="38">
        <f t="shared" ref="C54:DR54" si="35">C51*C187</f>
        <v>186953.7655</v>
      </c>
      <c r="D54" s="38">
        <f t="shared" si="35"/>
        <v>116435.9065</v>
      </c>
      <c r="E54" s="38">
        <f t="shared" si="35"/>
        <v>107061.8008</v>
      </c>
      <c r="F54" s="38">
        <f t="shared" si="35"/>
        <v>99682.33022</v>
      </c>
      <c r="G54" s="38">
        <f t="shared" si="35"/>
        <v>94068.02477</v>
      </c>
      <c r="H54" s="38">
        <f t="shared" si="35"/>
        <v>89590.36249</v>
      </c>
      <c r="I54" s="38">
        <f t="shared" si="35"/>
        <v>89453.60196</v>
      </c>
      <c r="J54" s="38">
        <f t="shared" si="35"/>
        <v>88435.07135</v>
      </c>
      <c r="K54" s="38">
        <f t="shared" si="35"/>
        <v>87591.09017</v>
      </c>
      <c r="L54" s="38">
        <f t="shared" si="35"/>
        <v>87152.62868</v>
      </c>
      <c r="M54" s="38">
        <f t="shared" si="35"/>
        <v>86791.33184</v>
      </c>
      <c r="N54" s="38">
        <f t="shared" si="35"/>
        <v>86710.04447</v>
      </c>
      <c r="O54" s="38">
        <f t="shared" si="35"/>
        <v>86719.73017</v>
      </c>
      <c r="P54" s="38">
        <f t="shared" si="35"/>
        <v>86529.74796</v>
      </c>
      <c r="Q54" s="38">
        <f t="shared" si="35"/>
        <v>86769.38385</v>
      </c>
      <c r="R54" s="38">
        <f t="shared" si="35"/>
        <v>86899.01717</v>
      </c>
      <c r="S54" s="38">
        <f t="shared" si="35"/>
        <v>87182.91323</v>
      </c>
      <c r="T54" s="38">
        <f t="shared" si="35"/>
        <v>87386.85116</v>
      </c>
      <c r="U54" s="38">
        <f t="shared" si="35"/>
        <v>87728.96635</v>
      </c>
      <c r="V54" s="38">
        <f t="shared" si="35"/>
        <v>88070.09739</v>
      </c>
      <c r="W54" s="38">
        <f t="shared" si="35"/>
        <v>88340.92653</v>
      </c>
      <c r="X54" s="38">
        <f t="shared" si="35"/>
        <v>88734.869</v>
      </c>
      <c r="Y54" s="38">
        <f t="shared" si="35"/>
        <v>89034.74296</v>
      </c>
      <c r="Z54" s="38">
        <f t="shared" si="35"/>
        <v>89450.07358</v>
      </c>
      <c r="AA54" s="38">
        <f t="shared" si="35"/>
        <v>91682.02123</v>
      </c>
      <c r="AB54" s="38">
        <f t="shared" si="35"/>
        <v>93438.0325</v>
      </c>
      <c r="AC54" s="38">
        <f t="shared" si="35"/>
        <v>95247.47091</v>
      </c>
      <c r="AD54" s="38">
        <f t="shared" si="35"/>
        <v>96691.87939</v>
      </c>
      <c r="AE54" s="38">
        <f t="shared" si="35"/>
        <v>98060.49032</v>
      </c>
      <c r="AF54" s="38">
        <f t="shared" si="35"/>
        <v>99179.98214</v>
      </c>
      <c r="AG54" s="38">
        <f t="shared" si="35"/>
        <v>104671.9127</v>
      </c>
      <c r="AH54" s="38">
        <f t="shared" si="35"/>
        <v>109780.0146</v>
      </c>
      <c r="AI54" s="38">
        <f t="shared" si="35"/>
        <v>114267.2048</v>
      </c>
      <c r="AJ54" s="38">
        <f t="shared" si="35"/>
        <v>118378.2118</v>
      </c>
      <c r="AK54" s="38">
        <f t="shared" si="35"/>
        <v>121944.1701</v>
      </c>
      <c r="AL54" s="38">
        <f t="shared" si="35"/>
        <v>125243.5457</v>
      </c>
      <c r="AM54" s="38">
        <f t="shared" si="35"/>
        <v>128192.6429</v>
      </c>
      <c r="AN54" s="38">
        <f t="shared" si="35"/>
        <v>130577.9245</v>
      </c>
      <c r="AO54" s="38">
        <f t="shared" si="35"/>
        <v>133060.9144</v>
      </c>
      <c r="AP54" s="38">
        <f t="shared" si="35"/>
        <v>135174.7686</v>
      </c>
      <c r="AQ54" s="38">
        <f t="shared" si="35"/>
        <v>137220.3248</v>
      </c>
      <c r="AR54" s="38">
        <f t="shared" si="35"/>
        <v>138997.1519</v>
      </c>
      <c r="AS54" s="38">
        <f t="shared" si="35"/>
        <v>146660.5431</v>
      </c>
      <c r="AT54" s="38">
        <f t="shared" si="35"/>
        <v>154003.4722</v>
      </c>
      <c r="AU54" s="38">
        <f t="shared" si="35"/>
        <v>160698.403</v>
      </c>
      <c r="AV54" s="38">
        <f t="shared" si="35"/>
        <v>166986.3592</v>
      </c>
      <c r="AW54" s="38">
        <f t="shared" si="35"/>
        <v>172664.8461</v>
      </c>
      <c r="AX54" s="38">
        <f t="shared" si="35"/>
        <v>178018.5401</v>
      </c>
      <c r="AY54" s="38">
        <f t="shared" si="35"/>
        <v>182944.9989</v>
      </c>
      <c r="AZ54" s="38">
        <f t="shared" si="35"/>
        <v>187305.4399</v>
      </c>
      <c r="BA54" s="38">
        <f t="shared" si="35"/>
        <v>191579.4009</v>
      </c>
      <c r="BB54" s="38">
        <f t="shared" si="35"/>
        <v>195411.0624</v>
      </c>
      <c r="BC54" s="38">
        <f t="shared" si="35"/>
        <v>199093.9158</v>
      </c>
      <c r="BD54" s="38">
        <f t="shared" si="35"/>
        <v>202415.8814</v>
      </c>
      <c r="BE54" s="38">
        <f t="shared" si="35"/>
        <v>195974.6708</v>
      </c>
      <c r="BF54" s="38">
        <f t="shared" si="35"/>
        <v>191307.4031</v>
      </c>
      <c r="BG54" s="38">
        <f t="shared" si="35"/>
        <v>187639.004</v>
      </c>
      <c r="BH54" s="38">
        <f t="shared" si="35"/>
        <v>184893.1307</v>
      </c>
      <c r="BI54" s="38">
        <f t="shared" si="35"/>
        <v>182703.2774</v>
      </c>
      <c r="BJ54" s="38">
        <f t="shared" si="35"/>
        <v>181145.9327</v>
      </c>
      <c r="BK54" s="38">
        <f t="shared" si="35"/>
        <v>180002.847</v>
      </c>
      <c r="BL54" s="38">
        <f t="shared" si="35"/>
        <v>178989.5507</v>
      </c>
      <c r="BM54" s="38">
        <f t="shared" si="35"/>
        <v>178531.5744</v>
      </c>
      <c r="BN54" s="38">
        <f t="shared" si="35"/>
        <v>178180.6053</v>
      </c>
      <c r="BO54" s="38">
        <f t="shared" si="35"/>
        <v>178093.9335</v>
      </c>
      <c r="BP54" s="38">
        <f t="shared" si="35"/>
        <v>178069.9526</v>
      </c>
      <c r="BQ54" s="38">
        <f t="shared" si="35"/>
        <v>178233.8157</v>
      </c>
      <c r="BR54" s="38">
        <f t="shared" si="35"/>
        <v>178464.3556</v>
      </c>
      <c r="BS54" s="38">
        <f t="shared" si="35"/>
        <v>178696.3569</v>
      </c>
      <c r="BT54" s="38">
        <f t="shared" si="35"/>
        <v>179036.8086</v>
      </c>
      <c r="BU54" s="38">
        <f t="shared" si="35"/>
        <v>179333.9047</v>
      </c>
      <c r="BV54" s="38">
        <f t="shared" si="35"/>
        <v>179702.5768</v>
      </c>
      <c r="BW54" s="38">
        <f t="shared" si="35"/>
        <v>180055.2122</v>
      </c>
      <c r="BX54" s="38">
        <f t="shared" si="35"/>
        <v>180260.055</v>
      </c>
      <c r="BY54" s="38">
        <f t="shared" si="35"/>
        <v>180611.177</v>
      </c>
      <c r="BZ54" s="38">
        <f t="shared" si="35"/>
        <v>180862.085</v>
      </c>
      <c r="CA54" s="38">
        <f t="shared" si="35"/>
        <v>181130.3171</v>
      </c>
      <c r="CB54" s="38">
        <f t="shared" si="35"/>
        <v>181316.8634</v>
      </c>
      <c r="CC54" s="38">
        <f t="shared" si="35"/>
        <v>181509.8108</v>
      </c>
      <c r="CD54" s="38">
        <f t="shared" si="35"/>
        <v>181653.2016</v>
      </c>
      <c r="CE54" s="38">
        <f t="shared" si="35"/>
        <v>181723.7019</v>
      </c>
      <c r="CF54" s="38">
        <f t="shared" si="35"/>
        <v>181789.3652</v>
      </c>
      <c r="CG54" s="38">
        <f t="shared" si="35"/>
        <v>181777.3334</v>
      </c>
      <c r="CH54" s="38">
        <f t="shared" si="35"/>
        <v>181755.633</v>
      </c>
      <c r="CI54" s="38">
        <f t="shared" si="35"/>
        <v>0</v>
      </c>
      <c r="CJ54" s="38">
        <f t="shared" si="35"/>
        <v>0</v>
      </c>
      <c r="CK54" s="38">
        <f t="shared" si="35"/>
        <v>0</v>
      </c>
      <c r="CL54" s="38">
        <f t="shared" si="35"/>
        <v>0</v>
      </c>
      <c r="CM54" s="38">
        <f t="shared" si="35"/>
        <v>0</v>
      </c>
      <c r="CN54" s="38">
        <f t="shared" si="35"/>
        <v>0</v>
      </c>
      <c r="CO54" s="38">
        <f t="shared" si="35"/>
        <v>0</v>
      </c>
      <c r="CP54" s="38">
        <f t="shared" si="35"/>
        <v>0</v>
      </c>
      <c r="CQ54" s="38">
        <f t="shared" si="35"/>
        <v>0</v>
      </c>
      <c r="CR54" s="38">
        <f t="shared" si="35"/>
        <v>0</v>
      </c>
      <c r="CS54" s="38">
        <f t="shared" si="35"/>
        <v>0</v>
      </c>
      <c r="CT54" s="38">
        <f t="shared" si="35"/>
        <v>0</v>
      </c>
      <c r="CU54" s="38">
        <f t="shared" si="35"/>
        <v>0</v>
      </c>
      <c r="CV54" s="38">
        <f t="shared" si="35"/>
        <v>0</v>
      </c>
      <c r="CW54" s="38">
        <f t="shared" si="35"/>
        <v>0</v>
      </c>
      <c r="CX54" s="38">
        <f t="shared" si="35"/>
        <v>0</v>
      </c>
      <c r="CY54" s="38">
        <f t="shared" si="35"/>
        <v>0</v>
      </c>
      <c r="CZ54" s="38">
        <f t="shared" si="35"/>
        <v>0</v>
      </c>
      <c r="DA54" s="38">
        <f t="shared" si="35"/>
        <v>0</v>
      </c>
      <c r="DB54" s="38">
        <f t="shared" si="35"/>
        <v>0</v>
      </c>
      <c r="DC54" s="38">
        <f t="shared" si="35"/>
        <v>0</v>
      </c>
      <c r="DD54" s="38">
        <f t="shared" si="35"/>
        <v>0</v>
      </c>
      <c r="DE54" s="38">
        <f t="shared" si="35"/>
        <v>0</v>
      </c>
      <c r="DF54" s="38">
        <f t="shared" si="35"/>
        <v>0</v>
      </c>
      <c r="DG54" s="38">
        <f t="shared" si="35"/>
        <v>0</v>
      </c>
      <c r="DH54" s="38">
        <f t="shared" si="35"/>
        <v>0</v>
      </c>
      <c r="DI54" s="38">
        <f t="shared" si="35"/>
        <v>0</v>
      </c>
      <c r="DJ54" s="38">
        <f t="shared" si="35"/>
        <v>0</v>
      </c>
      <c r="DK54" s="38">
        <f t="shared" si="35"/>
        <v>0</v>
      </c>
      <c r="DL54" s="38">
        <f t="shared" si="35"/>
        <v>0</v>
      </c>
      <c r="DM54" s="38">
        <f t="shared" si="35"/>
        <v>0</v>
      </c>
      <c r="DN54" s="38">
        <f t="shared" si="35"/>
        <v>0</v>
      </c>
      <c r="DO54" s="38">
        <f t="shared" si="35"/>
        <v>0</v>
      </c>
      <c r="DP54" s="38">
        <f t="shared" si="35"/>
        <v>0</v>
      </c>
      <c r="DQ54" s="38">
        <f t="shared" si="35"/>
        <v>0</v>
      </c>
      <c r="DR54" s="38">
        <f t="shared" si="35"/>
        <v>0</v>
      </c>
    </row>
    <row r="55" ht="14.25" customHeight="1" outlineLevel="2">
      <c r="B55" s="290" t="str">
        <f>'Fund Raising'!B43</f>
        <v>Airdrops</v>
      </c>
      <c r="C55" s="285"/>
      <c r="D55" s="285"/>
      <c r="E55" s="285"/>
      <c r="F55" s="285"/>
      <c r="G55" s="285"/>
      <c r="H55" s="285"/>
      <c r="I55" s="285"/>
      <c r="J55" s="285"/>
      <c r="K55" s="285"/>
      <c r="L55" s="285"/>
      <c r="M55" s="285"/>
      <c r="N55" s="285"/>
      <c r="O55" s="285"/>
      <c r="P55" s="285"/>
      <c r="Q55" s="285"/>
      <c r="R55" s="285"/>
      <c r="S55" s="285"/>
      <c r="T55" s="285"/>
      <c r="U55" s="285"/>
      <c r="V55" s="285"/>
      <c r="W55" s="285"/>
      <c r="X55" s="285"/>
      <c r="Y55" s="285"/>
      <c r="Z55" s="285"/>
      <c r="AA55" s="285"/>
      <c r="AB55" s="285"/>
      <c r="AC55" s="285"/>
      <c r="AD55" s="285"/>
      <c r="AE55" s="285"/>
      <c r="AF55" s="285"/>
      <c r="AG55" s="285"/>
      <c r="AH55" s="285"/>
      <c r="AI55" s="285"/>
      <c r="AJ55" s="285"/>
      <c r="AK55" s="285"/>
      <c r="AL55" s="285"/>
      <c r="AM55" s="285"/>
      <c r="AN55" s="285"/>
      <c r="AO55" s="285"/>
      <c r="AP55" s="285"/>
      <c r="AQ55" s="285"/>
      <c r="AR55" s="285"/>
      <c r="AS55" s="285"/>
      <c r="AT55" s="285"/>
      <c r="AU55" s="285"/>
      <c r="AV55" s="285"/>
      <c r="AW55" s="285"/>
      <c r="AX55" s="285"/>
      <c r="AY55" s="285"/>
      <c r="AZ55" s="285"/>
      <c r="BA55" s="285"/>
      <c r="BB55" s="285"/>
      <c r="BC55" s="285"/>
      <c r="BD55" s="285"/>
      <c r="BE55" s="285"/>
      <c r="BF55" s="285"/>
      <c r="BG55" s="285"/>
      <c r="BH55" s="285"/>
      <c r="BI55" s="285"/>
      <c r="BJ55" s="285"/>
      <c r="BK55" s="285"/>
      <c r="BL55" s="285"/>
      <c r="BM55" s="285"/>
      <c r="BN55" s="285"/>
      <c r="BO55" s="285"/>
      <c r="BP55" s="285"/>
      <c r="BQ55" s="285"/>
      <c r="BR55" s="285"/>
      <c r="BS55" s="285"/>
      <c r="BT55" s="285"/>
      <c r="BU55" s="285"/>
      <c r="BV55" s="285"/>
      <c r="BW55" s="285"/>
      <c r="BX55" s="285"/>
      <c r="BY55" s="285"/>
      <c r="BZ55" s="285"/>
      <c r="CA55" s="285"/>
      <c r="CB55" s="285"/>
      <c r="CC55" s="285"/>
      <c r="CD55" s="285"/>
      <c r="CE55" s="285"/>
      <c r="CF55" s="285"/>
      <c r="CG55" s="285"/>
      <c r="CH55" s="285"/>
      <c r="CI55" s="285"/>
      <c r="CJ55" s="285"/>
      <c r="CK55" s="285"/>
      <c r="CL55" s="285"/>
      <c r="CM55" s="285"/>
      <c r="CN55" s="285"/>
      <c r="CO55" s="285"/>
      <c r="CP55" s="285"/>
      <c r="CQ55" s="285"/>
      <c r="CR55" s="285"/>
      <c r="CS55" s="285"/>
      <c r="CT55" s="285"/>
      <c r="CU55" s="285"/>
      <c r="CV55" s="285"/>
      <c r="CW55" s="285"/>
      <c r="CX55" s="285"/>
      <c r="CY55" s="285"/>
      <c r="CZ55" s="285"/>
      <c r="DA55" s="285"/>
      <c r="DB55" s="285"/>
      <c r="DC55" s="285"/>
      <c r="DD55" s="285"/>
      <c r="DE55" s="285"/>
      <c r="DF55" s="285"/>
      <c r="DG55" s="285"/>
      <c r="DH55" s="285"/>
      <c r="DI55" s="285"/>
      <c r="DJ55" s="285"/>
      <c r="DK55" s="285"/>
      <c r="DL55" s="285"/>
      <c r="DM55" s="285"/>
      <c r="DN55" s="285"/>
      <c r="DO55" s="285"/>
      <c r="DP55" s="285"/>
      <c r="DQ55" s="285"/>
      <c r="DR55" s="285"/>
    </row>
    <row r="56" ht="14.25" customHeight="1" outlineLevel="2">
      <c r="B56" s="289" t="str">
        <f>'Fund Raising'!B43&amp;" / Token"</f>
        <v>Airdrops / Token</v>
      </c>
      <c r="C56" s="291"/>
      <c r="D56" s="291"/>
      <c r="E56" s="291"/>
      <c r="F56" s="291"/>
      <c r="G56" s="291"/>
      <c r="H56" s="291"/>
      <c r="I56" s="291"/>
      <c r="J56" s="291"/>
      <c r="K56" s="291"/>
      <c r="L56" s="291"/>
      <c r="M56" s="291"/>
      <c r="N56" s="291"/>
      <c r="O56" s="291"/>
      <c r="P56" s="291"/>
      <c r="Q56" s="291"/>
      <c r="R56" s="291"/>
      <c r="S56" s="291"/>
      <c r="T56" s="291"/>
      <c r="U56" s="291"/>
      <c r="V56" s="291"/>
      <c r="W56" s="291"/>
      <c r="X56" s="291"/>
      <c r="Y56" s="291"/>
      <c r="Z56" s="291"/>
      <c r="AA56" s="291"/>
      <c r="AB56" s="291"/>
      <c r="AC56" s="291"/>
      <c r="AD56" s="291"/>
      <c r="AE56" s="291"/>
      <c r="AF56" s="291"/>
      <c r="AG56" s="291"/>
      <c r="AH56" s="291"/>
      <c r="AI56" s="291"/>
      <c r="AJ56" s="291"/>
      <c r="AK56" s="291"/>
      <c r="AL56" s="291"/>
      <c r="AM56" s="291"/>
      <c r="AN56" s="291"/>
      <c r="AO56" s="291"/>
      <c r="AP56" s="291"/>
      <c r="AQ56" s="291"/>
      <c r="AR56" s="291"/>
      <c r="AS56" s="291"/>
      <c r="AT56" s="291"/>
      <c r="AU56" s="291"/>
      <c r="AV56" s="291"/>
      <c r="AW56" s="291"/>
      <c r="AX56" s="291"/>
      <c r="AY56" s="291"/>
      <c r="AZ56" s="291"/>
      <c r="BA56" s="291"/>
      <c r="BB56" s="291"/>
      <c r="BC56" s="291"/>
      <c r="BD56" s="291"/>
      <c r="BE56" s="291"/>
      <c r="BF56" s="291"/>
      <c r="BG56" s="291"/>
      <c r="BH56" s="291"/>
      <c r="BI56" s="291"/>
      <c r="BJ56" s="291"/>
      <c r="BK56" s="291"/>
      <c r="BL56" s="291"/>
      <c r="BM56" s="291"/>
      <c r="BN56" s="291"/>
      <c r="BO56" s="291"/>
      <c r="BP56" s="291"/>
      <c r="BQ56" s="291"/>
      <c r="BR56" s="291"/>
      <c r="BS56" s="291"/>
      <c r="BT56" s="291"/>
      <c r="BU56" s="291"/>
      <c r="BV56" s="291"/>
      <c r="BW56" s="291"/>
      <c r="BX56" s="291"/>
      <c r="BY56" s="291"/>
      <c r="BZ56" s="291"/>
      <c r="CA56" s="291"/>
      <c r="CB56" s="291"/>
      <c r="CC56" s="291"/>
      <c r="CD56" s="291"/>
      <c r="CE56" s="291"/>
      <c r="CF56" s="291"/>
      <c r="CG56" s="291"/>
      <c r="CH56" s="291"/>
      <c r="CI56" s="291"/>
      <c r="CJ56" s="291"/>
      <c r="CK56" s="291"/>
      <c r="CL56" s="291"/>
      <c r="CM56" s="291"/>
      <c r="CN56" s="291"/>
      <c r="CO56" s="291"/>
      <c r="CP56" s="291"/>
      <c r="CQ56" s="291"/>
      <c r="CR56" s="291"/>
      <c r="CS56" s="291"/>
      <c r="CT56" s="291"/>
      <c r="CU56" s="291"/>
      <c r="CV56" s="291"/>
      <c r="CW56" s="291"/>
      <c r="CX56" s="291"/>
      <c r="CY56" s="291"/>
      <c r="CZ56" s="291"/>
      <c r="DA56" s="291"/>
      <c r="DB56" s="291"/>
      <c r="DC56" s="291"/>
      <c r="DD56" s="291"/>
      <c r="DE56" s="291"/>
      <c r="DF56" s="291"/>
      <c r="DG56" s="291"/>
      <c r="DH56" s="291"/>
      <c r="DI56" s="291"/>
      <c r="DJ56" s="291"/>
      <c r="DK56" s="291"/>
      <c r="DL56" s="291"/>
      <c r="DM56" s="291"/>
      <c r="DN56" s="291"/>
      <c r="DO56" s="291"/>
      <c r="DP56" s="291"/>
      <c r="DQ56" s="291"/>
      <c r="DR56" s="291"/>
    </row>
    <row r="57" ht="14.25" customHeight="1" outlineLevel="2">
      <c r="B57" s="12" t="str">
        <f>'Fund Raising'!B43</f>
        <v>Airdrops</v>
      </c>
      <c r="C57" s="38">
        <f>if(AND(C5&lt;='Fund Raising'!$E$43,D5&gt;'Fund Raising'!$E$43),'Fund Raising'!$F$43*'Fund Raising'!$D$43,0)+if(AND(C5&lt;='Fund Raising'!$G$43,D5&gt;'Fund Raising'!$G$43),'Fund Raising'!$H$43*'Fund Raising'!$D$43,0)+if(AND(C5&lt;='Fund Raising'!$I$43,D5&gt;'Fund Raising'!$I$43),'Fund Raising'!$J$43*'Fund Raising'!$D$43,0)</f>
        <v>0</v>
      </c>
      <c r="D57" s="38">
        <f>if(AND(D5&lt;='Fund Raising'!$E$43,E5&gt;'Fund Raising'!$E$43),'Fund Raising'!$F$43*'Fund Raising'!$D$43,0)+if(AND(D5&lt;='Fund Raising'!$G$43,E5&gt;'Fund Raising'!$G$43),'Fund Raising'!$H$43*'Fund Raising'!$D$43,0)+if(AND(D5&lt;='Fund Raising'!$I$43,E5&gt;'Fund Raising'!$I$43),'Fund Raising'!$J$43*'Fund Raising'!$D$43,0)</f>
        <v>0</v>
      </c>
      <c r="E57" s="38">
        <f>if(AND(E5&lt;='Fund Raising'!$E$43,F5&gt;'Fund Raising'!$E$43),'Fund Raising'!$F$43*'Fund Raising'!$D$43,0)+if(AND(E5&lt;='Fund Raising'!$G$43,F5&gt;'Fund Raising'!$G$43),'Fund Raising'!$H$43*'Fund Raising'!$D$43,0)+if(AND(E5&lt;='Fund Raising'!$I$43,F5&gt;'Fund Raising'!$I$43),'Fund Raising'!$J$43*'Fund Raising'!$D$43,0)</f>
        <v>0</v>
      </c>
      <c r="F57" s="38">
        <f>if(AND(F5&lt;='Fund Raising'!$E$43,G5&gt;'Fund Raising'!$E$43),'Fund Raising'!$F$43*'Fund Raising'!$D$43,0)+if(AND(F5&lt;='Fund Raising'!$G$43,G5&gt;'Fund Raising'!$G$43),'Fund Raising'!$H$43*'Fund Raising'!$D$43,0)+if(AND(F5&lt;='Fund Raising'!$I$43,G5&gt;'Fund Raising'!$I$43),'Fund Raising'!$J$43*'Fund Raising'!$D$43,0)</f>
        <v>0</v>
      </c>
      <c r="G57" s="38">
        <f>if(AND(G5&lt;='Fund Raising'!$E$43,H5&gt;'Fund Raising'!$E$43),'Fund Raising'!$F$43*'Fund Raising'!$D$43,0)+if(AND(G5&lt;='Fund Raising'!$G$43,H5&gt;'Fund Raising'!$G$43),'Fund Raising'!$H$43*'Fund Raising'!$D$43,0)+if(AND(G5&lt;='Fund Raising'!$I$43,H5&gt;'Fund Raising'!$I$43),'Fund Raising'!$J$43*'Fund Raising'!$D$43,0)</f>
        <v>0</v>
      </c>
      <c r="H57" s="38">
        <f>if(AND(H5&lt;='Fund Raising'!$E$43,I5&gt;'Fund Raising'!$E$43),'Fund Raising'!$F$43*'Fund Raising'!$D$43,0)+if(AND(H5&lt;='Fund Raising'!$G$43,I5&gt;'Fund Raising'!$G$43),'Fund Raising'!$H$43*'Fund Raising'!$D$43,0)+if(AND(H5&lt;='Fund Raising'!$I$43,I5&gt;'Fund Raising'!$I$43),'Fund Raising'!$J$43*'Fund Raising'!$D$43,0)</f>
        <v>0</v>
      </c>
      <c r="I57" s="38">
        <f>if(AND(I5&lt;='Fund Raising'!$E$43,J5&gt;'Fund Raising'!$E$43),'Fund Raising'!$F$43*'Fund Raising'!$D$43,0)+if(AND(I5&lt;='Fund Raising'!$G$43,J5&gt;'Fund Raising'!$G$43),'Fund Raising'!$H$43*'Fund Raising'!$D$43,0)+if(AND(I5&lt;='Fund Raising'!$I$43,J5&gt;'Fund Raising'!$I$43),'Fund Raising'!$J$43*'Fund Raising'!$D$43,0)</f>
        <v>0</v>
      </c>
      <c r="J57" s="38">
        <f>if(AND(J5&lt;='Fund Raising'!$E$43,K5&gt;'Fund Raising'!$E$43),'Fund Raising'!$F$43*'Fund Raising'!$D$43,0)+if(AND(J5&lt;='Fund Raising'!$G$43,K5&gt;'Fund Raising'!$G$43),'Fund Raising'!$H$43*'Fund Raising'!$D$43,0)+if(AND(J5&lt;='Fund Raising'!$I$43,K5&gt;'Fund Raising'!$I$43),'Fund Raising'!$J$43*'Fund Raising'!$D$43,0)</f>
        <v>0</v>
      </c>
      <c r="K57" s="38">
        <f>if(AND(K5&lt;='Fund Raising'!$E$43,L5&gt;'Fund Raising'!$E$43),'Fund Raising'!$F$43*'Fund Raising'!$D$43,0)+if(AND(K5&lt;='Fund Raising'!$G$43,L5&gt;'Fund Raising'!$G$43),'Fund Raising'!$H$43*'Fund Raising'!$D$43,0)+if(AND(K5&lt;='Fund Raising'!$I$43,L5&gt;'Fund Raising'!$I$43),'Fund Raising'!$J$43*'Fund Raising'!$D$43,0)</f>
        <v>0</v>
      </c>
      <c r="L57" s="38">
        <f>if(AND(L5&lt;='Fund Raising'!$E$43,M5&gt;'Fund Raising'!$E$43),'Fund Raising'!$F$43*'Fund Raising'!$D$43,0)+if(AND(L5&lt;='Fund Raising'!$G$43,M5&gt;'Fund Raising'!$G$43),'Fund Raising'!$H$43*'Fund Raising'!$D$43,0)+if(AND(L5&lt;='Fund Raising'!$I$43,M5&gt;'Fund Raising'!$I$43),'Fund Raising'!$J$43*'Fund Raising'!$D$43,0)</f>
        <v>0</v>
      </c>
      <c r="M57" s="38">
        <f>if(AND(M5&lt;='Fund Raising'!$E$43,N5&gt;'Fund Raising'!$E$43),'Fund Raising'!$F$43*'Fund Raising'!$D$43,0)+if(AND(M5&lt;='Fund Raising'!$G$43,N5&gt;'Fund Raising'!$G$43),'Fund Raising'!$H$43*'Fund Raising'!$D$43,0)+if(AND(M5&lt;='Fund Raising'!$I$43,N5&gt;'Fund Raising'!$I$43),'Fund Raising'!$J$43*'Fund Raising'!$D$43,0)</f>
        <v>0</v>
      </c>
      <c r="N57" s="38">
        <f>if(AND(N5&lt;='Fund Raising'!$E$43,O5&gt;'Fund Raising'!$E$43),'Fund Raising'!$F$43*'Fund Raising'!$D$43,0)+if(AND(N5&lt;='Fund Raising'!$G$43,O5&gt;'Fund Raising'!$G$43),'Fund Raising'!$H$43*'Fund Raising'!$D$43,0)+if(AND(N5&lt;='Fund Raising'!$I$43,O5&gt;'Fund Raising'!$I$43),'Fund Raising'!$J$43*'Fund Raising'!$D$43,0)</f>
        <v>0</v>
      </c>
      <c r="O57" s="38">
        <f>if(AND(O5&lt;='Fund Raising'!$E$43,P5&gt;'Fund Raising'!$E$43),'Fund Raising'!$F$43*'Fund Raising'!$D$43,0)+if(AND(O5&lt;='Fund Raising'!$G$43,P5&gt;'Fund Raising'!$G$43),'Fund Raising'!$H$43*'Fund Raising'!$D$43,0)+if(AND(O5&lt;='Fund Raising'!$I$43,P5&gt;'Fund Raising'!$I$43),'Fund Raising'!$J$43*'Fund Raising'!$D$43,0)</f>
        <v>0</v>
      </c>
      <c r="P57" s="38">
        <f>if(AND(P5&lt;='Fund Raising'!$E$43,Q5&gt;'Fund Raising'!$E$43),'Fund Raising'!$F$43*'Fund Raising'!$D$43,0)+if(AND(P5&lt;='Fund Raising'!$G$43,Q5&gt;'Fund Raising'!$G$43),'Fund Raising'!$H$43*'Fund Raising'!$D$43,0)+if(AND(P5&lt;='Fund Raising'!$I$43,Q5&gt;'Fund Raising'!$I$43),'Fund Raising'!$J$43*'Fund Raising'!$D$43,0)</f>
        <v>0</v>
      </c>
      <c r="Q57" s="38">
        <f>if(AND(Q5&lt;='Fund Raising'!$E$43,R5&gt;'Fund Raising'!$E$43),'Fund Raising'!$F$43*'Fund Raising'!$D$43,0)+if(AND(Q5&lt;='Fund Raising'!$G$43,R5&gt;'Fund Raising'!$G$43),'Fund Raising'!$H$43*'Fund Raising'!$D$43,0)+if(AND(Q5&lt;='Fund Raising'!$I$43,R5&gt;'Fund Raising'!$I$43),'Fund Raising'!$J$43*'Fund Raising'!$D$43,0)</f>
        <v>0</v>
      </c>
      <c r="R57" s="38">
        <f>if(AND(R5&lt;='Fund Raising'!$E$43,S5&gt;'Fund Raising'!$E$43),'Fund Raising'!$F$43*'Fund Raising'!$D$43,0)+if(AND(R5&lt;='Fund Raising'!$G$43,S5&gt;'Fund Raising'!$G$43),'Fund Raising'!$H$43*'Fund Raising'!$D$43,0)+if(AND(R5&lt;='Fund Raising'!$I$43,S5&gt;'Fund Raising'!$I$43),'Fund Raising'!$J$43*'Fund Raising'!$D$43,0)</f>
        <v>0</v>
      </c>
      <c r="S57" s="38">
        <f>if(AND(S5&lt;='Fund Raising'!$E$43,T5&gt;'Fund Raising'!$E$43),'Fund Raising'!$F$43*'Fund Raising'!$D$43,0)+if(AND(S5&lt;='Fund Raising'!$G$43,T5&gt;'Fund Raising'!$G$43),'Fund Raising'!$H$43*'Fund Raising'!$D$43,0)+if(AND(S5&lt;='Fund Raising'!$I$43,T5&gt;'Fund Raising'!$I$43),'Fund Raising'!$J$43*'Fund Raising'!$D$43,0)</f>
        <v>0</v>
      </c>
      <c r="T57" s="38">
        <f>if(AND(T5&lt;='Fund Raising'!$E$43,U5&gt;'Fund Raising'!$E$43),'Fund Raising'!$F$43*'Fund Raising'!$D$43,0)+if(AND(T5&lt;='Fund Raising'!$G$43,U5&gt;'Fund Raising'!$G$43),'Fund Raising'!$H$43*'Fund Raising'!$D$43,0)+if(AND(T5&lt;='Fund Raising'!$I$43,U5&gt;'Fund Raising'!$I$43),'Fund Raising'!$J$43*'Fund Raising'!$D$43,0)</f>
        <v>0</v>
      </c>
      <c r="U57" s="38">
        <f>if(AND(U5&lt;='Fund Raising'!$E$43,V5&gt;'Fund Raising'!$E$43),'Fund Raising'!$F$43*'Fund Raising'!$D$43,0)+if(AND(U5&lt;='Fund Raising'!$G$43,V5&gt;'Fund Raising'!$G$43),'Fund Raising'!$H$43*'Fund Raising'!$D$43,0)+if(AND(U5&lt;='Fund Raising'!$I$43,V5&gt;'Fund Raising'!$I$43),'Fund Raising'!$J$43*'Fund Raising'!$D$43,0)</f>
        <v>0</v>
      </c>
      <c r="V57" s="38">
        <f>if(AND(V5&lt;='Fund Raising'!$E$43,W5&gt;'Fund Raising'!$E$43),'Fund Raising'!$F$43*'Fund Raising'!$D$43,0)+if(AND(V5&lt;='Fund Raising'!$G$43,W5&gt;'Fund Raising'!$G$43),'Fund Raising'!$H$43*'Fund Raising'!$D$43,0)+if(AND(V5&lt;='Fund Raising'!$I$43,W5&gt;'Fund Raising'!$I$43),'Fund Raising'!$J$43*'Fund Raising'!$D$43,0)</f>
        <v>0</v>
      </c>
      <c r="W57" s="38">
        <f>if(AND(W5&lt;='Fund Raising'!$E$43,X5&gt;'Fund Raising'!$E$43),'Fund Raising'!$F$43*'Fund Raising'!$D$43,0)+if(AND(W5&lt;='Fund Raising'!$G$43,X5&gt;'Fund Raising'!$G$43),'Fund Raising'!$H$43*'Fund Raising'!$D$43,0)+if(AND(W5&lt;='Fund Raising'!$I$43,X5&gt;'Fund Raising'!$I$43),'Fund Raising'!$J$43*'Fund Raising'!$D$43,0)</f>
        <v>0</v>
      </c>
      <c r="X57" s="38">
        <f>if(AND(X5&lt;='Fund Raising'!$E$43,Y5&gt;'Fund Raising'!$E$43),'Fund Raising'!$F$43*'Fund Raising'!$D$43,0)+if(AND(X5&lt;='Fund Raising'!$G$43,Y5&gt;'Fund Raising'!$G$43),'Fund Raising'!$H$43*'Fund Raising'!$D$43,0)+if(AND(X5&lt;='Fund Raising'!$I$43,Y5&gt;'Fund Raising'!$I$43),'Fund Raising'!$J$43*'Fund Raising'!$D$43,0)</f>
        <v>0</v>
      </c>
      <c r="Y57" s="38">
        <f>if(AND(Y5&lt;='Fund Raising'!$E$43,Z5&gt;'Fund Raising'!$E$43),'Fund Raising'!$F$43*'Fund Raising'!$D$43,0)+if(AND(Y5&lt;='Fund Raising'!$G$43,Z5&gt;'Fund Raising'!$G$43),'Fund Raising'!$H$43*'Fund Raising'!$D$43,0)+if(AND(Y5&lt;='Fund Raising'!$I$43,Z5&gt;'Fund Raising'!$I$43),'Fund Raising'!$J$43*'Fund Raising'!$D$43,0)</f>
        <v>0</v>
      </c>
      <c r="Z57" s="38">
        <f>if(AND(Z5&lt;='Fund Raising'!$E$43,AA5&gt;'Fund Raising'!$E$43),'Fund Raising'!$F$43*'Fund Raising'!$D$43,0)+if(AND(Z5&lt;='Fund Raising'!$G$43,AA5&gt;'Fund Raising'!$G$43),'Fund Raising'!$H$43*'Fund Raising'!$D$43,0)+if(AND(Z5&lt;='Fund Raising'!$I$43,AA5&gt;'Fund Raising'!$I$43),'Fund Raising'!$J$43*'Fund Raising'!$D$43,0)</f>
        <v>0</v>
      </c>
      <c r="AA57" s="38">
        <f>if(AND(AA5&lt;='Fund Raising'!$E$43,AB5&gt;'Fund Raising'!$E$43),'Fund Raising'!$F$43*'Fund Raising'!$D$43,0)+if(AND(AA5&lt;='Fund Raising'!$G$43,AB5&gt;'Fund Raising'!$G$43),'Fund Raising'!$H$43*'Fund Raising'!$D$43,0)+if(AND(AA5&lt;='Fund Raising'!$I$43,AB5&gt;'Fund Raising'!$I$43),'Fund Raising'!$J$43*'Fund Raising'!$D$43,0)</f>
        <v>0</v>
      </c>
      <c r="AB57" s="38">
        <f>if(AND(AB5&lt;='Fund Raising'!$E$43,AC5&gt;'Fund Raising'!$E$43),'Fund Raising'!$F$43*'Fund Raising'!$D$43,0)+if(AND(AB5&lt;='Fund Raising'!$G$43,AC5&gt;'Fund Raising'!$G$43),'Fund Raising'!$H$43*'Fund Raising'!$D$43,0)+if(AND(AB5&lt;='Fund Raising'!$I$43,AC5&gt;'Fund Raising'!$I$43),'Fund Raising'!$J$43*'Fund Raising'!$D$43,0)</f>
        <v>0</v>
      </c>
      <c r="AC57" s="38">
        <f>if(AND(AC5&lt;='Fund Raising'!$E$43,AD5&gt;'Fund Raising'!$E$43),'Fund Raising'!$F$43*'Fund Raising'!$D$43,0)+if(AND(AC5&lt;='Fund Raising'!$G$43,AD5&gt;'Fund Raising'!$G$43),'Fund Raising'!$H$43*'Fund Raising'!$D$43,0)+if(AND(AC5&lt;='Fund Raising'!$I$43,AD5&gt;'Fund Raising'!$I$43),'Fund Raising'!$J$43*'Fund Raising'!$D$43,0)</f>
        <v>0</v>
      </c>
      <c r="AD57" s="38">
        <f>if(AND(AD5&lt;='Fund Raising'!$E$43,AE5&gt;'Fund Raising'!$E$43),'Fund Raising'!$F$43*'Fund Raising'!$D$43,0)+if(AND(AD5&lt;='Fund Raising'!$G$43,AE5&gt;'Fund Raising'!$G$43),'Fund Raising'!$H$43*'Fund Raising'!$D$43,0)+if(AND(AD5&lt;='Fund Raising'!$I$43,AE5&gt;'Fund Raising'!$I$43),'Fund Raising'!$J$43*'Fund Raising'!$D$43,0)</f>
        <v>0</v>
      </c>
      <c r="AE57" s="38">
        <f>if(AND(AE5&lt;='Fund Raising'!$E$43,AF5&gt;'Fund Raising'!$E$43),'Fund Raising'!$F$43*'Fund Raising'!$D$43,0)+if(AND(AE5&lt;='Fund Raising'!$G$43,AF5&gt;'Fund Raising'!$G$43),'Fund Raising'!$H$43*'Fund Raising'!$D$43,0)+if(AND(AE5&lt;='Fund Raising'!$I$43,AF5&gt;'Fund Raising'!$I$43),'Fund Raising'!$J$43*'Fund Raising'!$D$43,0)</f>
        <v>0</v>
      </c>
      <c r="AF57" s="38">
        <f>if(AND(AF5&lt;='Fund Raising'!$E$43,AG5&gt;'Fund Raising'!$E$43),'Fund Raising'!$F$43*'Fund Raising'!$D$43,0)+if(AND(AF5&lt;='Fund Raising'!$G$43,AG5&gt;'Fund Raising'!$G$43),'Fund Raising'!$H$43*'Fund Raising'!$D$43,0)+if(AND(AF5&lt;='Fund Raising'!$I$43,AG5&gt;'Fund Raising'!$I$43),'Fund Raising'!$J$43*'Fund Raising'!$D$43,0)</f>
        <v>0</v>
      </c>
      <c r="AG57" s="38">
        <f>if(AND(AG5&lt;='Fund Raising'!$E$43,AH5&gt;'Fund Raising'!$E$43),'Fund Raising'!$F$43*'Fund Raising'!$D$43,0)+if(AND(AG5&lt;='Fund Raising'!$G$43,AH5&gt;'Fund Raising'!$G$43),'Fund Raising'!$H$43*'Fund Raising'!$D$43,0)+if(AND(AG5&lt;='Fund Raising'!$I$43,AH5&gt;'Fund Raising'!$I$43),'Fund Raising'!$J$43*'Fund Raising'!$D$43,0)</f>
        <v>0</v>
      </c>
      <c r="AH57" s="38">
        <f>if(AND(AH5&lt;='Fund Raising'!$E$43,AI5&gt;'Fund Raising'!$E$43),'Fund Raising'!$F$43*'Fund Raising'!$D$43,0)+if(AND(AH5&lt;='Fund Raising'!$G$43,AI5&gt;'Fund Raising'!$G$43),'Fund Raising'!$H$43*'Fund Raising'!$D$43,0)+if(AND(AH5&lt;='Fund Raising'!$I$43,AI5&gt;'Fund Raising'!$I$43),'Fund Raising'!$J$43*'Fund Raising'!$D$43,0)</f>
        <v>0</v>
      </c>
      <c r="AI57" s="38">
        <f>if(AND(AI5&lt;='Fund Raising'!$E$43,AJ5&gt;'Fund Raising'!$E$43),'Fund Raising'!$F$43*'Fund Raising'!$D$43,0)+if(AND(AI5&lt;='Fund Raising'!$G$43,AJ5&gt;'Fund Raising'!$G$43),'Fund Raising'!$H$43*'Fund Raising'!$D$43,0)+if(AND(AI5&lt;='Fund Raising'!$I$43,AJ5&gt;'Fund Raising'!$I$43),'Fund Raising'!$J$43*'Fund Raising'!$D$43,0)</f>
        <v>0</v>
      </c>
      <c r="AJ57" s="38">
        <f>if(AND(AJ5&lt;='Fund Raising'!$E$43,AK5&gt;'Fund Raising'!$E$43),'Fund Raising'!$F$43*'Fund Raising'!$D$43,0)+if(AND(AJ5&lt;='Fund Raising'!$G$43,AK5&gt;'Fund Raising'!$G$43),'Fund Raising'!$H$43*'Fund Raising'!$D$43,0)+if(AND(AJ5&lt;='Fund Raising'!$I$43,AK5&gt;'Fund Raising'!$I$43),'Fund Raising'!$J$43*'Fund Raising'!$D$43,0)</f>
        <v>0</v>
      </c>
      <c r="AK57" s="38">
        <f>if(AND(AK5&lt;='Fund Raising'!$E$43,AL5&gt;'Fund Raising'!$E$43),'Fund Raising'!$F$43*'Fund Raising'!$D$43,0)+if(AND(AK5&lt;='Fund Raising'!$G$43,AL5&gt;'Fund Raising'!$G$43),'Fund Raising'!$H$43*'Fund Raising'!$D$43,0)+if(AND(AK5&lt;='Fund Raising'!$I$43,AL5&gt;'Fund Raising'!$I$43),'Fund Raising'!$J$43*'Fund Raising'!$D$43,0)</f>
        <v>0</v>
      </c>
      <c r="AL57" s="38">
        <f>if(AND(AL5&lt;='Fund Raising'!$E$43,AM5&gt;'Fund Raising'!$E$43),'Fund Raising'!$F$43*'Fund Raising'!$D$43,0)+if(AND(AL5&lt;='Fund Raising'!$G$43,AM5&gt;'Fund Raising'!$G$43),'Fund Raising'!$H$43*'Fund Raising'!$D$43,0)+if(AND(AL5&lt;='Fund Raising'!$I$43,AM5&gt;'Fund Raising'!$I$43),'Fund Raising'!$J$43*'Fund Raising'!$D$43,0)</f>
        <v>0</v>
      </c>
      <c r="AM57" s="38">
        <f>if(AND(AM5&lt;='Fund Raising'!$E$43,AN5&gt;'Fund Raising'!$E$43),'Fund Raising'!$F$43*'Fund Raising'!$D$43,0)+if(AND(AM5&lt;='Fund Raising'!$G$43,AN5&gt;'Fund Raising'!$G$43),'Fund Raising'!$H$43*'Fund Raising'!$D$43,0)+if(AND(AM5&lt;='Fund Raising'!$I$43,AN5&gt;'Fund Raising'!$I$43),'Fund Raising'!$J$43*'Fund Raising'!$D$43,0)</f>
        <v>0</v>
      </c>
      <c r="AN57" s="38">
        <f>if(AND(AN5&lt;='Fund Raising'!$E$43,AO5&gt;'Fund Raising'!$E$43),'Fund Raising'!$F$43*'Fund Raising'!$D$43,0)+if(AND(AN5&lt;='Fund Raising'!$G$43,AO5&gt;'Fund Raising'!$G$43),'Fund Raising'!$H$43*'Fund Raising'!$D$43,0)+if(AND(AN5&lt;='Fund Raising'!$I$43,AO5&gt;'Fund Raising'!$I$43),'Fund Raising'!$J$43*'Fund Raising'!$D$43,0)</f>
        <v>0</v>
      </c>
      <c r="AO57" s="38">
        <f>if(AND(AO5&lt;='Fund Raising'!$E$43,AP5&gt;'Fund Raising'!$E$43),'Fund Raising'!$F$43*'Fund Raising'!$D$43,0)+if(AND(AO5&lt;='Fund Raising'!$G$43,AP5&gt;'Fund Raising'!$G$43),'Fund Raising'!$H$43*'Fund Raising'!$D$43,0)+if(AND(AO5&lt;='Fund Raising'!$I$43,AP5&gt;'Fund Raising'!$I$43),'Fund Raising'!$J$43*'Fund Raising'!$D$43,0)</f>
        <v>0</v>
      </c>
      <c r="AP57" s="38">
        <f>if(AND(AP5&lt;='Fund Raising'!$E$43,AQ5&gt;'Fund Raising'!$E$43),'Fund Raising'!$F$43*'Fund Raising'!$D$43,0)+if(AND(AP5&lt;='Fund Raising'!$G$43,AQ5&gt;'Fund Raising'!$G$43),'Fund Raising'!$H$43*'Fund Raising'!$D$43,0)+if(AND(AP5&lt;='Fund Raising'!$I$43,AQ5&gt;'Fund Raising'!$I$43),'Fund Raising'!$J$43*'Fund Raising'!$D$43,0)</f>
        <v>0</v>
      </c>
      <c r="AQ57" s="38">
        <f>if(AND(AQ5&lt;='Fund Raising'!$E$43,AR5&gt;'Fund Raising'!$E$43),'Fund Raising'!$F$43*'Fund Raising'!$D$43,0)+if(AND(AQ5&lt;='Fund Raising'!$G$43,AR5&gt;'Fund Raising'!$G$43),'Fund Raising'!$H$43*'Fund Raising'!$D$43,0)+if(AND(AQ5&lt;='Fund Raising'!$I$43,AR5&gt;'Fund Raising'!$I$43),'Fund Raising'!$J$43*'Fund Raising'!$D$43,0)</f>
        <v>0</v>
      </c>
      <c r="AR57" s="38">
        <f>if(AND(AR5&lt;='Fund Raising'!$E$43,AS5&gt;'Fund Raising'!$E$43),'Fund Raising'!$F$43*'Fund Raising'!$D$43,0)+if(AND(AR5&lt;='Fund Raising'!$G$43,AS5&gt;'Fund Raising'!$G$43),'Fund Raising'!$H$43*'Fund Raising'!$D$43,0)+if(AND(AR5&lt;='Fund Raising'!$I$43,AS5&gt;'Fund Raising'!$I$43),'Fund Raising'!$J$43*'Fund Raising'!$D$43,0)</f>
        <v>0</v>
      </c>
      <c r="AS57" s="38">
        <f>if(AND(AS5&lt;='Fund Raising'!$E$43,AT5&gt;'Fund Raising'!$E$43),'Fund Raising'!$F$43*'Fund Raising'!$D$43,0)+if(AND(AS5&lt;='Fund Raising'!$G$43,AT5&gt;'Fund Raising'!$G$43),'Fund Raising'!$H$43*'Fund Raising'!$D$43,0)+if(AND(AS5&lt;='Fund Raising'!$I$43,AT5&gt;'Fund Raising'!$I$43),'Fund Raising'!$J$43*'Fund Raising'!$D$43,0)</f>
        <v>0</v>
      </c>
      <c r="AT57" s="38">
        <f>if(AND(AT5&lt;='Fund Raising'!$E$43,AU5&gt;'Fund Raising'!$E$43),'Fund Raising'!$F$43*'Fund Raising'!$D$43,0)+if(AND(AT5&lt;='Fund Raising'!$G$43,AU5&gt;'Fund Raising'!$G$43),'Fund Raising'!$H$43*'Fund Raising'!$D$43,0)+if(AND(AT5&lt;='Fund Raising'!$I$43,AU5&gt;'Fund Raising'!$I$43),'Fund Raising'!$J$43*'Fund Raising'!$D$43,0)</f>
        <v>0</v>
      </c>
      <c r="AU57" s="38">
        <f>if(AND(AU5&lt;='Fund Raising'!$E$43,AV5&gt;'Fund Raising'!$E$43),'Fund Raising'!$F$43*'Fund Raising'!$D$43,0)+if(AND(AU5&lt;='Fund Raising'!$G$43,AV5&gt;'Fund Raising'!$G$43),'Fund Raising'!$H$43*'Fund Raising'!$D$43,0)+if(AND(AU5&lt;='Fund Raising'!$I$43,AV5&gt;'Fund Raising'!$I$43),'Fund Raising'!$J$43*'Fund Raising'!$D$43,0)</f>
        <v>0</v>
      </c>
      <c r="AV57" s="38">
        <f>if(AND(AV5&lt;='Fund Raising'!$E$43,AW5&gt;'Fund Raising'!$E$43),'Fund Raising'!$F$43*'Fund Raising'!$D$43,0)+if(AND(AV5&lt;='Fund Raising'!$G$43,AW5&gt;'Fund Raising'!$G$43),'Fund Raising'!$H$43*'Fund Raising'!$D$43,0)+if(AND(AV5&lt;='Fund Raising'!$I$43,AW5&gt;'Fund Raising'!$I$43),'Fund Raising'!$J$43*'Fund Raising'!$D$43,0)</f>
        <v>0</v>
      </c>
      <c r="AW57" s="38">
        <f>if(AND(AW5&lt;='Fund Raising'!$E$43,AX5&gt;'Fund Raising'!$E$43),'Fund Raising'!$F$43*'Fund Raising'!$D$43,0)+if(AND(AW5&lt;='Fund Raising'!$G$43,AX5&gt;'Fund Raising'!$G$43),'Fund Raising'!$H$43*'Fund Raising'!$D$43,0)+if(AND(AW5&lt;='Fund Raising'!$I$43,AX5&gt;'Fund Raising'!$I$43),'Fund Raising'!$J$43*'Fund Raising'!$D$43,0)</f>
        <v>0</v>
      </c>
      <c r="AX57" s="38">
        <f>if(AND(AX5&lt;='Fund Raising'!$E$43,AY5&gt;'Fund Raising'!$E$43),'Fund Raising'!$F$43*'Fund Raising'!$D$43,0)+if(AND(AX5&lt;='Fund Raising'!$G$43,AY5&gt;'Fund Raising'!$G$43),'Fund Raising'!$H$43*'Fund Raising'!$D$43,0)+if(AND(AX5&lt;='Fund Raising'!$I$43,AY5&gt;'Fund Raising'!$I$43),'Fund Raising'!$J$43*'Fund Raising'!$D$43,0)</f>
        <v>0</v>
      </c>
      <c r="AY57" s="38">
        <f>if(AND(AY5&lt;='Fund Raising'!$E$43,AZ5&gt;'Fund Raising'!$E$43),'Fund Raising'!$F$43*'Fund Raising'!$D$43,0)+if(AND(AY5&lt;='Fund Raising'!$G$43,AZ5&gt;'Fund Raising'!$G$43),'Fund Raising'!$H$43*'Fund Raising'!$D$43,0)+if(AND(AY5&lt;='Fund Raising'!$I$43,AZ5&gt;'Fund Raising'!$I$43),'Fund Raising'!$J$43*'Fund Raising'!$D$43,0)</f>
        <v>0</v>
      </c>
      <c r="AZ57" s="38">
        <f>if(AND(AZ5&lt;='Fund Raising'!$E$43,BA5&gt;'Fund Raising'!$E$43),'Fund Raising'!$F$43*'Fund Raising'!$D$43,0)+if(AND(AZ5&lt;='Fund Raising'!$G$43,BA5&gt;'Fund Raising'!$G$43),'Fund Raising'!$H$43*'Fund Raising'!$D$43,0)+if(AND(AZ5&lt;='Fund Raising'!$I$43,BA5&gt;'Fund Raising'!$I$43),'Fund Raising'!$J$43*'Fund Raising'!$D$43,0)</f>
        <v>0</v>
      </c>
      <c r="BA57" s="38">
        <f>if(AND(BA5&lt;='Fund Raising'!$E$43,BB5&gt;'Fund Raising'!$E$43),'Fund Raising'!$F$43*'Fund Raising'!$D$43,0)+if(AND(BA5&lt;='Fund Raising'!$G$43,BB5&gt;'Fund Raising'!$G$43),'Fund Raising'!$H$43*'Fund Raising'!$D$43,0)+if(AND(BA5&lt;='Fund Raising'!$I$43,BB5&gt;'Fund Raising'!$I$43),'Fund Raising'!$J$43*'Fund Raising'!$D$43,0)</f>
        <v>0</v>
      </c>
      <c r="BB57" s="38">
        <f>if(AND(BB5&lt;='Fund Raising'!$E$43,BC5&gt;'Fund Raising'!$E$43),'Fund Raising'!$F$43*'Fund Raising'!$D$43,0)+if(AND(BB5&lt;='Fund Raising'!$G$43,BC5&gt;'Fund Raising'!$G$43),'Fund Raising'!$H$43*'Fund Raising'!$D$43,0)+if(AND(BB5&lt;='Fund Raising'!$I$43,BC5&gt;'Fund Raising'!$I$43),'Fund Raising'!$J$43*'Fund Raising'!$D$43,0)</f>
        <v>0</v>
      </c>
      <c r="BC57" s="38">
        <f>if(AND(BC5&lt;='Fund Raising'!$E$43,BD5&gt;'Fund Raising'!$E$43),'Fund Raising'!$F$43*'Fund Raising'!$D$43,0)+if(AND(BC5&lt;='Fund Raising'!$G$43,BD5&gt;'Fund Raising'!$G$43),'Fund Raising'!$H$43*'Fund Raising'!$D$43,0)+if(AND(BC5&lt;='Fund Raising'!$I$43,BD5&gt;'Fund Raising'!$I$43),'Fund Raising'!$J$43*'Fund Raising'!$D$43,0)</f>
        <v>0</v>
      </c>
      <c r="BD57" s="38">
        <f>if(AND(BD5&lt;='Fund Raising'!$E$43,BE5&gt;'Fund Raising'!$E$43),'Fund Raising'!$F$43*'Fund Raising'!$D$43,0)+if(AND(BD5&lt;='Fund Raising'!$G$43,BE5&gt;'Fund Raising'!$G$43),'Fund Raising'!$H$43*'Fund Raising'!$D$43,0)+if(AND(BD5&lt;='Fund Raising'!$I$43,BE5&gt;'Fund Raising'!$I$43),'Fund Raising'!$J$43*'Fund Raising'!$D$43,0)</f>
        <v>0</v>
      </c>
      <c r="BE57" s="38">
        <f>if(AND(BE5&lt;='Fund Raising'!$E$43,BF5&gt;'Fund Raising'!$E$43),'Fund Raising'!$F$43*'Fund Raising'!$D$43,0)+if(AND(BE5&lt;='Fund Raising'!$G$43,BF5&gt;'Fund Raising'!$G$43),'Fund Raising'!$H$43*'Fund Raising'!$D$43,0)+if(AND(BE5&lt;='Fund Raising'!$I$43,BF5&gt;'Fund Raising'!$I$43),'Fund Raising'!$J$43*'Fund Raising'!$D$43,0)</f>
        <v>0</v>
      </c>
      <c r="BF57" s="38">
        <f>if(AND(BF5&lt;='Fund Raising'!$E$43,BG5&gt;'Fund Raising'!$E$43),'Fund Raising'!$F$43*'Fund Raising'!$D$43,0)+if(AND(BF5&lt;='Fund Raising'!$G$43,BG5&gt;'Fund Raising'!$G$43),'Fund Raising'!$H$43*'Fund Raising'!$D$43,0)+if(AND(BF5&lt;='Fund Raising'!$I$43,BG5&gt;'Fund Raising'!$I$43),'Fund Raising'!$J$43*'Fund Raising'!$D$43,0)</f>
        <v>0</v>
      </c>
      <c r="BG57" s="38">
        <f>if(AND(BG5&lt;='Fund Raising'!$E$43,BH5&gt;'Fund Raising'!$E$43),'Fund Raising'!$F$43*'Fund Raising'!$D$43,0)+if(AND(BG5&lt;='Fund Raising'!$G$43,BH5&gt;'Fund Raising'!$G$43),'Fund Raising'!$H$43*'Fund Raising'!$D$43,0)+if(AND(BG5&lt;='Fund Raising'!$I$43,BH5&gt;'Fund Raising'!$I$43),'Fund Raising'!$J$43*'Fund Raising'!$D$43,0)</f>
        <v>0</v>
      </c>
      <c r="BH57" s="38">
        <f>if(AND(BH5&lt;='Fund Raising'!$E$43,BI5&gt;'Fund Raising'!$E$43),'Fund Raising'!$F$43*'Fund Raising'!$D$43,0)+if(AND(BH5&lt;='Fund Raising'!$G$43,BI5&gt;'Fund Raising'!$G$43),'Fund Raising'!$H$43*'Fund Raising'!$D$43,0)+if(AND(BH5&lt;='Fund Raising'!$I$43,BI5&gt;'Fund Raising'!$I$43),'Fund Raising'!$J$43*'Fund Raising'!$D$43,0)</f>
        <v>0</v>
      </c>
      <c r="BI57" s="38">
        <f>if(AND(BI5&lt;='Fund Raising'!$E$43,BJ5&gt;'Fund Raising'!$E$43),'Fund Raising'!$F$43*'Fund Raising'!$D$43,0)+if(AND(BI5&lt;='Fund Raising'!$G$43,BJ5&gt;'Fund Raising'!$G$43),'Fund Raising'!$H$43*'Fund Raising'!$D$43,0)+if(AND(BI5&lt;='Fund Raising'!$I$43,BJ5&gt;'Fund Raising'!$I$43),'Fund Raising'!$J$43*'Fund Raising'!$D$43,0)</f>
        <v>0</v>
      </c>
      <c r="BJ57" s="38">
        <f>if(AND(BJ5&lt;='Fund Raising'!$E$43,BK5&gt;'Fund Raising'!$E$43),'Fund Raising'!$F$43*'Fund Raising'!$D$43,0)+if(AND(BJ5&lt;='Fund Raising'!$G$43,BK5&gt;'Fund Raising'!$G$43),'Fund Raising'!$H$43*'Fund Raising'!$D$43,0)+if(AND(BJ5&lt;='Fund Raising'!$I$43,BK5&gt;'Fund Raising'!$I$43),'Fund Raising'!$J$43*'Fund Raising'!$D$43,0)</f>
        <v>0</v>
      </c>
      <c r="BK57" s="38">
        <f>if(AND(BK5&lt;='Fund Raising'!$E$43,BL5&gt;'Fund Raising'!$E$43),'Fund Raising'!$F$43*'Fund Raising'!$D$43,0)+if(AND(BK5&lt;='Fund Raising'!$G$43,BL5&gt;'Fund Raising'!$G$43),'Fund Raising'!$H$43*'Fund Raising'!$D$43,0)+if(AND(BK5&lt;='Fund Raising'!$I$43,BL5&gt;'Fund Raising'!$I$43),'Fund Raising'!$J$43*'Fund Raising'!$D$43,0)</f>
        <v>0</v>
      </c>
      <c r="BL57" s="38">
        <f>if(AND(BL5&lt;='Fund Raising'!$E$43,BM5&gt;'Fund Raising'!$E$43),'Fund Raising'!$F$43*'Fund Raising'!$D$43,0)+if(AND(BL5&lt;='Fund Raising'!$G$43,BM5&gt;'Fund Raising'!$G$43),'Fund Raising'!$H$43*'Fund Raising'!$D$43,0)+if(AND(BL5&lt;='Fund Raising'!$I$43,BM5&gt;'Fund Raising'!$I$43),'Fund Raising'!$J$43*'Fund Raising'!$D$43,0)</f>
        <v>0</v>
      </c>
      <c r="BM57" s="38">
        <f>if(AND(BM5&lt;='Fund Raising'!$E$43,BN5&gt;'Fund Raising'!$E$43),'Fund Raising'!$F$43*'Fund Raising'!$D$43,0)+if(AND(BM5&lt;='Fund Raising'!$G$43,BN5&gt;'Fund Raising'!$G$43),'Fund Raising'!$H$43*'Fund Raising'!$D$43,0)+if(AND(BM5&lt;='Fund Raising'!$I$43,BN5&gt;'Fund Raising'!$I$43),'Fund Raising'!$J$43*'Fund Raising'!$D$43,0)</f>
        <v>0</v>
      </c>
      <c r="BN57" s="38">
        <f>if(AND(BN5&lt;='Fund Raising'!$E$43,BO5&gt;'Fund Raising'!$E$43),'Fund Raising'!$F$43*'Fund Raising'!$D$43,0)+if(AND(BN5&lt;='Fund Raising'!$G$43,BO5&gt;'Fund Raising'!$G$43),'Fund Raising'!$H$43*'Fund Raising'!$D$43,0)+if(AND(BN5&lt;='Fund Raising'!$I$43,BO5&gt;'Fund Raising'!$I$43),'Fund Raising'!$J$43*'Fund Raising'!$D$43,0)</f>
        <v>0</v>
      </c>
      <c r="BO57" s="38">
        <f>if(AND(BO5&lt;='Fund Raising'!$E$43,BP5&gt;'Fund Raising'!$E$43),'Fund Raising'!$F$43*'Fund Raising'!$D$43,0)+if(AND(BO5&lt;='Fund Raising'!$G$43,BP5&gt;'Fund Raising'!$G$43),'Fund Raising'!$H$43*'Fund Raising'!$D$43,0)+if(AND(BO5&lt;='Fund Raising'!$I$43,BP5&gt;'Fund Raising'!$I$43),'Fund Raising'!$J$43*'Fund Raising'!$D$43,0)</f>
        <v>0</v>
      </c>
      <c r="BP57" s="38">
        <f>if(AND(BP5&lt;='Fund Raising'!$E$43,BQ5&gt;'Fund Raising'!$E$43),'Fund Raising'!$F$43*'Fund Raising'!$D$43,0)+if(AND(BP5&lt;='Fund Raising'!$G$43,BQ5&gt;'Fund Raising'!$G$43),'Fund Raising'!$H$43*'Fund Raising'!$D$43,0)+if(AND(BP5&lt;='Fund Raising'!$I$43,BQ5&gt;'Fund Raising'!$I$43),'Fund Raising'!$J$43*'Fund Raising'!$D$43,0)</f>
        <v>0</v>
      </c>
      <c r="BQ57" s="38">
        <f>if(AND(BQ5&lt;='Fund Raising'!$E$43,BR5&gt;'Fund Raising'!$E$43),'Fund Raising'!$F$43*'Fund Raising'!$D$43,0)+if(AND(BQ5&lt;='Fund Raising'!$G$43,BR5&gt;'Fund Raising'!$G$43),'Fund Raising'!$H$43*'Fund Raising'!$D$43,0)+if(AND(BQ5&lt;='Fund Raising'!$I$43,BR5&gt;'Fund Raising'!$I$43),'Fund Raising'!$J$43*'Fund Raising'!$D$43,0)</f>
        <v>0</v>
      </c>
      <c r="BR57" s="38">
        <f>if(AND(BR5&lt;='Fund Raising'!$E$43,BS5&gt;'Fund Raising'!$E$43),'Fund Raising'!$F$43*'Fund Raising'!$D$43,0)+if(AND(BR5&lt;='Fund Raising'!$G$43,BS5&gt;'Fund Raising'!$G$43),'Fund Raising'!$H$43*'Fund Raising'!$D$43,0)+if(AND(BR5&lt;='Fund Raising'!$I$43,BS5&gt;'Fund Raising'!$I$43),'Fund Raising'!$J$43*'Fund Raising'!$D$43,0)</f>
        <v>0</v>
      </c>
      <c r="BS57" s="38">
        <f>if(AND(BS5&lt;='Fund Raising'!$E$43,BT5&gt;'Fund Raising'!$E$43),'Fund Raising'!$F$43*'Fund Raising'!$D$43,0)+if(AND(BS5&lt;='Fund Raising'!$G$43,BT5&gt;'Fund Raising'!$G$43),'Fund Raising'!$H$43*'Fund Raising'!$D$43,0)+if(AND(BS5&lt;='Fund Raising'!$I$43,BT5&gt;'Fund Raising'!$I$43),'Fund Raising'!$J$43*'Fund Raising'!$D$43,0)</f>
        <v>0</v>
      </c>
      <c r="BT57" s="38">
        <f>if(AND(BT5&lt;='Fund Raising'!$E$43,BU5&gt;'Fund Raising'!$E$43),'Fund Raising'!$F$43*'Fund Raising'!$D$43,0)+if(AND(BT5&lt;='Fund Raising'!$G$43,BU5&gt;'Fund Raising'!$G$43),'Fund Raising'!$H$43*'Fund Raising'!$D$43,0)+if(AND(BT5&lt;='Fund Raising'!$I$43,BU5&gt;'Fund Raising'!$I$43),'Fund Raising'!$J$43*'Fund Raising'!$D$43,0)</f>
        <v>0</v>
      </c>
      <c r="BU57" s="38">
        <f>if(AND(BU5&lt;='Fund Raising'!$E$43,BV5&gt;'Fund Raising'!$E$43),'Fund Raising'!$F$43*'Fund Raising'!$D$43,0)+if(AND(BU5&lt;='Fund Raising'!$G$43,BV5&gt;'Fund Raising'!$G$43),'Fund Raising'!$H$43*'Fund Raising'!$D$43,0)+if(AND(BU5&lt;='Fund Raising'!$I$43,BV5&gt;'Fund Raising'!$I$43),'Fund Raising'!$J$43*'Fund Raising'!$D$43,0)</f>
        <v>0</v>
      </c>
      <c r="BV57" s="38">
        <f>if(AND(BV5&lt;='Fund Raising'!$E$43,BW5&gt;'Fund Raising'!$E$43),'Fund Raising'!$F$43*'Fund Raising'!$D$43,0)+if(AND(BV5&lt;='Fund Raising'!$G$43,BW5&gt;'Fund Raising'!$G$43),'Fund Raising'!$H$43*'Fund Raising'!$D$43,0)+if(AND(BV5&lt;='Fund Raising'!$I$43,BW5&gt;'Fund Raising'!$I$43),'Fund Raising'!$J$43*'Fund Raising'!$D$43,0)</f>
        <v>0</v>
      </c>
      <c r="BW57" s="38">
        <f>if(AND(BW5&lt;='Fund Raising'!$E$43,BX5&gt;'Fund Raising'!$E$43),'Fund Raising'!$F$43*'Fund Raising'!$D$43,0)+if(AND(BW5&lt;='Fund Raising'!$G$43,BX5&gt;'Fund Raising'!$G$43),'Fund Raising'!$H$43*'Fund Raising'!$D$43,0)+if(AND(BW5&lt;='Fund Raising'!$I$43,BX5&gt;'Fund Raising'!$I$43),'Fund Raising'!$J$43*'Fund Raising'!$D$43,0)</f>
        <v>0</v>
      </c>
      <c r="BX57" s="38">
        <f>if(AND(BX5&lt;='Fund Raising'!$E$43,BY5&gt;'Fund Raising'!$E$43),'Fund Raising'!$F$43*'Fund Raising'!$D$43,0)+if(AND(BX5&lt;='Fund Raising'!$G$43,BY5&gt;'Fund Raising'!$G$43),'Fund Raising'!$H$43*'Fund Raising'!$D$43,0)+if(AND(BX5&lt;='Fund Raising'!$I$43,BY5&gt;'Fund Raising'!$I$43),'Fund Raising'!$J$43*'Fund Raising'!$D$43,0)</f>
        <v>0</v>
      </c>
      <c r="BY57" s="38">
        <f>if(AND(BY5&lt;='Fund Raising'!$E$43,BZ5&gt;'Fund Raising'!$E$43),'Fund Raising'!$F$43*'Fund Raising'!$D$43,0)+if(AND(BY5&lt;='Fund Raising'!$G$43,BZ5&gt;'Fund Raising'!$G$43),'Fund Raising'!$H$43*'Fund Raising'!$D$43,0)+if(AND(BY5&lt;='Fund Raising'!$I$43,BZ5&gt;'Fund Raising'!$I$43),'Fund Raising'!$J$43*'Fund Raising'!$D$43,0)</f>
        <v>0</v>
      </c>
      <c r="BZ57" s="38">
        <f>if(AND(BZ5&lt;='Fund Raising'!$E$43,CA5&gt;'Fund Raising'!$E$43),'Fund Raising'!$F$43*'Fund Raising'!$D$43,0)+if(AND(BZ5&lt;='Fund Raising'!$G$43,CA5&gt;'Fund Raising'!$G$43),'Fund Raising'!$H$43*'Fund Raising'!$D$43,0)+if(AND(BZ5&lt;='Fund Raising'!$I$43,CA5&gt;'Fund Raising'!$I$43),'Fund Raising'!$J$43*'Fund Raising'!$D$43,0)</f>
        <v>0</v>
      </c>
      <c r="CA57" s="38">
        <f>if(AND(CA5&lt;='Fund Raising'!$E$43,CB5&gt;'Fund Raising'!$E$43),'Fund Raising'!$F$43*'Fund Raising'!$D$43,0)+if(AND(CA5&lt;='Fund Raising'!$G$43,CB5&gt;'Fund Raising'!$G$43),'Fund Raising'!$H$43*'Fund Raising'!$D$43,0)+if(AND(CA5&lt;='Fund Raising'!$I$43,CB5&gt;'Fund Raising'!$I$43),'Fund Raising'!$J$43*'Fund Raising'!$D$43,0)</f>
        <v>0</v>
      </c>
      <c r="CB57" s="38">
        <f>if(AND(CB5&lt;='Fund Raising'!$E$43,CC5&gt;'Fund Raising'!$E$43),'Fund Raising'!$F$43*'Fund Raising'!$D$43,0)+if(AND(CB5&lt;='Fund Raising'!$G$43,CC5&gt;'Fund Raising'!$G$43),'Fund Raising'!$H$43*'Fund Raising'!$D$43,0)+if(AND(CB5&lt;='Fund Raising'!$I$43,CC5&gt;'Fund Raising'!$I$43),'Fund Raising'!$J$43*'Fund Raising'!$D$43,0)</f>
        <v>0</v>
      </c>
      <c r="CC57" s="38">
        <f>if(AND(CC5&lt;='Fund Raising'!$E$43,CD5&gt;'Fund Raising'!$E$43),'Fund Raising'!$F$43*'Fund Raising'!$D$43,0)+if(AND(CC5&lt;='Fund Raising'!$G$43,CD5&gt;'Fund Raising'!$G$43),'Fund Raising'!$H$43*'Fund Raising'!$D$43,0)+if(AND(CC5&lt;='Fund Raising'!$I$43,CD5&gt;'Fund Raising'!$I$43),'Fund Raising'!$J$43*'Fund Raising'!$D$43,0)</f>
        <v>0</v>
      </c>
      <c r="CD57" s="38">
        <f>if(AND(CD5&lt;='Fund Raising'!$E$43,CE5&gt;'Fund Raising'!$E$43),'Fund Raising'!$F$43*'Fund Raising'!$D$43,0)+if(AND(CD5&lt;='Fund Raising'!$G$43,CE5&gt;'Fund Raising'!$G$43),'Fund Raising'!$H$43*'Fund Raising'!$D$43,0)+if(AND(CD5&lt;='Fund Raising'!$I$43,CE5&gt;'Fund Raising'!$I$43),'Fund Raising'!$J$43*'Fund Raising'!$D$43,0)</f>
        <v>0</v>
      </c>
      <c r="CE57" s="38">
        <f>if(AND(CE5&lt;='Fund Raising'!$E$43,CF5&gt;'Fund Raising'!$E$43),'Fund Raising'!$F$43*'Fund Raising'!$D$43,0)+if(AND(CE5&lt;='Fund Raising'!$G$43,CF5&gt;'Fund Raising'!$G$43),'Fund Raising'!$H$43*'Fund Raising'!$D$43,0)+if(AND(CE5&lt;='Fund Raising'!$I$43,CF5&gt;'Fund Raising'!$I$43),'Fund Raising'!$J$43*'Fund Raising'!$D$43,0)</f>
        <v>0</v>
      </c>
      <c r="CF57" s="38">
        <f>if(AND(CF5&lt;='Fund Raising'!$E$43,CG5&gt;'Fund Raising'!$E$43),'Fund Raising'!$F$43*'Fund Raising'!$D$43,0)+if(AND(CF5&lt;='Fund Raising'!$G$43,CG5&gt;'Fund Raising'!$G$43),'Fund Raising'!$H$43*'Fund Raising'!$D$43,0)+if(AND(CF5&lt;='Fund Raising'!$I$43,CG5&gt;'Fund Raising'!$I$43),'Fund Raising'!$J$43*'Fund Raising'!$D$43,0)</f>
        <v>0</v>
      </c>
      <c r="CG57" s="38">
        <f>if(AND(CG5&lt;='Fund Raising'!$E$43,CH5&gt;'Fund Raising'!$E$43),'Fund Raising'!$F$43*'Fund Raising'!$D$43,0)+if(AND(CG5&lt;='Fund Raising'!$G$43,CH5&gt;'Fund Raising'!$G$43),'Fund Raising'!$H$43*'Fund Raising'!$D$43,0)+if(AND(CG5&lt;='Fund Raising'!$I$43,CH5&gt;'Fund Raising'!$I$43),'Fund Raising'!$J$43*'Fund Raising'!$D$43,0)</f>
        <v>0</v>
      </c>
      <c r="CH57" s="38">
        <f>if(AND(CH5&lt;='Fund Raising'!$E$43,CI5&gt;'Fund Raising'!$E$43),'Fund Raising'!$F$43*'Fund Raising'!$D$43,0)+if(AND(CH5&lt;='Fund Raising'!$G$43,CI5&gt;'Fund Raising'!$G$43),'Fund Raising'!$H$43*'Fund Raising'!$D$43,0)+if(AND(CH5&lt;='Fund Raising'!$I$43,CI5&gt;'Fund Raising'!$I$43),'Fund Raising'!$J$43*'Fund Raising'!$D$43,0)</f>
        <v>0</v>
      </c>
      <c r="CI57" s="38">
        <f>if(AND(CI5&lt;='Fund Raising'!$E$43,CJ5&gt;'Fund Raising'!$E$43),'Fund Raising'!$F$43*'Fund Raising'!$D$43,0)+if(AND(CI5&lt;='Fund Raising'!$G$43,CJ5&gt;'Fund Raising'!$G$43),'Fund Raising'!$H$43*'Fund Raising'!$D$43,0)+if(AND(CI5&lt;='Fund Raising'!$I$43,CJ5&gt;'Fund Raising'!$I$43),'Fund Raising'!$J$43*'Fund Raising'!$D$43,0)</f>
        <v>0</v>
      </c>
      <c r="CJ57" s="38">
        <f>if(AND(CJ5&lt;='Fund Raising'!$E$43,CK5&gt;'Fund Raising'!$E$43),'Fund Raising'!$F$43*'Fund Raising'!$D$43,0)+if(AND(CJ5&lt;='Fund Raising'!$G$43,CK5&gt;'Fund Raising'!$G$43),'Fund Raising'!$H$43*'Fund Raising'!$D$43,0)+if(AND(CJ5&lt;='Fund Raising'!$I$43,CK5&gt;'Fund Raising'!$I$43),'Fund Raising'!$J$43*'Fund Raising'!$D$43,0)</f>
        <v>0</v>
      </c>
      <c r="CK57" s="38">
        <f>if(AND(CK5&lt;='Fund Raising'!$E$43,CL5&gt;'Fund Raising'!$E$43),'Fund Raising'!$F$43*'Fund Raising'!$D$43,0)+if(AND(CK5&lt;='Fund Raising'!$G$43,CL5&gt;'Fund Raising'!$G$43),'Fund Raising'!$H$43*'Fund Raising'!$D$43,0)+if(AND(CK5&lt;='Fund Raising'!$I$43,CL5&gt;'Fund Raising'!$I$43),'Fund Raising'!$J$43*'Fund Raising'!$D$43,0)</f>
        <v>0</v>
      </c>
      <c r="CL57" s="38">
        <f>if(AND(CL5&lt;='Fund Raising'!$E$43,CM5&gt;'Fund Raising'!$E$43),'Fund Raising'!$F$43*'Fund Raising'!$D$43,0)+if(AND(CL5&lt;='Fund Raising'!$G$43,CM5&gt;'Fund Raising'!$G$43),'Fund Raising'!$H$43*'Fund Raising'!$D$43,0)+if(AND(CL5&lt;='Fund Raising'!$I$43,CM5&gt;'Fund Raising'!$I$43),'Fund Raising'!$J$43*'Fund Raising'!$D$43,0)</f>
        <v>0</v>
      </c>
      <c r="CM57" s="38">
        <f>if(AND(CM5&lt;='Fund Raising'!$E$43,CN5&gt;'Fund Raising'!$E$43),'Fund Raising'!$F$43*'Fund Raising'!$D$43,0)+if(AND(CM5&lt;='Fund Raising'!$G$43,CN5&gt;'Fund Raising'!$G$43),'Fund Raising'!$H$43*'Fund Raising'!$D$43,0)+if(AND(CM5&lt;='Fund Raising'!$I$43,CN5&gt;'Fund Raising'!$I$43),'Fund Raising'!$J$43*'Fund Raising'!$D$43,0)</f>
        <v>0</v>
      </c>
      <c r="CN57" s="38">
        <f>if(AND(CN5&lt;='Fund Raising'!$E$43,CO5&gt;'Fund Raising'!$E$43),'Fund Raising'!$F$43*'Fund Raising'!$D$43,0)+if(AND(CN5&lt;='Fund Raising'!$G$43,CO5&gt;'Fund Raising'!$G$43),'Fund Raising'!$H$43*'Fund Raising'!$D$43,0)+if(AND(CN5&lt;='Fund Raising'!$I$43,CO5&gt;'Fund Raising'!$I$43),'Fund Raising'!$J$43*'Fund Raising'!$D$43,0)</f>
        <v>0</v>
      </c>
      <c r="CO57" s="38">
        <f>if(AND(CO5&lt;='Fund Raising'!$E$43,CP5&gt;'Fund Raising'!$E$43),'Fund Raising'!$F$43*'Fund Raising'!$D$43,0)+if(AND(CO5&lt;='Fund Raising'!$G$43,CP5&gt;'Fund Raising'!$G$43),'Fund Raising'!$H$43*'Fund Raising'!$D$43,0)+if(AND(CO5&lt;='Fund Raising'!$I$43,CP5&gt;'Fund Raising'!$I$43),'Fund Raising'!$J$43*'Fund Raising'!$D$43,0)</f>
        <v>0</v>
      </c>
      <c r="CP57" s="38">
        <f>if(AND(CP5&lt;='Fund Raising'!$E$43,CQ5&gt;'Fund Raising'!$E$43),'Fund Raising'!$F$43*'Fund Raising'!$D$43,0)+if(AND(CP5&lt;='Fund Raising'!$G$43,CQ5&gt;'Fund Raising'!$G$43),'Fund Raising'!$H$43*'Fund Raising'!$D$43,0)+if(AND(CP5&lt;='Fund Raising'!$I$43,CQ5&gt;'Fund Raising'!$I$43),'Fund Raising'!$J$43*'Fund Raising'!$D$43,0)</f>
        <v>0</v>
      </c>
      <c r="CQ57" s="38">
        <f>if(AND(CQ5&lt;='Fund Raising'!$E$43,CR5&gt;'Fund Raising'!$E$43),'Fund Raising'!$F$43*'Fund Raising'!$D$43,0)+if(AND(CQ5&lt;='Fund Raising'!$G$43,CR5&gt;'Fund Raising'!$G$43),'Fund Raising'!$H$43*'Fund Raising'!$D$43,0)+if(AND(CQ5&lt;='Fund Raising'!$I$43,CR5&gt;'Fund Raising'!$I$43),'Fund Raising'!$J$43*'Fund Raising'!$D$43,0)</f>
        <v>0</v>
      </c>
      <c r="CR57" s="38">
        <f>if(AND(CR5&lt;='Fund Raising'!$E$43,CS5&gt;'Fund Raising'!$E$43),'Fund Raising'!$F$43*'Fund Raising'!$D$43,0)+if(AND(CR5&lt;='Fund Raising'!$G$43,CS5&gt;'Fund Raising'!$G$43),'Fund Raising'!$H$43*'Fund Raising'!$D$43,0)+if(AND(CR5&lt;='Fund Raising'!$I$43,CS5&gt;'Fund Raising'!$I$43),'Fund Raising'!$J$43*'Fund Raising'!$D$43,0)</f>
        <v>0</v>
      </c>
      <c r="CS57" s="38">
        <f>if(AND(CS5&lt;='Fund Raising'!$E$43,CT5&gt;'Fund Raising'!$E$43),'Fund Raising'!$F$43*'Fund Raising'!$D$43,0)+if(AND(CS5&lt;='Fund Raising'!$G$43,CT5&gt;'Fund Raising'!$G$43),'Fund Raising'!$H$43*'Fund Raising'!$D$43,0)+if(AND(CS5&lt;='Fund Raising'!$I$43,CT5&gt;'Fund Raising'!$I$43),'Fund Raising'!$J$43*'Fund Raising'!$D$43,0)</f>
        <v>0</v>
      </c>
      <c r="CT57" s="38">
        <f>if(AND(CT5&lt;='Fund Raising'!$E$43,CU5&gt;'Fund Raising'!$E$43),'Fund Raising'!$F$43*'Fund Raising'!$D$43,0)+if(AND(CT5&lt;='Fund Raising'!$G$43,CU5&gt;'Fund Raising'!$G$43),'Fund Raising'!$H$43*'Fund Raising'!$D$43,0)+if(AND(CT5&lt;='Fund Raising'!$I$43,CU5&gt;'Fund Raising'!$I$43),'Fund Raising'!$J$43*'Fund Raising'!$D$43,0)</f>
        <v>0</v>
      </c>
      <c r="CU57" s="38">
        <f>if(AND(CU5&lt;='Fund Raising'!$E$43,CV5&gt;'Fund Raising'!$E$43),'Fund Raising'!$F$43*'Fund Raising'!$D$43,0)+if(AND(CU5&lt;='Fund Raising'!$G$43,CV5&gt;'Fund Raising'!$G$43),'Fund Raising'!$H$43*'Fund Raising'!$D$43,0)+if(AND(CU5&lt;='Fund Raising'!$I$43,CV5&gt;'Fund Raising'!$I$43),'Fund Raising'!$J$43*'Fund Raising'!$D$43,0)</f>
        <v>0</v>
      </c>
      <c r="CV57" s="38">
        <f>if(AND(CV5&lt;='Fund Raising'!$E$43,CW5&gt;'Fund Raising'!$E$43),'Fund Raising'!$F$43*'Fund Raising'!$D$43,0)+if(AND(CV5&lt;='Fund Raising'!$G$43,CW5&gt;'Fund Raising'!$G$43),'Fund Raising'!$H$43*'Fund Raising'!$D$43,0)+if(AND(CV5&lt;='Fund Raising'!$I$43,CW5&gt;'Fund Raising'!$I$43),'Fund Raising'!$J$43*'Fund Raising'!$D$43,0)</f>
        <v>0</v>
      </c>
      <c r="CW57" s="38">
        <f>if(AND(CW5&lt;='Fund Raising'!$E$43,CX5&gt;'Fund Raising'!$E$43),'Fund Raising'!$F$43*'Fund Raising'!$D$43,0)+if(AND(CW5&lt;='Fund Raising'!$G$43,CX5&gt;'Fund Raising'!$G$43),'Fund Raising'!$H$43*'Fund Raising'!$D$43,0)+if(AND(CW5&lt;='Fund Raising'!$I$43,CX5&gt;'Fund Raising'!$I$43),'Fund Raising'!$J$43*'Fund Raising'!$D$43,0)</f>
        <v>0</v>
      </c>
      <c r="CX57" s="38">
        <f>if(AND(CX5&lt;='Fund Raising'!$E$43,CY5&gt;'Fund Raising'!$E$43),'Fund Raising'!$F$43*'Fund Raising'!$D$43,0)+if(AND(CX5&lt;='Fund Raising'!$G$43,CY5&gt;'Fund Raising'!$G$43),'Fund Raising'!$H$43*'Fund Raising'!$D$43,0)+if(AND(CX5&lt;='Fund Raising'!$I$43,CY5&gt;'Fund Raising'!$I$43),'Fund Raising'!$J$43*'Fund Raising'!$D$43,0)</f>
        <v>0</v>
      </c>
      <c r="CY57" s="38">
        <f>if(AND(CY5&lt;='Fund Raising'!$E$43,CZ5&gt;'Fund Raising'!$E$43),'Fund Raising'!$F$43*'Fund Raising'!$D$43,0)+if(AND(CY5&lt;='Fund Raising'!$G$43,CZ5&gt;'Fund Raising'!$G$43),'Fund Raising'!$H$43*'Fund Raising'!$D$43,0)+if(AND(CY5&lt;='Fund Raising'!$I$43,CZ5&gt;'Fund Raising'!$I$43),'Fund Raising'!$J$43*'Fund Raising'!$D$43,0)</f>
        <v>0</v>
      </c>
      <c r="CZ57" s="38">
        <f>if(AND(CZ5&lt;='Fund Raising'!$E$43,DA5&gt;'Fund Raising'!$E$43),'Fund Raising'!$F$43*'Fund Raising'!$D$43,0)+if(AND(CZ5&lt;='Fund Raising'!$G$43,DA5&gt;'Fund Raising'!$G$43),'Fund Raising'!$H$43*'Fund Raising'!$D$43,0)+if(AND(CZ5&lt;='Fund Raising'!$I$43,DA5&gt;'Fund Raising'!$I$43),'Fund Raising'!$J$43*'Fund Raising'!$D$43,0)</f>
        <v>0</v>
      </c>
      <c r="DA57" s="38">
        <f>if(AND(DA5&lt;='Fund Raising'!$E$43,DB5&gt;'Fund Raising'!$E$43),'Fund Raising'!$F$43*'Fund Raising'!$D$43,0)+if(AND(DA5&lt;='Fund Raising'!$G$43,DB5&gt;'Fund Raising'!$G$43),'Fund Raising'!$H$43*'Fund Raising'!$D$43,0)+if(AND(DA5&lt;='Fund Raising'!$I$43,DB5&gt;'Fund Raising'!$I$43),'Fund Raising'!$J$43*'Fund Raising'!$D$43,0)</f>
        <v>0</v>
      </c>
      <c r="DB57" s="38">
        <f>if(AND(DB5&lt;='Fund Raising'!$E$43,DC5&gt;'Fund Raising'!$E$43),'Fund Raising'!$F$43*'Fund Raising'!$D$43,0)+if(AND(DB5&lt;='Fund Raising'!$G$43,DC5&gt;'Fund Raising'!$G$43),'Fund Raising'!$H$43*'Fund Raising'!$D$43,0)+if(AND(DB5&lt;='Fund Raising'!$I$43,DC5&gt;'Fund Raising'!$I$43),'Fund Raising'!$J$43*'Fund Raising'!$D$43,0)</f>
        <v>0</v>
      </c>
      <c r="DC57" s="38">
        <f>if(AND(DC5&lt;='Fund Raising'!$E$43,DD5&gt;'Fund Raising'!$E$43),'Fund Raising'!$F$43*'Fund Raising'!$D$43,0)+if(AND(DC5&lt;='Fund Raising'!$G$43,DD5&gt;'Fund Raising'!$G$43),'Fund Raising'!$H$43*'Fund Raising'!$D$43,0)+if(AND(DC5&lt;='Fund Raising'!$I$43,DD5&gt;'Fund Raising'!$I$43),'Fund Raising'!$J$43*'Fund Raising'!$D$43,0)</f>
        <v>0</v>
      </c>
      <c r="DD57" s="38">
        <f>if(AND(DD5&lt;='Fund Raising'!$E$43,DE5&gt;'Fund Raising'!$E$43),'Fund Raising'!$F$43*'Fund Raising'!$D$43,0)+if(AND(DD5&lt;='Fund Raising'!$G$43,DE5&gt;'Fund Raising'!$G$43),'Fund Raising'!$H$43*'Fund Raising'!$D$43,0)+if(AND(DD5&lt;='Fund Raising'!$I$43,DE5&gt;'Fund Raising'!$I$43),'Fund Raising'!$J$43*'Fund Raising'!$D$43,0)</f>
        <v>0</v>
      </c>
      <c r="DE57" s="38">
        <f>if(AND(DE5&lt;='Fund Raising'!$E$43,DF5&gt;'Fund Raising'!$E$43),'Fund Raising'!$F$43*'Fund Raising'!$D$43,0)+if(AND(DE5&lt;='Fund Raising'!$G$43,DF5&gt;'Fund Raising'!$G$43),'Fund Raising'!$H$43*'Fund Raising'!$D$43,0)+if(AND(DE5&lt;='Fund Raising'!$I$43,DF5&gt;'Fund Raising'!$I$43),'Fund Raising'!$J$43*'Fund Raising'!$D$43,0)</f>
        <v>0</v>
      </c>
      <c r="DF57" s="38">
        <f>if(AND(DF5&lt;='Fund Raising'!$E$43,DG5&gt;'Fund Raising'!$E$43),'Fund Raising'!$F$43*'Fund Raising'!$D$43,0)+if(AND(DF5&lt;='Fund Raising'!$G$43,DG5&gt;'Fund Raising'!$G$43),'Fund Raising'!$H$43*'Fund Raising'!$D$43,0)+if(AND(DF5&lt;='Fund Raising'!$I$43,DG5&gt;'Fund Raising'!$I$43),'Fund Raising'!$J$43*'Fund Raising'!$D$43,0)</f>
        <v>0</v>
      </c>
      <c r="DG57" s="38">
        <f>if(AND(DG5&lt;='Fund Raising'!$E$43,DH5&gt;'Fund Raising'!$E$43),'Fund Raising'!$F$43*'Fund Raising'!$D$43,0)+if(AND(DG5&lt;='Fund Raising'!$G$43,DH5&gt;'Fund Raising'!$G$43),'Fund Raising'!$H$43*'Fund Raising'!$D$43,0)+if(AND(DG5&lt;='Fund Raising'!$I$43,DH5&gt;'Fund Raising'!$I$43),'Fund Raising'!$J$43*'Fund Raising'!$D$43,0)</f>
        <v>0</v>
      </c>
      <c r="DH57" s="38">
        <f>if(AND(DH5&lt;='Fund Raising'!$E$43,DI5&gt;'Fund Raising'!$E$43),'Fund Raising'!$F$43*'Fund Raising'!$D$43,0)+if(AND(DH5&lt;='Fund Raising'!$G$43,DI5&gt;'Fund Raising'!$G$43),'Fund Raising'!$H$43*'Fund Raising'!$D$43,0)+if(AND(DH5&lt;='Fund Raising'!$I$43,DI5&gt;'Fund Raising'!$I$43),'Fund Raising'!$J$43*'Fund Raising'!$D$43,0)</f>
        <v>0</v>
      </c>
      <c r="DI57" s="38">
        <f>if(AND(DI5&lt;='Fund Raising'!$E$43,DJ5&gt;'Fund Raising'!$E$43),'Fund Raising'!$F$43*'Fund Raising'!$D$43,0)+if(AND(DI5&lt;='Fund Raising'!$G$43,DJ5&gt;'Fund Raising'!$G$43),'Fund Raising'!$H$43*'Fund Raising'!$D$43,0)+if(AND(DI5&lt;='Fund Raising'!$I$43,DJ5&gt;'Fund Raising'!$I$43),'Fund Raising'!$J$43*'Fund Raising'!$D$43,0)</f>
        <v>0</v>
      </c>
      <c r="DJ57" s="38">
        <f>if(AND(DJ5&lt;='Fund Raising'!$E$43,DK5&gt;'Fund Raising'!$E$43),'Fund Raising'!$F$43*'Fund Raising'!$D$43,0)+if(AND(DJ5&lt;='Fund Raising'!$G$43,DK5&gt;'Fund Raising'!$G$43),'Fund Raising'!$H$43*'Fund Raising'!$D$43,0)+if(AND(DJ5&lt;='Fund Raising'!$I$43,DK5&gt;'Fund Raising'!$I$43),'Fund Raising'!$J$43*'Fund Raising'!$D$43,0)</f>
        <v>0</v>
      </c>
      <c r="DK57" s="38">
        <f>if(AND(DK5&lt;='Fund Raising'!$E$43,DL5&gt;'Fund Raising'!$E$43),'Fund Raising'!$F$43*'Fund Raising'!$D$43,0)+if(AND(DK5&lt;='Fund Raising'!$G$43,DL5&gt;'Fund Raising'!$G$43),'Fund Raising'!$H$43*'Fund Raising'!$D$43,0)+if(AND(DK5&lt;='Fund Raising'!$I$43,DL5&gt;'Fund Raising'!$I$43),'Fund Raising'!$J$43*'Fund Raising'!$D$43,0)</f>
        <v>0</v>
      </c>
      <c r="DL57" s="38">
        <f>if(AND(DL5&lt;='Fund Raising'!$E$43,DM5&gt;'Fund Raising'!$E$43),'Fund Raising'!$F$43*'Fund Raising'!$D$43,0)+if(AND(DL5&lt;='Fund Raising'!$G$43,DM5&gt;'Fund Raising'!$G$43),'Fund Raising'!$H$43*'Fund Raising'!$D$43,0)+if(AND(DL5&lt;='Fund Raising'!$I$43,DM5&gt;'Fund Raising'!$I$43),'Fund Raising'!$J$43*'Fund Raising'!$D$43,0)</f>
        <v>0</v>
      </c>
      <c r="DM57" s="38">
        <f>if(AND(DM5&lt;='Fund Raising'!$E$43,DN5&gt;'Fund Raising'!$E$43),'Fund Raising'!$F$43*'Fund Raising'!$D$43,0)+if(AND(DM5&lt;='Fund Raising'!$G$43,DN5&gt;'Fund Raising'!$G$43),'Fund Raising'!$H$43*'Fund Raising'!$D$43,0)+if(AND(DM5&lt;='Fund Raising'!$I$43,DN5&gt;'Fund Raising'!$I$43),'Fund Raising'!$J$43*'Fund Raising'!$D$43,0)</f>
        <v>0</v>
      </c>
      <c r="DN57" s="38">
        <f>if(AND(DN5&lt;='Fund Raising'!$E$43,DO5&gt;'Fund Raising'!$E$43),'Fund Raising'!$F$43*'Fund Raising'!$D$43,0)+if(AND(DN5&lt;='Fund Raising'!$G$43,DO5&gt;'Fund Raising'!$G$43),'Fund Raising'!$H$43*'Fund Raising'!$D$43,0)+if(AND(DN5&lt;='Fund Raising'!$I$43,DO5&gt;'Fund Raising'!$I$43),'Fund Raising'!$J$43*'Fund Raising'!$D$43,0)</f>
        <v>0</v>
      </c>
      <c r="DO57" s="38">
        <f>if(AND(DO5&lt;='Fund Raising'!$E$43,DP5&gt;'Fund Raising'!$E$43),'Fund Raising'!$F$43*'Fund Raising'!$D$43,0)+if(AND(DO5&lt;='Fund Raising'!$G$43,DP5&gt;'Fund Raising'!$G$43),'Fund Raising'!$H$43*'Fund Raising'!$D$43,0)+if(AND(DO5&lt;='Fund Raising'!$I$43,DP5&gt;'Fund Raising'!$I$43),'Fund Raising'!$J$43*'Fund Raising'!$D$43,0)</f>
        <v>0</v>
      </c>
      <c r="DP57" s="38">
        <f>if(AND(DP5&lt;='Fund Raising'!$E$43,DQ5&gt;'Fund Raising'!$E$43),'Fund Raising'!$F$43*'Fund Raising'!$D$43,0)+if(AND(DP5&lt;='Fund Raising'!$G$43,DQ5&gt;'Fund Raising'!$G$43),'Fund Raising'!$H$43*'Fund Raising'!$D$43,0)+if(AND(DP5&lt;='Fund Raising'!$I$43,DQ5&gt;'Fund Raising'!$I$43),'Fund Raising'!$J$43*'Fund Raising'!$D$43,0)</f>
        <v>0</v>
      </c>
      <c r="DQ57" s="38">
        <f>if(AND(DQ5&lt;='Fund Raising'!$E$43,DR5&gt;'Fund Raising'!$E$43),'Fund Raising'!$F$43*'Fund Raising'!$D$43,0)+if(AND(DQ5&lt;='Fund Raising'!$G$43,DR5&gt;'Fund Raising'!$G$43),'Fund Raising'!$H$43*'Fund Raising'!$D$43,0)+if(AND(DQ5&lt;='Fund Raising'!$I$43,DR5&gt;'Fund Raising'!$I$43),'Fund Raising'!$J$43*'Fund Raising'!$D$43,0)</f>
        <v>0</v>
      </c>
      <c r="DR57" s="38">
        <f>if(AND(DR5&lt;='Fund Raising'!$E$43,DS5&gt;'Fund Raising'!$E$43),'Fund Raising'!$F$43*'Fund Raising'!$D$43,0)+if(AND(DR5&lt;='Fund Raising'!$G$43,DS5&gt;'Fund Raising'!$G$43),'Fund Raising'!$H$43*'Fund Raising'!$D$43,0)+if(AND(DR5&lt;='Fund Raising'!$I$43,DS5&gt;'Fund Raising'!$I$43),'Fund Raising'!$J$43*'Fund Raising'!$D$43,0)</f>
        <v>0</v>
      </c>
    </row>
    <row r="58" ht="14.25" customHeight="1" outlineLevel="1">
      <c r="B58" s="289" t="s">
        <v>254</v>
      </c>
      <c r="C58" s="288"/>
      <c r="D58" s="288"/>
      <c r="E58" s="288"/>
      <c r="F58" s="288"/>
      <c r="G58" s="288"/>
      <c r="H58" s="288"/>
      <c r="I58" s="288"/>
      <c r="J58" s="288"/>
      <c r="K58" s="288"/>
      <c r="L58" s="288"/>
      <c r="M58" s="288"/>
      <c r="N58" s="288"/>
      <c r="O58" s="288"/>
      <c r="P58" s="288"/>
      <c r="Q58" s="288"/>
      <c r="R58" s="288"/>
      <c r="S58" s="288"/>
      <c r="T58" s="288"/>
      <c r="U58" s="288"/>
      <c r="V58" s="288"/>
      <c r="W58" s="288"/>
      <c r="X58" s="288"/>
      <c r="Y58" s="288"/>
      <c r="Z58" s="288"/>
      <c r="AA58" s="288"/>
      <c r="AB58" s="288"/>
      <c r="AC58" s="288"/>
      <c r="AD58" s="288"/>
      <c r="AE58" s="288"/>
      <c r="AF58" s="288"/>
      <c r="AG58" s="288"/>
      <c r="AH58" s="288"/>
      <c r="AI58" s="288"/>
      <c r="AJ58" s="288"/>
      <c r="AK58" s="288"/>
      <c r="AL58" s="288"/>
      <c r="AM58" s="288"/>
      <c r="AN58" s="288"/>
      <c r="AO58" s="288"/>
      <c r="AP58" s="288"/>
      <c r="AQ58" s="288"/>
      <c r="AR58" s="288"/>
      <c r="AS58" s="288"/>
      <c r="AT58" s="288"/>
      <c r="AU58" s="288"/>
      <c r="AV58" s="288"/>
      <c r="AW58" s="288"/>
      <c r="AX58" s="288"/>
      <c r="AY58" s="288"/>
      <c r="AZ58" s="288"/>
      <c r="BA58" s="288"/>
      <c r="BB58" s="288"/>
      <c r="BC58" s="288"/>
      <c r="BD58" s="288"/>
      <c r="BE58" s="288"/>
      <c r="BF58" s="288"/>
      <c r="BG58" s="288"/>
      <c r="BH58" s="288"/>
      <c r="BI58" s="288"/>
      <c r="BJ58" s="288"/>
      <c r="BK58" s="288"/>
      <c r="BL58" s="288"/>
      <c r="BM58" s="288"/>
      <c r="BN58" s="288"/>
      <c r="BO58" s="288"/>
      <c r="BP58" s="288"/>
      <c r="BQ58" s="288"/>
      <c r="BR58" s="288"/>
      <c r="BS58" s="288"/>
      <c r="BT58" s="288"/>
      <c r="BU58" s="288"/>
      <c r="BV58" s="288"/>
      <c r="BW58" s="288"/>
      <c r="BX58" s="288"/>
      <c r="BY58" s="288"/>
      <c r="BZ58" s="288"/>
      <c r="CA58" s="288"/>
      <c r="CB58" s="288"/>
      <c r="CC58" s="288"/>
      <c r="CD58" s="288"/>
      <c r="CE58" s="288"/>
      <c r="CF58" s="288"/>
      <c r="CG58" s="288"/>
      <c r="CH58" s="288"/>
      <c r="CI58" s="288"/>
      <c r="CJ58" s="288"/>
      <c r="CK58" s="288"/>
      <c r="CL58" s="288"/>
      <c r="CM58" s="288"/>
      <c r="CN58" s="288"/>
      <c r="CO58" s="288"/>
      <c r="CP58" s="288"/>
      <c r="CQ58" s="288"/>
      <c r="CR58" s="288"/>
      <c r="CS58" s="288"/>
      <c r="CT58" s="288"/>
      <c r="CU58" s="288"/>
      <c r="CV58" s="288"/>
      <c r="CW58" s="288"/>
      <c r="CX58" s="288"/>
      <c r="CY58" s="288"/>
      <c r="CZ58" s="288"/>
      <c r="DA58" s="288"/>
      <c r="DB58" s="288"/>
      <c r="DC58" s="288"/>
      <c r="DD58" s="288"/>
      <c r="DE58" s="288"/>
      <c r="DF58" s="288"/>
      <c r="DG58" s="288"/>
      <c r="DH58" s="288"/>
      <c r="DI58" s="288"/>
      <c r="DJ58" s="288"/>
      <c r="DK58" s="288"/>
      <c r="DL58" s="288"/>
      <c r="DM58" s="288"/>
      <c r="DN58" s="288"/>
      <c r="DO58" s="288"/>
      <c r="DP58" s="288"/>
      <c r="DQ58" s="288"/>
      <c r="DR58" s="288"/>
    </row>
    <row r="59" ht="14.25" customHeight="1" outlineLevel="2">
      <c r="B59" s="12" t="str">
        <f>'Fund Raising'!B43</f>
        <v>Airdrops</v>
      </c>
      <c r="C59" s="38">
        <f>C57</f>
        <v>0</v>
      </c>
      <c r="D59" s="38">
        <f t="shared" ref="D59:DR59" si="36">C59+D57</f>
        <v>0</v>
      </c>
      <c r="E59" s="38">
        <f t="shared" si="36"/>
        <v>0</v>
      </c>
      <c r="F59" s="38">
        <f t="shared" si="36"/>
        <v>0</v>
      </c>
      <c r="G59" s="38">
        <f t="shared" si="36"/>
        <v>0</v>
      </c>
      <c r="H59" s="38">
        <f t="shared" si="36"/>
        <v>0</v>
      </c>
      <c r="I59" s="38">
        <f t="shared" si="36"/>
        <v>0</v>
      </c>
      <c r="J59" s="38">
        <f t="shared" si="36"/>
        <v>0</v>
      </c>
      <c r="K59" s="38">
        <f t="shared" si="36"/>
        <v>0</v>
      </c>
      <c r="L59" s="38">
        <f t="shared" si="36"/>
        <v>0</v>
      </c>
      <c r="M59" s="38">
        <f t="shared" si="36"/>
        <v>0</v>
      </c>
      <c r="N59" s="38">
        <f t="shared" si="36"/>
        <v>0</v>
      </c>
      <c r="O59" s="38">
        <f t="shared" si="36"/>
        <v>0</v>
      </c>
      <c r="P59" s="38">
        <f t="shared" si="36"/>
        <v>0</v>
      </c>
      <c r="Q59" s="38">
        <f t="shared" si="36"/>
        <v>0</v>
      </c>
      <c r="R59" s="38">
        <f t="shared" si="36"/>
        <v>0</v>
      </c>
      <c r="S59" s="38">
        <f t="shared" si="36"/>
        <v>0</v>
      </c>
      <c r="T59" s="38">
        <f t="shared" si="36"/>
        <v>0</v>
      </c>
      <c r="U59" s="38">
        <f t="shared" si="36"/>
        <v>0</v>
      </c>
      <c r="V59" s="38">
        <f t="shared" si="36"/>
        <v>0</v>
      </c>
      <c r="W59" s="38">
        <f t="shared" si="36"/>
        <v>0</v>
      </c>
      <c r="X59" s="38">
        <f t="shared" si="36"/>
        <v>0</v>
      </c>
      <c r="Y59" s="38">
        <f t="shared" si="36"/>
        <v>0</v>
      </c>
      <c r="Z59" s="38">
        <f t="shared" si="36"/>
        <v>0</v>
      </c>
      <c r="AA59" s="38">
        <f t="shared" si="36"/>
        <v>0</v>
      </c>
      <c r="AB59" s="38">
        <f t="shared" si="36"/>
        <v>0</v>
      </c>
      <c r="AC59" s="38">
        <f t="shared" si="36"/>
        <v>0</v>
      </c>
      <c r="AD59" s="38">
        <f t="shared" si="36"/>
        <v>0</v>
      </c>
      <c r="AE59" s="38">
        <f t="shared" si="36"/>
        <v>0</v>
      </c>
      <c r="AF59" s="38">
        <f t="shared" si="36"/>
        <v>0</v>
      </c>
      <c r="AG59" s="38">
        <f t="shared" si="36"/>
        <v>0</v>
      </c>
      <c r="AH59" s="38">
        <f t="shared" si="36"/>
        <v>0</v>
      </c>
      <c r="AI59" s="38">
        <f t="shared" si="36"/>
        <v>0</v>
      </c>
      <c r="AJ59" s="38">
        <f t="shared" si="36"/>
        <v>0</v>
      </c>
      <c r="AK59" s="38">
        <f t="shared" si="36"/>
        <v>0</v>
      </c>
      <c r="AL59" s="38">
        <f t="shared" si="36"/>
        <v>0</v>
      </c>
      <c r="AM59" s="38">
        <f t="shared" si="36"/>
        <v>0</v>
      </c>
      <c r="AN59" s="38">
        <f t="shared" si="36"/>
        <v>0</v>
      </c>
      <c r="AO59" s="38">
        <f t="shared" si="36"/>
        <v>0</v>
      </c>
      <c r="AP59" s="38">
        <f t="shared" si="36"/>
        <v>0</v>
      </c>
      <c r="AQ59" s="38">
        <f t="shared" si="36"/>
        <v>0</v>
      </c>
      <c r="AR59" s="38">
        <f t="shared" si="36"/>
        <v>0</v>
      </c>
      <c r="AS59" s="38">
        <f t="shared" si="36"/>
        <v>0</v>
      </c>
      <c r="AT59" s="38">
        <f t="shared" si="36"/>
        <v>0</v>
      </c>
      <c r="AU59" s="38">
        <f t="shared" si="36"/>
        <v>0</v>
      </c>
      <c r="AV59" s="38">
        <f t="shared" si="36"/>
        <v>0</v>
      </c>
      <c r="AW59" s="38">
        <f t="shared" si="36"/>
        <v>0</v>
      </c>
      <c r="AX59" s="38">
        <f t="shared" si="36"/>
        <v>0</v>
      </c>
      <c r="AY59" s="38">
        <f t="shared" si="36"/>
        <v>0</v>
      </c>
      <c r="AZ59" s="38">
        <f t="shared" si="36"/>
        <v>0</v>
      </c>
      <c r="BA59" s="38">
        <f t="shared" si="36"/>
        <v>0</v>
      </c>
      <c r="BB59" s="38">
        <f t="shared" si="36"/>
        <v>0</v>
      </c>
      <c r="BC59" s="38">
        <f t="shared" si="36"/>
        <v>0</v>
      </c>
      <c r="BD59" s="38">
        <f t="shared" si="36"/>
        <v>0</v>
      </c>
      <c r="BE59" s="38">
        <f t="shared" si="36"/>
        <v>0</v>
      </c>
      <c r="BF59" s="38">
        <f t="shared" si="36"/>
        <v>0</v>
      </c>
      <c r="BG59" s="38">
        <f t="shared" si="36"/>
        <v>0</v>
      </c>
      <c r="BH59" s="38">
        <f t="shared" si="36"/>
        <v>0</v>
      </c>
      <c r="BI59" s="38">
        <f t="shared" si="36"/>
        <v>0</v>
      </c>
      <c r="BJ59" s="38">
        <f t="shared" si="36"/>
        <v>0</v>
      </c>
      <c r="BK59" s="38">
        <f t="shared" si="36"/>
        <v>0</v>
      </c>
      <c r="BL59" s="38">
        <f t="shared" si="36"/>
        <v>0</v>
      </c>
      <c r="BM59" s="38">
        <f t="shared" si="36"/>
        <v>0</v>
      </c>
      <c r="BN59" s="38">
        <f t="shared" si="36"/>
        <v>0</v>
      </c>
      <c r="BO59" s="38">
        <f t="shared" si="36"/>
        <v>0</v>
      </c>
      <c r="BP59" s="38">
        <f t="shared" si="36"/>
        <v>0</v>
      </c>
      <c r="BQ59" s="38">
        <f t="shared" si="36"/>
        <v>0</v>
      </c>
      <c r="BR59" s="38">
        <f t="shared" si="36"/>
        <v>0</v>
      </c>
      <c r="BS59" s="38">
        <f t="shared" si="36"/>
        <v>0</v>
      </c>
      <c r="BT59" s="38">
        <f t="shared" si="36"/>
        <v>0</v>
      </c>
      <c r="BU59" s="38">
        <f t="shared" si="36"/>
        <v>0</v>
      </c>
      <c r="BV59" s="38">
        <f t="shared" si="36"/>
        <v>0</v>
      </c>
      <c r="BW59" s="38">
        <f t="shared" si="36"/>
        <v>0</v>
      </c>
      <c r="BX59" s="38">
        <f t="shared" si="36"/>
        <v>0</v>
      </c>
      <c r="BY59" s="38">
        <f t="shared" si="36"/>
        <v>0</v>
      </c>
      <c r="BZ59" s="38">
        <f t="shared" si="36"/>
        <v>0</v>
      </c>
      <c r="CA59" s="38">
        <f t="shared" si="36"/>
        <v>0</v>
      </c>
      <c r="CB59" s="38">
        <f t="shared" si="36"/>
        <v>0</v>
      </c>
      <c r="CC59" s="38">
        <f t="shared" si="36"/>
        <v>0</v>
      </c>
      <c r="CD59" s="38">
        <f t="shared" si="36"/>
        <v>0</v>
      </c>
      <c r="CE59" s="38">
        <f t="shared" si="36"/>
        <v>0</v>
      </c>
      <c r="CF59" s="38">
        <f t="shared" si="36"/>
        <v>0</v>
      </c>
      <c r="CG59" s="38">
        <f t="shared" si="36"/>
        <v>0</v>
      </c>
      <c r="CH59" s="38">
        <f t="shared" si="36"/>
        <v>0</v>
      </c>
      <c r="CI59" s="38">
        <f t="shared" si="36"/>
        <v>0</v>
      </c>
      <c r="CJ59" s="38">
        <f t="shared" si="36"/>
        <v>0</v>
      </c>
      <c r="CK59" s="38">
        <f t="shared" si="36"/>
        <v>0</v>
      </c>
      <c r="CL59" s="38">
        <f t="shared" si="36"/>
        <v>0</v>
      </c>
      <c r="CM59" s="38">
        <f t="shared" si="36"/>
        <v>0</v>
      </c>
      <c r="CN59" s="38">
        <f t="shared" si="36"/>
        <v>0</v>
      </c>
      <c r="CO59" s="38">
        <f t="shared" si="36"/>
        <v>0</v>
      </c>
      <c r="CP59" s="38">
        <f t="shared" si="36"/>
        <v>0</v>
      </c>
      <c r="CQ59" s="38">
        <f t="shared" si="36"/>
        <v>0</v>
      </c>
      <c r="CR59" s="38">
        <f t="shared" si="36"/>
        <v>0</v>
      </c>
      <c r="CS59" s="38">
        <f t="shared" si="36"/>
        <v>0</v>
      </c>
      <c r="CT59" s="38">
        <f t="shared" si="36"/>
        <v>0</v>
      </c>
      <c r="CU59" s="38">
        <f t="shared" si="36"/>
        <v>0</v>
      </c>
      <c r="CV59" s="38">
        <f t="shared" si="36"/>
        <v>0</v>
      </c>
      <c r="CW59" s="38">
        <f t="shared" si="36"/>
        <v>0</v>
      </c>
      <c r="CX59" s="38">
        <f t="shared" si="36"/>
        <v>0</v>
      </c>
      <c r="CY59" s="38">
        <f t="shared" si="36"/>
        <v>0</v>
      </c>
      <c r="CZ59" s="38">
        <f t="shared" si="36"/>
        <v>0</v>
      </c>
      <c r="DA59" s="38">
        <f t="shared" si="36"/>
        <v>0</v>
      </c>
      <c r="DB59" s="38">
        <f t="shared" si="36"/>
        <v>0</v>
      </c>
      <c r="DC59" s="38">
        <f t="shared" si="36"/>
        <v>0</v>
      </c>
      <c r="DD59" s="38">
        <f t="shared" si="36"/>
        <v>0</v>
      </c>
      <c r="DE59" s="38">
        <f t="shared" si="36"/>
        <v>0</v>
      </c>
      <c r="DF59" s="38">
        <f t="shared" si="36"/>
        <v>0</v>
      </c>
      <c r="DG59" s="38">
        <f t="shared" si="36"/>
        <v>0</v>
      </c>
      <c r="DH59" s="38">
        <f t="shared" si="36"/>
        <v>0</v>
      </c>
      <c r="DI59" s="38">
        <f t="shared" si="36"/>
        <v>0</v>
      </c>
      <c r="DJ59" s="38">
        <f t="shared" si="36"/>
        <v>0</v>
      </c>
      <c r="DK59" s="38">
        <f t="shared" si="36"/>
        <v>0</v>
      </c>
      <c r="DL59" s="38">
        <f t="shared" si="36"/>
        <v>0</v>
      </c>
      <c r="DM59" s="38">
        <f t="shared" si="36"/>
        <v>0</v>
      </c>
      <c r="DN59" s="38">
        <f t="shared" si="36"/>
        <v>0</v>
      </c>
      <c r="DO59" s="38">
        <f t="shared" si="36"/>
        <v>0</v>
      </c>
      <c r="DP59" s="38">
        <f t="shared" si="36"/>
        <v>0</v>
      </c>
      <c r="DQ59" s="38">
        <f t="shared" si="36"/>
        <v>0</v>
      </c>
      <c r="DR59" s="38">
        <f t="shared" si="36"/>
        <v>0</v>
      </c>
    </row>
    <row r="60" ht="14.25" customHeight="1" outlineLevel="1">
      <c r="B60" s="289" t="str">
        <f>'Fund Raising'!B43&amp;" / $"</f>
        <v>Airdrops / $</v>
      </c>
      <c r="C60" s="291"/>
      <c r="D60" s="291"/>
      <c r="E60" s="291"/>
      <c r="F60" s="291"/>
      <c r="G60" s="291"/>
      <c r="H60" s="291"/>
      <c r="I60" s="291"/>
      <c r="J60" s="291"/>
      <c r="K60" s="291"/>
      <c r="L60" s="291"/>
      <c r="M60" s="291"/>
      <c r="N60" s="291"/>
      <c r="O60" s="291"/>
      <c r="P60" s="291"/>
      <c r="Q60" s="291"/>
      <c r="R60" s="291"/>
      <c r="S60" s="291"/>
      <c r="T60" s="291"/>
      <c r="U60" s="291"/>
      <c r="V60" s="291"/>
      <c r="W60" s="291"/>
      <c r="X60" s="291"/>
      <c r="Y60" s="291"/>
      <c r="Z60" s="291"/>
      <c r="AA60" s="291"/>
      <c r="AB60" s="291"/>
      <c r="AC60" s="291"/>
      <c r="AD60" s="291"/>
      <c r="AE60" s="291"/>
      <c r="AF60" s="291"/>
      <c r="AG60" s="291"/>
      <c r="AH60" s="291"/>
      <c r="AI60" s="291"/>
      <c r="AJ60" s="291"/>
      <c r="AK60" s="291"/>
      <c r="AL60" s="291"/>
      <c r="AM60" s="291"/>
      <c r="AN60" s="291"/>
      <c r="AO60" s="291"/>
      <c r="AP60" s="291"/>
      <c r="AQ60" s="291"/>
      <c r="AR60" s="291"/>
      <c r="AS60" s="291"/>
      <c r="AT60" s="291"/>
      <c r="AU60" s="291"/>
      <c r="AV60" s="291"/>
      <c r="AW60" s="291"/>
      <c r="AX60" s="291"/>
      <c r="AY60" s="291"/>
      <c r="AZ60" s="291"/>
      <c r="BA60" s="291"/>
      <c r="BB60" s="291"/>
      <c r="BC60" s="291"/>
      <c r="BD60" s="291"/>
      <c r="BE60" s="291"/>
      <c r="BF60" s="291"/>
      <c r="BG60" s="291"/>
      <c r="BH60" s="291"/>
      <c r="BI60" s="291"/>
      <c r="BJ60" s="291"/>
      <c r="BK60" s="291"/>
      <c r="BL60" s="291"/>
      <c r="BM60" s="291"/>
      <c r="BN60" s="291"/>
      <c r="BO60" s="291"/>
      <c r="BP60" s="291"/>
      <c r="BQ60" s="291"/>
      <c r="BR60" s="291"/>
      <c r="BS60" s="291"/>
      <c r="BT60" s="291"/>
      <c r="BU60" s="291"/>
      <c r="BV60" s="291"/>
      <c r="BW60" s="291"/>
      <c r="BX60" s="291"/>
      <c r="BY60" s="291"/>
      <c r="BZ60" s="291"/>
      <c r="CA60" s="291"/>
      <c r="CB60" s="291"/>
      <c r="CC60" s="291"/>
      <c r="CD60" s="291"/>
      <c r="CE60" s="291"/>
      <c r="CF60" s="291"/>
      <c r="CG60" s="291"/>
      <c r="CH60" s="291"/>
      <c r="CI60" s="291"/>
      <c r="CJ60" s="291"/>
      <c r="CK60" s="291"/>
      <c r="CL60" s="291"/>
      <c r="CM60" s="291"/>
      <c r="CN60" s="291"/>
      <c r="CO60" s="291"/>
      <c r="CP60" s="291"/>
      <c r="CQ60" s="291"/>
      <c r="CR60" s="291"/>
      <c r="CS60" s="291"/>
      <c r="CT60" s="291"/>
      <c r="CU60" s="291"/>
      <c r="CV60" s="291"/>
      <c r="CW60" s="291"/>
      <c r="CX60" s="291"/>
      <c r="CY60" s="291"/>
      <c r="CZ60" s="291"/>
      <c r="DA60" s="291"/>
      <c r="DB60" s="291"/>
      <c r="DC60" s="291"/>
      <c r="DD60" s="291"/>
      <c r="DE60" s="291"/>
      <c r="DF60" s="291"/>
      <c r="DG60" s="291"/>
      <c r="DH60" s="291"/>
      <c r="DI60" s="291"/>
      <c r="DJ60" s="291"/>
      <c r="DK60" s="291"/>
      <c r="DL60" s="291"/>
      <c r="DM60" s="291"/>
      <c r="DN60" s="291"/>
      <c r="DO60" s="291"/>
      <c r="DP60" s="291"/>
      <c r="DQ60" s="291"/>
      <c r="DR60" s="291"/>
    </row>
    <row r="61" ht="14.25" customHeight="1" outlineLevel="1">
      <c r="B61" s="12" t="str">
        <f>'Fund Raising'!B43</f>
        <v>Airdrops</v>
      </c>
      <c r="C61" s="38">
        <f t="shared" ref="C61:DR61" si="37">C57*C187</f>
        <v>0</v>
      </c>
      <c r="D61" s="38">
        <f t="shared" si="37"/>
        <v>0</v>
      </c>
      <c r="E61" s="38">
        <f t="shared" si="37"/>
        <v>0</v>
      </c>
      <c r="F61" s="38">
        <f t="shared" si="37"/>
        <v>0</v>
      </c>
      <c r="G61" s="38">
        <f t="shared" si="37"/>
        <v>0</v>
      </c>
      <c r="H61" s="38">
        <f t="shared" si="37"/>
        <v>0</v>
      </c>
      <c r="I61" s="38">
        <f t="shared" si="37"/>
        <v>0</v>
      </c>
      <c r="J61" s="38">
        <f t="shared" si="37"/>
        <v>0</v>
      </c>
      <c r="K61" s="38">
        <f t="shared" si="37"/>
        <v>0</v>
      </c>
      <c r="L61" s="38">
        <f t="shared" si="37"/>
        <v>0</v>
      </c>
      <c r="M61" s="38">
        <f t="shared" si="37"/>
        <v>0</v>
      </c>
      <c r="N61" s="38">
        <f t="shared" si="37"/>
        <v>0</v>
      </c>
      <c r="O61" s="38">
        <f t="shared" si="37"/>
        <v>0</v>
      </c>
      <c r="P61" s="38">
        <f t="shared" si="37"/>
        <v>0</v>
      </c>
      <c r="Q61" s="38">
        <f t="shared" si="37"/>
        <v>0</v>
      </c>
      <c r="R61" s="38">
        <f t="shared" si="37"/>
        <v>0</v>
      </c>
      <c r="S61" s="38">
        <f t="shared" si="37"/>
        <v>0</v>
      </c>
      <c r="T61" s="38">
        <f t="shared" si="37"/>
        <v>0</v>
      </c>
      <c r="U61" s="38">
        <f t="shared" si="37"/>
        <v>0</v>
      </c>
      <c r="V61" s="38">
        <f t="shared" si="37"/>
        <v>0</v>
      </c>
      <c r="W61" s="38">
        <f t="shared" si="37"/>
        <v>0</v>
      </c>
      <c r="X61" s="38">
        <f t="shared" si="37"/>
        <v>0</v>
      </c>
      <c r="Y61" s="38">
        <f t="shared" si="37"/>
        <v>0</v>
      </c>
      <c r="Z61" s="38">
        <f t="shared" si="37"/>
        <v>0</v>
      </c>
      <c r="AA61" s="38">
        <f t="shared" si="37"/>
        <v>0</v>
      </c>
      <c r="AB61" s="38">
        <f t="shared" si="37"/>
        <v>0</v>
      </c>
      <c r="AC61" s="38">
        <f t="shared" si="37"/>
        <v>0</v>
      </c>
      <c r="AD61" s="38">
        <f t="shared" si="37"/>
        <v>0</v>
      </c>
      <c r="AE61" s="38">
        <f t="shared" si="37"/>
        <v>0</v>
      </c>
      <c r="AF61" s="38">
        <f t="shared" si="37"/>
        <v>0</v>
      </c>
      <c r="AG61" s="38">
        <f t="shared" si="37"/>
        <v>0</v>
      </c>
      <c r="AH61" s="38">
        <f t="shared" si="37"/>
        <v>0</v>
      </c>
      <c r="AI61" s="38">
        <f t="shared" si="37"/>
        <v>0</v>
      </c>
      <c r="AJ61" s="38">
        <f t="shared" si="37"/>
        <v>0</v>
      </c>
      <c r="AK61" s="38">
        <f t="shared" si="37"/>
        <v>0</v>
      </c>
      <c r="AL61" s="38">
        <f t="shared" si="37"/>
        <v>0</v>
      </c>
      <c r="AM61" s="38">
        <f t="shared" si="37"/>
        <v>0</v>
      </c>
      <c r="AN61" s="38">
        <f t="shared" si="37"/>
        <v>0</v>
      </c>
      <c r="AO61" s="38">
        <f t="shared" si="37"/>
        <v>0</v>
      </c>
      <c r="AP61" s="38">
        <f t="shared" si="37"/>
        <v>0</v>
      </c>
      <c r="AQ61" s="38">
        <f t="shared" si="37"/>
        <v>0</v>
      </c>
      <c r="AR61" s="38">
        <f t="shared" si="37"/>
        <v>0</v>
      </c>
      <c r="AS61" s="38">
        <f t="shared" si="37"/>
        <v>0</v>
      </c>
      <c r="AT61" s="38">
        <f t="shared" si="37"/>
        <v>0</v>
      </c>
      <c r="AU61" s="38">
        <f t="shared" si="37"/>
        <v>0</v>
      </c>
      <c r="AV61" s="38">
        <f t="shared" si="37"/>
        <v>0</v>
      </c>
      <c r="AW61" s="38">
        <f t="shared" si="37"/>
        <v>0</v>
      </c>
      <c r="AX61" s="38">
        <f t="shared" si="37"/>
        <v>0</v>
      </c>
      <c r="AY61" s="38">
        <f t="shared" si="37"/>
        <v>0</v>
      </c>
      <c r="AZ61" s="38">
        <f t="shared" si="37"/>
        <v>0</v>
      </c>
      <c r="BA61" s="38">
        <f t="shared" si="37"/>
        <v>0</v>
      </c>
      <c r="BB61" s="38">
        <f t="shared" si="37"/>
        <v>0</v>
      </c>
      <c r="BC61" s="38">
        <f t="shared" si="37"/>
        <v>0</v>
      </c>
      <c r="BD61" s="38">
        <f t="shared" si="37"/>
        <v>0</v>
      </c>
      <c r="BE61" s="38">
        <f t="shared" si="37"/>
        <v>0</v>
      </c>
      <c r="BF61" s="38">
        <f t="shared" si="37"/>
        <v>0</v>
      </c>
      <c r="BG61" s="38">
        <f t="shared" si="37"/>
        <v>0</v>
      </c>
      <c r="BH61" s="38">
        <f t="shared" si="37"/>
        <v>0</v>
      </c>
      <c r="BI61" s="38">
        <f t="shared" si="37"/>
        <v>0</v>
      </c>
      <c r="BJ61" s="38">
        <f t="shared" si="37"/>
        <v>0</v>
      </c>
      <c r="BK61" s="38">
        <f t="shared" si="37"/>
        <v>0</v>
      </c>
      <c r="BL61" s="38">
        <f t="shared" si="37"/>
        <v>0</v>
      </c>
      <c r="BM61" s="38">
        <f t="shared" si="37"/>
        <v>0</v>
      </c>
      <c r="BN61" s="38">
        <f t="shared" si="37"/>
        <v>0</v>
      </c>
      <c r="BO61" s="38">
        <f t="shared" si="37"/>
        <v>0</v>
      </c>
      <c r="BP61" s="38">
        <f t="shared" si="37"/>
        <v>0</v>
      </c>
      <c r="BQ61" s="38">
        <f t="shared" si="37"/>
        <v>0</v>
      </c>
      <c r="BR61" s="38">
        <f t="shared" si="37"/>
        <v>0</v>
      </c>
      <c r="BS61" s="38">
        <f t="shared" si="37"/>
        <v>0</v>
      </c>
      <c r="BT61" s="38">
        <f t="shared" si="37"/>
        <v>0</v>
      </c>
      <c r="BU61" s="38">
        <f t="shared" si="37"/>
        <v>0</v>
      </c>
      <c r="BV61" s="38">
        <f t="shared" si="37"/>
        <v>0</v>
      </c>
      <c r="BW61" s="38">
        <f t="shared" si="37"/>
        <v>0</v>
      </c>
      <c r="BX61" s="38">
        <f t="shared" si="37"/>
        <v>0</v>
      </c>
      <c r="BY61" s="38">
        <f t="shared" si="37"/>
        <v>0</v>
      </c>
      <c r="BZ61" s="38">
        <f t="shared" si="37"/>
        <v>0</v>
      </c>
      <c r="CA61" s="38">
        <f t="shared" si="37"/>
        <v>0</v>
      </c>
      <c r="CB61" s="38">
        <f t="shared" si="37"/>
        <v>0</v>
      </c>
      <c r="CC61" s="38">
        <f t="shared" si="37"/>
        <v>0</v>
      </c>
      <c r="CD61" s="38">
        <f t="shared" si="37"/>
        <v>0</v>
      </c>
      <c r="CE61" s="38">
        <f t="shared" si="37"/>
        <v>0</v>
      </c>
      <c r="CF61" s="38">
        <f t="shared" si="37"/>
        <v>0</v>
      </c>
      <c r="CG61" s="38">
        <f t="shared" si="37"/>
        <v>0</v>
      </c>
      <c r="CH61" s="38">
        <f t="shared" si="37"/>
        <v>0</v>
      </c>
      <c r="CI61" s="38">
        <f t="shared" si="37"/>
        <v>0</v>
      </c>
      <c r="CJ61" s="38">
        <f t="shared" si="37"/>
        <v>0</v>
      </c>
      <c r="CK61" s="38">
        <f t="shared" si="37"/>
        <v>0</v>
      </c>
      <c r="CL61" s="38">
        <f t="shared" si="37"/>
        <v>0</v>
      </c>
      <c r="CM61" s="38">
        <f t="shared" si="37"/>
        <v>0</v>
      </c>
      <c r="CN61" s="38">
        <f t="shared" si="37"/>
        <v>0</v>
      </c>
      <c r="CO61" s="38">
        <f t="shared" si="37"/>
        <v>0</v>
      </c>
      <c r="CP61" s="38">
        <f t="shared" si="37"/>
        <v>0</v>
      </c>
      <c r="CQ61" s="38">
        <f t="shared" si="37"/>
        <v>0</v>
      </c>
      <c r="CR61" s="38">
        <f t="shared" si="37"/>
        <v>0</v>
      </c>
      <c r="CS61" s="38">
        <f t="shared" si="37"/>
        <v>0</v>
      </c>
      <c r="CT61" s="38">
        <f t="shared" si="37"/>
        <v>0</v>
      </c>
      <c r="CU61" s="38">
        <f t="shared" si="37"/>
        <v>0</v>
      </c>
      <c r="CV61" s="38">
        <f t="shared" si="37"/>
        <v>0</v>
      </c>
      <c r="CW61" s="38">
        <f t="shared" si="37"/>
        <v>0</v>
      </c>
      <c r="CX61" s="38">
        <f t="shared" si="37"/>
        <v>0</v>
      </c>
      <c r="CY61" s="38">
        <f t="shared" si="37"/>
        <v>0</v>
      </c>
      <c r="CZ61" s="38">
        <f t="shared" si="37"/>
        <v>0</v>
      </c>
      <c r="DA61" s="38">
        <f t="shared" si="37"/>
        <v>0</v>
      </c>
      <c r="DB61" s="38">
        <f t="shared" si="37"/>
        <v>0</v>
      </c>
      <c r="DC61" s="38">
        <f t="shared" si="37"/>
        <v>0</v>
      </c>
      <c r="DD61" s="38">
        <f t="shared" si="37"/>
        <v>0</v>
      </c>
      <c r="DE61" s="38">
        <f t="shared" si="37"/>
        <v>0</v>
      </c>
      <c r="DF61" s="38">
        <f t="shared" si="37"/>
        <v>0</v>
      </c>
      <c r="DG61" s="38">
        <f t="shared" si="37"/>
        <v>0</v>
      </c>
      <c r="DH61" s="38">
        <f t="shared" si="37"/>
        <v>0</v>
      </c>
      <c r="DI61" s="38">
        <f t="shared" si="37"/>
        <v>0</v>
      </c>
      <c r="DJ61" s="38">
        <f t="shared" si="37"/>
        <v>0</v>
      </c>
      <c r="DK61" s="38">
        <f t="shared" si="37"/>
        <v>0</v>
      </c>
      <c r="DL61" s="38">
        <f t="shared" si="37"/>
        <v>0</v>
      </c>
      <c r="DM61" s="38">
        <f t="shared" si="37"/>
        <v>0</v>
      </c>
      <c r="DN61" s="38">
        <f t="shared" si="37"/>
        <v>0</v>
      </c>
      <c r="DO61" s="38">
        <f t="shared" si="37"/>
        <v>0</v>
      </c>
      <c r="DP61" s="38">
        <f t="shared" si="37"/>
        <v>0</v>
      </c>
      <c r="DQ61" s="38">
        <f t="shared" si="37"/>
        <v>0</v>
      </c>
      <c r="DR61" s="38">
        <f t="shared" si="37"/>
        <v>0</v>
      </c>
    </row>
    <row r="62" ht="14.25" customHeight="1" outlineLevel="2">
      <c r="B62" s="284" t="s">
        <v>255</v>
      </c>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5"/>
      <c r="AA62" s="285"/>
      <c r="AB62" s="285"/>
      <c r="AC62" s="285"/>
      <c r="AD62" s="285"/>
      <c r="AE62" s="285"/>
      <c r="AF62" s="285"/>
      <c r="AG62" s="285"/>
      <c r="AH62" s="285"/>
      <c r="AI62" s="285"/>
      <c r="AJ62" s="285"/>
      <c r="AK62" s="285"/>
      <c r="AL62" s="285"/>
      <c r="AM62" s="285"/>
      <c r="AN62" s="285"/>
      <c r="AO62" s="285"/>
      <c r="AP62" s="285"/>
      <c r="AQ62" s="285"/>
      <c r="AR62" s="285"/>
      <c r="AS62" s="285"/>
      <c r="AT62" s="285"/>
      <c r="AU62" s="285"/>
      <c r="AV62" s="285"/>
      <c r="AW62" s="285"/>
      <c r="AX62" s="285"/>
      <c r="AY62" s="285"/>
      <c r="AZ62" s="285"/>
      <c r="BA62" s="285"/>
      <c r="BB62" s="285"/>
      <c r="BC62" s="285"/>
      <c r="BD62" s="285"/>
      <c r="BE62" s="285"/>
      <c r="BF62" s="285"/>
      <c r="BG62" s="285"/>
      <c r="BH62" s="285"/>
      <c r="BI62" s="285"/>
      <c r="BJ62" s="285"/>
      <c r="BK62" s="285"/>
      <c r="BL62" s="285"/>
      <c r="BM62" s="285"/>
      <c r="BN62" s="285"/>
      <c r="BO62" s="285"/>
      <c r="BP62" s="285"/>
      <c r="BQ62" s="285"/>
      <c r="BR62" s="285"/>
      <c r="BS62" s="285"/>
      <c r="BT62" s="285"/>
      <c r="BU62" s="285"/>
      <c r="BV62" s="285"/>
      <c r="BW62" s="285"/>
      <c r="BX62" s="285"/>
      <c r="BY62" s="285"/>
      <c r="BZ62" s="285"/>
      <c r="CA62" s="285"/>
      <c r="CB62" s="285"/>
      <c r="CC62" s="285"/>
      <c r="CD62" s="285"/>
      <c r="CE62" s="285"/>
      <c r="CF62" s="285"/>
      <c r="CG62" s="285"/>
      <c r="CH62" s="285"/>
      <c r="CI62" s="285"/>
      <c r="CJ62" s="285"/>
      <c r="CK62" s="285"/>
      <c r="CL62" s="285"/>
      <c r="CM62" s="285"/>
      <c r="CN62" s="285"/>
      <c r="CO62" s="285"/>
      <c r="CP62" s="285"/>
      <c r="CQ62" s="285"/>
      <c r="CR62" s="285"/>
      <c r="CS62" s="285"/>
      <c r="CT62" s="285"/>
      <c r="CU62" s="285"/>
      <c r="CV62" s="285"/>
      <c r="CW62" s="285"/>
      <c r="CX62" s="285"/>
      <c r="CY62" s="285"/>
      <c r="CZ62" s="285"/>
      <c r="DA62" s="285"/>
      <c r="DB62" s="285"/>
      <c r="DC62" s="285"/>
      <c r="DD62" s="285"/>
      <c r="DE62" s="285"/>
      <c r="DF62" s="285"/>
      <c r="DG62" s="285"/>
      <c r="DH62" s="285"/>
      <c r="DI62" s="285"/>
      <c r="DJ62" s="285"/>
      <c r="DK62" s="285"/>
      <c r="DL62" s="285"/>
      <c r="DM62" s="285"/>
      <c r="DN62" s="285"/>
      <c r="DO62" s="285"/>
      <c r="DP62" s="285"/>
      <c r="DQ62" s="285"/>
      <c r="DR62" s="285"/>
    </row>
    <row r="63" ht="14.25" customHeight="1" outlineLevel="2">
      <c r="A63" s="38"/>
      <c r="B63" s="287" t="s">
        <v>256</v>
      </c>
      <c r="C63" s="291"/>
      <c r="D63" s="291"/>
      <c r="E63" s="291"/>
      <c r="F63" s="291"/>
      <c r="G63" s="291"/>
      <c r="H63" s="291"/>
      <c r="I63" s="291"/>
      <c r="J63" s="291"/>
      <c r="K63" s="291"/>
      <c r="L63" s="291"/>
      <c r="M63" s="291"/>
      <c r="N63" s="291"/>
      <c r="O63" s="291"/>
      <c r="P63" s="291"/>
      <c r="Q63" s="291"/>
      <c r="R63" s="291"/>
      <c r="S63" s="291"/>
      <c r="T63" s="291"/>
      <c r="U63" s="291"/>
      <c r="V63" s="291"/>
      <c r="W63" s="291"/>
      <c r="X63" s="291"/>
      <c r="Y63" s="291"/>
      <c r="Z63" s="291"/>
      <c r="AA63" s="291"/>
      <c r="AB63" s="291"/>
      <c r="AC63" s="291"/>
      <c r="AD63" s="291"/>
      <c r="AE63" s="291"/>
      <c r="AF63" s="291"/>
      <c r="AG63" s="291"/>
      <c r="AH63" s="291"/>
      <c r="AI63" s="291"/>
      <c r="AJ63" s="291"/>
      <c r="AK63" s="291"/>
      <c r="AL63" s="291"/>
      <c r="AM63" s="291"/>
      <c r="AN63" s="291"/>
      <c r="AO63" s="291"/>
      <c r="AP63" s="291"/>
      <c r="AQ63" s="291"/>
      <c r="AR63" s="291"/>
      <c r="AS63" s="291"/>
      <c r="AT63" s="291"/>
      <c r="AU63" s="291"/>
      <c r="AV63" s="291"/>
      <c r="AW63" s="291"/>
      <c r="AX63" s="291"/>
      <c r="AY63" s="291"/>
      <c r="AZ63" s="291"/>
      <c r="BA63" s="291"/>
      <c r="BB63" s="291"/>
      <c r="BC63" s="291"/>
      <c r="BD63" s="291"/>
      <c r="BE63" s="291"/>
      <c r="BF63" s="291"/>
      <c r="BG63" s="291"/>
      <c r="BH63" s="291"/>
      <c r="BI63" s="291"/>
      <c r="BJ63" s="291"/>
      <c r="BK63" s="291"/>
      <c r="BL63" s="291"/>
      <c r="BM63" s="291"/>
      <c r="BN63" s="291"/>
      <c r="BO63" s="291"/>
      <c r="BP63" s="291"/>
      <c r="BQ63" s="291"/>
      <c r="BR63" s="291"/>
      <c r="BS63" s="291"/>
      <c r="BT63" s="291"/>
      <c r="BU63" s="291"/>
      <c r="BV63" s="291"/>
      <c r="BW63" s="291"/>
      <c r="BX63" s="291"/>
      <c r="BY63" s="291"/>
      <c r="BZ63" s="291"/>
      <c r="CA63" s="291"/>
      <c r="CB63" s="291"/>
      <c r="CC63" s="291"/>
      <c r="CD63" s="291"/>
      <c r="CE63" s="291"/>
      <c r="CF63" s="291"/>
      <c r="CG63" s="291"/>
      <c r="CH63" s="291"/>
      <c r="CI63" s="291"/>
      <c r="CJ63" s="291"/>
      <c r="CK63" s="291"/>
      <c r="CL63" s="291"/>
      <c r="CM63" s="291"/>
      <c r="CN63" s="291"/>
      <c r="CO63" s="291"/>
      <c r="CP63" s="291"/>
      <c r="CQ63" s="291"/>
      <c r="CR63" s="291"/>
      <c r="CS63" s="291"/>
      <c r="CT63" s="291"/>
      <c r="CU63" s="291"/>
      <c r="CV63" s="291"/>
      <c r="CW63" s="291"/>
      <c r="CX63" s="291"/>
      <c r="CY63" s="291"/>
      <c r="CZ63" s="291"/>
      <c r="DA63" s="291"/>
      <c r="DB63" s="291"/>
      <c r="DC63" s="291"/>
      <c r="DD63" s="291"/>
      <c r="DE63" s="291"/>
      <c r="DF63" s="291"/>
      <c r="DG63" s="291"/>
      <c r="DH63" s="291"/>
      <c r="DI63" s="291"/>
      <c r="DJ63" s="291"/>
      <c r="DK63" s="291"/>
      <c r="DL63" s="291"/>
      <c r="DM63" s="291"/>
      <c r="DN63" s="291"/>
      <c r="DO63" s="291"/>
      <c r="DP63" s="291"/>
      <c r="DQ63" s="291"/>
      <c r="DR63" s="291"/>
    </row>
    <row r="64" ht="14.25" customHeight="1" outlineLevel="2">
      <c r="B64" s="277" t="str">
        <f>'Fund Raising'!B27</f>
        <v>Early Backers / Angels</v>
      </c>
      <c r="C64" s="38">
        <f t="shared" ref="C64:DR64" si="38">C11*C$45/100</f>
        <v>0</v>
      </c>
      <c r="D64" s="38">
        <f t="shared" si="38"/>
        <v>0</v>
      </c>
      <c r="E64" s="38">
        <f t="shared" si="38"/>
        <v>0</v>
      </c>
      <c r="F64" s="38">
        <f t="shared" si="38"/>
        <v>0</v>
      </c>
      <c r="G64" s="38">
        <f t="shared" si="38"/>
        <v>0</v>
      </c>
      <c r="H64" s="38">
        <f t="shared" si="38"/>
        <v>0</v>
      </c>
      <c r="I64" s="38">
        <f t="shared" si="38"/>
        <v>28935.18519</v>
      </c>
      <c r="J64" s="38">
        <f t="shared" si="38"/>
        <v>28935.18519</v>
      </c>
      <c r="K64" s="38">
        <f t="shared" si="38"/>
        <v>28935.18519</v>
      </c>
      <c r="L64" s="38">
        <f t="shared" si="38"/>
        <v>28935.18519</v>
      </c>
      <c r="M64" s="38">
        <f t="shared" si="38"/>
        <v>28935.18519</v>
      </c>
      <c r="N64" s="38">
        <f t="shared" si="38"/>
        <v>28935.18519</v>
      </c>
      <c r="O64" s="38">
        <f t="shared" si="38"/>
        <v>28935.18519</v>
      </c>
      <c r="P64" s="38">
        <f t="shared" si="38"/>
        <v>28935.18519</v>
      </c>
      <c r="Q64" s="38">
        <f t="shared" si="38"/>
        <v>28935.18519</v>
      </c>
      <c r="R64" s="38">
        <f t="shared" si="38"/>
        <v>28935.18519</v>
      </c>
      <c r="S64" s="38">
        <f t="shared" si="38"/>
        <v>28935.18519</v>
      </c>
      <c r="T64" s="38">
        <f t="shared" si="38"/>
        <v>28935.18519</v>
      </c>
      <c r="U64" s="38">
        <f t="shared" si="38"/>
        <v>28935.18519</v>
      </c>
      <c r="V64" s="38">
        <f t="shared" si="38"/>
        <v>28935.18519</v>
      </c>
      <c r="W64" s="38">
        <f t="shared" si="38"/>
        <v>28935.18519</v>
      </c>
      <c r="X64" s="38">
        <f t="shared" si="38"/>
        <v>28935.18519</v>
      </c>
      <c r="Y64" s="38">
        <f t="shared" si="38"/>
        <v>28935.18519</v>
      </c>
      <c r="Z64" s="38">
        <f t="shared" si="38"/>
        <v>28935.18519</v>
      </c>
      <c r="AA64" s="38">
        <f t="shared" si="38"/>
        <v>28935.18519</v>
      </c>
      <c r="AB64" s="38">
        <f t="shared" si="38"/>
        <v>28935.18519</v>
      </c>
      <c r="AC64" s="38">
        <f t="shared" si="38"/>
        <v>28935.18519</v>
      </c>
      <c r="AD64" s="38">
        <f t="shared" si="38"/>
        <v>28935.18519</v>
      </c>
      <c r="AE64" s="38">
        <f t="shared" si="38"/>
        <v>28935.18519</v>
      </c>
      <c r="AF64" s="38">
        <f t="shared" si="38"/>
        <v>28935.18519</v>
      </c>
      <c r="AG64" s="38">
        <f t="shared" si="38"/>
        <v>0</v>
      </c>
      <c r="AH64" s="38">
        <f t="shared" si="38"/>
        <v>0</v>
      </c>
      <c r="AI64" s="38">
        <f t="shared" si="38"/>
        <v>0</v>
      </c>
      <c r="AJ64" s="38">
        <f t="shared" si="38"/>
        <v>0</v>
      </c>
      <c r="AK64" s="38">
        <f t="shared" si="38"/>
        <v>0</v>
      </c>
      <c r="AL64" s="38">
        <f t="shared" si="38"/>
        <v>0</v>
      </c>
      <c r="AM64" s="38">
        <f t="shared" si="38"/>
        <v>0</v>
      </c>
      <c r="AN64" s="38">
        <f t="shared" si="38"/>
        <v>0</v>
      </c>
      <c r="AO64" s="38">
        <f t="shared" si="38"/>
        <v>0</v>
      </c>
      <c r="AP64" s="38">
        <f t="shared" si="38"/>
        <v>0</v>
      </c>
      <c r="AQ64" s="38">
        <f t="shared" si="38"/>
        <v>0</v>
      </c>
      <c r="AR64" s="38">
        <f t="shared" si="38"/>
        <v>0</v>
      </c>
      <c r="AS64" s="38">
        <f t="shared" si="38"/>
        <v>0</v>
      </c>
      <c r="AT64" s="38">
        <f t="shared" si="38"/>
        <v>0</v>
      </c>
      <c r="AU64" s="38">
        <f t="shared" si="38"/>
        <v>0</v>
      </c>
      <c r="AV64" s="38">
        <f t="shared" si="38"/>
        <v>0</v>
      </c>
      <c r="AW64" s="38">
        <f t="shared" si="38"/>
        <v>0</v>
      </c>
      <c r="AX64" s="38">
        <f t="shared" si="38"/>
        <v>0</v>
      </c>
      <c r="AY64" s="38">
        <f t="shared" si="38"/>
        <v>0</v>
      </c>
      <c r="AZ64" s="38">
        <f t="shared" si="38"/>
        <v>0</v>
      </c>
      <c r="BA64" s="38">
        <f t="shared" si="38"/>
        <v>0</v>
      </c>
      <c r="BB64" s="38">
        <f t="shared" si="38"/>
        <v>0</v>
      </c>
      <c r="BC64" s="38">
        <f t="shared" si="38"/>
        <v>0</v>
      </c>
      <c r="BD64" s="38">
        <f t="shared" si="38"/>
        <v>0</v>
      </c>
      <c r="BE64" s="38">
        <f t="shared" si="38"/>
        <v>0</v>
      </c>
      <c r="BF64" s="38">
        <f t="shared" si="38"/>
        <v>0</v>
      </c>
      <c r="BG64" s="38">
        <f t="shared" si="38"/>
        <v>0</v>
      </c>
      <c r="BH64" s="38">
        <f t="shared" si="38"/>
        <v>0</v>
      </c>
      <c r="BI64" s="38">
        <f t="shared" si="38"/>
        <v>0</v>
      </c>
      <c r="BJ64" s="38">
        <f t="shared" si="38"/>
        <v>0</v>
      </c>
      <c r="BK64" s="38">
        <f t="shared" si="38"/>
        <v>0</v>
      </c>
      <c r="BL64" s="38">
        <f t="shared" si="38"/>
        <v>0</v>
      </c>
      <c r="BM64" s="38">
        <f t="shared" si="38"/>
        <v>0</v>
      </c>
      <c r="BN64" s="38">
        <f t="shared" si="38"/>
        <v>0</v>
      </c>
      <c r="BO64" s="38">
        <f t="shared" si="38"/>
        <v>0</v>
      </c>
      <c r="BP64" s="38">
        <f t="shared" si="38"/>
        <v>0</v>
      </c>
      <c r="BQ64" s="38">
        <f t="shared" si="38"/>
        <v>0</v>
      </c>
      <c r="BR64" s="38">
        <f t="shared" si="38"/>
        <v>0</v>
      </c>
      <c r="BS64" s="38">
        <f t="shared" si="38"/>
        <v>0</v>
      </c>
      <c r="BT64" s="38">
        <f t="shared" si="38"/>
        <v>0</v>
      </c>
      <c r="BU64" s="38">
        <f t="shared" si="38"/>
        <v>0</v>
      </c>
      <c r="BV64" s="38">
        <f t="shared" si="38"/>
        <v>0</v>
      </c>
      <c r="BW64" s="38">
        <f t="shared" si="38"/>
        <v>0</v>
      </c>
      <c r="BX64" s="38">
        <f t="shared" si="38"/>
        <v>0</v>
      </c>
      <c r="BY64" s="38">
        <f t="shared" si="38"/>
        <v>0</v>
      </c>
      <c r="BZ64" s="38">
        <f t="shared" si="38"/>
        <v>0</v>
      </c>
      <c r="CA64" s="38">
        <f t="shared" si="38"/>
        <v>0</v>
      </c>
      <c r="CB64" s="38">
        <f t="shared" si="38"/>
        <v>0</v>
      </c>
      <c r="CC64" s="38">
        <f t="shared" si="38"/>
        <v>0</v>
      </c>
      <c r="CD64" s="38">
        <f t="shared" si="38"/>
        <v>0</v>
      </c>
      <c r="CE64" s="38">
        <f t="shared" si="38"/>
        <v>0</v>
      </c>
      <c r="CF64" s="38">
        <f t="shared" si="38"/>
        <v>0</v>
      </c>
      <c r="CG64" s="38">
        <f t="shared" si="38"/>
        <v>0</v>
      </c>
      <c r="CH64" s="38">
        <f t="shared" si="38"/>
        <v>0</v>
      </c>
      <c r="CI64" s="38">
        <f t="shared" si="38"/>
        <v>0</v>
      </c>
      <c r="CJ64" s="38">
        <f t="shared" si="38"/>
        <v>0</v>
      </c>
      <c r="CK64" s="38">
        <f t="shared" si="38"/>
        <v>0</v>
      </c>
      <c r="CL64" s="38">
        <f t="shared" si="38"/>
        <v>0</v>
      </c>
      <c r="CM64" s="38">
        <f t="shared" si="38"/>
        <v>0</v>
      </c>
      <c r="CN64" s="38">
        <f t="shared" si="38"/>
        <v>0</v>
      </c>
      <c r="CO64" s="38">
        <f t="shared" si="38"/>
        <v>0</v>
      </c>
      <c r="CP64" s="38">
        <f t="shared" si="38"/>
        <v>0</v>
      </c>
      <c r="CQ64" s="38">
        <f t="shared" si="38"/>
        <v>0</v>
      </c>
      <c r="CR64" s="38">
        <f t="shared" si="38"/>
        <v>0</v>
      </c>
      <c r="CS64" s="38">
        <f t="shared" si="38"/>
        <v>0</v>
      </c>
      <c r="CT64" s="38">
        <f t="shared" si="38"/>
        <v>0</v>
      </c>
      <c r="CU64" s="38">
        <f t="shared" si="38"/>
        <v>0</v>
      </c>
      <c r="CV64" s="38">
        <f t="shared" si="38"/>
        <v>0</v>
      </c>
      <c r="CW64" s="38">
        <f t="shared" si="38"/>
        <v>0</v>
      </c>
      <c r="CX64" s="38">
        <f t="shared" si="38"/>
        <v>0</v>
      </c>
      <c r="CY64" s="38">
        <f t="shared" si="38"/>
        <v>0</v>
      </c>
      <c r="CZ64" s="38">
        <f t="shared" si="38"/>
        <v>0</v>
      </c>
      <c r="DA64" s="38">
        <f t="shared" si="38"/>
        <v>0</v>
      </c>
      <c r="DB64" s="38">
        <f t="shared" si="38"/>
        <v>0</v>
      </c>
      <c r="DC64" s="38">
        <f t="shared" si="38"/>
        <v>0</v>
      </c>
      <c r="DD64" s="38">
        <f t="shared" si="38"/>
        <v>0</v>
      </c>
      <c r="DE64" s="38">
        <f t="shared" si="38"/>
        <v>0</v>
      </c>
      <c r="DF64" s="38">
        <f t="shared" si="38"/>
        <v>0</v>
      </c>
      <c r="DG64" s="38">
        <f t="shared" si="38"/>
        <v>0</v>
      </c>
      <c r="DH64" s="38">
        <f t="shared" si="38"/>
        <v>0</v>
      </c>
      <c r="DI64" s="38">
        <f t="shared" si="38"/>
        <v>0</v>
      </c>
      <c r="DJ64" s="38">
        <f t="shared" si="38"/>
        <v>0</v>
      </c>
      <c r="DK64" s="38">
        <f t="shared" si="38"/>
        <v>0</v>
      </c>
      <c r="DL64" s="38">
        <f t="shared" si="38"/>
        <v>0</v>
      </c>
      <c r="DM64" s="38">
        <f t="shared" si="38"/>
        <v>0</v>
      </c>
      <c r="DN64" s="38">
        <f t="shared" si="38"/>
        <v>0</v>
      </c>
      <c r="DO64" s="38">
        <f t="shared" si="38"/>
        <v>0</v>
      </c>
      <c r="DP64" s="38">
        <f t="shared" si="38"/>
        <v>0</v>
      </c>
      <c r="DQ64" s="38">
        <f t="shared" si="38"/>
        <v>0</v>
      </c>
      <c r="DR64" s="38">
        <f t="shared" si="38"/>
        <v>0</v>
      </c>
    </row>
    <row r="65" ht="14.25" customHeight="1" outlineLevel="2">
      <c r="B65" s="277" t="str">
        <f>'Fund Raising'!B28</f>
        <v>Seed</v>
      </c>
      <c r="C65" s="38">
        <f t="shared" ref="C65:DR65" si="39">C12*C$45/100</f>
        <v>0</v>
      </c>
      <c r="D65" s="38">
        <f t="shared" si="39"/>
        <v>0</v>
      </c>
      <c r="E65" s="38">
        <f t="shared" si="39"/>
        <v>0</v>
      </c>
      <c r="F65" s="38">
        <f t="shared" si="39"/>
        <v>0</v>
      </c>
      <c r="G65" s="38">
        <f t="shared" si="39"/>
        <v>0</v>
      </c>
      <c r="H65" s="38">
        <f t="shared" si="39"/>
        <v>0</v>
      </c>
      <c r="I65" s="38">
        <f t="shared" si="39"/>
        <v>52083.33333</v>
      </c>
      <c r="J65" s="38">
        <f t="shared" si="39"/>
        <v>52083.33333</v>
      </c>
      <c r="K65" s="38">
        <f t="shared" si="39"/>
        <v>52083.33333</v>
      </c>
      <c r="L65" s="38">
        <f t="shared" si="39"/>
        <v>52083.33333</v>
      </c>
      <c r="M65" s="38">
        <f t="shared" si="39"/>
        <v>52083.33333</v>
      </c>
      <c r="N65" s="38">
        <f t="shared" si="39"/>
        <v>52083.33333</v>
      </c>
      <c r="O65" s="38">
        <f t="shared" si="39"/>
        <v>52083.33333</v>
      </c>
      <c r="P65" s="38">
        <f t="shared" si="39"/>
        <v>52083.33333</v>
      </c>
      <c r="Q65" s="38">
        <f t="shared" si="39"/>
        <v>52083.33333</v>
      </c>
      <c r="R65" s="38">
        <f t="shared" si="39"/>
        <v>52083.33333</v>
      </c>
      <c r="S65" s="38">
        <f t="shared" si="39"/>
        <v>52083.33333</v>
      </c>
      <c r="T65" s="38">
        <f t="shared" si="39"/>
        <v>52083.33333</v>
      </c>
      <c r="U65" s="38">
        <f t="shared" si="39"/>
        <v>52083.33333</v>
      </c>
      <c r="V65" s="38">
        <f t="shared" si="39"/>
        <v>52083.33333</v>
      </c>
      <c r="W65" s="38">
        <f t="shared" si="39"/>
        <v>52083.33333</v>
      </c>
      <c r="X65" s="38">
        <f t="shared" si="39"/>
        <v>52083.33333</v>
      </c>
      <c r="Y65" s="38">
        <f t="shared" si="39"/>
        <v>52083.33333</v>
      </c>
      <c r="Z65" s="38">
        <f t="shared" si="39"/>
        <v>52083.33333</v>
      </c>
      <c r="AA65" s="38">
        <f t="shared" si="39"/>
        <v>52083.33333</v>
      </c>
      <c r="AB65" s="38">
        <f t="shared" si="39"/>
        <v>52083.33333</v>
      </c>
      <c r="AC65" s="38">
        <f t="shared" si="39"/>
        <v>52083.33333</v>
      </c>
      <c r="AD65" s="38">
        <f t="shared" si="39"/>
        <v>52083.33333</v>
      </c>
      <c r="AE65" s="38">
        <f t="shared" si="39"/>
        <v>52083.33333</v>
      </c>
      <c r="AF65" s="38">
        <f t="shared" si="39"/>
        <v>52083.33333</v>
      </c>
      <c r="AG65" s="38">
        <f t="shared" si="39"/>
        <v>0</v>
      </c>
      <c r="AH65" s="38">
        <f t="shared" si="39"/>
        <v>0</v>
      </c>
      <c r="AI65" s="38">
        <f t="shared" si="39"/>
        <v>0</v>
      </c>
      <c r="AJ65" s="38">
        <f t="shared" si="39"/>
        <v>0</v>
      </c>
      <c r="AK65" s="38">
        <f t="shared" si="39"/>
        <v>0</v>
      </c>
      <c r="AL65" s="38">
        <f t="shared" si="39"/>
        <v>0</v>
      </c>
      <c r="AM65" s="38">
        <f t="shared" si="39"/>
        <v>0</v>
      </c>
      <c r="AN65" s="38">
        <f t="shared" si="39"/>
        <v>0</v>
      </c>
      <c r="AO65" s="38">
        <f t="shared" si="39"/>
        <v>0</v>
      </c>
      <c r="AP65" s="38">
        <f t="shared" si="39"/>
        <v>0</v>
      </c>
      <c r="AQ65" s="38">
        <f t="shared" si="39"/>
        <v>0</v>
      </c>
      <c r="AR65" s="38">
        <f t="shared" si="39"/>
        <v>0</v>
      </c>
      <c r="AS65" s="38">
        <f t="shared" si="39"/>
        <v>0</v>
      </c>
      <c r="AT65" s="38">
        <f t="shared" si="39"/>
        <v>0</v>
      </c>
      <c r="AU65" s="38">
        <f t="shared" si="39"/>
        <v>0</v>
      </c>
      <c r="AV65" s="38">
        <f t="shared" si="39"/>
        <v>0</v>
      </c>
      <c r="AW65" s="38">
        <f t="shared" si="39"/>
        <v>0</v>
      </c>
      <c r="AX65" s="38">
        <f t="shared" si="39"/>
        <v>0</v>
      </c>
      <c r="AY65" s="38">
        <f t="shared" si="39"/>
        <v>0</v>
      </c>
      <c r="AZ65" s="38">
        <f t="shared" si="39"/>
        <v>0</v>
      </c>
      <c r="BA65" s="38">
        <f t="shared" si="39"/>
        <v>0</v>
      </c>
      <c r="BB65" s="38">
        <f t="shared" si="39"/>
        <v>0</v>
      </c>
      <c r="BC65" s="38">
        <f t="shared" si="39"/>
        <v>0</v>
      </c>
      <c r="BD65" s="38">
        <f t="shared" si="39"/>
        <v>0</v>
      </c>
      <c r="BE65" s="38">
        <f t="shared" si="39"/>
        <v>0</v>
      </c>
      <c r="BF65" s="38">
        <f t="shared" si="39"/>
        <v>0</v>
      </c>
      <c r="BG65" s="38">
        <f t="shared" si="39"/>
        <v>0</v>
      </c>
      <c r="BH65" s="38">
        <f t="shared" si="39"/>
        <v>0</v>
      </c>
      <c r="BI65" s="38">
        <f t="shared" si="39"/>
        <v>0</v>
      </c>
      <c r="BJ65" s="38">
        <f t="shared" si="39"/>
        <v>0</v>
      </c>
      <c r="BK65" s="38">
        <f t="shared" si="39"/>
        <v>0</v>
      </c>
      <c r="BL65" s="38">
        <f t="shared" si="39"/>
        <v>0</v>
      </c>
      <c r="BM65" s="38">
        <f t="shared" si="39"/>
        <v>0</v>
      </c>
      <c r="BN65" s="38">
        <f t="shared" si="39"/>
        <v>0</v>
      </c>
      <c r="BO65" s="38">
        <f t="shared" si="39"/>
        <v>0</v>
      </c>
      <c r="BP65" s="38">
        <f t="shared" si="39"/>
        <v>0</v>
      </c>
      <c r="BQ65" s="38">
        <f t="shared" si="39"/>
        <v>0</v>
      </c>
      <c r="BR65" s="38">
        <f t="shared" si="39"/>
        <v>0</v>
      </c>
      <c r="BS65" s="38">
        <f t="shared" si="39"/>
        <v>0</v>
      </c>
      <c r="BT65" s="38">
        <f t="shared" si="39"/>
        <v>0</v>
      </c>
      <c r="BU65" s="38">
        <f t="shared" si="39"/>
        <v>0</v>
      </c>
      <c r="BV65" s="38">
        <f t="shared" si="39"/>
        <v>0</v>
      </c>
      <c r="BW65" s="38">
        <f t="shared" si="39"/>
        <v>0</v>
      </c>
      <c r="BX65" s="38">
        <f t="shared" si="39"/>
        <v>0</v>
      </c>
      <c r="BY65" s="38">
        <f t="shared" si="39"/>
        <v>0</v>
      </c>
      <c r="BZ65" s="38">
        <f t="shared" si="39"/>
        <v>0</v>
      </c>
      <c r="CA65" s="38">
        <f t="shared" si="39"/>
        <v>0</v>
      </c>
      <c r="CB65" s="38">
        <f t="shared" si="39"/>
        <v>0</v>
      </c>
      <c r="CC65" s="38">
        <f t="shared" si="39"/>
        <v>0</v>
      </c>
      <c r="CD65" s="38">
        <f t="shared" si="39"/>
        <v>0</v>
      </c>
      <c r="CE65" s="38">
        <f t="shared" si="39"/>
        <v>0</v>
      </c>
      <c r="CF65" s="38">
        <f t="shared" si="39"/>
        <v>0</v>
      </c>
      <c r="CG65" s="38">
        <f t="shared" si="39"/>
        <v>0</v>
      </c>
      <c r="CH65" s="38">
        <f t="shared" si="39"/>
        <v>0</v>
      </c>
      <c r="CI65" s="38">
        <f t="shared" si="39"/>
        <v>0</v>
      </c>
      <c r="CJ65" s="38">
        <f t="shared" si="39"/>
        <v>0</v>
      </c>
      <c r="CK65" s="38">
        <f t="shared" si="39"/>
        <v>0</v>
      </c>
      <c r="CL65" s="38">
        <f t="shared" si="39"/>
        <v>0</v>
      </c>
      <c r="CM65" s="38">
        <f t="shared" si="39"/>
        <v>0</v>
      </c>
      <c r="CN65" s="38">
        <f t="shared" si="39"/>
        <v>0</v>
      </c>
      <c r="CO65" s="38">
        <f t="shared" si="39"/>
        <v>0</v>
      </c>
      <c r="CP65" s="38">
        <f t="shared" si="39"/>
        <v>0</v>
      </c>
      <c r="CQ65" s="38">
        <f t="shared" si="39"/>
        <v>0</v>
      </c>
      <c r="CR65" s="38">
        <f t="shared" si="39"/>
        <v>0</v>
      </c>
      <c r="CS65" s="38">
        <f t="shared" si="39"/>
        <v>0</v>
      </c>
      <c r="CT65" s="38">
        <f t="shared" si="39"/>
        <v>0</v>
      </c>
      <c r="CU65" s="38">
        <f t="shared" si="39"/>
        <v>0</v>
      </c>
      <c r="CV65" s="38">
        <f t="shared" si="39"/>
        <v>0</v>
      </c>
      <c r="CW65" s="38">
        <f t="shared" si="39"/>
        <v>0</v>
      </c>
      <c r="CX65" s="38">
        <f t="shared" si="39"/>
        <v>0</v>
      </c>
      <c r="CY65" s="38">
        <f t="shared" si="39"/>
        <v>0</v>
      </c>
      <c r="CZ65" s="38">
        <f t="shared" si="39"/>
        <v>0</v>
      </c>
      <c r="DA65" s="38">
        <f t="shared" si="39"/>
        <v>0</v>
      </c>
      <c r="DB65" s="38">
        <f t="shared" si="39"/>
        <v>0</v>
      </c>
      <c r="DC65" s="38">
        <f t="shared" si="39"/>
        <v>0</v>
      </c>
      <c r="DD65" s="38">
        <f t="shared" si="39"/>
        <v>0</v>
      </c>
      <c r="DE65" s="38">
        <f t="shared" si="39"/>
        <v>0</v>
      </c>
      <c r="DF65" s="38">
        <f t="shared" si="39"/>
        <v>0</v>
      </c>
      <c r="DG65" s="38">
        <f t="shared" si="39"/>
        <v>0</v>
      </c>
      <c r="DH65" s="38">
        <f t="shared" si="39"/>
        <v>0</v>
      </c>
      <c r="DI65" s="38">
        <f t="shared" si="39"/>
        <v>0</v>
      </c>
      <c r="DJ65" s="38">
        <f t="shared" si="39"/>
        <v>0</v>
      </c>
      <c r="DK65" s="38">
        <f t="shared" si="39"/>
        <v>0</v>
      </c>
      <c r="DL65" s="38">
        <f t="shared" si="39"/>
        <v>0</v>
      </c>
      <c r="DM65" s="38">
        <f t="shared" si="39"/>
        <v>0</v>
      </c>
      <c r="DN65" s="38">
        <f t="shared" si="39"/>
        <v>0</v>
      </c>
      <c r="DO65" s="38">
        <f t="shared" si="39"/>
        <v>0</v>
      </c>
      <c r="DP65" s="38">
        <f t="shared" si="39"/>
        <v>0</v>
      </c>
      <c r="DQ65" s="38">
        <f t="shared" si="39"/>
        <v>0</v>
      </c>
      <c r="DR65" s="38">
        <f t="shared" si="39"/>
        <v>0</v>
      </c>
    </row>
    <row r="66" ht="14.25" customHeight="1" outlineLevel="2">
      <c r="B66" s="277" t="str">
        <f>'Fund Raising'!B29</f>
        <v>Pre-Sale 1</v>
      </c>
      <c r="C66" s="38">
        <f t="shared" ref="C66:DR66" si="40">C13*C$45/100</f>
        <v>0</v>
      </c>
      <c r="D66" s="38">
        <f t="shared" si="40"/>
        <v>0</v>
      </c>
      <c r="E66" s="38">
        <f t="shared" si="40"/>
        <v>0</v>
      </c>
      <c r="F66" s="38">
        <f t="shared" si="40"/>
        <v>0</v>
      </c>
      <c r="G66" s="38">
        <f t="shared" si="40"/>
        <v>0</v>
      </c>
      <c r="H66" s="38">
        <f t="shared" si="40"/>
        <v>0</v>
      </c>
      <c r="I66" s="38">
        <f t="shared" si="40"/>
        <v>83333.33333</v>
      </c>
      <c r="J66" s="38">
        <f t="shared" si="40"/>
        <v>83333.33333</v>
      </c>
      <c r="K66" s="38">
        <f t="shared" si="40"/>
        <v>83333.33333</v>
      </c>
      <c r="L66" s="38">
        <f t="shared" si="40"/>
        <v>83333.33333</v>
      </c>
      <c r="M66" s="38">
        <f t="shared" si="40"/>
        <v>83333.33333</v>
      </c>
      <c r="N66" s="38">
        <f t="shared" si="40"/>
        <v>83333.33333</v>
      </c>
      <c r="O66" s="38">
        <f t="shared" si="40"/>
        <v>83333.33333</v>
      </c>
      <c r="P66" s="38">
        <f t="shared" si="40"/>
        <v>83333.33333</v>
      </c>
      <c r="Q66" s="38">
        <f t="shared" si="40"/>
        <v>83333.33333</v>
      </c>
      <c r="R66" s="38">
        <f t="shared" si="40"/>
        <v>83333.33333</v>
      </c>
      <c r="S66" s="38">
        <f t="shared" si="40"/>
        <v>83333.33333</v>
      </c>
      <c r="T66" s="38">
        <f t="shared" si="40"/>
        <v>83333.33333</v>
      </c>
      <c r="U66" s="38">
        <f t="shared" si="40"/>
        <v>83333.33333</v>
      </c>
      <c r="V66" s="38">
        <f t="shared" si="40"/>
        <v>83333.33333</v>
      </c>
      <c r="W66" s="38">
        <f t="shared" si="40"/>
        <v>83333.33333</v>
      </c>
      <c r="X66" s="38">
        <f t="shared" si="40"/>
        <v>83333.33333</v>
      </c>
      <c r="Y66" s="38">
        <f t="shared" si="40"/>
        <v>83333.33333</v>
      </c>
      <c r="Z66" s="38">
        <f t="shared" si="40"/>
        <v>83333.33333</v>
      </c>
      <c r="AA66" s="38">
        <f t="shared" si="40"/>
        <v>0</v>
      </c>
      <c r="AB66" s="38">
        <f t="shared" si="40"/>
        <v>0</v>
      </c>
      <c r="AC66" s="38">
        <f t="shared" si="40"/>
        <v>0</v>
      </c>
      <c r="AD66" s="38">
        <f t="shared" si="40"/>
        <v>0</v>
      </c>
      <c r="AE66" s="38">
        <f t="shared" si="40"/>
        <v>0</v>
      </c>
      <c r="AF66" s="38">
        <f t="shared" si="40"/>
        <v>0</v>
      </c>
      <c r="AG66" s="38">
        <f t="shared" si="40"/>
        <v>0</v>
      </c>
      <c r="AH66" s="38">
        <f t="shared" si="40"/>
        <v>0</v>
      </c>
      <c r="AI66" s="38">
        <f t="shared" si="40"/>
        <v>0</v>
      </c>
      <c r="AJ66" s="38">
        <f t="shared" si="40"/>
        <v>0</v>
      </c>
      <c r="AK66" s="38">
        <f t="shared" si="40"/>
        <v>0</v>
      </c>
      <c r="AL66" s="38">
        <f t="shared" si="40"/>
        <v>0</v>
      </c>
      <c r="AM66" s="38">
        <f t="shared" si="40"/>
        <v>0</v>
      </c>
      <c r="AN66" s="38">
        <f t="shared" si="40"/>
        <v>0</v>
      </c>
      <c r="AO66" s="38">
        <f t="shared" si="40"/>
        <v>0</v>
      </c>
      <c r="AP66" s="38">
        <f t="shared" si="40"/>
        <v>0</v>
      </c>
      <c r="AQ66" s="38">
        <f t="shared" si="40"/>
        <v>0</v>
      </c>
      <c r="AR66" s="38">
        <f t="shared" si="40"/>
        <v>0</v>
      </c>
      <c r="AS66" s="38">
        <f t="shared" si="40"/>
        <v>0</v>
      </c>
      <c r="AT66" s="38">
        <f t="shared" si="40"/>
        <v>0</v>
      </c>
      <c r="AU66" s="38">
        <f t="shared" si="40"/>
        <v>0</v>
      </c>
      <c r="AV66" s="38">
        <f t="shared" si="40"/>
        <v>0</v>
      </c>
      <c r="AW66" s="38">
        <f t="shared" si="40"/>
        <v>0</v>
      </c>
      <c r="AX66" s="38">
        <f t="shared" si="40"/>
        <v>0</v>
      </c>
      <c r="AY66" s="38">
        <f t="shared" si="40"/>
        <v>0</v>
      </c>
      <c r="AZ66" s="38">
        <f t="shared" si="40"/>
        <v>0</v>
      </c>
      <c r="BA66" s="38">
        <f t="shared" si="40"/>
        <v>0</v>
      </c>
      <c r="BB66" s="38">
        <f t="shared" si="40"/>
        <v>0</v>
      </c>
      <c r="BC66" s="38">
        <f t="shared" si="40"/>
        <v>0</v>
      </c>
      <c r="BD66" s="38">
        <f t="shared" si="40"/>
        <v>0</v>
      </c>
      <c r="BE66" s="38">
        <f t="shared" si="40"/>
        <v>0</v>
      </c>
      <c r="BF66" s="38">
        <f t="shared" si="40"/>
        <v>0</v>
      </c>
      <c r="BG66" s="38">
        <f t="shared" si="40"/>
        <v>0</v>
      </c>
      <c r="BH66" s="38">
        <f t="shared" si="40"/>
        <v>0</v>
      </c>
      <c r="BI66" s="38">
        <f t="shared" si="40"/>
        <v>0</v>
      </c>
      <c r="BJ66" s="38">
        <f t="shared" si="40"/>
        <v>0</v>
      </c>
      <c r="BK66" s="38">
        <f t="shared" si="40"/>
        <v>0</v>
      </c>
      <c r="BL66" s="38">
        <f t="shared" si="40"/>
        <v>0</v>
      </c>
      <c r="BM66" s="38">
        <f t="shared" si="40"/>
        <v>0</v>
      </c>
      <c r="BN66" s="38">
        <f t="shared" si="40"/>
        <v>0</v>
      </c>
      <c r="BO66" s="38">
        <f t="shared" si="40"/>
        <v>0</v>
      </c>
      <c r="BP66" s="38">
        <f t="shared" si="40"/>
        <v>0</v>
      </c>
      <c r="BQ66" s="38">
        <f t="shared" si="40"/>
        <v>0</v>
      </c>
      <c r="BR66" s="38">
        <f t="shared" si="40"/>
        <v>0</v>
      </c>
      <c r="BS66" s="38">
        <f t="shared" si="40"/>
        <v>0</v>
      </c>
      <c r="BT66" s="38">
        <f t="shared" si="40"/>
        <v>0</v>
      </c>
      <c r="BU66" s="38">
        <f t="shared" si="40"/>
        <v>0</v>
      </c>
      <c r="BV66" s="38">
        <f t="shared" si="40"/>
        <v>0</v>
      </c>
      <c r="BW66" s="38">
        <f t="shared" si="40"/>
        <v>0</v>
      </c>
      <c r="BX66" s="38">
        <f t="shared" si="40"/>
        <v>0</v>
      </c>
      <c r="BY66" s="38">
        <f t="shared" si="40"/>
        <v>0</v>
      </c>
      <c r="BZ66" s="38">
        <f t="shared" si="40"/>
        <v>0</v>
      </c>
      <c r="CA66" s="38">
        <f t="shared" si="40"/>
        <v>0</v>
      </c>
      <c r="CB66" s="38">
        <f t="shared" si="40"/>
        <v>0</v>
      </c>
      <c r="CC66" s="38">
        <f t="shared" si="40"/>
        <v>0</v>
      </c>
      <c r="CD66" s="38">
        <f t="shared" si="40"/>
        <v>0</v>
      </c>
      <c r="CE66" s="38">
        <f t="shared" si="40"/>
        <v>0</v>
      </c>
      <c r="CF66" s="38">
        <f t="shared" si="40"/>
        <v>0</v>
      </c>
      <c r="CG66" s="38">
        <f t="shared" si="40"/>
        <v>0</v>
      </c>
      <c r="CH66" s="38">
        <f t="shared" si="40"/>
        <v>0</v>
      </c>
      <c r="CI66" s="38">
        <f t="shared" si="40"/>
        <v>0</v>
      </c>
      <c r="CJ66" s="38">
        <f t="shared" si="40"/>
        <v>0</v>
      </c>
      <c r="CK66" s="38">
        <f t="shared" si="40"/>
        <v>0</v>
      </c>
      <c r="CL66" s="38">
        <f t="shared" si="40"/>
        <v>0</v>
      </c>
      <c r="CM66" s="38">
        <f t="shared" si="40"/>
        <v>0</v>
      </c>
      <c r="CN66" s="38">
        <f t="shared" si="40"/>
        <v>0</v>
      </c>
      <c r="CO66" s="38">
        <f t="shared" si="40"/>
        <v>0</v>
      </c>
      <c r="CP66" s="38">
        <f t="shared" si="40"/>
        <v>0</v>
      </c>
      <c r="CQ66" s="38">
        <f t="shared" si="40"/>
        <v>0</v>
      </c>
      <c r="CR66" s="38">
        <f t="shared" si="40"/>
        <v>0</v>
      </c>
      <c r="CS66" s="38">
        <f t="shared" si="40"/>
        <v>0</v>
      </c>
      <c r="CT66" s="38">
        <f t="shared" si="40"/>
        <v>0</v>
      </c>
      <c r="CU66" s="38">
        <f t="shared" si="40"/>
        <v>0</v>
      </c>
      <c r="CV66" s="38">
        <f t="shared" si="40"/>
        <v>0</v>
      </c>
      <c r="CW66" s="38">
        <f t="shared" si="40"/>
        <v>0</v>
      </c>
      <c r="CX66" s="38">
        <f t="shared" si="40"/>
        <v>0</v>
      </c>
      <c r="CY66" s="38">
        <f t="shared" si="40"/>
        <v>0</v>
      </c>
      <c r="CZ66" s="38">
        <f t="shared" si="40"/>
        <v>0</v>
      </c>
      <c r="DA66" s="38">
        <f t="shared" si="40"/>
        <v>0</v>
      </c>
      <c r="DB66" s="38">
        <f t="shared" si="40"/>
        <v>0</v>
      </c>
      <c r="DC66" s="38">
        <f t="shared" si="40"/>
        <v>0</v>
      </c>
      <c r="DD66" s="38">
        <f t="shared" si="40"/>
        <v>0</v>
      </c>
      <c r="DE66" s="38">
        <f t="shared" si="40"/>
        <v>0</v>
      </c>
      <c r="DF66" s="38">
        <f t="shared" si="40"/>
        <v>0</v>
      </c>
      <c r="DG66" s="38">
        <f t="shared" si="40"/>
        <v>0</v>
      </c>
      <c r="DH66" s="38">
        <f t="shared" si="40"/>
        <v>0</v>
      </c>
      <c r="DI66" s="38">
        <f t="shared" si="40"/>
        <v>0</v>
      </c>
      <c r="DJ66" s="38">
        <f t="shared" si="40"/>
        <v>0</v>
      </c>
      <c r="DK66" s="38">
        <f t="shared" si="40"/>
        <v>0</v>
      </c>
      <c r="DL66" s="38">
        <f t="shared" si="40"/>
        <v>0</v>
      </c>
      <c r="DM66" s="38">
        <f t="shared" si="40"/>
        <v>0</v>
      </c>
      <c r="DN66" s="38">
        <f t="shared" si="40"/>
        <v>0</v>
      </c>
      <c r="DO66" s="38">
        <f t="shared" si="40"/>
        <v>0</v>
      </c>
      <c r="DP66" s="38">
        <f t="shared" si="40"/>
        <v>0</v>
      </c>
      <c r="DQ66" s="38">
        <f t="shared" si="40"/>
        <v>0</v>
      </c>
      <c r="DR66" s="38">
        <f t="shared" si="40"/>
        <v>0</v>
      </c>
    </row>
    <row r="67" ht="14.25" customHeight="1" outlineLevel="2">
      <c r="B67" s="277" t="str">
        <f>'Fund Raising'!B30</f>
        <v>Pre-Sale 2</v>
      </c>
      <c r="C67" s="38">
        <f t="shared" ref="C67:DR67" si="41">C14*C$45/100</f>
        <v>0</v>
      </c>
      <c r="D67" s="38">
        <f t="shared" si="41"/>
        <v>0</v>
      </c>
      <c r="E67" s="38">
        <f t="shared" si="41"/>
        <v>0</v>
      </c>
      <c r="F67" s="38">
        <f t="shared" si="41"/>
        <v>0</v>
      </c>
      <c r="G67" s="38">
        <f t="shared" si="41"/>
        <v>0</v>
      </c>
      <c r="H67" s="38">
        <f t="shared" si="41"/>
        <v>0</v>
      </c>
      <c r="I67" s="38">
        <f t="shared" si="41"/>
        <v>0</v>
      </c>
      <c r="J67" s="38">
        <f t="shared" si="41"/>
        <v>0</v>
      </c>
      <c r="K67" s="38">
        <f t="shared" si="41"/>
        <v>0</v>
      </c>
      <c r="L67" s="38">
        <f t="shared" si="41"/>
        <v>0</v>
      </c>
      <c r="M67" s="38">
        <f t="shared" si="41"/>
        <v>0</v>
      </c>
      <c r="N67" s="38">
        <f t="shared" si="41"/>
        <v>0</v>
      </c>
      <c r="O67" s="38">
        <f t="shared" si="41"/>
        <v>0</v>
      </c>
      <c r="P67" s="38">
        <f t="shared" si="41"/>
        <v>0</v>
      </c>
      <c r="Q67" s="38">
        <f t="shared" si="41"/>
        <v>0</v>
      </c>
      <c r="R67" s="38">
        <f t="shared" si="41"/>
        <v>0</v>
      </c>
      <c r="S67" s="38">
        <f t="shared" si="41"/>
        <v>0</v>
      </c>
      <c r="T67" s="38">
        <f t="shared" si="41"/>
        <v>0</v>
      </c>
      <c r="U67" s="38">
        <f t="shared" si="41"/>
        <v>0</v>
      </c>
      <c r="V67" s="38">
        <f t="shared" si="41"/>
        <v>0</v>
      </c>
      <c r="W67" s="38">
        <f t="shared" si="41"/>
        <v>0</v>
      </c>
      <c r="X67" s="38">
        <f t="shared" si="41"/>
        <v>0</v>
      </c>
      <c r="Y67" s="38">
        <f t="shared" si="41"/>
        <v>0</v>
      </c>
      <c r="Z67" s="38">
        <f t="shared" si="41"/>
        <v>0</v>
      </c>
      <c r="AA67" s="38">
        <f t="shared" si="41"/>
        <v>0</v>
      </c>
      <c r="AB67" s="38">
        <f t="shared" si="41"/>
        <v>0</v>
      </c>
      <c r="AC67" s="38">
        <f t="shared" si="41"/>
        <v>0</v>
      </c>
      <c r="AD67" s="38">
        <f t="shared" si="41"/>
        <v>0</v>
      </c>
      <c r="AE67" s="38">
        <f t="shared" si="41"/>
        <v>0</v>
      </c>
      <c r="AF67" s="38">
        <f t="shared" si="41"/>
        <v>0</v>
      </c>
      <c r="AG67" s="38">
        <f t="shared" si="41"/>
        <v>0</v>
      </c>
      <c r="AH67" s="38">
        <f t="shared" si="41"/>
        <v>0</v>
      </c>
      <c r="AI67" s="38">
        <f t="shared" si="41"/>
        <v>0</v>
      </c>
      <c r="AJ67" s="38">
        <f t="shared" si="41"/>
        <v>0</v>
      </c>
      <c r="AK67" s="38">
        <f t="shared" si="41"/>
        <v>0</v>
      </c>
      <c r="AL67" s="38">
        <f t="shared" si="41"/>
        <v>0</v>
      </c>
      <c r="AM67" s="38">
        <f t="shared" si="41"/>
        <v>0</v>
      </c>
      <c r="AN67" s="38">
        <f t="shared" si="41"/>
        <v>0</v>
      </c>
      <c r="AO67" s="38">
        <f t="shared" si="41"/>
        <v>0</v>
      </c>
      <c r="AP67" s="38">
        <f t="shared" si="41"/>
        <v>0</v>
      </c>
      <c r="AQ67" s="38">
        <f t="shared" si="41"/>
        <v>0</v>
      </c>
      <c r="AR67" s="38">
        <f t="shared" si="41"/>
        <v>0</v>
      </c>
      <c r="AS67" s="38">
        <f t="shared" si="41"/>
        <v>0</v>
      </c>
      <c r="AT67" s="38">
        <f t="shared" si="41"/>
        <v>0</v>
      </c>
      <c r="AU67" s="38">
        <f t="shared" si="41"/>
        <v>0</v>
      </c>
      <c r="AV67" s="38">
        <f t="shared" si="41"/>
        <v>0</v>
      </c>
      <c r="AW67" s="38">
        <f t="shared" si="41"/>
        <v>0</v>
      </c>
      <c r="AX67" s="38">
        <f t="shared" si="41"/>
        <v>0</v>
      </c>
      <c r="AY67" s="38">
        <f t="shared" si="41"/>
        <v>0</v>
      </c>
      <c r="AZ67" s="38">
        <f t="shared" si="41"/>
        <v>0</v>
      </c>
      <c r="BA67" s="38">
        <f t="shared" si="41"/>
        <v>0</v>
      </c>
      <c r="BB67" s="38">
        <f t="shared" si="41"/>
        <v>0</v>
      </c>
      <c r="BC67" s="38">
        <f t="shared" si="41"/>
        <v>0</v>
      </c>
      <c r="BD67" s="38">
        <f t="shared" si="41"/>
        <v>0</v>
      </c>
      <c r="BE67" s="38">
        <f t="shared" si="41"/>
        <v>0</v>
      </c>
      <c r="BF67" s="38">
        <f t="shared" si="41"/>
        <v>0</v>
      </c>
      <c r="BG67" s="38">
        <f t="shared" si="41"/>
        <v>0</v>
      </c>
      <c r="BH67" s="38">
        <f t="shared" si="41"/>
        <v>0</v>
      </c>
      <c r="BI67" s="38">
        <f t="shared" si="41"/>
        <v>0</v>
      </c>
      <c r="BJ67" s="38">
        <f t="shared" si="41"/>
        <v>0</v>
      </c>
      <c r="BK67" s="38">
        <f t="shared" si="41"/>
        <v>0</v>
      </c>
      <c r="BL67" s="38">
        <f t="shared" si="41"/>
        <v>0</v>
      </c>
      <c r="BM67" s="38">
        <f t="shared" si="41"/>
        <v>0</v>
      </c>
      <c r="BN67" s="38">
        <f t="shared" si="41"/>
        <v>0</v>
      </c>
      <c r="BO67" s="38">
        <f t="shared" si="41"/>
        <v>0</v>
      </c>
      <c r="BP67" s="38">
        <f t="shared" si="41"/>
        <v>0</v>
      </c>
      <c r="BQ67" s="38">
        <f t="shared" si="41"/>
        <v>0</v>
      </c>
      <c r="BR67" s="38">
        <f t="shared" si="41"/>
        <v>0</v>
      </c>
      <c r="BS67" s="38">
        <f t="shared" si="41"/>
        <v>0</v>
      </c>
      <c r="BT67" s="38">
        <f t="shared" si="41"/>
        <v>0</v>
      </c>
      <c r="BU67" s="38">
        <f t="shared" si="41"/>
        <v>0</v>
      </c>
      <c r="BV67" s="38">
        <f t="shared" si="41"/>
        <v>0</v>
      </c>
      <c r="BW67" s="38">
        <f t="shared" si="41"/>
        <v>0</v>
      </c>
      <c r="BX67" s="38">
        <f t="shared" si="41"/>
        <v>0</v>
      </c>
      <c r="BY67" s="38">
        <f t="shared" si="41"/>
        <v>0</v>
      </c>
      <c r="BZ67" s="38">
        <f t="shared" si="41"/>
        <v>0</v>
      </c>
      <c r="CA67" s="38">
        <f t="shared" si="41"/>
        <v>0</v>
      </c>
      <c r="CB67" s="38">
        <f t="shared" si="41"/>
        <v>0</v>
      </c>
      <c r="CC67" s="38">
        <f t="shared" si="41"/>
        <v>0</v>
      </c>
      <c r="CD67" s="38">
        <f t="shared" si="41"/>
        <v>0</v>
      </c>
      <c r="CE67" s="38">
        <f t="shared" si="41"/>
        <v>0</v>
      </c>
      <c r="CF67" s="38">
        <f t="shared" si="41"/>
        <v>0</v>
      </c>
      <c r="CG67" s="38">
        <f t="shared" si="41"/>
        <v>0</v>
      </c>
      <c r="CH67" s="38">
        <f t="shared" si="41"/>
        <v>0</v>
      </c>
      <c r="CI67" s="38">
        <f t="shared" si="41"/>
        <v>0</v>
      </c>
      <c r="CJ67" s="38">
        <f t="shared" si="41"/>
        <v>0</v>
      </c>
      <c r="CK67" s="38">
        <f t="shared" si="41"/>
        <v>0</v>
      </c>
      <c r="CL67" s="38">
        <f t="shared" si="41"/>
        <v>0</v>
      </c>
      <c r="CM67" s="38">
        <f t="shared" si="41"/>
        <v>0</v>
      </c>
      <c r="CN67" s="38">
        <f t="shared" si="41"/>
        <v>0</v>
      </c>
      <c r="CO67" s="38">
        <f t="shared" si="41"/>
        <v>0</v>
      </c>
      <c r="CP67" s="38">
        <f t="shared" si="41"/>
        <v>0</v>
      </c>
      <c r="CQ67" s="38">
        <f t="shared" si="41"/>
        <v>0</v>
      </c>
      <c r="CR67" s="38">
        <f t="shared" si="41"/>
        <v>0</v>
      </c>
      <c r="CS67" s="38">
        <f t="shared" si="41"/>
        <v>0</v>
      </c>
      <c r="CT67" s="38">
        <f t="shared" si="41"/>
        <v>0</v>
      </c>
      <c r="CU67" s="38">
        <f t="shared" si="41"/>
        <v>0</v>
      </c>
      <c r="CV67" s="38">
        <f t="shared" si="41"/>
        <v>0</v>
      </c>
      <c r="CW67" s="38">
        <f t="shared" si="41"/>
        <v>0</v>
      </c>
      <c r="CX67" s="38">
        <f t="shared" si="41"/>
        <v>0</v>
      </c>
      <c r="CY67" s="38">
        <f t="shared" si="41"/>
        <v>0</v>
      </c>
      <c r="CZ67" s="38">
        <f t="shared" si="41"/>
        <v>0</v>
      </c>
      <c r="DA67" s="38">
        <f t="shared" si="41"/>
        <v>0</v>
      </c>
      <c r="DB67" s="38">
        <f t="shared" si="41"/>
        <v>0</v>
      </c>
      <c r="DC67" s="38">
        <f t="shared" si="41"/>
        <v>0</v>
      </c>
      <c r="DD67" s="38">
        <f t="shared" si="41"/>
        <v>0</v>
      </c>
      <c r="DE67" s="38">
        <f t="shared" si="41"/>
        <v>0</v>
      </c>
      <c r="DF67" s="38">
        <f t="shared" si="41"/>
        <v>0</v>
      </c>
      <c r="DG67" s="38">
        <f t="shared" si="41"/>
        <v>0</v>
      </c>
      <c r="DH67" s="38">
        <f t="shared" si="41"/>
        <v>0</v>
      </c>
      <c r="DI67" s="38">
        <f t="shared" si="41"/>
        <v>0</v>
      </c>
      <c r="DJ67" s="38">
        <f t="shared" si="41"/>
        <v>0</v>
      </c>
      <c r="DK67" s="38">
        <f t="shared" si="41"/>
        <v>0</v>
      </c>
      <c r="DL67" s="38">
        <f t="shared" si="41"/>
        <v>0</v>
      </c>
      <c r="DM67" s="38">
        <f t="shared" si="41"/>
        <v>0</v>
      </c>
      <c r="DN67" s="38">
        <f t="shared" si="41"/>
        <v>0</v>
      </c>
      <c r="DO67" s="38">
        <f t="shared" si="41"/>
        <v>0</v>
      </c>
      <c r="DP67" s="38">
        <f t="shared" si="41"/>
        <v>0</v>
      </c>
      <c r="DQ67" s="38">
        <f t="shared" si="41"/>
        <v>0</v>
      </c>
      <c r="DR67" s="38">
        <f t="shared" si="41"/>
        <v>0</v>
      </c>
    </row>
    <row r="68" ht="14.25" customHeight="1" outlineLevel="2">
      <c r="B68" s="277" t="str">
        <f>'Fund Raising'!B31</f>
        <v>Public Sale</v>
      </c>
      <c r="C68" s="38">
        <f t="shared" ref="C68:DR68" si="42">C15*C$45/100</f>
        <v>328125</v>
      </c>
      <c r="D68" s="38">
        <f t="shared" si="42"/>
        <v>109375</v>
      </c>
      <c r="E68" s="38">
        <f t="shared" si="42"/>
        <v>109375</v>
      </c>
      <c r="F68" s="38">
        <f t="shared" si="42"/>
        <v>109375</v>
      </c>
      <c r="G68" s="38">
        <f t="shared" si="42"/>
        <v>109375</v>
      </c>
      <c r="H68" s="38">
        <f t="shared" si="42"/>
        <v>109375</v>
      </c>
      <c r="I68" s="38">
        <f t="shared" si="42"/>
        <v>0</v>
      </c>
      <c r="J68" s="38">
        <f t="shared" si="42"/>
        <v>0</v>
      </c>
      <c r="K68" s="38">
        <f t="shared" si="42"/>
        <v>0</v>
      </c>
      <c r="L68" s="38">
        <f t="shared" si="42"/>
        <v>0</v>
      </c>
      <c r="M68" s="38">
        <f t="shared" si="42"/>
        <v>0</v>
      </c>
      <c r="N68" s="38">
        <f t="shared" si="42"/>
        <v>0</v>
      </c>
      <c r="O68" s="38">
        <f t="shared" si="42"/>
        <v>0</v>
      </c>
      <c r="P68" s="38">
        <f t="shared" si="42"/>
        <v>0</v>
      </c>
      <c r="Q68" s="38">
        <f t="shared" si="42"/>
        <v>0</v>
      </c>
      <c r="R68" s="38">
        <f t="shared" si="42"/>
        <v>0</v>
      </c>
      <c r="S68" s="38">
        <f t="shared" si="42"/>
        <v>0</v>
      </c>
      <c r="T68" s="38">
        <f t="shared" si="42"/>
        <v>0</v>
      </c>
      <c r="U68" s="38">
        <f t="shared" si="42"/>
        <v>0</v>
      </c>
      <c r="V68" s="38">
        <f t="shared" si="42"/>
        <v>0</v>
      </c>
      <c r="W68" s="38">
        <f t="shared" si="42"/>
        <v>0</v>
      </c>
      <c r="X68" s="38">
        <f t="shared" si="42"/>
        <v>0</v>
      </c>
      <c r="Y68" s="38">
        <f t="shared" si="42"/>
        <v>0</v>
      </c>
      <c r="Z68" s="38">
        <f t="shared" si="42"/>
        <v>0</v>
      </c>
      <c r="AA68" s="38">
        <f t="shared" si="42"/>
        <v>0</v>
      </c>
      <c r="AB68" s="38">
        <f t="shared" si="42"/>
        <v>0</v>
      </c>
      <c r="AC68" s="38">
        <f t="shared" si="42"/>
        <v>0</v>
      </c>
      <c r="AD68" s="38">
        <f t="shared" si="42"/>
        <v>0</v>
      </c>
      <c r="AE68" s="38">
        <f t="shared" si="42"/>
        <v>0</v>
      </c>
      <c r="AF68" s="38">
        <f t="shared" si="42"/>
        <v>0</v>
      </c>
      <c r="AG68" s="38">
        <f t="shared" si="42"/>
        <v>0</v>
      </c>
      <c r="AH68" s="38">
        <f t="shared" si="42"/>
        <v>0</v>
      </c>
      <c r="AI68" s="38">
        <f t="shared" si="42"/>
        <v>0</v>
      </c>
      <c r="AJ68" s="38">
        <f t="shared" si="42"/>
        <v>0</v>
      </c>
      <c r="AK68" s="38">
        <f t="shared" si="42"/>
        <v>0</v>
      </c>
      <c r="AL68" s="38">
        <f t="shared" si="42"/>
        <v>0</v>
      </c>
      <c r="AM68" s="38">
        <f t="shared" si="42"/>
        <v>0</v>
      </c>
      <c r="AN68" s="38">
        <f t="shared" si="42"/>
        <v>0</v>
      </c>
      <c r="AO68" s="38">
        <f t="shared" si="42"/>
        <v>0</v>
      </c>
      <c r="AP68" s="38">
        <f t="shared" si="42"/>
        <v>0</v>
      </c>
      <c r="AQ68" s="38">
        <f t="shared" si="42"/>
        <v>0</v>
      </c>
      <c r="AR68" s="38">
        <f t="shared" si="42"/>
        <v>0</v>
      </c>
      <c r="AS68" s="38">
        <f t="shared" si="42"/>
        <v>0</v>
      </c>
      <c r="AT68" s="38">
        <f t="shared" si="42"/>
        <v>0</v>
      </c>
      <c r="AU68" s="38">
        <f t="shared" si="42"/>
        <v>0</v>
      </c>
      <c r="AV68" s="38">
        <f t="shared" si="42"/>
        <v>0</v>
      </c>
      <c r="AW68" s="38">
        <f t="shared" si="42"/>
        <v>0</v>
      </c>
      <c r="AX68" s="38">
        <f t="shared" si="42"/>
        <v>0</v>
      </c>
      <c r="AY68" s="38">
        <f t="shared" si="42"/>
        <v>0</v>
      </c>
      <c r="AZ68" s="38">
        <f t="shared" si="42"/>
        <v>0</v>
      </c>
      <c r="BA68" s="38">
        <f t="shared" si="42"/>
        <v>0</v>
      </c>
      <c r="BB68" s="38">
        <f t="shared" si="42"/>
        <v>0</v>
      </c>
      <c r="BC68" s="38">
        <f t="shared" si="42"/>
        <v>0</v>
      </c>
      <c r="BD68" s="38">
        <f t="shared" si="42"/>
        <v>0</v>
      </c>
      <c r="BE68" s="38">
        <f t="shared" si="42"/>
        <v>0</v>
      </c>
      <c r="BF68" s="38">
        <f t="shared" si="42"/>
        <v>0</v>
      </c>
      <c r="BG68" s="38">
        <f t="shared" si="42"/>
        <v>0</v>
      </c>
      <c r="BH68" s="38">
        <f t="shared" si="42"/>
        <v>0</v>
      </c>
      <c r="BI68" s="38">
        <f t="shared" si="42"/>
        <v>0</v>
      </c>
      <c r="BJ68" s="38">
        <f t="shared" si="42"/>
        <v>0</v>
      </c>
      <c r="BK68" s="38">
        <f t="shared" si="42"/>
        <v>0</v>
      </c>
      <c r="BL68" s="38">
        <f t="shared" si="42"/>
        <v>0</v>
      </c>
      <c r="BM68" s="38">
        <f t="shared" si="42"/>
        <v>0</v>
      </c>
      <c r="BN68" s="38">
        <f t="shared" si="42"/>
        <v>0</v>
      </c>
      <c r="BO68" s="38">
        <f t="shared" si="42"/>
        <v>0</v>
      </c>
      <c r="BP68" s="38">
        <f t="shared" si="42"/>
        <v>0</v>
      </c>
      <c r="BQ68" s="38">
        <f t="shared" si="42"/>
        <v>0</v>
      </c>
      <c r="BR68" s="38">
        <f t="shared" si="42"/>
        <v>0</v>
      </c>
      <c r="BS68" s="38">
        <f t="shared" si="42"/>
        <v>0</v>
      </c>
      <c r="BT68" s="38">
        <f t="shared" si="42"/>
        <v>0</v>
      </c>
      <c r="BU68" s="38">
        <f t="shared" si="42"/>
        <v>0</v>
      </c>
      <c r="BV68" s="38">
        <f t="shared" si="42"/>
        <v>0</v>
      </c>
      <c r="BW68" s="38">
        <f t="shared" si="42"/>
        <v>0</v>
      </c>
      <c r="BX68" s="38">
        <f t="shared" si="42"/>
        <v>0</v>
      </c>
      <c r="BY68" s="38">
        <f t="shared" si="42"/>
        <v>0</v>
      </c>
      <c r="BZ68" s="38">
        <f t="shared" si="42"/>
        <v>0</v>
      </c>
      <c r="CA68" s="38">
        <f t="shared" si="42"/>
        <v>0</v>
      </c>
      <c r="CB68" s="38">
        <f t="shared" si="42"/>
        <v>0</v>
      </c>
      <c r="CC68" s="38">
        <f t="shared" si="42"/>
        <v>0</v>
      </c>
      <c r="CD68" s="38">
        <f t="shared" si="42"/>
        <v>0</v>
      </c>
      <c r="CE68" s="38">
        <f t="shared" si="42"/>
        <v>0</v>
      </c>
      <c r="CF68" s="38">
        <f t="shared" si="42"/>
        <v>0</v>
      </c>
      <c r="CG68" s="38">
        <f t="shared" si="42"/>
        <v>0</v>
      </c>
      <c r="CH68" s="38">
        <f t="shared" si="42"/>
        <v>0</v>
      </c>
      <c r="CI68" s="38">
        <f t="shared" si="42"/>
        <v>0</v>
      </c>
      <c r="CJ68" s="38">
        <f t="shared" si="42"/>
        <v>0</v>
      </c>
      <c r="CK68" s="38">
        <f t="shared" si="42"/>
        <v>0</v>
      </c>
      <c r="CL68" s="38">
        <f t="shared" si="42"/>
        <v>0</v>
      </c>
      <c r="CM68" s="38">
        <f t="shared" si="42"/>
        <v>0</v>
      </c>
      <c r="CN68" s="38">
        <f t="shared" si="42"/>
        <v>0</v>
      </c>
      <c r="CO68" s="38">
        <f t="shared" si="42"/>
        <v>0</v>
      </c>
      <c r="CP68" s="38">
        <f t="shared" si="42"/>
        <v>0</v>
      </c>
      <c r="CQ68" s="38">
        <f t="shared" si="42"/>
        <v>0</v>
      </c>
      <c r="CR68" s="38">
        <f t="shared" si="42"/>
        <v>0</v>
      </c>
      <c r="CS68" s="38">
        <f t="shared" si="42"/>
        <v>0</v>
      </c>
      <c r="CT68" s="38">
        <f t="shared" si="42"/>
        <v>0</v>
      </c>
      <c r="CU68" s="38">
        <f t="shared" si="42"/>
        <v>0</v>
      </c>
      <c r="CV68" s="38">
        <f t="shared" si="42"/>
        <v>0</v>
      </c>
      <c r="CW68" s="38">
        <f t="shared" si="42"/>
        <v>0</v>
      </c>
      <c r="CX68" s="38">
        <f t="shared" si="42"/>
        <v>0</v>
      </c>
      <c r="CY68" s="38">
        <f t="shared" si="42"/>
        <v>0</v>
      </c>
      <c r="CZ68" s="38">
        <f t="shared" si="42"/>
        <v>0</v>
      </c>
      <c r="DA68" s="38">
        <f t="shared" si="42"/>
        <v>0</v>
      </c>
      <c r="DB68" s="38">
        <f t="shared" si="42"/>
        <v>0</v>
      </c>
      <c r="DC68" s="38">
        <f t="shared" si="42"/>
        <v>0</v>
      </c>
      <c r="DD68" s="38">
        <f t="shared" si="42"/>
        <v>0</v>
      </c>
      <c r="DE68" s="38">
        <f t="shared" si="42"/>
        <v>0</v>
      </c>
      <c r="DF68" s="38">
        <f t="shared" si="42"/>
        <v>0</v>
      </c>
      <c r="DG68" s="38">
        <f t="shared" si="42"/>
        <v>0</v>
      </c>
      <c r="DH68" s="38">
        <f t="shared" si="42"/>
        <v>0</v>
      </c>
      <c r="DI68" s="38">
        <f t="shared" si="42"/>
        <v>0</v>
      </c>
      <c r="DJ68" s="38">
        <f t="shared" si="42"/>
        <v>0</v>
      </c>
      <c r="DK68" s="38">
        <f t="shared" si="42"/>
        <v>0</v>
      </c>
      <c r="DL68" s="38">
        <f t="shared" si="42"/>
        <v>0</v>
      </c>
      <c r="DM68" s="38">
        <f t="shared" si="42"/>
        <v>0</v>
      </c>
      <c r="DN68" s="38">
        <f t="shared" si="42"/>
        <v>0</v>
      </c>
      <c r="DO68" s="38">
        <f t="shared" si="42"/>
        <v>0</v>
      </c>
      <c r="DP68" s="38">
        <f t="shared" si="42"/>
        <v>0</v>
      </c>
      <c r="DQ68" s="38">
        <f t="shared" si="42"/>
        <v>0</v>
      </c>
      <c r="DR68" s="38">
        <f t="shared" si="42"/>
        <v>0</v>
      </c>
    </row>
    <row r="69" ht="14.25" customHeight="1" outlineLevel="2">
      <c r="B69" s="277" t="str">
        <f>'Fund Raising'!B32</f>
        <v>Founders / Team</v>
      </c>
      <c r="C69" s="38">
        <f t="shared" ref="C69:DR69" si="43">C16*C$45/100</f>
        <v>0</v>
      </c>
      <c r="D69" s="38">
        <f t="shared" si="43"/>
        <v>0</v>
      </c>
      <c r="E69" s="38">
        <f t="shared" si="43"/>
        <v>0</v>
      </c>
      <c r="F69" s="38">
        <f t="shared" si="43"/>
        <v>0</v>
      </c>
      <c r="G69" s="38">
        <f t="shared" si="43"/>
        <v>0</v>
      </c>
      <c r="H69" s="38">
        <f t="shared" si="43"/>
        <v>0</v>
      </c>
      <c r="I69" s="38">
        <f t="shared" si="43"/>
        <v>173611.1111</v>
      </c>
      <c r="J69" s="38">
        <f t="shared" si="43"/>
        <v>173611.1111</v>
      </c>
      <c r="K69" s="38">
        <f t="shared" si="43"/>
        <v>173611.1111</v>
      </c>
      <c r="L69" s="38">
        <f t="shared" si="43"/>
        <v>173611.1111</v>
      </c>
      <c r="M69" s="38">
        <f t="shared" si="43"/>
        <v>173611.1111</v>
      </c>
      <c r="N69" s="38">
        <f t="shared" si="43"/>
        <v>173611.1111</v>
      </c>
      <c r="O69" s="38">
        <f t="shared" si="43"/>
        <v>173611.1111</v>
      </c>
      <c r="P69" s="38">
        <f t="shared" si="43"/>
        <v>173611.1111</v>
      </c>
      <c r="Q69" s="38">
        <f t="shared" si="43"/>
        <v>173611.1111</v>
      </c>
      <c r="R69" s="38">
        <f t="shared" si="43"/>
        <v>173611.1111</v>
      </c>
      <c r="S69" s="38">
        <f t="shared" si="43"/>
        <v>173611.1111</v>
      </c>
      <c r="T69" s="38">
        <f t="shared" si="43"/>
        <v>173611.1111</v>
      </c>
      <c r="U69" s="38">
        <f t="shared" si="43"/>
        <v>173611.1111</v>
      </c>
      <c r="V69" s="38">
        <f t="shared" si="43"/>
        <v>173611.1111</v>
      </c>
      <c r="W69" s="38">
        <f t="shared" si="43"/>
        <v>173611.1111</v>
      </c>
      <c r="X69" s="38">
        <f t="shared" si="43"/>
        <v>173611.1111</v>
      </c>
      <c r="Y69" s="38">
        <f t="shared" si="43"/>
        <v>173611.1111</v>
      </c>
      <c r="Z69" s="38">
        <f t="shared" si="43"/>
        <v>173611.1111</v>
      </c>
      <c r="AA69" s="38">
        <f t="shared" si="43"/>
        <v>173611.1111</v>
      </c>
      <c r="AB69" s="38">
        <f t="shared" si="43"/>
        <v>173611.1111</v>
      </c>
      <c r="AC69" s="38">
        <f t="shared" si="43"/>
        <v>173611.1111</v>
      </c>
      <c r="AD69" s="38">
        <f t="shared" si="43"/>
        <v>173611.1111</v>
      </c>
      <c r="AE69" s="38">
        <f t="shared" si="43"/>
        <v>173611.1111</v>
      </c>
      <c r="AF69" s="38">
        <f t="shared" si="43"/>
        <v>173611.1111</v>
      </c>
      <c r="AG69" s="38">
        <f t="shared" si="43"/>
        <v>173611.1111</v>
      </c>
      <c r="AH69" s="38">
        <f t="shared" si="43"/>
        <v>173611.1111</v>
      </c>
      <c r="AI69" s="38">
        <f t="shared" si="43"/>
        <v>173611.1111</v>
      </c>
      <c r="AJ69" s="38">
        <f t="shared" si="43"/>
        <v>173611.1111</v>
      </c>
      <c r="AK69" s="38">
        <f t="shared" si="43"/>
        <v>173611.1111</v>
      </c>
      <c r="AL69" s="38">
        <f t="shared" si="43"/>
        <v>173611.1111</v>
      </c>
      <c r="AM69" s="38">
        <f t="shared" si="43"/>
        <v>173611.1111</v>
      </c>
      <c r="AN69" s="38">
        <f t="shared" si="43"/>
        <v>173611.1111</v>
      </c>
      <c r="AO69" s="38">
        <f t="shared" si="43"/>
        <v>173611.1111</v>
      </c>
      <c r="AP69" s="38">
        <f t="shared" si="43"/>
        <v>173611.1111</v>
      </c>
      <c r="AQ69" s="38">
        <f t="shared" si="43"/>
        <v>173611.1111</v>
      </c>
      <c r="AR69" s="38">
        <f t="shared" si="43"/>
        <v>173611.1111</v>
      </c>
      <c r="AS69" s="38">
        <f t="shared" si="43"/>
        <v>0</v>
      </c>
      <c r="AT69" s="38">
        <f t="shared" si="43"/>
        <v>0</v>
      </c>
      <c r="AU69" s="38">
        <f t="shared" si="43"/>
        <v>0</v>
      </c>
      <c r="AV69" s="38">
        <f t="shared" si="43"/>
        <v>0</v>
      </c>
      <c r="AW69" s="38">
        <f t="shared" si="43"/>
        <v>0</v>
      </c>
      <c r="AX69" s="38">
        <f t="shared" si="43"/>
        <v>0</v>
      </c>
      <c r="AY69" s="38">
        <f t="shared" si="43"/>
        <v>0</v>
      </c>
      <c r="AZ69" s="38">
        <f t="shared" si="43"/>
        <v>0</v>
      </c>
      <c r="BA69" s="38">
        <f t="shared" si="43"/>
        <v>0</v>
      </c>
      <c r="BB69" s="38">
        <f t="shared" si="43"/>
        <v>0</v>
      </c>
      <c r="BC69" s="38">
        <f t="shared" si="43"/>
        <v>0</v>
      </c>
      <c r="BD69" s="38">
        <f t="shared" si="43"/>
        <v>0</v>
      </c>
      <c r="BE69" s="38">
        <f t="shared" si="43"/>
        <v>0</v>
      </c>
      <c r="BF69" s="38">
        <f t="shared" si="43"/>
        <v>0</v>
      </c>
      <c r="BG69" s="38">
        <f t="shared" si="43"/>
        <v>0</v>
      </c>
      <c r="BH69" s="38">
        <f t="shared" si="43"/>
        <v>0</v>
      </c>
      <c r="BI69" s="38">
        <f t="shared" si="43"/>
        <v>0</v>
      </c>
      <c r="BJ69" s="38">
        <f t="shared" si="43"/>
        <v>0</v>
      </c>
      <c r="BK69" s="38">
        <f t="shared" si="43"/>
        <v>0</v>
      </c>
      <c r="BL69" s="38">
        <f t="shared" si="43"/>
        <v>0</v>
      </c>
      <c r="BM69" s="38">
        <f t="shared" si="43"/>
        <v>0</v>
      </c>
      <c r="BN69" s="38">
        <f t="shared" si="43"/>
        <v>0</v>
      </c>
      <c r="BO69" s="38">
        <f t="shared" si="43"/>
        <v>0</v>
      </c>
      <c r="BP69" s="38">
        <f t="shared" si="43"/>
        <v>0</v>
      </c>
      <c r="BQ69" s="38">
        <f t="shared" si="43"/>
        <v>0</v>
      </c>
      <c r="BR69" s="38">
        <f t="shared" si="43"/>
        <v>0</v>
      </c>
      <c r="BS69" s="38">
        <f t="shared" si="43"/>
        <v>0</v>
      </c>
      <c r="BT69" s="38">
        <f t="shared" si="43"/>
        <v>0</v>
      </c>
      <c r="BU69" s="38">
        <f t="shared" si="43"/>
        <v>0</v>
      </c>
      <c r="BV69" s="38">
        <f t="shared" si="43"/>
        <v>0</v>
      </c>
      <c r="BW69" s="38">
        <f t="shared" si="43"/>
        <v>0</v>
      </c>
      <c r="BX69" s="38">
        <f t="shared" si="43"/>
        <v>0</v>
      </c>
      <c r="BY69" s="38">
        <f t="shared" si="43"/>
        <v>0</v>
      </c>
      <c r="BZ69" s="38">
        <f t="shared" si="43"/>
        <v>0</v>
      </c>
      <c r="CA69" s="38">
        <f t="shared" si="43"/>
        <v>0</v>
      </c>
      <c r="CB69" s="38">
        <f t="shared" si="43"/>
        <v>0</v>
      </c>
      <c r="CC69" s="38">
        <f t="shared" si="43"/>
        <v>0</v>
      </c>
      <c r="CD69" s="38">
        <f t="shared" si="43"/>
        <v>0</v>
      </c>
      <c r="CE69" s="38">
        <f t="shared" si="43"/>
        <v>0</v>
      </c>
      <c r="CF69" s="38">
        <f t="shared" si="43"/>
        <v>0</v>
      </c>
      <c r="CG69" s="38">
        <f t="shared" si="43"/>
        <v>0</v>
      </c>
      <c r="CH69" s="38">
        <f t="shared" si="43"/>
        <v>0</v>
      </c>
      <c r="CI69" s="38">
        <f t="shared" si="43"/>
        <v>0</v>
      </c>
      <c r="CJ69" s="38">
        <f t="shared" si="43"/>
        <v>0</v>
      </c>
      <c r="CK69" s="38">
        <f t="shared" si="43"/>
        <v>0</v>
      </c>
      <c r="CL69" s="38">
        <f t="shared" si="43"/>
        <v>0</v>
      </c>
      <c r="CM69" s="38">
        <f t="shared" si="43"/>
        <v>0</v>
      </c>
      <c r="CN69" s="38">
        <f t="shared" si="43"/>
        <v>0</v>
      </c>
      <c r="CO69" s="38">
        <f t="shared" si="43"/>
        <v>0</v>
      </c>
      <c r="CP69" s="38">
        <f t="shared" si="43"/>
        <v>0</v>
      </c>
      <c r="CQ69" s="38">
        <f t="shared" si="43"/>
        <v>0</v>
      </c>
      <c r="CR69" s="38">
        <f t="shared" si="43"/>
        <v>0</v>
      </c>
      <c r="CS69" s="38">
        <f t="shared" si="43"/>
        <v>0</v>
      </c>
      <c r="CT69" s="38">
        <f t="shared" si="43"/>
        <v>0</v>
      </c>
      <c r="CU69" s="38">
        <f t="shared" si="43"/>
        <v>0</v>
      </c>
      <c r="CV69" s="38">
        <f t="shared" si="43"/>
        <v>0</v>
      </c>
      <c r="CW69" s="38">
        <f t="shared" si="43"/>
        <v>0</v>
      </c>
      <c r="CX69" s="38">
        <f t="shared" si="43"/>
        <v>0</v>
      </c>
      <c r="CY69" s="38">
        <f t="shared" si="43"/>
        <v>0</v>
      </c>
      <c r="CZ69" s="38">
        <f t="shared" si="43"/>
        <v>0</v>
      </c>
      <c r="DA69" s="38">
        <f t="shared" si="43"/>
        <v>0</v>
      </c>
      <c r="DB69" s="38">
        <f t="shared" si="43"/>
        <v>0</v>
      </c>
      <c r="DC69" s="38">
        <f t="shared" si="43"/>
        <v>0</v>
      </c>
      <c r="DD69" s="38">
        <f t="shared" si="43"/>
        <v>0</v>
      </c>
      <c r="DE69" s="38">
        <f t="shared" si="43"/>
        <v>0</v>
      </c>
      <c r="DF69" s="38">
        <f t="shared" si="43"/>
        <v>0</v>
      </c>
      <c r="DG69" s="38">
        <f t="shared" si="43"/>
        <v>0</v>
      </c>
      <c r="DH69" s="38">
        <f t="shared" si="43"/>
        <v>0</v>
      </c>
      <c r="DI69" s="38">
        <f t="shared" si="43"/>
        <v>0</v>
      </c>
      <c r="DJ69" s="38">
        <f t="shared" si="43"/>
        <v>0</v>
      </c>
      <c r="DK69" s="38">
        <f t="shared" si="43"/>
        <v>0</v>
      </c>
      <c r="DL69" s="38">
        <f t="shared" si="43"/>
        <v>0</v>
      </c>
      <c r="DM69" s="38">
        <f t="shared" si="43"/>
        <v>0</v>
      </c>
      <c r="DN69" s="38">
        <f t="shared" si="43"/>
        <v>0</v>
      </c>
      <c r="DO69" s="38">
        <f t="shared" si="43"/>
        <v>0</v>
      </c>
      <c r="DP69" s="38">
        <f t="shared" si="43"/>
        <v>0</v>
      </c>
      <c r="DQ69" s="38">
        <f t="shared" si="43"/>
        <v>0</v>
      </c>
      <c r="DR69" s="38">
        <f t="shared" si="43"/>
        <v>0</v>
      </c>
    </row>
    <row r="70" ht="14.25" customHeight="1" outlineLevel="2">
      <c r="B70" s="277" t="str">
        <f>'Fund Raising'!B33</f>
        <v>Outlier Ventures</v>
      </c>
      <c r="C70" s="38">
        <f t="shared" ref="C70:DR70" si="44">C17*C$45/100</f>
        <v>0</v>
      </c>
      <c r="D70" s="38">
        <f t="shared" si="44"/>
        <v>0</v>
      </c>
      <c r="E70" s="38">
        <f t="shared" si="44"/>
        <v>0</v>
      </c>
      <c r="F70" s="38">
        <f t="shared" si="44"/>
        <v>0</v>
      </c>
      <c r="G70" s="38">
        <f t="shared" si="44"/>
        <v>0</v>
      </c>
      <c r="H70" s="38">
        <f t="shared" si="44"/>
        <v>0</v>
      </c>
      <c r="I70" s="38">
        <f t="shared" si="44"/>
        <v>62500</v>
      </c>
      <c r="J70" s="38">
        <f t="shared" si="44"/>
        <v>62500</v>
      </c>
      <c r="K70" s="38">
        <f t="shared" si="44"/>
        <v>62500</v>
      </c>
      <c r="L70" s="38">
        <f t="shared" si="44"/>
        <v>62500</v>
      </c>
      <c r="M70" s="38">
        <f t="shared" si="44"/>
        <v>62500</v>
      </c>
      <c r="N70" s="38">
        <f t="shared" si="44"/>
        <v>62500</v>
      </c>
      <c r="O70" s="38">
        <f t="shared" si="44"/>
        <v>62500</v>
      </c>
      <c r="P70" s="38">
        <f t="shared" si="44"/>
        <v>62500</v>
      </c>
      <c r="Q70" s="38">
        <f t="shared" si="44"/>
        <v>62500</v>
      </c>
      <c r="R70" s="38">
        <f t="shared" si="44"/>
        <v>62500</v>
      </c>
      <c r="S70" s="38">
        <f t="shared" si="44"/>
        <v>62500</v>
      </c>
      <c r="T70" s="38">
        <f t="shared" si="44"/>
        <v>62500</v>
      </c>
      <c r="U70" s="38">
        <f t="shared" si="44"/>
        <v>62500</v>
      </c>
      <c r="V70" s="38">
        <f t="shared" si="44"/>
        <v>62500</v>
      </c>
      <c r="W70" s="38">
        <f t="shared" si="44"/>
        <v>62500</v>
      </c>
      <c r="X70" s="38">
        <f t="shared" si="44"/>
        <v>62500</v>
      </c>
      <c r="Y70" s="38">
        <f t="shared" si="44"/>
        <v>62500</v>
      </c>
      <c r="Z70" s="38">
        <f t="shared" si="44"/>
        <v>62500</v>
      </c>
      <c r="AA70" s="38">
        <f t="shared" si="44"/>
        <v>62500</v>
      </c>
      <c r="AB70" s="38">
        <f t="shared" si="44"/>
        <v>62500</v>
      </c>
      <c r="AC70" s="38">
        <f t="shared" si="44"/>
        <v>62500</v>
      </c>
      <c r="AD70" s="38">
        <f t="shared" si="44"/>
        <v>62500</v>
      </c>
      <c r="AE70" s="38">
        <f t="shared" si="44"/>
        <v>62500</v>
      </c>
      <c r="AF70" s="38">
        <f t="shared" si="44"/>
        <v>62500</v>
      </c>
      <c r="AG70" s="38">
        <f t="shared" si="44"/>
        <v>0</v>
      </c>
      <c r="AH70" s="38">
        <f t="shared" si="44"/>
        <v>0</v>
      </c>
      <c r="AI70" s="38">
        <f t="shared" si="44"/>
        <v>0</v>
      </c>
      <c r="AJ70" s="38">
        <f t="shared" si="44"/>
        <v>0</v>
      </c>
      <c r="AK70" s="38">
        <f t="shared" si="44"/>
        <v>0</v>
      </c>
      <c r="AL70" s="38">
        <f t="shared" si="44"/>
        <v>0</v>
      </c>
      <c r="AM70" s="38">
        <f t="shared" si="44"/>
        <v>0</v>
      </c>
      <c r="AN70" s="38">
        <f t="shared" si="44"/>
        <v>0</v>
      </c>
      <c r="AO70" s="38">
        <f t="shared" si="44"/>
        <v>0</v>
      </c>
      <c r="AP70" s="38">
        <f t="shared" si="44"/>
        <v>0</v>
      </c>
      <c r="AQ70" s="38">
        <f t="shared" si="44"/>
        <v>0</v>
      </c>
      <c r="AR70" s="38">
        <f t="shared" si="44"/>
        <v>0</v>
      </c>
      <c r="AS70" s="38">
        <f t="shared" si="44"/>
        <v>0</v>
      </c>
      <c r="AT70" s="38">
        <f t="shared" si="44"/>
        <v>0</v>
      </c>
      <c r="AU70" s="38">
        <f t="shared" si="44"/>
        <v>0</v>
      </c>
      <c r="AV70" s="38">
        <f t="shared" si="44"/>
        <v>0</v>
      </c>
      <c r="AW70" s="38">
        <f t="shared" si="44"/>
        <v>0</v>
      </c>
      <c r="AX70" s="38">
        <f t="shared" si="44"/>
        <v>0</v>
      </c>
      <c r="AY70" s="38">
        <f t="shared" si="44"/>
        <v>0</v>
      </c>
      <c r="AZ70" s="38">
        <f t="shared" si="44"/>
        <v>0</v>
      </c>
      <c r="BA70" s="38">
        <f t="shared" si="44"/>
        <v>0</v>
      </c>
      <c r="BB70" s="38">
        <f t="shared" si="44"/>
        <v>0</v>
      </c>
      <c r="BC70" s="38">
        <f t="shared" si="44"/>
        <v>0</v>
      </c>
      <c r="BD70" s="38">
        <f t="shared" si="44"/>
        <v>0</v>
      </c>
      <c r="BE70" s="38">
        <f t="shared" si="44"/>
        <v>0</v>
      </c>
      <c r="BF70" s="38">
        <f t="shared" si="44"/>
        <v>0</v>
      </c>
      <c r="BG70" s="38">
        <f t="shared" si="44"/>
        <v>0</v>
      </c>
      <c r="BH70" s="38">
        <f t="shared" si="44"/>
        <v>0</v>
      </c>
      <c r="BI70" s="38">
        <f t="shared" si="44"/>
        <v>0</v>
      </c>
      <c r="BJ70" s="38">
        <f t="shared" si="44"/>
        <v>0</v>
      </c>
      <c r="BK70" s="38">
        <f t="shared" si="44"/>
        <v>0</v>
      </c>
      <c r="BL70" s="38">
        <f t="shared" si="44"/>
        <v>0</v>
      </c>
      <c r="BM70" s="38">
        <f t="shared" si="44"/>
        <v>0</v>
      </c>
      <c r="BN70" s="38">
        <f t="shared" si="44"/>
        <v>0</v>
      </c>
      <c r="BO70" s="38">
        <f t="shared" si="44"/>
        <v>0</v>
      </c>
      <c r="BP70" s="38">
        <f t="shared" si="44"/>
        <v>0</v>
      </c>
      <c r="BQ70" s="38">
        <f t="shared" si="44"/>
        <v>0</v>
      </c>
      <c r="BR70" s="38">
        <f t="shared" si="44"/>
        <v>0</v>
      </c>
      <c r="BS70" s="38">
        <f t="shared" si="44"/>
        <v>0</v>
      </c>
      <c r="BT70" s="38">
        <f t="shared" si="44"/>
        <v>0</v>
      </c>
      <c r="BU70" s="38">
        <f t="shared" si="44"/>
        <v>0</v>
      </c>
      <c r="BV70" s="38">
        <f t="shared" si="44"/>
        <v>0</v>
      </c>
      <c r="BW70" s="38">
        <f t="shared" si="44"/>
        <v>0</v>
      </c>
      <c r="BX70" s="38">
        <f t="shared" si="44"/>
        <v>0</v>
      </c>
      <c r="BY70" s="38">
        <f t="shared" si="44"/>
        <v>0</v>
      </c>
      <c r="BZ70" s="38">
        <f t="shared" si="44"/>
        <v>0</v>
      </c>
      <c r="CA70" s="38">
        <f t="shared" si="44"/>
        <v>0</v>
      </c>
      <c r="CB70" s="38">
        <f t="shared" si="44"/>
        <v>0</v>
      </c>
      <c r="CC70" s="38">
        <f t="shared" si="44"/>
        <v>0</v>
      </c>
      <c r="CD70" s="38">
        <f t="shared" si="44"/>
        <v>0</v>
      </c>
      <c r="CE70" s="38">
        <f t="shared" si="44"/>
        <v>0</v>
      </c>
      <c r="CF70" s="38">
        <f t="shared" si="44"/>
        <v>0</v>
      </c>
      <c r="CG70" s="38">
        <f t="shared" si="44"/>
        <v>0</v>
      </c>
      <c r="CH70" s="38">
        <f t="shared" si="44"/>
        <v>0</v>
      </c>
      <c r="CI70" s="38">
        <f t="shared" si="44"/>
        <v>0</v>
      </c>
      <c r="CJ70" s="38">
        <f t="shared" si="44"/>
        <v>0</v>
      </c>
      <c r="CK70" s="38">
        <f t="shared" si="44"/>
        <v>0</v>
      </c>
      <c r="CL70" s="38">
        <f t="shared" si="44"/>
        <v>0</v>
      </c>
      <c r="CM70" s="38">
        <f t="shared" si="44"/>
        <v>0</v>
      </c>
      <c r="CN70" s="38">
        <f t="shared" si="44"/>
        <v>0</v>
      </c>
      <c r="CO70" s="38">
        <f t="shared" si="44"/>
        <v>0</v>
      </c>
      <c r="CP70" s="38">
        <f t="shared" si="44"/>
        <v>0</v>
      </c>
      <c r="CQ70" s="38">
        <f t="shared" si="44"/>
        <v>0</v>
      </c>
      <c r="CR70" s="38">
        <f t="shared" si="44"/>
        <v>0</v>
      </c>
      <c r="CS70" s="38">
        <f t="shared" si="44"/>
        <v>0</v>
      </c>
      <c r="CT70" s="38">
        <f t="shared" si="44"/>
        <v>0</v>
      </c>
      <c r="CU70" s="38">
        <f t="shared" si="44"/>
        <v>0</v>
      </c>
      <c r="CV70" s="38">
        <f t="shared" si="44"/>
        <v>0</v>
      </c>
      <c r="CW70" s="38">
        <f t="shared" si="44"/>
        <v>0</v>
      </c>
      <c r="CX70" s="38">
        <f t="shared" si="44"/>
        <v>0</v>
      </c>
      <c r="CY70" s="38">
        <f t="shared" si="44"/>
        <v>0</v>
      </c>
      <c r="CZ70" s="38">
        <f t="shared" si="44"/>
        <v>0</v>
      </c>
      <c r="DA70" s="38">
        <f t="shared" si="44"/>
        <v>0</v>
      </c>
      <c r="DB70" s="38">
        <f t="shared" si="44"/>
        <v>0</v>
      </c>
      <c r="DC70" s="38">
        <f t="shared" si="44"/>
        <v>0</v>
      </c>
      <c r="DD70" s="38">
        <f t="shared" si="44"/>
        <v>0</v>
      </c>
      <c r="DE70" s="38">
        <f t="shared" si="44"/>
        <v>0</v>
      </c>
      <c r="DF70" s="38">
        <f t="shared" si="44"/>
        <v>0</v>
      </c>
      <c r="DG70" s="38">
        <f t="shared" si="44"/>
        <v>0</v>
      </c>
      <c r="DH70" s="38">
        <f t="shared" si="44"/>
        <v>0</v>
      </c>
      <c r="DI70" s="38">
        <f t="shared" si="44"/>
        <v>0</v>
      </c>
      <c r="DJ70" s="38">
        <f t="shared" si="44"/>
        <v>0</v>
      </c>
      <c r="DK70" s="38">
        <f t="shared" si="44"/>
        <v>0</v>
      </c>
      <c r="DL70" s="38">
        <f t="shared" si="44"/>
        <v>0</v>
      </c>
      <c r="DM70" s="38">
        <f t="shared" si="44"/>
        <v>0</v>
      </c>
      <c r="DN70" s="38">
        <f t="shared" si="44"/>
        <v>0</v>
      </c>
      <c r="DO70" s="38">
        <f t="shared" si="44"/>
        <v>0</v>
      </c>
      <c r="DP70" s="38">
        <f t="shared" si="44"/>
        <v>0</v>
      </c>
      <c r="DQ70" s="38">
        <f t="shared" si="44"/>
        <v>0</v>
      </c>
      <c r="DR70" s="38">
        <f t="shared" si="44"/>
        <v>0</v>
      </c>
    </row>
    <row r="71" ht="14.25" customHeight="1" outlineLevel="2">
      <c r="B71" s="277" t="str">
        <f>'Fund Raising'!B34</f>
        <v>Advisors</v>
      </c>
      <c r="C71" s="38">
        <f t="shared" ref="C71:DR71" si="45">C18*C$45/100</f>
        <v>0</v>
      </c>
      <c r="D71" s="38">
        <f t="shared" si="45"/>
        <v>0</v>
      </c>
      <c r="E71" s="38">
        <f t="shared" si="45"/>
        <v>0</v>
      </c>
      <c r="F71" s="38">
        <f t="shared" si="45"/>
        <v>0</v>
      </c>
      <c r="G71" s="38">
        <f t="shared" si="45"/>
        <v>0</v>
      </c>
      <c r="H71" s="38">
        <f t="shared" si="45"/>
        <v>0</v>
      </c>
      <c r="I71" s="38">
        <f t="shared" si="45"/>
        <v>41666.66667</v>
      </c>
      <c r="J71" s="38">
        <f t="shared" si="45"/>
        <v>41666.66667</v>
      </c>
      <c r="K71" s="38">
        <f t="shared" si="45"/>
        <v>41666.66667</v>
      </c>
      <c r="L71" s="38">
        <f t="shared" si="45"/>
        <v>41666.66667</v>
      </c>
      <c r="M71" s="38">
        <f t="shared" si="45"/>
        <v>41666.66667</v>
      </c>
      <c r="N71" s="38">
        <f t="shared" si="45"/>
        <v>41666.66667</v>
      </c>
      <c r="O71" s="38">
        <f t="shared" si="45"/>
        <v>41666.66667</v>
      </c>
      <c r="P71" s="38">
        <f t="shared" si="45"/>
        <v>41666.66667</v>
      </c>
      <c r="Q71" s="38">
        <f t="shared" si="45"/>
        <v>41666.66667</v>
      </c>
      <c r="R71" s="38">
        <f t="shared" si="45"/>
        <v>41666.66667</v>
      </c>
      <c r="S71" s="38">
        <f t="shared" si="45"/>
        <v>41666.66667</v>
      </c>
      <c r="T71" s="38">
        <f t="shared" si="45"/>
        <v>41666.66667</v>
      </c>
      <c r="U71" s="38">
        <f t="shared" si="45"/>
        <v>41666.66667</v>
      </c>
      <c r="V71" s="38">
        <f t="shared" si="45"/>
        <v>41666.66667</v>
      </c>
      <c r="W71" s="38">
        <f t="shared" si="45"/>
        <v>41666.66667</v>
      </c>
      <c r="X71" s="38">
        <f t="shared" si="45"/>
        <v>41666.66667</v>
      </c>
      <c r="Y71" s="38">
        <f t="shared" si="45"/>
        <v>41666.66667</v>
      </c>
      <c r="Z71" s="38">
        <f t="shared" si="45"/>
        <v>41666.66667</v>
      </c>
      <c r="AA71" s="38">
        <f t="shared" si="45"/>
        <v>41666.66667</v>
      </c>
      <c r="AB71" s="38">
        <f t="shared" si="45"/>
        <v>41666.66667</v>
      </c>
      <c r="AC71" s="38">
        <f t="shared" si="45"/>
        <v>41666.66667</v>
      </c>
      <c r="AD71" s="38">
        <f t="shared" si="45"/>
        <v>41666.66667</v>
      </c>
      <c r="AE71" s="38">
        <f t="shared" si="45"/>
        <v>41666.66667</v>
      </c>
      <c r="AF71" s="38">
        <f t="shared" si="45"/>
        <v>41666.66667</v>
      </c>
      <c r="AG71" s="38">
        <f t="shared" si="45"/>
        <v>0</v>
      </c>
      <c r="AH71" s="38">
        <f t="shared" si="45"/>
        <v>0</v>
      </c>
      <c r="AI71" s="38">
        <f t="shared" si="45"/>
        <v>0</v>
      </c>
      <c r="AJ71" s="38">
        <f t="shared" si="45"/>
        <v>0</v>
      </c>
      <c r="AK71" s="38">
        <f t="shared" si="45"/>
        <v>0</v>
      </c>
      <c r="AL71" s="38">
        <f t="shared" si="45"/>
        <v>0</v>
      </c>
      <c r="AM71" s="38">
        <f t="shared" si="45"/>
        <v>0</v>
      </c>
      <c r="AN71" s="38">
        <f t="shared" si="45"/>
        <v>0</v>
      </c>
      <c r="AO71" s="38">
        <f t="shared" si="45"/>
        <v>0</v>
      </c>
      <c r="AP71" s="38">
        <f t="shared" si="45"/>
        <v>0</v>
      </c>
      <c r="AQ71" s="38">
        <f t="shared" si="45"/>
        <v>0</v>
      </c>
      <c r="AR71" s="38">
        <f t="shared" si="45"/>
        <v>0</v>
      </c>
      <c r="AS71" s="38">
        <f t="shared" si="45"/>
        <v>0</v>
      </c>
      <c r="AT71" s="38">
        <f t="shared" si="45"/>
        <v>0</v>
      </c>
      <c r="AU71" s="38">
        <f t="shared" si="45"/>
        <v>0</v>
      </c>
      <c r="AV71" s="38">
        <f t="shared" si="45"/>
        <v>0</v>
      </c>
      <c r="AW71" s="38">
        <f t="shared" si="45"/>
        <v>0</v>
      </c>
      <c r="AX71" s="38">
        <f t="shared" si="45"/>
        <v>0</v>
      </c>
      <c r="AY71" s="38">
        <f t="shared" si="45"/>
        <v>0</v>
      </c>
      <c r="AZ71" s="38">
        <f t="shared" si="45"/>
        <v>0</v>
      </c>
      <c r="BA71" s="38">
        <f t="shared" si="45"/>
        <v>0</v>
      </c>
      <c r="BB71" s="38">
        <f t="shared" si="45"/>
        <v>0</v>
      </c>
      <c r="BC71" s="38">
        <f t="shared" si="45"/>
        <v>0</v>
      </c>
      <c r="BD71" s="38">
        <f t="shared" si="45"/>
        <v>0</v>
      </c>
      <c r="BE71" s="38">
        <f t="shared" si="45"/>
        <v>0</v>
      </c>
      <c r="BF71" s="38">
        <f t="shared" si="45"/>
        <v>0</v>
      </c>
      <c r="BG71" s="38">
        <f t="shared" si="45"/>
        <v>0</v>
      </c>
      <c r="BH71" s="38">
        <f t="shared" si="45"/>
        <v>0</v>
      </c>
      <c r="BI71" s="38">
        <f t="shared" si="45"/>
        <v>0</v>
      </c>
      <c r="BJ71" s="38">
        <f t="shared" si="45"/>
        <v>0</v>
      </c>
      <c r="BK71" s="38">
        <f t="shared" si="45"/>
        <v>0</v>
      </c>
      <c r="BL71" s="38">
        <f t="shared" si="45"/>
        <v>0</v>
      </c>
      <c r="BM71" s="38">
        <f t="shared" si="45"/>
        <v>0</v>
      </c>
      <c r="BN71" s="38">
        <f t="shared" si="45"/>
        <v>0</v>
      </c>
      <c r="BO71" s="38">
        <f t="shared" si="45"/>
        <v>0</v>
      </c>
      <c r="BP71" s="38">
        <f t="shared" si="45"/>
        <v>0</v>
      </c>
      <c r="BQ71" s="38">
        <f t="shared" si="45"/>
        <v>0</v>
      </c>
      <c r="BR71" s="38">
        <f t="shared" si="45"/>
        <v>0</v>
      </c>
      <c r="BS71" s="38">
        <f t="shared" si="45"/>
        <v>0</v>
      </c>
      <c r="BT71" s="38">
        <f t="shared" si="45"/>
        <v>0</v>
      </c>
      <c r="BU71" s="38">
        <f t="shared" si="45"/>
        <v>0</v>
      </c>
      <c r="BV71" s="38">
        <f t="shared" si="45"/>
        <v>0</v>
      </c>
      <c r="BW71" s="38">
        <f t="shared" si="45"/>
        <v>0</v>
      </c>
      <c r="BX71" s="38">
        <f t="shared" si="45"/>
        <v>0</v>
      </c>
      <c r="BY71" s="38">
        <f t="shared" si="45"/>
        <v>0</v>
      </c>
      <c r="BZ71" s="38">
        <f t="shared" si="45"/>
        <v>0</v>
      </c>
      <c r="CA71" s="38">
        <f t="shared" si="45"/>
        <v>0</v>
      </c>
      <c r="CB71" s="38">
        <f t="shared" si="45"/>
        <v>0</v>
      </c>
      <c r="CC71" s="38">
        <f t="shared" si="45"/>
        <v>0</v>
      </c>
      <c r="CD71" s="38">
        <f t="shared" si="45"/>
        <v>0</v>
      </c>
      <c r="CE71" s="38">
        <f t="shared" si="45"/>
        <v>0</v>
      </c>
      <c r="CF71" s="38">
        <f t="shared" si="45"/>
        <v>0</v>
      </c>
      <c r="CG71" s="38">
        <f t="shared" si="45"/>
        <v>0</v>
      </c>
      <c r="CH71" s="38">
        <f t="shared" si="45"/>
        <v>0</v>
      </c>
      <c r="CI71" s="38">
        <f t="shared" si="45"/>
        <v>0</v>
      </c>
      <c r="CJ71" s="38">
        <f t="shared" si="45"/>
        <v>0</v>
      </c>
      <c r="CK71" s="38">
        <f t="shared" si="45"/>
        <v>0</v>
      </c>
      <c r="CL71" s="38">
        <f t="shared" si="45"/>
        <v>0</v>
      </c>
      <c r="CM71" s="38">
        <f t="shared" si="45"/>
        <v>0</v>
      </c>
      <c r="CN71" s="38">
        <f t="shared" si="45"/>
        <v>0</v>
      </c>
      <c r="CO71" s="38">
        <f t="shared" si="45"/>
        <v>0</v>
      </c>
      <c r="CP71" s="38">
        <f t="shared" si="45"/>
        <v>0</v>
      </c>
      <c r="CQ71" s="38">
        <f t="shared" si="45"/>
        <v>0</v>
      </c>
      <c r="CR71" s="38">
        <f t="shared" si="45"/>
        <v>0</v>
      </c>
      <c r="CS71" s="38">
        <f t="shared" si="45"/>
        <v>0</v>
      </c>
      <c r="CT71" s="38">
        <f t="shared" si="45"/>
        <v>0</v>
      </c>
      <c r="CU71" s="38">
        <f t="shared" si="45"/>
        <v>0</v>
      </c>
      <c r="CV71" s="38">
        <f t="shared" si="45"/>
        <v>0</v>
      </c>
      <c r="CW71" s="38">
        <f t="shared" si="45"/>
        <v>0</v>
      </c>
      <c r="CX71" s="38">
        <f t="shared" si="45"/>
        <v>0</v>
      </c>
      <c r="CY71" s="38">
        <f t="shared" si="45"/>
        <v>0</v>
      </c>
      <c r="CZ71" s="38">
        <f t="shared" si="45"/>
        <v>0</v>
      </c>
      <c r="DA71" s="38">
        <f t="shared" si="45"/>
        <v>0</v>
      </c>
      <c r="DB71" s="38">
        <f t="shared" si="45"/>
        <v>0</v>
      </c>
      <c r="DC71" s="38">
        <f t="shared" si="45"/>
        <v>0</v>
      </c>
      <c r="DD71" s="38">
        <f t="shared" si="45"/>
        <v>0</v>
      </c>
      <c r="DE71" s="38">
        <f t="shared" si="45"/>
        <v>0</v>
      </c>
      <c r="DF71" s="38">
        <f t="shared" si="45"/>
        <v>0</v>
      </c>
      <c r="DG71" s="38">
        <f t="shared" si="45"/>
        <v>0</v>
      </c>
      <c r="DH71" s="38">
        <f t="shared" si="45"/>
        <v>0</v>
      </c>
      <c r="DI71" s="38">
        <f t="shared" si="45"/>
        <v>0</v>
      </c>
      <c r="DJ71" s="38">
        <f t="shared" si="45"/>
        <v>0</v>
      </c>
      <c r="DK71" s="38">
        <f t="shared" si="45"/>
        <v>0</v>
      </c>
      <c r="DL71" s="38">
        <f t="shared" si="45"/>
        <v>0</v>
      </c>
      <c r="DM71" s="38">
        <f t="shared" si="45"/>
        <v>0</v>
      </c>
      <c r="DN71" s="38">
        <f t="shared" si="45"/>
        <v>0</v>
      </c>
      <c r="DO71" s="38">
        <f t="shared" si="45"/>
        <v>0</v>
      </c>
      <c r="DP71" s="38">
        <f t="shared" si="45"/>
        <v>0</v>
      </c>
      <c r="DQ71" s="38">
        <f t="shared" si="45"/>
        <v>0</v>
      </c>
      <c r="DR71" s="38">
        <f t="shared" si="45"/>
        <v>0</v>
      </c>
    </row>
    <row r="72" ht="14.25" customHeight="1" outlineLevel="1">
      <c r="B72" s="277" t="str">
        <f>'Fund Raising'!B35</f>
        <v>Strategic Partners</v>
      </c>
      <c r="C72" s="38">
        <f t="shared" ref="C72:DR72" si="46">C19*C$45/100</f>
        <v>0</v>
      </c>
      <c r="D72" s="38">
        <f t="shared" si="46"/>
        <v>0</v>
      </c>
      <c r="E72" s="38">
        <f t="shared" si="46"/>
        <v>0</v>
      </c>
      <c r="F72" s="38">
        <f t="shared" si="46"/>
        <v>0</v>
      </c>
      <c r="G72" s="38">
        <f t="shared" si="46"/>
        <v>0</v>
      </c>
      <c r="H72" s="38">
        <f t="shared" si="46"/>
        <v>0</v>
      </c>
      <c r="I72" s="38">
        <f t="shared" si="46"/>
        <v>0</v>
      </c>
      <c r="J72" s="38">
        <f t="shared" si="46"/>
        <v>0</v>
      </c>
      <c r="K72" s="38">
        <f t="shared" si="46"/>
        <v>0</v>
      </c>
      <c r="L72" s="38">
        <f t="shared" si="46"/>
        <v>0</v>
      </c>
      <c r="M72" s="38">
        <f t="shared" si="46"/>
        <v>0</v>
      </c>
      <c r="N72" s="38">
        <f t="shared" si="46"/>
        <v>0</v>
      </c>
      <c r="O72" s="38">
        <f t="shared" si="46"/>
        <v>0</v>
      </c>
      <c r="P72" s="38">
        <f t="shared" si="46"/>
        <v>0</v>
      </c>
      <c r="Q72" s="38">
        <f t="shared" si="46"/>
        <v>0</v>
      </c>
      <c r="R72" s="38">
        <f t="shared" si="46"/>
        <v>0</v>
      </c>
      <c r="S72" s="38">
        <f t="shared" si="46"/>
        <v>0</v>
      </c>
      <c r="T72" s="38">
        <f t="shared" si="46"/>
        <v>0</v>
      </c>
      <c r="U72" s="38">
        <f t="shared" si="46"/>
        <v>0</v>
      </c>
      <c r="V72" s="38">
        <f t="shared" si="46"/>
        <v>0</v>
      </c>
      <c r="W72" s="38">
        <f t="shared" si="46"/>
        <v>0</v>
      </c>
      <c r="X72" s="38">
        <f t="shared" si="46"/>
        <v>0</v>
      </c>
      <c r="Y72" s="38">
        <f t="shared" si="46"/>
        <v>0</v>
      </c>
      <c r="Z72" s="38">
        <f t="shared" si="46"/>
        <v>0</v>
      </c>
      <c r="AA72" s="38">
        <f t="shared" si="46"/>
        <v>0</v>
      </c>
      <c r="AB72" s="38">
        <f t="shared" si="46"/>
        <v>0</v>
      </c>
      <c r="AC72" s="38">
        <f t="shared" si="46"/>
        <v>0</v>
      </c>
      <c r="AD72" s="38">
        <f t="shared" si="46"/>
        <v>0</v>
      </c>
      <c r="AE72" s="38">
        <f t="shared" si="46"/>
        <v>0</v>
      </c>
      <c r="AF72" s="38">
        <f t="shared" si="46"/>
        <v>0</v>
      </c>
      <c r="AG72" s="38">
        <f t="shared" si="46"/>
        <v>0</v>
      </c>
      <c r="AH72" s="38">
        <f t="shared" si="46"/>
        <v>0</v>
      </c>
      <c r="AI72" s="38">
        <f t="shared" si="46"/>
        <v>0</v>
      </c>
      <c r="AJ72" s="38">
        <f t="shared" si="46"/>
        <v>0</v>
      </c>
      <c r="AK72" s="38">
        <f t="shared" si="46"/>
        <v>0</v>
      </c>
      <c r="AL72" s="38">
        <f t="shared" si="46"/>
        <v>0</v>
      </c>
      <c r="AM72" s="38">
        <f t="shared" si="46"/>
        <v>0</v>
      </c>
      <c r="AN72" s="38">
        <f t="shared" si="46"/>
        <v>0</v>
      </c>
      <c r="AO72" s="38">
        <f t="shared" si="46"/>
        <v>0</v>
      </c>
      <c r="AP72" s="38">
        <f t="shared" si="46"/>
        <v>0</v>
      </c>
      <c r="AQ72" s="38">
        <f t="shared" si="46"/>
        <v>0</v>
      </c>
      <c r="AR72" s="38">
        <f t="shared" si="46"/>
        <v>0</v>
      </c>
      <c r="AS72" s="38">
        <f t="shared" si="46"/>
        <v>0</v>
      </c>
      <c r="AT72" s="38">
        <f t="shared" si="46"/>
        <v>0</v>
      </c>
      <c r="AU72" s="38">
        <f t="shared" si="46"/>
        <v>0</v>
      </c>
      <c r="AV72" s="38">
        <f t="shared" si="46"/>
        <v>0</v>
      </c>
      <c r="AW72" s="38">
        <f t="shared" si="46"/>
        <v>0</v>
      </c>
      <c r="AX72" s="38">
        <f t="shared" si="46"/>
        <v>0</v>
      </c>
      <c r="AY72" s="38">
        <f t="shared" si="46"/>
        <v>0</v>
      </c>
      <c r="AZ72" s="38">
        <f t="shared" si="46"/>
        <v>0</v>
      </c>
      <c r="BA72" s="38">
        <f t="shared" si="46"/>
        <v>0</v>
      </c>
      <c r="BB72" s="38">
        <f t="shared" si="46"/>
        <v>0</v>
      </c>
      <c r="BC72" s="38">
        <f t="shared" si="46"/>
        <v>0</v>
      </c>
      <c r="BD72" s="38">
        <f t="shared" si="46"/>
        <v>0</v>
      </c>
      <c r="BE72" s="38">
        <f t="shared" si="46"/>
        <v>0</v>
      </c>
      <c r="BF72" s="38">
        <f t="shared" si="46"/>
        <v>0</v>
      </c>
      <c r="BG72" s="38">
        <f t="shared" si="46"/>
        <v>0</v>
      </c>
      <c r="BH72" s="38">
        <f t="shared" si="46"/>
        <v>0</v>
      </c>
      <c r="BI72" s="38">
        <f t="shared" si="46"/>
        <v>0</v>
      </c>
      <c r="BJ72" s="38">
        <f t="shared" si="46"/>
        <v>0</v>
      </c>
      <c r="BK72" s="38">
        <f t="shared" si="46"/>
        <v>0</v>
      </c>
      <c r="BL72" s="38">
        <f t="shared" si="46"/>
        <v>0</v>
      </c>
      <c r="BM72" s="38">
        <f t="shared" si="46"/>
        <v>0</v>
      </c>
      <c r="BN72" s="38">
        <f t="shared" si="46"/>
        <v>0</v>
      </c>
      <c r="BO72" s="38">
        <f t="shared" si="46"/>
        <v>0</v>
      </c>
      <c r="BP72" s="38">
        <f t="shared" si="46"/>
        <v>0</v>
      </c>
      <c r="BQ72" s="38">
        <f t="shared" si="46"/>
        <v>0</v>
      </c>
      <c r="BR72" s="38">
        <f t="shared" si="46"/>
        <v>0</v>
      </c>
      <c r="BS72" s="38">
        <f t="shared" si="46"/>
        <v>0</v>
      </c>
      <c r="BT72" s="38">
        <f t="shared" si="46"/>
        <v>0</v>
      </c>
      <c r="BU72" s="38">
        <f t="shared" si="46"/>
        <v>0</v>
      </c>
      <c r="BV72" s="38">
        <f t="shared" si="46"/>
        <v>0</v>
      </c>
      <c r="BW72" s="38">
        <f t="shared" si="46"/>
        <v>0</v>
      </c>
      <c r="BX72" s="38">
        <f t="shared" si="46"/>
        <v>0</v>
      </c>
      <c r="BY72" s="38">
        <f t="shared" si="46"/>
        <v>0</v>
      </c>
      <c r="BZ72" s="38">
        <f t="shared" si="46"/>
        <v>0</v>
      </c>
      <c r="CA72" s="38">
        <f t="shared" si="46"/>
        <v>0</v>
      </c>
      <c r="CB72" s="38">
        <f t="shared" si="46"/>
        <v>0</v>
      </c>
      <c r="CC72" s="38">
        <f t="shared" si="46"/>
        <v>0</v>
      </c>
      <c r="CD72" s="38">
        <f t="shared" si="46"/>
        <v>0</v>
      </c>
      <c r="CE72" s="38">
        <f t="shared" si="46"/>
        <v>0</v>
      </c>
      <c r="CF72" s="38">
        <f t="shared" si="46"/>
        <v>0</v>
      </c>
      <c r="CG72" s="38">
        <f t="shared" si="46"/>
        <v>0</v>
      </c>
      <c r="CH72" s="38">
        <f t="shared" si="46"/>
        <v>0</v>
      </c>
      <c r="CI72" s="38">
        <f t="shared" si="46"/>
        <v>0</v>
      </c>
      <c r="CJ72" s="38">
        <f t="shared" si="46"/>
        <v>0</v>
      </c>
      <c r="CK72" s="38">
        <f t="shared" si="46"/>
        <v>0</v>
      </c>
      <c r="CL72" s="38">
        <f t="shared" si="46"/>
        <v>0</v>
      </c>
      <c r="CM72" s="38">
        <f t="shared" si="46"/>
        <v>0</v>
      </c>
      <c r="CN72" s="38">
        <f t="shared" si="46"/>
        <v>0</v>
      </c>
      <c r="CO72" s="38">
        <f t="shared" si="46"/>
        <v>0</v>
      </c>
      <c r="CP72" s="38">
        <f t="shared" si="46"/>
        <v>0</v>
      </c>
      <c r="CQ72" s="38">
        <f t="shared" si="46"/>
        <v>0</v>
      </c>
      <c r="CR72" s="38">
        <f t="shared" si="46"/>
        <v>0</v>
      </c>
      <c r="CS72" s="38">
        <f t="shared" si="46"/>
        <v>0</v>
      </c>
      <c r="CT72" s="38">
        <f t="shared" si="46"/>
        <v>0</v>
      </c>
      <c r="CU72" s="38">
        <f t="shared" si="46"/>
        <v>0</v>
      </c>
      <c r="CV72" s="38">
        <f t="shared" si="46"/>
        <v>0</v>
      </c>
      <c r="CW72" s="38">
        <f t="shared" si="46"/>
        <v>0</v>
      </c>
      <c r="CX72" s="38">
        <f t="shared" si="46"/>
        <v>0</v>
      </c>
      <c r="CY72" s="38">
        <f t="shared" si="46"/>
        <v>0</v>
      </c>
      <c r="CZ72" s="38">
        <f t="shared" si="46"/>
        <v>0</v>
      </c>
      <c r="DA72" s="38">
        <f t="shared" si="46"/>
        <v>0</v>
      </c>
      <c r="DB72" s="38">
        <f t="shared" si="46"/>
        <v>0</v>
      </c>
      <c r="DC72" s="38">
        <f t="shared" si="46"/>
        <v>0</v>
      </c>
      <c r="DD72" s="38">
        <f t="shared" si="46"/>
        <v>0</v>
      </c>
      <c r="DE72" s="38">
        <f t="shared" si="46"/>
        <v>0</v>
      </c>
      <c r="DF72" s="38">
        <f t="shared" si="46"/>
        <v>0</v>
      </c>
      <c r="DG72" s="38">
        <f t="shared" si="46"/>
        <v>0</v>
      </c>
      <c r="DH72" s="38">
        <f t="shared" si="46"/>
        <v>0</v>
      </c>
      <c r="DI72" s="38">
        <f t="shared" si="46"/>
        <v>0</v>
      </c>
      <c r="DJ72" s="38">
        <f t="shared" si="46"/>
        <v>0</v>
      </c>
      <c r="DK72" s="38">
        <f t="shared" si="46"/>
        <v>0</v>
      </c>
      <c r="DL72" s="38">
        <f t="shared" si="46"/>
        <v>0</v>
      </c>
      <c r="DM72" s="38">
        <f t="shared" si="46"/>
        <v>0</v>
      </c>
      <c r="DN72" s="38">
        <f t="shared" si="46"/>
        <v>0</v>
      </c>
      <c r="DO72" s="38">
        <f t="shared" si="46"/>
        <v>0</v>
      </c>
      <c r="DP72" s="38">
        <f t="shared" si="46"/>
        <v>0</v>
      </c>
      <c r="DQ72" s="38">
        <f t="shared" si="46"/>
        <v>0</v>
      </c>
      <c r="DR72" s="38">
        <f t="shared" si="46"/>
        <v>0</v>
      </c>
    </row>
    <row r="73" ht="14.25" customHeight="1" outlineLevel="1">
      <c r="B73" s="277" t="s">
        <v>257</v>
      </c>
      <c r="C73" s="38">
        <f>0+(C51+C57)*C45/100</f>
        <v>147395.8333</v>
      </c>
      <c r="D73" s="38">
        <f t="shared" ref="D73:DR73" si="47">C180*D45/100+(D51+D57)*D45/100</f>
        <v>186930.7294</v>
      </c>
      <c r="E73" s="38">
        <f t="shared" si="47"/>
        <v>167544.0107</v>
      </c>
      <c r="F73" s="38">
        <f t="shared" si="47"/>
        <v>179264.2022</v>
      </c>
      <c r="G73" s="38">
        <f t="shared" si="47"/>
        <v>192283.4344</v>
      </c>
      <c r="H73" s="38">
        <f t="shared" si="47"/>
        <v>207082.3151</v>
      </c>
      <c r="I73" s="38">
        <f t="shared" si="47"/>
        <v>221159.9661</v>
      </c>
      <c r="J73" s="38">
        <f t="shared" si="47"/>
        <v>272059.7144</v>
      </c>
      <c r="K73" s="38">
        <f t="shared" si="47"/>
        <v>296045.0854</v>
      </c>
      <c r="L73" s="38">
        <f t="shared" si="47"/>
        <v>317187.7851</v>
      </c>
      <c r="M73" s="38">
        <f t="shared" si="47"/>
        <v>339531.8481</v>
      </c>
      <c r="N73" s="38">
        <f t="shared" si="47"/>
        <v>360397.2079</v>
      </c>
      <c r="O73" s="38">
        <f t="shared" si="47"/>
        <v>382606.507</v>
      </c>
      <c r="P73" s="38">
        <f t="shared" si="47"/>
        <v>404165.6168</v>
      </c>
      <c r="Q73" s="38">
        <f t="shared" si="47"/>
        <v>423155.6344</v>
      </c>
      <c r="R73" s="38">
        <f t="shared" si="47"/>
        <v>446574.4253</v>
      </c>
      <c r="S73" s="38">
        <f t="shared" si="47"/>
        <v>467284.2779</v>
      </c>
      <c r="T73" s="38">
        <f t="shared" si="47"/>
        <v>489390.3046</v>
      </c>
      <c r="U73" s="38">
        <f t="shared" si="47"/>
        <v>510013.9219</v>
      </c>
      <c r="V73" s="38">
        <f t="shared" si="47"/>
        <v>532135.4169</v>
      </c>
      <c r="W73" s="38">
        <f t="shared" si="47"/>
        <v>553627.3189</v>
      </c>
      <c r="X73" s="38">
        <f t="shared" si="47"/>
        <v>574241.4509</v>
      </c>
      <c r="Y73" s="38">
        <f t="shared" si="47"/>
        <v>596426.2717</v>
      </c>
      <c r="Z73" s="38">
        <f t="shared" si="47"/>
        <v>617111.4931</v>
      </c>
      <c r="AA73" s="38">
        <f t="shared" si="47"/>
        <v>639355.8904</v>
      </c>
      <c r="AB73" s="38">
        <f t="shared" si="47"/>
        <v>650449.2629</v>
      </c>
      <c r="AC73" s="38">
        <f t="shared" si="47"/>
        <v>662991.8953</v>
      </c>
      <c r="AD73" s="38">
        <f t="shared" si="47"/>
        <v>680946.5656</v>
      </c>
      <c r="AE73" s="38">
        <f t="shared" si="47"/>
        <v>696571.2344</v>
      </c>
      <c r="AF73" s="38">
        <f t="shared" si="47"/>
        <v>714008.9654</v>
      </c>
      <c r="AG73" s="38">
        <f t="shared" si="47"/>
        <v>730281.2023</v>
      </c>
      <c r="AH73" s="38">
        <f t="shared" si="47"/>
        <v>724694.5296</v>
      </c>
      <c r="AI73" s="38">
        <f t="shared" si="47"/>
        <v>727472.3978</v>
      </c>
      <c r="AJ73" s="38">
        <f t="shared" si="47"/>
        <v>731307.9785</v>
      </c>
      <c r="AK73" s="38">
        <f t="shared" si="47"/>
        <v>737731.7404</v>
      </c>
      <c r="AL73" s="38">
        <f t="shared" si="47"/>
        <v>743819.0211</v>
      </c>
      <c r="AM73" s="38">
        <f t="shared" si="47"/>
        <v>751939.6676</v>
      </c>
      <c r="AN73" s="38">
        <f t="shared" si="47"/>
        <v>760122.6513</v>
      </c>
      <c r="AO73" s="38">
        <f t="shared" si="47"/>
        <v>766766.6389</v>
      </c>
      <c r="AP73" s="38">
        <f t="shared" si="47"/>
        <v>777501.1314</v>
      </c>
      <c r="AQ73" s="38">
        <f t="shared" si="47"/>
        <v>786339.9648</v>
      </c>
      <c r="AR73" s="38">
        <f t="shared" si="47"/>
        <v>796558.6536</v>
      </c>
      <c r="AS73" s="38">
        <f t="shared" si="47"/>
        <v>805841.8905</v>
      </c>
      <c r="AT73" s="38">
        <f t="shared" si="47"/>
        <v>794178.5191</v>
      </c>
      <c r="AU73" s="38">
        <f t="shared" si="47"/>
        <v>790251.6755</v>
      </c>
      <c r="AV73" s="38">
        <f t="shared" si="47"/>
        <v>787360.1805</v>
      </c>
      <c r="AW73" s="38">
        <f t="shared" si="47"/>
        <v>786583.3983</v>
      </c>
      <c r="AX73" s="38">
        <f t="shared" si="47"/>
        <v>785703.9789</v>
      </c>
      <c r="AY73" s="38">
        <f t="shared" si="47"/>
        <v>786453.117</v>
      </c>
      <c r="AZ73" s="38">
        <f t="shared" si="47"/>
        <v>787356.6578</v>
      </c>
      <c r="BA73" s="38">
        <f t="shared" si="47"/>
        <v>787760.2039</v>
      </c>
      <c r="BB73" s="38">
        <f t="shared" si="47"/>
        <v>790274.6856</v>
      </c>
      <c r="BC73" s="38">
        <f t="shared" si="47"/>
        <v>791912.9133</v>
      </c>
      <c r="BD73" s="38">
        <f t="shared" si="47"/>
        <v>794580.774</v>
      </c>
      <c r="BE73" s="38">
        <f t="shared" si="47"/>
        <v>796685.2052</v>
      </c>
      <c r="BF73" s="38">
        <f t="shared" si="47"/>
        <v>802069.6389</v>
      </c>
      <c r="BG73" s="38">
        <f t="shared" si="47"/>
        <v>812953.9008</v>
      </c>
      <c r="BH73" s="38">
        <f t="shared" si="47"/>
        <v>823764.4089</v>
      </c>
      <c r="BI73" s="38">
        <f t="shared" si="47"/>
        <v>834658.3849</v>
      </c>
      <c r="BJ73" s="38">
        <f t="shared" si="47"/>
        <v>844120.4671</v>
      </c>
      <c r="BK73" s="38">
        <f t="shared" si="47"/>
        <v>853708.8823</v>
      </c>
      <c r="BL73" s="38">
        <f t="shared" si="47"/>
        <v>862392.114</v>
      </c>
      <c r="BM73" s="38">
        <f t="shared" si="47"/>
        <v>869367.2696</v>
      </c>
      <c r="BN73" s="38">
        <f t="shared" si="47"/>
        <v>878112.3854</v>
      </c>
      <c r="BO73" s="38">
        <f t="shared" si="47"/>
        <v>885105.7725</v>
      </c>
      <c r="BP73" s="38">
        <f t="shared" si="47"/>
        <v>892402.5722</v>
      </c>
      <c r="BQ73" s="38">
        <f t="shared" si="47"/>
        <v>898719.7286</v>
      </c>
      <c r="BR73" s="38">
        <f t="shared" si="47"/>
        <v>905419.8842</v>
      </c>
      <c r="BS73" s="38">
        <f t="shared" si="47"/>
        <v>911588.0062</v>
      </c>
      <c r="BT73" s="38">
        <f t="shared" si="47"/>
        <v>917218.5905</v>
      </c>
      <c r="BU73" s="38">
        <f t="shared" si="47"/>
        <v>923279.6523</v>
      </c>
      <c r="BV73" s="38">
        <f t="shared" si="47"/>
        <v>928629.5549</v>
      </c>
      <c r="BW73" s="38">
        <f t="shared" si="47"/>
        <v>934399.2678</v>
      </c>
      <c r="BX73" s="38">
        <f t="shared" si="47"/>
        <v>939812.8749</v>
      </c>
      <c r="BY73" s="38">
        <f t="shared" si="47"/>
        <v>944348.6912</v>
      </c>
      <c r="BZ73" s="38">
        <f t="shared" si="47"/>
        <v>950288.7777</v>
      </c>
      <c r="CA73" s="38">
        <f t="shared" si="47"/>
        <v>955274.6103</v>
      </c>
      <c r="CB73" s="38">
        <f t="shared" si="47"/>
        <v>960624.9338</v>
      </c>
      <c r="CC73" s="38">
        <f t="shared" si="47"/>
        <v>965519.0397</v>
      </c>
      <c r="CD73" s="38">
        <f t="shared" si="47"/>
        <v>970777.5289</v>
      </c>
      <c r="CE73" s="38">
        <f t="shared" si="47"/>
        <v>975828.5489</v>
      </c>
      <c r="CF73" s="38">
        <f t="shared" si="47"/>
        <v>980669.3086</v>
      </c>
      <c r="CG73" s="38">
        <f t="shared" si="47"/>
        <v>985844.8427</v>
      </c>
      <c r="CH73" s="38">
        <f t="shared" si="47"/>
        <v>990693.9478</v>
      </c>
      <c r="CI73" s="38">
        <f t="shared" si="47"/>
        <v>892196.9235</v>
      </c>
      <c r="CJ73" s="38">
        <f t="shared" si="47"/>
        <v>883560.2632</v>
      </c>
      <c r="CK73" s="38">
        <f t="shared" si="47"/>
        <v>879036.0809</v>
      </c>
      <c r="CL73" s="38">
        <f t="shared" si="47"/>
        <v>876065.7457</v>
      </c>
      <c r="CM73" s="38">
        <f t="shared" si="47"/>
        <v>873176.8348</v>
      </c>
      <c r="CN73" s="38">
        <f t="shared" si="47"/>
        <v>870941.2006</v>
      </c>
      <c r="CO73" s="38">
        <f t="shared" si="47"/>
        <v>868894.5708</v>
      </c>
      <c r="CP73" s="38">
        <f t="shared" si="47"/>
        <v>867362.1307</v>
      </c>
      <c r="CQ73" s="38">
        <f t="shared" si="47"/>
        <v>866029.8222</v>
      </c>
      <c r="CR73" s="38">
        <f t="shared" si="47"/>
        <v>864859.5466</v>
      </c>
      <c r="CS73" s="38">
        <f t="shared" si="47"/>
        <v>864051.8198</v>
      </c>
      <c r="CT73" s="38">
        <f t="shared" si="47"/>
        <v>863292.9264</v>
      </c>
      <c r="CU73" s="38">
        <f t="shared" si="47"/>
        <v>862819.9526</v>
      </c>
      <c r="CV73" s="38">
        <f t="shared" si="47"/>
        <v>862427.832</v>
      </c>
      <c r="CW73" s="38">
        <f t="shared" si="47"/>
        <v>862044.9276</v>
      </c>
      <c r="CX73" s="38">
        <f t="shared" si="47"/>
        <v>861976.4209</v>
      </c>
      <c r="CY73" s="38">
        <f t="shared" si="47"/>
        <v>861860.9817</v>
      </c>
      <c r="CZ73" s="38">
        <f t="shared" si="47"/>
        <v>861911.9429</v>
      </c>
      <c r="DA73" s="38">
        <f t="shared" si="47"/>
        <v>861953.5982</v>
      </c>
      <c r="DB73" s="38">
        <f t="shared" si="47"/>
        <v>862133.9883</v>
      </c>
      <c r="DC73" s="38">
        <f t="shared" si="47"/>
        <v>862335.4602</v>
      </c>
      <c r="DD73" s="38">
        <f t="shared" si="47"/>
        <v>862551.7495</v>
      </c>
      <c r="DE73" s="38">
        <f t="shared" si="47"/>
        <v>862874.2823</v>
      </c>
      <c r="DF73" s="38">
        <f t="shared" si="47"/>
        <v>863179.7992</v>
      </c>
      <c r="DG73" s="38">
        <f t="shared" si="47"/>
        <v>863572.5863</v>
      </c>
      <c r="DH73" s="38">
        <f t="shared" si="47"/>
        <v>863972.3023</v>
      </c>
      <c r="DI73" s="38">
        <f t="shared" si="47"/>
        <v>864329.6722</v>
      </c>
      <c r="DJ73" s="38">
        <f t="shared" si="47"/>
        <v>864843.2389</v>
      </c>
      <c r="DK73" s="38">
        <f t="shared" si="47"/>
        <v>865300.8803</v>
      </c>
      <c r="DL73" s="38">
        <f t="shared" si="47"/>
        <v>865813.4815</v>
      </c>
      <c r="DM73" s="38">
        <f t="shared" si="47"/>
        <v>866309.4955</v>
      </c>
      <c r="DN73" s="38">
        <f t="shared" si="47"/>
        <v>866854.2836</v>
      </c>
      <c r="DO73" s="38">
        <f t="shared" si="47"/>
        <v>867398.9932</v>
      </c>
      <c r="DP73" s="38">
        <f t="shared" si="47"/>
        <v>867941.7187</v>
      </c>
      <c r="DQ73" s="38">
        <f t="shared" si="47"/>
        <v>868524.2009</v>
      </c>
      <c r="DR73" s="38">
        <f t="shared" si="47"/>
        <v>869092.6702</v>
      </c>
    </row>
    <row r="74" ht="14.25" customHeight="1" outlineLevel="1">
      <c r="B74" s="34" t="s">
        <v>247</v>
      </c>
      <c r="C74" s="125">
        <f t="shared" ref="C74:DR74" si="48">SUM(C64:C73)</f>
        <v>475520.8333</v>
      </c>
      <c r="D74" s="125">
        <f t="shared" si="48"/>
        <v>296305.7294</v>
      </c>
      <c r="E74" s="125">
        <f t="shared" si="48"/>
        <v>276919.0107</v>
      </c>
      <c r="F74" s="125">
        <f t="shared" si="48"/>
        <v>288639.2022</v>
      </c>
      <c r="G74" s="125">
        <f t="shared" si="48"/>
        <v>301658.4344</v>
      </c>
      <c r="H74" s="125">
        <f t="shared" si="48"/>
        <v>316457.3151</v>
      </c>
      <c r="I74" s="125">
        <f t="shared" si="48"/>
        <v>663289.5957</v>
      </c>
      <c r="J74" s="125">
        <f t="shared" si="48"/>
        <v>714189.3441</v>
      </c>
      <c r="K74" s="125">
        <f t="shared" si="48"/>
        <v>738174.715</v>
      </c>
      <c r="L74" s="125">
        <f t="shared" si="48"/>
        <v>759317.4147</v>
      </c>
      <c r="M74" s="125">
        <f t="shared" si="48"/>
        <v>781661.4777</v>
      </c>
      <c r="N74" s="125">
        <f t="shared" si="48"/>
        <v>802526.8375</v>
      </c>
      <c r="O74" s="125">
        <f t="shared" si="48"/>
        <v>824736.1366</v>
      </c>
      <c r="P74" s="125">
        <f t="shared" si="48"/>
        <v>846295.2465</v>
      </c>
      <c r="Q74" s="125">
        <f t="shared" si="48"/>
        <v>865285.264</v>
      </c>
      <c r="R74" s="125">
        <f t="shared" si="48"/>
        <v>888704.055</v>
      </c>
      <c r="S74" s="125">
        <f t="shared" si="48"/>
        <v>909413.9075</v>
      </c>
      <c r="T74" s="125">
        <f t="shared" si="48"/>
        <v>931519.9342</v>
      </c>
      <c r="U74" s="125">
        <f t="shared" si="48"/>
        <v>952143.5515</v>
      </c>
      <c r="V74" s="125">
        <f t="shared" si="48"/>
        <v>974265.0465</v>
      </c>
      <c r="W74" s="125">
        <f t="shared" si="48"/>
        <v>995756.9486</v>
      </c>
      <c r="X74" s="125">
        <f t="shared" si="48"/>
        <v>1016371.081</v>
      </c>
      <c r="Y74" s="125">
        <f t="shared" si="48"/>
        <v>1038555.901</v>
      </c>
      <c r="Z74" s="125">
        <f t="shared" si="48"/>
        <v>1059241.123</v>
      </c>
      <c r="AA74" s="125">
        <f t="shared" si="48"/>
        <v>998152.1867</v>
      </c>
      <c r="AB74" s="125">
        <f t="shared" si="48"/>
        <v>1009245.559</v>
      </c>
      <c r="AC74" s="125">
        <f t="shared" si="48"/>
        <v>1021788.192</v>
      </c>
      <c r="AD74" s="125">
        <f t="shared" si="48"/>
        <v>1039742.862</v>
      </c>
      <c r="AE74" s="125">
        <f t="shared" si="48"/>
        <v>1055367.531</v>
      </c>
      <c r="AF74" s="125">
        <f t="shared" si="48"/>
        <v>1072805.262</v>
      </c>
      <c r="AG74" s="125">
        <f t="shared" si="48"/>
        <v>903892.3135</v>
      </c>
      <c r="AH74" s="125">
        <f t="shared" si="48"/>
        <v>898305.6407</v>
      </c>
      <c r="AI74" s="125">
        <f t="shared" si="48"/>
        <v>901083.5089</v>
      </c>
      <c r="AJ74" s="125">
        <f t="shared" si="48"/>
        <v>904919.0896</v>
      </c>
      <c r="AK74" s="125">
        <f t="shared" si="48"/>
        <v>911342.8515</v>
      </c>
      <c r="AL74" s="125">
        <f t="shared" si="48"/>
        <v>917430.1322</v>
      </c>
      <c r="AM74" s="125">
        <f t="shared" si="48"/>
        <v>925550.7787</v>
      </c>
      <c r="AN74" s="125">
        <f t="shared" si="48"/>
        <v>933733.7624</v>
      </c>
      <c r="AO74" s="125">
        <f t="shared" si="48"/>
        <v>940377.75</v>
      </c>
      <c r="AP74" s="125">
        <f t="shared" si="48"/>
        <v>951112.2425</v>
      </c>
      <c r="AQ74" s="125">
        <f t="shared" si="48"/>
        <v>959951.0759</v>
      </c>
      <c r="AR74" s="125">
        <f t="shared" si="48"/>
        <v>970169.7647</v>
      </c>
      <c r="AS74" s="125">
        <f t="shared" si="48"/>
        <v>805841.8905</v>
      </c>
      <c r="AT74" s="125">
        <f t="shared" si="48"/>
        <v>794178.5191</v>
      </c>
      <c r="AU74" s="125">
        <f t="shared" si="48"/>
        <v>790251.6755</v>
      </c>
      <c r="AV74" s="125">
        <f t="shared" si="48"/>
        <v>787360.1805</v>
      </c>
      <c r="AW74" s="125">
        <f t="shared" si="48"/>
        <v>786583.3983</v>
      </c>
      <c r="AX74" s="125">
        <f t="shared" si="48"/>
        <v>785703.9789</v>
      </c>
      <c r="AY74" s="125">
        <f t="shared" si="48"/>
        <v>786453.117</v>
      </c>
      <c r="AZ74" s="125">
        <f t="shared" si="48"/>
        <v>787356.6578</v>
      </c>
      <c r="BA74" s="125">
        <f t="shared" si="48"/>
        <v>787760.2039</v>
      </c>
      <c r="BB74" s="125">
        <f t="shared" si="48"/>
        <v>790274.6856</v>
      </c>
      <c r="BC74" s="125">
        <f t="shared" si="48"/>
        <v>791912.9133</v>
      </c>
      <c r="BD74" s="125">
        <f t="shared" si="48"/>
        <v>794580.774</v>
      </c>
      <c r="BE74" s="125">
        <f t="shared" si="48"/>
        <v>796685.2052</v>
      </c>
      <c r="BF74" s="125">
        <f t="shared" si="48"/>
        <v>802069.6389</v>
      </c>
      <c r="BG74" s="125">
        <f t="shared" si="48"/>
        <v>812953.9008</v>
      </c>
      <c r="BH74" s="125">
        <f t="shared" si="48"/>
        <v>823764.4089</v>
      </c>
      <c r="BI74" s="125">
        <f t="shared" si="48"/>
        <v>834658.3849</v>
      </c>
      <c r="BJ74" s="125">
        <f t="shared" si="48"/>
        <v>844120.4671</v>
      </c>
      <c r="BK74" s="125">
        <f t="shared" si="48"/>
        <v>853708.8823</v>
      </c>
      <c r="BL74" s="125">
        <f t="shared" si="48"/>
        <v>862392.114</v>
      </c>
      <c r="BM74" s="125">
        <f t="shared" si="48"/>
        <v>869367.2696</v>
      </c>
      <c r="BN74" s="125">
        <f t="shared" si="48"/>
        <v>878112.3854</v>
      </c>
      <c r="BO74" s="125">
        <f t="shared" si="48"/>
        <v>885105.7725</v>
      </c>
      <c r="BP74" s="125">
        <f t="shared" si="48"/>
        <v>892402.5722</v>
      </c>
      <c r="BQ74" s="125">
        <f t="shared" si="48"/>
        <v>898719.7286</v>
      </c>
      <c r="BR74" s="125">
        <f t="shared" si="48"/>
        <v>905419.8842</v>
      </c>
      <c r="BS74" s="125">
        <f t="shared" si="48"/>
        <v>911588.0062</v>
      </c>
      <c r="BT74" s="125">
        <f t="shared" si="48"/>
        <v>917218.5905</v>
      </c>
      <c r="BU74" s="125">
        <f t="shared" si="48"/>
        <v>923279.6523</v>
      </c>
      <c r="BV74" s="125">
        <f t="shared" si="48"/>
        <v>928629.5549</v>
      </c>
      <c r="BW74" s="125">
        <f t="shared" si="48"/>
        <v>934399.2678</v>
      </c>
      <c r="BX74" s="125">
        <f t="shared" si="48"/>
        <v>939812.8749</v>
      </c>
      <c r="BY74" s="125">
        <f t="shared" si="48"/>
        <v>944348.6912</v>
      </c>
      <c r="BZ74" s="125">
        <f t="shared" si="48"/>
        <v>950288.7777</v>
      </c>
      <c r="CA74" s="125">
        <f t="shared" si="48"/>
        <v>955274.6103</v>
      </c>
      <c r="CB74" s="125">
        <f t="shared" si="48"/>
        <v>960624.9338</v>
      </c>
      <c r="CC74" s="125">
        <f t="shared" si="48"/>
        <v>965519.0397</v>
      </c>
      <c r="CD74" s="125">
        <f t="shared" si="48"/>
        <v>970777.5289</v>
      </c>
      <c r="CE74" s="125">
        <f t="shared" si="48"/>
        <v>975828.5489</v>
      </c>
      <c r="CF74" s="125">
        <f t="shared" si="48"/>
        <v>980669.3086</v>
      </c>
      <c r="CG74" s="125">
        <f t="shared" si="48"/>
        <v>985844.8427</v>
      </c>
      <c r="CH74" s="125">
        <f t="shared" si="48"/>
        <v>990693.9478</v>
      </c>
      <c r="CI74" s="125">
        <f t="shared" si="48"/>
        <v>892196.9235</v>
      </c>
      <c r="CJ74" s="125">
        <f t="shared" si="48"/>
        <v>883560.2632</v>
      </c>
      <c r="CK74" s="125">
        <f t="shared" si="48"/>
        <v>879036.0809</v>
      </c>
      <c r="CL74" s="125">
        <f t="shared" si="48"/>
        <v>876065.7457</v>
      </c>
      <c r="CM74" s="125">
        <f t="shared" si="48"/>
        <v>873176.8348</v>
      </c>
      <c r="CN74" s="125">
        <f t="shared" si="48"/>
        <v>870941.2006</v>
      </c>
      <c r="CO74" s="125">
        <f t="shared" si="48"/>
        <v>868894.5708</v>
      </c>
      <c r="CP74" s="125">
        <f t="shared" si="48"/>
        <v>867362.1307</v>
      </c>
      <c r="CQ74" s="125">
        <f t="shared" si="48"/>
        <v>866029.8222</v>
      </c>
      <c r="CR74" s="125">
        <f t="shared" si="48"/>
        <v>864859.5466</v>
      </c>
      <c r="CS74" s="125">
        <f t="shared" si="48"/>
        <v>864051.8198</v>
      </c>
      <c r="CT74" s="125">
        <f t="shared" si="48"/>
        <v>863292.9264</v>
      </c>
      <c r="CU74" s="125">
        <f t="shared" si="48"/>
        <v>862819.9526</v>
      </c>
      <c r="CV74" s="125">
        <f t="shared" si="48"/>
        <v>862427.832</v>
      </c>
      <c r="CW74" s="125">
        <f t="shared" si="48"/>
        <v>862044.9276</v>
      </c>
      <c r="CX74" s="125">
        <f t="shared" si="48"/>
        <v>861976.4209</v>
      </c>
      <c r="CY74" s="125">
        <f t="shared" si="48"/>
        <v>861860.9817</v>
      </c>
      <c r="CZ74" s="125">
        <f t="shared" si="48"/>
        <v>861911.9429</v>
      </c>
      <c r="DA74" s="125">
        <f t="shared" si="48"/>
        <v>861953.5982</v>
      </c>
      <c r="DB74" s="125">
        <f t="shared" si="48"/>
        <v>862133.9883</v>
      </c>
      <c r="DC74" s="125">
        <f t="shared" si="48"/>
        <v>862335.4602</v>
      </c>
      <c r="DD74" s="125">
        <f t="shared" si="48"/>
        <v>862551.7495</v>
      </c>
      <c r="DE74" s="125">
        <f t="shared" si="48"/>
        <v>862874.2823</v>
      </c>
      <c r="DF74" s="125">
        <f t="shared" si="48"/>
        <v>863179.7992</v>
      </c>
      <c r="DG74" s="125">
        <f t="shared" si="48"/>
        <v>863572.5863</v>
      </c>
      <c r="DH74" s="125">
        <f t="shared" si="48"/>
        <v>863972.3023</v>
      </c>
      <c r="DI74" s="125">
        <f t="shared" si="48"/>
        <v>864329.6722</v>
      </c>
      <c r="DJ74" s="125">
        <f t="shared" si="48"/>
        <v>864843.2389</v>
      </c>
      <c r="DK74" s="125">
        <f t="shared" si="48"/>
        <v>865300.8803</v>
      </c>
      <c r="DL74" s="125">
        <f t="shared" si="48"/>
        <v>865813.4815</v>
      </c>
      <c r="DM74" s="125">
        <f t="shared" si="48"/>
        <v>866309.4955</v>
      </c>
      <c r="DN74" s="125">
        <f t="shared" si="48"/>
        <v>866854.2836</v>
      </c>
      <c r="DO74" s="125">
        <f t="shared" si="48"/>
        <v>867398.9932</v>
      </c>
      <c r="DP74" s="125">
        <f t="shared" si="48"/>
        <v>867941.7187</v>
      </c>
      <c r="DQ74" s="125">
        <f t="shared" si="48"/>
        <v>868524.2009</v>
      </c>
      <c r="DR74" s="125">
        <f t="shared" si="48"/>
        <v>869092.6702</v>
      </c>
    </row>
    <row r="75" ht="14.25" customHeight="1" outlineLevel="2">
      <c r="B75" s="34" t="s">
        <v>249</v>
      </c>
      <c r="C75" s="125">
        <f>C74</f>
        <v>475520.8333</v>
      </c>
      <c r="D75" s="125">
        <f t="shared" ref="D75:DR75" si="49">C75+D74</f>
        <v>771826.5627</v>
      </c>
      <c r="E75" s="125">
        <f t="shared" si="49"/>
        <v>1048745.573</v>
      </c>
      <c r="F75" s="125">
        <f t="shared" si="49"/>
        <v>1337384.776</v>
      </c>
      <c r="G75" s="125">
        <f t="shared" si="49"/>
        <v>1639043.21</v>
      </c>
      <c r="H75" s="125">
        <f t="shared" si="49"/>
        <v>1955500.525</v>
      </c>
      <c r="I75" s="125">
        <f t="shared" si="49"/>
        <v>2618790.121</v>
      </c>
      <c r="J75" s="125">
        <f t="shared" si="49"/>
        <v>3332979.465</v>
      </c>
      <c r="K75" s="125">
        <f t="shared" si="49"/>
        <v>4071154.18</v>
      </c>
      <c r="L75" s="125">
        <f t="shared" si="49"/>
        <v>4830471.595</v>
      </c>
      <c r="M75" s="125">
        <f t="shared" si="49"/>
        <v>5612133.072</v>
      </c>
      <c r="N75" s="125">
        <f t="shared" si="49"/>
        <v>6414659.91</v>
      </c>
      <c r="O75" s="125">
        <f t="shared" si="49"/>
        <v>7239396.046</v>
      </c>
      <c r="P75" s="125">
        <f t="shared" si="49"/>
        <v>8085691.293</v>
      </c>
      <c r="Q75" s="125">
        <f t="shared" si="49"/>
        <v>8950976.557</v>
      </c>
      <c r="R75" s="125">
        <f t="shared" si="49"/>
        <v>9839680.612</v>
      </c>
      <c r="S75" s="125">
        <f t="shared" si="49"/>
        <v>10749094.52</v>
      </c>
      <c r="T75" s="125">
        <f t="shared" si="49"/>
        <v>11680614.45</v>
      </c>
      <c r="U75" s="125">
        <f t="shared" si="49"/>
        <v>12632758.01</v>
      </c>
      <c r="V75" s="125">
        <f t="shared" si="49"/>
        <v>13607023.05</v>
      </c>
      <c r="W75" s="125">
        <f t="shared" si="49"/>
        <v>14602780</v>
      </c>
      <c r="X75" s="125">
        <f t="shared" si="49"/>
        <v>15619151.08</v>
      </c>
      <c r="Y75" s="125">
        <f t="shared" si="49"/>
        <v>16657706.98</v>
      </c>
      <c r="Z75" s="125">
        <f t="shared" si="49"/>
        <v>17716948.1</v>
      </c>
      <c r="AA75" s="125">
        <f t="shared" si="49"/>
        <v>18715100.29</v>
      </c>
      <c r="AB75" s="125">
        <f t="shared" si="49"/>
        <v>19724345.85</v>
      </c>
      <c r="AC75" s="125">
        <f t="shared" si="49"/>
        <v>20746134.04</v>
      </c>
      <c r="AD75" s="125">
        <f t="shared" si="49"/>
        <v>21785876.9</v>
      </c>
      <c r="AE75" s="125">
        <f t="shared" si="49"/>
        <v>22841244.43</v>
      </c>
      <c r="AF75" s="125">
        <f t="shared" si="49"/>
        <v>23914049.7</v>
      </c>
      <c r="AG75" s="125">
        <f t="shared" si="49"/>
        <v>24817942.01</v>
      </c>
      <c r="AH75" s="125">
        <f t="shared" si="49"/>
        <v>25716247.65</v>
      </c>
      <c r="AI75" s="125">
        <f t="shared" si="49"/>
        <v>26617331.16</v>
      </c>
      <c r="AJ75" s="125">
        <f t="shared" si="49"/>
        <v>27522250.25</v>
      </c>
      <c r="AK75" s="125">
        <f t="shared" si="49"/>
        <v>28433593.1</v>
      </c>
      <c r="AL75" s="125">
        <f t="shared" si="49"/>
        <v>29351023.23</v>
      </c>
      <c r="AM75" s="125">
        <f t="shared" si="49"/>
        <v>30276574.01</v>
      </c>
      <c r="AN75" s="125">
        <f t="shared" si="49"/>
        <v>31210307.77</v>
      </c>
      <c r="AO75" s="125">
        <f t="shared" si="49"/>
        <v>32150685.52</v>
      </c>
      <c r="AP75" s="125">
        <f t="shared" si="49"/>
        <v>33101797.77</v>
      </c>
      <c r="AQ75" s="125">
        <f t="shared" si="49"/>
        <v>34061748.84</v>
      </c>
      <c r="AR75" s="125">
        <f t="shared" si="49"/>
        <v>35031918.61</v>
      </c>
      <c r="AS75" s="125">
        <f t="shared" si="49"/>
        <v>35837760.5</v>
      </c>
      <c r="AT75" s="125">
        <f t="shared" si="49"/>
        <v>36631939.02</v>
      </c>
      <c r="AU75" s="125">
        <f t="shared" si="49"/>
        <v>37422190.69</v>
      </c>
      <c r="AV75" s="125">
        <f t="shared" si="49"/>
        <v>38209550.87</v>
      </c>
      <c r="AW75" s="125">
        <f t="shared" si="49"/>
        <v>38996134.27</v>
      </c>
      <c r="AX75" s="125">
        <f t="shared" si="49"/>
        <v>39781838.25</v>
      </c>
      <c r="AY75" s="125">
        <f t="shared" si="49"/>
        <v>40568291.37</v>
      </c>
      <c r="AZ75" s="125">
        <f t="shared" si="49"/>
        <v>41355648.02</v>
      </c>
      <c r="BA75" s="125">
        <f t="shared" si="49"/>
        <v>42143408.23</v>
      </c>
      <c r="BB75" s="125">
        <f t="shared" si="49"/>
        <v>42933682.91</v>
      </c>
      <c r="BC75" s="125">
        <f t="shared" si="49"/>
        <v>43725595.83</v>
      </c>
      <c r="BD75" s="125">
        <f t="shared" si="49"/>
        <v>44520176.6</v>
      </c>
      <c r="BE75" s="125">
        <f t="shared" si="49"/>
        <v>45316861.81</v>
      </c>
      <c r="BF75" s="125">
        <f t="shared" si="49"/>
        <v>46118931.45</v>
      </c>
      <c r="BG75" s="125">
        <f t="shared" si="49"/>
        <v>46931885.35</v>
      </c>
      <c r="BH75" s="125">
        <f t="shared" si="49"/>
        <v>47755649.76</v>
      </c>
      <c r="BI75" s="125">
        <f t="shared" si="49"/>
        <v>48590308.14</v>
      </c>
      <c r="BJ75" s="125">
        <f t="shared" si="49"/>
        <v>49434428.61</v>
      </c>
      <c r="BK75" s="125">
        <f t="shared" si="49"/>
        <v>50288137.49</v>
      </c>
      <c r="BL75" s="125">
        <f t="shared" si="49"/>
        <v>51150529.6</v>
      </c>
      <c r="BM75" s="125">
        <f t="shared" si="49"/>
        <v>52019896.87</v>
      </c>
      <c r="BN75" s="125">
        <f t="shared" si="49"/>
        <v>52898009.26</v>
      </c>
      <c r="BO75" s="125">
        <f t="shared" si="49"/>
        <v>53783115.03</v>
      </c>
      <c r="BP75" s="125">
        <f t="shared" si="49"/>
        <v>54675517.6</v>
      </c>
      <c r="BQ75" s="125">
        <f t="shared" si="49"/>
        <v>55574237.33</v>
      </c>
      <c r="BR75" s="125">
        <f t="shared" si="49"/>
        <v>56479657.22</v>
      </c>
      <c r="BS75" s="125">
        <f t="shared" si="49"/>
        <v>57391245.22</v>
      </c>
      <c r="BT75" s="125">
        <f t="shared" si="49"/>
        <v>58308463.81</v>
      </c>
      <c r="BU75" s="125">
        <f t="shared" si="49"/>
        <v>59231743.47</v>
      </c>
      <c r="BV75" s="125">
        <f t="shared" si="49"/>
        <v>60160373.02</v>
      </c>
      <c r="BW75" s="125">
        <f t="shared" si="49"/>
        <v>61094772.29</v>
      </c>
      <c r="BX75" s="125">
        <f t="shared" si="49"/>
        <v>62034585.16</v>
      </c>
      <c r="BY75" s="125">
        <f t="shared" si="49"/>
        <v>62978933.85</v>
      </c>
      <c r="BZ75" s="125">
        <f t="shared" si="49"/>
        <v>63929222.63</v>
      </c>
      <c r="CA75" s="125">
        <f t="shared" si="49"/>
        <v>64884497.24</v>
      </c>
      <c r="CB75" s="125">
        <f t="shared" si="49"/>
        <v>65845122.18</v>
      </c>
      <c r="CC75" s="125">
        <f t="shared" si="49"/>
        <v>66810641.22</v>
      </c>
      <c r="CD75" s="125">
        <f t="shared" si="49"/>
        <v>67781418.74</v>
      </c>
      <c r="CE75" s="125">
        <f t="shared" si="49"/>
        <v>68757247.29</v>
      </c>
      <c r="CF75" s="125">
        <f t="shared" si="49"/>
        <v>69737916.6</v>
      </c>
      <c r="CG75" s="125">
        <f t="shared" si="49"/>
        <v>70723761.44</v>
      </c>
      <c r="CH75" s="125">
        <f t="shared" si="49"/>
        <v>71714455.39</v>
      </c>
      <c r="CI75" s="125">
        <f t="shared" si="49"/>
        <v>72606652.32</v>
      </c>
      <c r="CJ75" s="125">
        <f t="shared" si="49"/>
        <v>73490212.58</v>
      </c>
      <c r="CK75" s="125">
        <f t="shared" si="49"/>
        <v>74369248.66</v>
      </c>
      <c r="CL75" s="125">
        <f t="shared" si="49"/>
        <v>75245314.41</v>
      </c>
      <c r="CM75" s="125">
        <f t="shared" si="49"/>
        <v>76118491.24</v>
      </c>
      <c r="CN75" s="125">
        <f t="shared" si="49"/>
        <v>76989432.44</v>
      </c>
      <c r="CO75" s="125">
        <f t="shared" si="49"/>
        <v>77858327.01</v>
      </c>
      <c r="CP75" s="125">
        <f t="shared" si="49"/>
        <v>78725689.14</v>
      </c>
      <c r="CQ75" s="125">
        <f t="shared" si="49"/>
        <v>79591718.97</v>
      </c>
      <c r="CR75" s="125">
        <f t="shared" si="49"/>
        <v>80456578.51</v>
      </c>
      <c r="CS75" s="125">
        <f t="shared" si="49"/>
        <v>81320630.33</v>
      </c>
      <c r="CT75" s="125">
        <f t="shared" si="49"/>
        <v>82183923.26</v>
      </c>
      <c r="CU75" s="125">
        <f t="shared" si="49"/>
        <v>83046743.21</v>
      </c>
      <c r="CV75" s="125">
        <f t="shared" si="49"/>
        <v>83909171.04</v>
      </c>
      <c r="CW75" s="125">
        <f t="shared" si="49"/>
        <v>84771215.97</v>
      </c>
      <c r="CX75" s="125">
        <f t="shared" si="49"/>
        <v>85633192.39</v>
      </c>
      <c r="CY75" s="125">
        <f t="shared" si="49"/>
        <v>86495053.37</v>
      </c>
      <c r="CZ75" s="125">
        <f t="shared" si="49"/>
        <v>87356965.32</v>
      </c>
      <c r="DA75" s="125">
        <f t="shared" si="49"/>
        <v>88218918.91</v>
      </c>
      <c r="DB75" s="125">
        <f t="shared" si="49"/>
        <v>89081052.9</v>
      </c>
      <c r="DC75" s="125">
        <f t="shared" si="49"/>
        <v>89943388.36</v>
      </c>
      <c r="DD75" s="125">
        <f t="shared" si="49"/>
        <v>90805940.11</v>
      </c>
      <c r="DE75" s="125">
        <f t="shared" si="49"/>
        <v>91668814.39</v>
      </c>
      <c r="DF75" s="125">
        <f t="shared" si="49"/>
        <v>92531994.19</v>
      </c>
      <c r="DG75" s="125">
        <f t="shared" si="49"/>
        <v>93395566.78</v>
      </c>
      <c r="DH75" s="125">
        <f t="shared" si="49"/>
        <v>94259539.08</v>
      </c>
      <c r="DI75" s="125">
        <f t="shared" si="49"/>
        <v>95123868.75</v>
      </c>
      <c r="DJ75" s="125">
        <f t="shared" si="49"/>
        <v>95988711.99</v>
      </c>
      <c r="DK75" s="125">
        <f t="shared" si="49"/>
        <v>96854012.87</v>
      </c>
      <c r="DL75" s="125">
        <f t="shared" si="49"/>
        <v>97719826.36</v>
      </c>
      <c r="DM75" s="125">
        <f t="shared" si="49"/>
        <v>98586135.85</v>
      </c>
      <c r="DN75" s="125">
        <f t="shared" si="49"/>
        <v>99452990.13</v>
      </c>
      <c r="DO75" s="125">
        <f t="shared" si="49"/>
        <v>100320389.1</v>
      </c>
      <c r="DP75" s="125">
        <f t="shared" si="49"/>
        <v>101188330.8</v>
      </c>
      <c r="DQ75" s="125">
        <f t="shared" si="49"/>
        <v>102056855</v>
      </c>
      <c r="DR75" s="125">
        <f t="shared" si="49"/>
        <v>102925947.7</v>
      </c>
    </row>
    <row r="76" ht="14.25" customHeight="1" outlineLevel="2">
      <c r="B76" s="287" t="s">
        <v>258</v>
      </c>
      <c r="C76" s="291"/>
      <c r="D76" s="291"/>
      <c r="E76" s="291"/>
      <c r="F76" s="291"/>
      <c r="G76" s="291"/>
      <c r="H76" s="291"/>
      <c r="I76" s="291"/>
      <c r="J76" s="291"/>
      <c r="K76" s="291"/>
      <c r="L76" s="291"/>
      <c r="M76" s="291"/>
      <c r="N76" s="291"/>
      <c r="O76" s="291"/>
      <c r="P76" s="291"/>
      <c r="Q76" s="291"/>
      <c r="R76" s="291"/>
      <c r="S76" s="291"/>
      <c r="T76" s="291"/>
      <c r="U76" s="291"/>
      <c r="V76" s="291"/>
      <c r="W76" s="291"/>
      <c r="X76" s="291"/>
      <c r="Y76" s="291"/>
      <c r="Z76" s="291"/>
      <c r="AA76" s="291"/>
      <c r="AB76" s="291"/>
      <c r="AC76" s="291"/>
      <c r="AD76" s="291"/>
      <c r="AE76" s="291"/>
      <c r="AF76" s="291"/>
      <c r="AG76" s="291"/>
      <c r="AH76" s="291"/>
      <c r="AI76" s="291"/>
      <c r="AJ76" s="291"/>
      <c r="AK76" s="291"/>
      <c r="AL76" s="291"/>
      <c r="AM76" s="291"/>
      <c r="AN76" s="291"/>
      <c r="AO76" s="291"/>
      <c r="AP76" s="291"/>
      <c r="AQ76" s="291"/>
      <c r="AR76" s="291"/>
      <c r="AS76" s="291"/>
      <c r="AT76" s="291"/>
      <c r="AU76" s="291"/>
      <c r="AV76" s="291"/>
      <c r="AW76" s="291"/>
      <c r="AX76" s="291"/>
      <c r="AY76" s="291"/>
      <c r="AZ76" s="291"/>
      <c r="BA76" s="291"/>
      <c r="BB76" s="291"/>
      <c r="BC76" s="291"/>
      <c r="BD76" s="291"/>
      <c r="BE76" s="291"/>
      <c r="BF76" s="291"/>
      <c r="BG76" s="291"/>
      <c r="BH76" s="291"/>
      <c r="BI76" s="291"/>
      <c r="BJ76" s="291"/>
      <c r="BK76" s="291"/>
      <c r="BL76" s="291"/>
      <c r="BM76" s="291"/>
      <c r="BN76" s="291"/>
      <c r="BO76" s="291"/>
      <c r="BP76" s="291"/>
      <c r="BQ76" s="291"/>
      <c r="BR76" s="291"/>
      <c r="BS76" s="291"/>
      <c r="BT76" s="291"/>
      <c r="BU76" s="291"/>
      <c r="BV76" s="291"/>
      <c r="BW76" s="291"/>
      <c r="BX76" s="291"/>
      <c r="BY76" s="291"/>
      <c r="BZ76" s="291"/>
      <c r="CA76" s="291"/>
      <c r="CB76" s="291"/>
      <c r="CC76" s="291"/>
      <c r="CD76" s="291"/>
      <c r="CE76" s="291"/>
      <c r="CF76" s="291"/>
      <c r="CG76" s="291"/>
      <c r="CH76" s="291"/>
      <c r="CI76" s="291"/>
      <c r="CJ76" s="291"/>
      <c r="CK76" s="291"/>
      <c r="CL76" s="291"/>
      <c r="CM76" s="291"/>
      <c r="CN76" s="291"/>
      <c r="CO76" s="291"/>
      <c r="CP76" s="291"/>
      <c r="CQ76" s="291"/>
      <c r="CR76" s="291"/>
      <c r="CS76" s="291"/>
      <c r="CT76" s="291"/>
      <c r="CU76" s="291"/>
      <c r="CV76" s="291"/>
      <c r="CW76" s="291"/>
      <c r="CX76" s="291"/>
      <c r="CY76" s="291"/>
      <c r="CZ76" s="291"/>
      <c r="DA76" s="291"/>
      <c r="DB76" s="291"/>
      <c r="DC76" s="291"/>
      <c r="DD76" s="291"/>
      <c r="DE76" s="291"/>
      <c r="DF76" s="291"/>
      <c r="DG76" s="291"/>
      <c r="DH76" s="291"/>
      <c r="DI76" s="291"/>
      <c r="DJ76" s="291"/>
      <c r="DK76" s="291"/>
      <c r="DL76" s="291"/>
      <c r="DM76" s="291"/>
      <c r="DN76" s="291"/>
      <c r="DO76" s="291"/>
      <c r="DP76" s="291"/>
      <c r="DQ76" s="291"/>
      <c r="DR76" s="291"/>
    </row>
    <row r="77" ht="14.25" customHeight="1" outlineLevel="2">
      <c r="B77" s="277" t="str">
        <f>'Fund Raising'!B27</f>
        <v>Early Backers / Angels</v>
      </c>
      <c r="C77" s="38">
        <f t="shared" ref="C77:DR77" si="50">C11*C$46/100</f>
        <v>0</v>
      </c>
      <c r="D77" s="38">
        <f t="shared" si="50"/>
        <v>0</v>
      </c>
      <c r="E77" s="38">
        <f t="shared" si="50"/>
        <v>0</v>
      </c>
      <c r="F77" s="38">
        <f t="shared" si="50"/>
        <v>0</v>
      </c>
      <c r="G77" s="38">
        <f t="shared" si="50"/>
        <v>0</v>
      </c>
      <c r="H77" s="38">
        <f t="shared" si="50"/>
        <v>0</v>
      </c>
      <c r="I77" s="38">
        <f t="shared" si="50"/>
        <v>75231.48148</v>
      </c>
      <c r="J77" s="38">
        <f t="shared" si="50"/>
        <v>75231.48148</v>
      </c>
      <c r="K77" s="38">
        <f t="shared" si="50"/>
        <v>75231.48148</v>
      </c>
      <c r="L77" s="38">
        <f t="shared" si="50"/>
        <v>75231.48148</v>
      </c>
      <c r="M77" s="38">
        <f t="shared" si="50"/>
        <v>75231.48148</v>
      </c>
      <c r="N77" s="38">
        <f t="shared" si="50"/>
        <v>75231.48148</v>
      </c>
      <c r="O77" s="38">
        <f t="shared" si="50"/>
        <v>75231.48148</v>
      </c>
      <c r="P77" s="38">
        <f t="shared" si="50"/>
        <v>75231.48148</v>
      </c>
      <c r="Q77" s="38">
        <f t="shared" si="50"/>
        <v>75231.48148</v>
      </c>
      <c r="R77" s="38">
        <f t="shared" si="50"/>
        <v>75231.48148</v>
      </c>
      <c r="S77" s="38">
        <f t="shared" si="50"/>
        <v>75231.48148</v>
      </c>
      <c r="T77" s="38">
        <f t="shared" si="50"/>
        <v>75231.48148</v>
      </c>
      <c r="U77" s="38">
        <f t="shared" si="50"/>
        <v>75231.48148</v>
      </c>
      <c r="V77" s="38">
        <f t="shared" si="50"/>
        <v>75231.48148</v>
      </c>
      <c r="W77" s="38">
        <f t="shared" si="50"/>
        <v>75231.48148</v>
      </c>
      <c r="X77" s="38">
        <f t="shared" si="50"/>
        <v>75231.48148</v>
      </c>
      <c r="Y77" s="38">
        <f t="shared" si="50"/>
        <v>75231.48148</v>
      </c>
      <c r="Z77" s="38">
        <f t="shared" si="50"/>
        <v>75231.48148</v>
      </c>
      <c r="AA77" s="38">
        <f t="shared" si="50"/>
        <v>75231.48148</v>
      </c>
      <c r="AB77" s="38">
        <f t="shared" si="50"/>
        <v>75231.48148</v>
      </c>
      <c r="AC77" s="38">
        <f t="shared" si="50"/>
        <v>75231.48148</v>
      </c>
      <c r="AD77" s="38">
        <f t="shared" si="50"/>
        <v>75231.48148</v>
      </c>
      <c r="AE77" s="38">
        <f t="shared" si="50"/>
        <v>75231.48148</v>
      </c>
      <c r="AF77" s="38">
        <f t="shared" si="50"/>
        <v>75231.48148</v>
      </c>
      <c r="AG77" s="38">
        <f t="shared" si="50"/>
        <v>0</v>
      </c>
      <c r="AH77" s="38">
        <f t="shared" si="50"/>
        <v>0</v>
      </c>
      <c r="AI77" s="38">
        <f t="shared" si="50"/>
        <v>0</v>
      </c>
      <c r="AJ77" s="38">
        <f t="shared" si="50"/>
        <v>0</v>
      </c>
      <c r="AK77" s="38">
        <f t="shared" si="50"/>
        <v>0</v>
      </c>
      <c r="AL77" s="38">
        <f t="shared" si="50"/>
        <v>0</v>
      </c>
      <c r="AM77" s="38">
        <f t="shared" si="50"/>
        <v>0</v>
      </c>
      <c r="AN77" s="38">
        <f t="shared" si="50"/>
        <v>0</v>
      </c>
      <c r="AO77" s="38">
        <f t="shared" si="50"/>
        <v>0</v>
      </c>
      <c r="AP77" s="38">
        <f t="shared" si="50"/>
        <v>0</v>
      </c>
      <c r="AQ77" s="38">
        <f t="shared" si="50"/>
        <v>0</v>
      </c>
      <c r="AR77" s="38">
        <f t="shared" si="50"/>
        <v>0</v>
      </c>
      <c r="AS77" s="38">
        <f t="shared" si="50"/>
        <v>0</v>
      </c>
      <c r="AT77" s="38">
        <f t="shared" si="50"/>
        <v>0</v>
      </c>
      <c r="AU77" s="38">
        <f t="shared" si="50"/>
        <v>0</v>
      </c>
      <c r="AV77" s="38">
        <f t="shared" si="50"/>
        <v>0</v>
      </c>
      <c r="AW77" s="38">
        <f t="shared" si="50"/>
        <v>0</v>
      </c>
      <c r="AX77" s="38">
        <f t="shared" si="50"/>
        <v>0</v>
      </c>
      <c r="AY77" s="38">
        <f t="shared" si="50"/>
        <v>0</v>
      </c>
      <c r="AZ77" s="38">
        <f t="shared" si="50"/>
        <v>0</v>
      </c>
      <c r="BA77" s="38">
        <f t="shared" si="50"/>
        <v>0</v>
      </c>
      <c r="BB77" s="38">
        <f t="shared" si="50"/>
        <v>0</v>
      </c>
      <c r="BC77" s="38">
        <f t="shared" si="50"/>
        <v>0</v>
      </c>
      <c r="BD77" s="38">
        <f t="shared" si="50"/>
        <v>0</v>
      </c>
      <c r="BE77" s="38">
        <f t="shared" si="50"/>
        <v>0</v>
      </c>
      <c r="BF77" s="38">
        <f t="shared" si="50"/>
        <v>0</v>
      </c>
      <c r="BG77" s="38">
        <f t="shared" si="50"/>
        <v>0</v>
      </c>
      <c r="BH77" s="38">
        <f t="shared" si="50"/>
        <v>0</v>
      </c>
      <c r="BI77" s="38">
        <f t="shared" si="50"/>
        <v>0</v>
      </c>
      <c r="BJ77" s="38">
        <f t="shared" si="50"/>
        <v>0</v>
      </c>
      <c r="BK77" s="38">
        <f t="shared" si="50"/>
        <v>0</v>
      </c>
      <c r="BL77" s="38">
        <f t="shared" si="50"/>
        <v>0</v>
      </c>
      <c r="BM77" s="38">
        <f t="shared" si="50"/>
        <v>0</v>
      </c>
      <c r="BN77" s="38">
        <f t="shared" si="50"/>
        <v>0</v>
      </c>
      <c r="BO77" s="38">
        <f t="shared" si="50"/>
        <v>0</v>
      </c>
      <c r="BP77" s="38">
        <f t="shared" si="50"/>
        <v>0</v>
      </c>
      <c r="BQ77" s="38">
        <f t="shared" si="50"/>
        <v>0</v>
      </c>
      <c r="BR77" s="38">
        <f t="shared" si="50"/>
        <v>0</v>
      </c>
      <c r="BS77" s="38">
        <f t="shared" si="50"/>
        <v>0</v>
      </c>
      <c r="BT77" s="38">
        <f t="shared" si="50"/>
        <v>0</v>
      </c>
      <c r="BU77" s="38">
        <f t="shared" si="50"/>
        <v>0</v>
      </c>
      <c r="BV77" s="38">
        <f t="shared" si="50"/>
        <v>0</v>
      </c>
      <c r="BW77" s="38">
        <f t="shared" si="50"/>
        <v>0</v>
      </c>
      <c r="BX77" s="38">
        <f t="shared" si="50"/>
        <v>0</v>
      </c>
      <c r="BY77" s="38">
        <f t="shared" si="50"/>
        <v>0</v>
      </c>
      <c r="BZ77" s="38">
        <f t="shared" si="50"/>
        <v>0</v>
      </c>
      <c r="CA77" s="38">
        <f t="shared" si="50"/>
        <v>0</v>
      </c>
      <c r="CB77" s="38">
        <f t="shared" si="50"/>
        <v>0</v>
      </c>
      <c r="CC77" s="38">
        <f t="shared" si="50"/>
        <v>0</v>
      </c>
      <c r="CD77" s="38">
        <f t="shared" si="50"/>
        <v>0</v>
      </c>
      <c r="CE77" s="38">
        <f t="shared" si="50"/>
        <v>0</v>
      </c>
      <c r="CF77" s="38">
        <f t="shared" si="50"/>
        <v>0</v>
      </c>
      <c r="CG77" s="38">
        <f t="shared" si="50"/>
        <v>0</v>
      </c>
      <c r="CH77" s="38">
        <f t="shared" si="50"/>
        <v>0</v>
      </c>
      <c r="CI77" s="38">
        <f t="shared" si="50"/>
        <v>0</v>
      </c>
      <c r="CJ77" s="38">
        <f t="shared" si="50"/>
        <v>0</v>
      </c>
      <c r="CK77" s="38">
        <f t="shared" si="50"/>
        <v>0</v>
      </c>
      <c r="CL77" s="38">
        <f t="shared" si="50"/>
        <v>0</v>
      </c>
      <c r="CM77" s="38">
        <f t="shared" si="50"/>
        <v>0</v>
      </c>
      <c r="CN77" s="38">
        <f t="shared" si="50"/>
        <v>0</v>
      </c>
      <c r="CO77" s="38">
        <f t="shared" si="50"/>
        <v>0</v>
      </c>
      <c r="CP77" s="38">
        <f t="shared" si="50"/>
        <v>0</v>
      </c>
      <c r="CQ77" s="38">
        <f t="shared" si="50"/>
        <v>0</v>
      </c>
      <c r="CR77" s="38">
        <f t="shared" si="50"/>
        <v>0</v>
      </c>
      <c r="CS77" s="38">
        <f t="shared" si="50"/>
        <v>0</v>
      </c>
      <c r="CT77" s="38">
        <f t="shared" si="50"/>
        <v>0</v>
      </c>
      <c r="CU77" s="38">
        <f t="shared" si="50"/>
        <v>0</v>
      </c>
      <c r="CV77" s="38">
        <f t="shared" si="50"/>
        <v>0</v>
      </c>
      <c r="CW77" s="38">
        <f t="shared" si="50"/>
        <v>0</v>
      </c>
      <c r="CX77" s="38">
        <f t="shared" si="50"/>
        <v>0</v>
      </c>
      <c r="CY77" s="38">
        <f t="shared" si="50"/>
        <v>0</v>
      </c>
      <c r="CZ77" s="38">
        <f t="shared" si="50"/>
        <v>0</v>
      </c>
      <c r="DA77" s="38">
        <f t="shared" si="50"/>
        <v>0</v>
      </c>
      <c r="DB77" s="38">
        <f t="shared" si="50"/>
        <v>0</v>
      </c>
      <c r="DC77" s="38">
        <f t="shared" si="50"/>
        <v>0</v>
      </c>
      <c r="DD77" s="38">
        <f t="shared" si="50"/>
        <v>0</v>
      </c>
      <c r="DE77" s="38">
        <f t="shared" si="50"/>
        <v>0</v>
      </c>
      <c r="DF77" s="38">
        <f t="shared" si="50"/>
        <v>0</v>
      </c>
      <c r="DG77" s="38">
        <f t="shared" si="50"/>
        <v>0</v>
      </c>
      <c r="DH77" s="38">
        <f t="shared" si="50"/>
        <v>0</v>
      </c>
      <c r="DI77" s="38">
        <f t="shared" si="50"/>
        <v>0</v>
      </c>
      <c r="DJ77" s="38">
        <f t="shared" si="50"/>
        <v>0</v>
      </c>
      <c r="DK77" s="38">
        <f t="shared" si="50"/>
        <v>0</v>
      </c>
      <c r="DL77" s="38">
        <f t="shared" si="50"/>
        <v>0</v>
      </c>
      <c r="DM77" s="38">
        <f t="shared" si="50"/>
        <v>0</v>
      </c>
      <c r="DN77" s="38">
        <f t="shared" si="50"/>
        <v>0</v>
      </c>
      <c r="DO77" s="38">
        <f t="shared" si="50"/>
        <v>0</v>
      </c>
      <c r="DP77" s="38">
        <f t="shared" si="50"/>
        <v>0</v>
      </c>
      <c r="DQ77" s="38">
        <f t="shared" si="50"/>
        <v>0</v>
      </c>
      <c r="DR77" s="38">
        <f t="shared" si="50"/>
        <v>0</v>
      </c>
    </row>
    <row r="78" ht="14.25" customHeight="1" outlineLevel="2">
      <c r="B78" s="277" t="str">
        <f>'Fund Raising'!B28</f>
        <v>Seed</v>
      </c>
      <c r="C78" s="38">
        <f t="shared" ref="C78:DR78" si="51">C12*C$46/100</f>
        <v>0</v>
      </c>
      <c r="D78" s="38">
        <f t="shared" si="51"/>
        <v>0</v>
      </c>
      <c r="E78" s="38">
        <f t="shared" si="51"/>
        <v>0</v>
      </c>
      <c r="F78" s="38">
        <f t="shared" si="51"/>
        <v>0</v>
      </c>
      <c r="G78" s="38">
        <f t="shared" si="51"/>
        <v>0</v>
      </c>
      <c r="H78" s="38">
        <f t="shared" si="51"/>
        <v>0</v>
      </c>
      <c r="I78" s="38">
        <f t="shared" si="51"/>
        <v>135416.6667</v>
      </c>
      <c r="J78" s="38">
        <f t="shared" si="51"/>
        <v>135416.6667</v>
      </c>
      <c r="K78" s="38">
        <f t="shared" si="51"/>
        <v>135416.6667</v>
      </c>
      <c r="L78" s="38">
        <f t="shared" si="51"/>
        <v>135416.6667</v>
      </c>
      <c r="M78" s="38">
        <f t="shared" si="51"/>
        <v>135416.6667</v>
      </c>
      <c r="N78" s="38">
        <f t="shared" si="51"/>
        <v>135416.6667</v>
      </c>
      <c r="O78" s="38">
        <f t="shared" si="51"/>
        <v>135416.6667</v>
      </c>
      <c r="P78" s="38">
        <f t="shared" si="51"/>
        <v>135416.6667</v>
      </c>
      <c r="Q78" s="38">
        <f t="shared" si="51"/>
        <v>135416.6667</v>
      </c>
      <c r="R78" s="38">
        <f t="shared" si="51"/>
        <v>135416.6667</v>
      </c>
      <c r="S78" s="38">
        <f t="shared" si="51"/>
        <v>135416.6667</v>
      </c>
      <c r="T78" s="38">
        <f t="shared" si="51"/>
        <v>135416.6667</v>
      </c>
      <c r="U78" s="38">
        <f t="shared" si="51"/>
        <v>135416.6667</v>
      </c>
      <c r="V78" s="38">
        <f t="shared" si="51"/>
        <v>135416.6667</v>
      </c>
      <c r="W78" s="38">
        <f t="shared" si="51"/>
        <v>135416.6667</v>
      </c>
      <c r="X78" s="38">
        <f t="shared" si="51"/>
        <v>135416.6667</v>
      </c>
      <c r="Y78" s="38">
        <f t="shared" si="51"/>
        <v>135416.6667</v>
      </c>
      <c r="Z78" s="38">
        <f t="shared" si="51"/>
        <v>135416.6667</v>
      </c>
      <c r="AA78" s="38">
        <f t="shared" si="51"/>
        <v>135416.6667</v>
      </c>
      <c r="AB78" s="38">
        <f t="shared" si="51"/>
        <v>135416.6667</v>
      </c>
      <c r="AC78" s="38">
        <f t="shared" si="51"/>
        <v>135416.6667</v>
      </c>
      <c r="AD78" s="38">
        <f t="shared" si="51"/>
        <v>135416.6667</v>
      </c>
      <c r="AE78" s="38">
        <f t="shared" si="51"/>
        <v>135416.6667</v>
      </c>
      <c r="AF78" s="38">
        <f t="shared" si="51"/>
        <v>135416.6667</v>
      </c>
      <c r="AG78" s="38">
        <f t="shared" si="51"/>
        <v>0</v>
      </c>
      <c r="AH78" s="38">
        <f t="shared" si="51"/>
        <v>0</v>
      </c>
      <c r="AI78" s="38">
        <f t="shared" si="51"/>
        <v>0</v>
      </c>
      <c r="AJ78" s="38">
        <f t="shared" si="51"/>
        <v>0</v>
      </c>
      <c r="AK78" s="38">
        <f t="shared" si="51"/>
        <v>0</v>
      </c>
      <c r="AL78" s="38">
        <f t="shared" si="51"/>
        <v>0</v>
      </c>
      <c r="AM78" s="38">
        <f t="shared" si="51"/>
        <v>0</v>
      </c>
      <c r="AN78" s="38">
        <f t="shared" si="51"/>
        <v>0</v>
      </c>
      <c r="AO78" s="38">
        <f t="shared" si="51"/>
        <v>0</v>
      </c>
      <c r="AP78" s="38">
        <f t="shared" si="51"/>
        <v>0</v>
      </c>
      <c r="AQ78" s="38">
        <f t="shared" si="51"/>
        <v>0</v>
      </c>
      <c r="AR78" s="38">
        <f t="shared" si="51"/>
        <v>0</v>
      </c>
      <c r="AS78" s="38">
        <f t="shared" si="51"/>
        <v>0</v>
      </c>
      <c r="AT78" s="38">
        <f t="shared" si="51"/>
        <v>0</v>
      </c>
      <c r="AU78" s="38">
        <f t="shared" si="51"/>
        <v>0</v>
      </c>
      <c r="AV78" s="38">
        <f t="shared" si="51"/>
        <v>0</v>
      </c>
      <c r="AW78" s="38">
        <f t="shared" si="51"/>
        <v>0</v>
      </c>
      <c r="AX78" s="38">
        <f t="shared" si="51"/>
        <v>0</v>
      </c>
      <c r="AY78" s="38">
        <f t="shared" si="51"/>
        <v>0</v>
      </c>
      <c r="AZ78" s="38">
        <f t="shared" si="51"/>
        <v>0</v>
      </c>
      <c r="BA78" s="38">
        <f t="shared" si="51"/>
        <v>0</v>
      </c>
      <c r="BB78" s="38">
        <f t="shared" si="51"/>
        <v>0</v>
      </c>
      <c r="BC78" s="38">
        <f t="shared" si="51"/>
        <v>0</v>
      </c>
      <c r="BD78" s="38">
        <f t="shared" si="51"/>
        <v>0</v>
      </c>
      <c r="BE78" s="38">
        <f t="shared" si="51"/>
        <v>0</v>
      </c>
      <c r="BF78" s="38">
        <f t="shared" si="51"/>
        <v>0</v>
      </c>
      <c r="BG78" s="38">
        <f t="shared" si="51"/>
        <v>0</v>
      </c>
      <c r="BH78" s="38">
        <f t="shared" si="51"/>
        <v>0</v>
      </c>
      <c r="BI78" s="38">
        <f t="shared" si="51"/>
        <v>0</v>
      </c>
      <c r="BJ78" s="38">
        <f t="shared" si="51"/>
        <v>0</v>
      </c>
      <c r="BK78" s="38">
        <f t="shared" si="51"/>
        <v>0</v>
      </c>
      <c r="BL78" s="38">
        <f t="shared" si="51"/>
        <v>0</v>
      </c>
      <c r="BM78" s="38">
        <f t="shared" si="51"/>
        <v>0</v>
      </c>
      <c r="BN78" s="38">
        <f t="shared" si="51"/>
        <v>0</v>
      </c>
      <c r="BO78" s="38">
        <f t="shared" si="51"/>
        <v>0</v>
      </c>
      <c r="BP78" s="38">
        <f t="shared" si="51"/>
        <v>0</v>
      </c>
      <c r="BQ78" s="38">
        <f t="shared" si="51"/>
        <v>0</v>
      </c>
      <c r="BR78" s="38">
        <f t="shared" si="51"/>
        <v>0</v>
      </c>
      <c r="BS78" s="38">
        <f t="shared" si="51"/>
        <v>0</v>
      </c>
      <c r="BT78" s="38">
        <f t="shared" si="51"/>
        <v>0</v>
      </c>
      <c r="BU78" s="38">
        <f t="shared" si="51"/>
        <v>0</v>
      </c>
      <c r="BV78" s="38">
        <f t="shared" si="51"/>
        <v>0</v>
      </c>
      <c r="BW78" s="38">
        <f t="shared" si="51"/>
        <v>0</v>
      </c>
      <c r="BX78" s="38">
        <f t="shared" si="51"/>
        <v>0</v>
      </c>
      <c r="BY78" s="38">
        <f t="shared" si="51"/>
        <v>0</v>
      </c>
      <c r="BZ78" s="38">
        <f t="shared" si="51"/>
        <v>0</v>
      </c>
      <c r="CA78" s="38">
        <f t="shared" si="51"/>
        <v>0</v>
      </c>
      <c r="CB78" s="38">
        <f t="shared" si="51"/>
        <v>0</v>
      </c>
      <c r="CC78" s="38">
        <f t="shared" si="51"/>
        <v>0</v>
      </c>
      <c r="CD78" s="38">
        <f t="shared" si="51"/>
        <v>0</v>
      </c>
      <c r="CE78" s="38">
        <f t="shared" si="51"/>
        <v>0</v>
      </c>
      <c r="CF78" s="38">
        <f t="shared" si="51"/>
        <v>0</v>
      </c>
      <c r="CG78" s="38">
        <f t="shared" si="51"/>
        <v>0</v>
      </c>
      <c r="CH78" s="38">
        <f t="shared" si="51"/>
        <v>0</v>
      </c>
      <c r="CI78" s="38">
        <f t="shared" si="51"/>
        <v>0</v>
      </c>
      <c r="CJ78" s="38">
        <f t="shared" si="51"/>
        <v>0</v>
      </c>
      <c r="CK78" s="38">
        <f t="shared" si="51"/>
        <v>0</v>
      </c>
      <c r="CL78" s="38">
        <f t="shared" si="51"/>
        <v>0</v>
      </c>
      <c r="CM78" s="38">
        <f t="shared" si="51"/>
        <v>0</v>
      </c>
      <c r="CN78" s="38">
        <f t="shared" si="51"/>
        <v>0</v>
      </c>
      <c r="CO78" s="38">
        <f t="shared" si="51"/>
        <v>0</v>
      </c>
      <c r="CP78" s="38">
        <f t="shared" si="51"/>
        <v>0</v>
      </c>
      <c r="CQ78" s="38">
        <f t="shared" si="51"/>
        <v>0</v>
      </c>
      <c r="CR78" s="38">
        <f t="shared" si="51"/>
        <v>0</v>
      </c>
      <c r="CS78" s="38">
        <f t="shared" si="51"/>
        <v>0</v>
      </c>
      <c r="CT78" s="38">
        <f t="shared" si="51"/>
        <v>0</v>
      </c>
      <c r="CU78" s="38">
        <f t="shared" si="51"/>
        <v>0</v>
      </c>
      <c r="CV78" s="38">
        <f t="shared" si="51"/>
        <v>0</v>
      </c>
      <c r="CW78" s="38">
        <f t="shared" si="51"/>
        <v>0</v>
      </c>
      <c r="CX78" s="38">
        <f t="shared" si="51"/>
        <v>0</v>
      </c>
      <c r="CY78" s="38">
        <f t="shared" si="51"/>
        <v>0</v>
      </c>
      <c r="CZ78" s="38">
        <f t="shared" si="51"/>
        <v>0</v>
      </c>
      <c r="DA78" s="38">
        <f t="shared" si="51"/>
        <v>0</v>
      </c>
      <c r="DB78" s="38">
        <f t="shared" si="51"/>
        <v>0</v>
      </c>
      <c r="DC78" s="38">
        <f t="shared" si="51"/>
        <v>0</v>
      </c>
      <c r="DD78" s="38">
        <f t="shared" si="51"/>
        <v>0</v>
      </c>
      <c r="DE78" s="38">
        <f t="shared" si="51"/>
        <v>0</v>
      </c>
      <c r="DF78" s="38">
        <f t="shared" si="51"/>
        <v>0</v>
      </c>
      <c r="DG78" s="38">
        <f t="shared" si="51"/>
        <v>0</v>
      </c>
      <c r="DH78" s="38">
        <f t="shared" si="51"/>
        <v>0</v>
      </c>
      <c r="DI78" s="38">
        <f t="shared" si="51"/>
        <v>0</v>
      </c>
      <c r="DJ78" s="38">
        <f t="shared" si="51"/>
        <v>0</v>
      </c>
      <c r="DK78" s="38">
        <f t="shared" si="51"/>
        <v>0</v>
      </c>
      <c r="DL78" s="38">
        <f t="shared" si="51"/>
        <v>0</v>
      </c>
      <c r="DM78" s="38">
        <f t="shared" si="51"/>
        <v>0</v>
      </c>
      <c r="DN78" s="38">
        <f t="shared" si="51"/>
        <v>0</v>
      </c>
      <c r="DO78" s="38">
        <f t="shared" si="51"/>
        <v>0</v>
      </c>
      <c r="DP78" s="38">
        <f t="shared" si="51"/>
        <v>0</v>
      </c>
      <c r="DQ78" s="38">
        <f t="shared" si="51"/>
        <v>0</v>
      </c>
      <c r="DR78" s="38">
        <f t="shared" si="51"/>
        <v>0</v>
      </c>
    </row>
    <row r="79" ht="14.25" customHeight="1" outlineLevel="2">
      <c r="B79" s="277" t="str">
        <f>'Fund Raising'!B29</f>
        <v>Pre-Sale 1</v>
      </c>
      <c r="C79" s="38">
        <f t="shared" ref="C79:DR79" si="52">C13*C$46/100</f>
        <v>0</v>
      </c>
      <c r="D79" s="38">
        <f t="shared" si="52"/>
        <v>0</v>
      </c>
      <c r="E79" s="38">
        <f t="shared" si="52"/>
        <v>0</v>
      </c>
      <c r="F79" s="38">
        <f t="shared" si="52"/>
        <v>0</v>
      </c>
      <c r="G79" s="38">
        <f t="shared" si="52"/>
        <v>0</v>
      </c>
      <c r="H79" s="38">
        <f t="shared" si="52"/>
        <v>0</v>
      </c>
      <c r="I79" s="38">
        <f t="shared" si="52"/>
        <v>216666.6667</v>
      </c>
      <c r="J79" s="38">
        <f t="shared" si="52"/>
        <v>216666.6667</v>
      </c>
      <c r="K79" s="38">
        <f t="shared" si="52"/>
        <v>216666.6667</v>
      </c>
      <c r="L79" s="38">
        <f t="shared" si="52"/>
        <v>216666.6667</v>
      </c>
      <c r="M79" s="38">
        <f t="shared" si="52"/>
        <v>216666.6667</v>
      </c>
      <c r="N79" s="38">
        <f t="shared" si="52"/>
        <v>216666.6667</v>
      </c>
      <c r="O79" s="38">
        <f t="shared" si="52"/>
        <v>216666.6667</v>
      </c>
      <c r="P79" s="38">
        <f t="shared" si="52"/>
        <v>216666.6667</v>
      </c>
      <c r="Q79" s="38">
        <f t="shared" si="52"/>
        <v>216666.6667</v>
      </c>
      <c r="R79" s="38">
        <f t="shared" si="52"/>
        <v>216666.6667</v>
      </c>
      <c r="S79" s="38">
        <f t="shared" si="52"/>
        <v>216666.6667</v>
      </c>
      <c r="T79" s="38">
        <f t="shared" si="52"/>
        <v>216666.6667</v>
      </c>
      <c r="U79" s="38">
        <f t="shared" si="52"/>
        <v>216666.6667</v>
      </c>
      <c r="V79" s="38">
        <f t="shared" si="52"/>
        <v>216666.6667</v>
      </c>
      <c r="W79" s="38">
        <f t="shared" si="52"/>
        <v>216666.6667</v>
      </c>
      <c r="X79" s="38">
        <f t="shared" si="52"/>
        <v>216666.6667</v>
      </c>
      <c r="Y79" s="38">
        <f t="shared" si="52"/>
        <v>216666.6667</v>
      </c>
      <c r="Z79" s="38">
        <f t="shared" si="52"/>
        <v>216666.6667</v>
      </c>
      <c r="AA79" s="38">
        <f t="shared" si="52"/>
        <v>0</v>
      </c>
      <c r="AB79" s="38">
        <f t="shared" si="52"/>
        <v>0</v>
      </c>
      <c r="AC79" s="38">
        <f t="shared" si="52"/>
        <v>0</v>
      </c>
      <c r="AD79" s="38">
        <f t="shared" si="52"/>
        <v>0</v>
      </c>
      <c r="AE79" s="38">
        <f t="shared" si="52"/>
        <v>0</v>
      </c>
      <c r="AF79" s="38">
        <f t="shared" si="52"/>
        <v>0</v>
      </c>
      <c r="AG79" s="38">
        <f t="shared" si="52"/>
        <v>0</v>
      </c>
      <c r="AH79" s="38">
        <f t="shared" si="52"/>
        <v>0</v>
      </c>
      <c r="AI79" s="38">
        <f t="shared" si="52"/>
        <v>0</v>
      </c>
      <c r="AJ79" s="38">
        <f t="shared" si="52"/>
        <v>0</v>
      </c>
      <c r="AK79" s="38">
        <f t="shared" si="52"/>
        <v>0</v>
      </c>
      <c r="AL79" s="38">
        <f t="shared" si="52"/>
        <v>0</v>
      </c>
      <c r="AM79" s="38">
        <f t="shared" si="52"/>
        <v>0</v>
      </c>
      <c r="AN79" s="38">
        <f t="shared" si="52"/>
        <v>0</v>
      </c>
      <c r="AO79" s="38">
        <f t="shared" si="52"/>
        <v>0</v>
      </c>
      <c r="AP79" s="38">
        <f t="shared" si="52"/>
        <v>0</v>
      </c>
      <c r="AQ79" s="38">
        <f t="shared" si="52"/>
        <v>0</v>
      </c>
      <c r="AR79" s="38">
        <f t="shared" si="52"/>
        <v>0</v>
      </c>
      <c r="AS79" s="38">
        <f t="shared" si="52"/>
        <v>0</v>
      </c>
      <c r="AT79" s="38">
        <f t="shared" si="52"/>
        <v>0</v>
      </c>
      <c r="AU79" s="38">
        <f t="shared" si="52"/>
        <v>0</v>
      </c>
      <c r="AV79" s="38">
        <f t="shared" si="52"/>
        <v>0</v>
      </c>
      <c r="AW79" s="38">
        <f t="shared" si="52"/>
        <v>0</v>
      </c>
      <c r="AX79" s="38">
        <f t="shared" si="52"/>
        <v>0</v>
      </c>
      <c r="AY79" s="38">
        <f t="shared" si="52"/>
        <v>0</v>
      </c>
      <c r="AZ79" s="38">
        <f t="shared" si="52"/>
        <v>0</v>
      </c>
      <c r="BA79" s="38">
        <f t="shared" si="52"/>
        <v>0</v>
      </c>
      <c r="BB79" s="38">
        <f t="shared" si="52"/>
        <v>0</v>
      </c>
      <c r="BC79" s="38">
        <f t="shared" si="52"/>
        <v>0</v>
      </c>
      <c r="BD79" s="38">
        <f t="shared" si="52"/>
        <v>0</v>
      </c>
      <c r="BE79" s="38">
        <f t="shared" si="52"/>
        <v>0</v>
      </c>
      <c r="BF79" s="38">
        <f t="shared" si="52"/>
        <v>0</v>
      </c>
      <c r="BG79" s="38">
        <f t="shared" si="52"/>
        <v>0</v>
      </c>
      <c r="BH79" s="38">
        <f t="shared" si="52"/>
        <v>0</v>
      </c>
      <c r="BI79" s="38">
        <f t="shared" si="52"/>
        <v>0</v>
      </c>
      <c r="BJ79" s="38">
        <f t="shared" si="52"/>
        <v>0</v>
      </c>
      <c r="BK79" s="38">
        <f t="shared" si="52"/>
        <v>0</v>
      </c>
      <c r="BL79" s="38">
        <f t="shared" si="52"/>
        <v>0</v>
      </c>
      <c r="BM79" s="38">
        <f t="shared" si="52"/>
        <v>0</v>
      </c>
      <c r="BN79" s="38">
        <f t="shared" si="52"/>
        <v>0</v>
      </c>
      <c r="BO79" s="38">
        <f t="shared" si="52"/>
        <v>0</v>
      </c>
      <c r="BP79" s="38">
        <f t="shared" si="52"/>
        <v>0</v>
      </c>
      <c r="BQ79" s="38">
        <f t="shared" si="52"/>
        <v>0</v>
      </c>
      <c r="BR79" s="38">
        <f t="shared" si="52"/>
        <v>0</v>
      </c>
      <c r="BS79" s="38">
        <f t="shared" si="52"/>
        <v>0</v>
      </c>
      <c r="BT79" s="38">
        <f t="shared" si="52"/>
        <v>0</v>
      </c>
      <c r="BU79" s="38">
        <f t="shared" si="52"/>
        <v>0</v>
      </c>
      <c r="BV79" s="38">
        <f t="shared" si="52"/>
        <v>0</v>
      </c>
      <c r="BW79" s="38">
        <f t="shared" si="52"/>
        <v>0</v>
      </c>
      <c r="BX79" s="38">
        <f t="shared" si="52"/>
        <v>0</v>
      </c>
      <c r="BY79" s="38">
        <f t="shared" si="52"/>
        <v>0</v>
      </c>
      <c r="BZ79" s="38">
        <f t="shared" si="52"/>
        <v>0</v>
      </c>
      <c r="CA79" s="38">
        <f t="shared" si="52"/>
        <v>0</v>
      </c>
      <c r="CB79" s="38">
        <f t="shared" si="52"/>
        <v>0</v>
      </c>
      <c r="CC79" s="38">
        <f t="shared" si="52"/>
        <v>0</v>
      </c>
      <c r="CD79" s="38">
        <f t="shared" si="52"/>
        <v>0</v>
      </c>
      <c r="CE79" s="38">
        <f t="shared" si="52"/>
        <v>0</v>
      </c>
      <c r="CF79" s="38">
        <f t="shared" si="52"/>
        <v>0</v>
      </c>
      <c r="CG79" s="38">
        <f t="shared" si="52"/>
        <v>0</v>
      </c>
      <c r="CH79" s="38">
        <f t="shared" si="52"/>
        <v>0</v>
      </c>
      <c r="CI79" s="38">
        <f t="shared" si="52"/>
        <v>0</v>
      </c>
      <c r="CJ79" s="38">
        <f t="shared" si="52"/>
        <v>0</v>
      </c>
      <c r="CK79" s="38">
        <f t="shared" si="52"/>
        <v>0</v>
      </c>
      <c r="CL79" s="38">
        <f t="shared" si="52"/>
        <v>0</v>
      </c>
      <c r="CM79" s="38">
        <f t="shared" si="52"/>
        <v>0</v>
      </c>
      <c r="CN79" s="38">
        <f t="shared" si="52"/>
        <v>0</v>
      </c>
      <c r="CO79" s="38">
        <f t="shared" si="52"/>
        <v>0</v>
      </c>
      <c r="CP79" s="38">
        <f t="shared" si="52"/>
        <v>0</v>
      </c>
      <c r="CQ79" s="38">
        <f t="shared" si="52"/>
        <v>0</v>
      </c>
      <c r="CR79" s="38">
        <f t="shared" si="52"/>
        <v>0</v>
      </c>
      <c r="CS79" s="38">
        <f t="shared" si="52"/>
        <v>0</v>
      </c>
      <c r="CT79" s="38">
        <f t="shared" si="52"/>
        <v>0</v>
      </c>
      <c r="CU79" s="38">
        <f t="shared" si="52"/>
        <v>0</v>
      </c>
      <c r="CV79" s="38">
        <f t="shared" si="52"/>
        <v>0</v>
      </c>
      <c r="CW79" s="38">
        <f t="shared" si="52"/>
        <v>0</v>
      </c>
      <c r="CX79" s="38">
        <f t="shared" si="52"/>
        <v>0</v>
      </c>
      <c r="CY79" s="38">
        <f t="shared" si="52"/>
        <v>0</v>
      </c>
      <c r="CZ79" s="38">
        <f t="shared" si="52"/>
        <v>0</v>
      </c>
      <c r="DA79" s="38">
        <f t="shared" si="52"/>
        <v>0</v>
      </c>
      <c r="DB79" s="38">
        <f t="shared" si="52"/>
        <v>0</v>
      </c>
      <c r="DC79" s="38">
        <f t="shared" si="52"/>
        <v>0</v>
      </c>
      <c r="DD79" s="38">
        <f t="shared" si="52"/>
        <v>0</v>
      </c>
      <c r="DE79" s="38">
        <f t="shared" si="52"/>
        <v>0</v>
      </c>
      <c r="DF79" s="38">
        <f t="shared" si="52"/>
        <v>0</v>
      </c>
      <c r="DG79" s="38">
        <f t="shared" si="52"/>
        <v>0</v>
      </c>
      <c r="DH79" s="38">
        <f t="shared" si="52"/>
        <v>0</v>
      </c>
      <c r="DI79" s="38">
        <f t="shared" si="52"/>
        <v>0</v>
      </c>
      <c r="DJ79" s="38">
        <f t="shared" si="52"/>
        <v>0</v>
      </c>
      <c r="DK79" s="38">
        <f t="shared" si="52"/>
        <v>0</v>
      </c>
      <c r="DL79" s="38">
        <f t="shared" si="52"/>
        <v>0</v>
      </c>
      <c r="DM79" s="38">
        <f t="shared" si="52"/>
        <v>0</v>
      </c>
      <c r="DN79" s="38">
        <f t="shared" si="52"/>
        <v>0</v>
      </c>
      <c r="DO79" s="38">
        <f t="shared" si="52"/>
        <v>0</v>
      </c>
      <c r="DP79" s="38">
        <f t="shared" si="52"/>
        <v>0</v>
      </c>
      <c r="DQ79" s="38">
        <f t="shared" si="52"/>
        <v>0</v>
      </c>
      <c r="DR79" s="38">
        <f t="shared" si="52"/>
        <v>0</v>
      </c>
    </row>
    <row r="80" ht="14.25" customHeight="1" outlineLevel="2">
      <c r="B80" s="277" t="str">
        <f>'Fund Raising'!B30</f>
        <v>Pre-Sale 2</v>
      </c>
      <c r="C80" s="38">
        <f t="shared" ref="C80:DR80" si="53">C14*C$46/100</f>
        <v>0</v>
      </c>
      <c r="D80" s="38">
        <f t="shared" si="53"/>
        <v>0</v>
      </c>
      <c r="E80" s="38">
        <f t="shared" si="53"/>
        <v>0</v>
      </c>
      <c r="F80" s="38">
        <f t="shared" si="53"/>
        <v>0</v>
      </c>
      <c r="G80" s="38">
        <f t="shared" si="53"/>
        <v>0</v>
      </c>
      <c r="H80" s="38">
        <f t="shared" si="53"/>
        <v>0</v>
      </c>
      <c r="I80" s="38">
        <f t="shared" si="53"/>
        <v>0</v>
      </c>
      <c r="J80" s="38">
        <f t="shared" si="53"/>
        <v>0</v>
      </c>
      <c r="K80" s="38">
        <f t="shared" si="53"/>
        <v>0</v>
      </c>
      <c r="L80" s="38">
        <f t="shared" si="53"/>
        <v>0</v>
      </c>
      <c r="M80" s="38">
        <f t="shared" si="53"/>
        <v>0</v>
      </c>
      <c r="N80" s="38">
        <f t="shared" si="53"/>
        <v>0</v>
      </c>
      <c r="O80" s="38">
        <f t="shared" si="53"/>
        <v>0</v>
      </c>
      <c r="P80" s="38">
        <f t="shared" si="53"/>
        <v>0</v>
      </c>
      <c r="Q80" s="38">
        <f t="shared" si="53"/>
        <v>0</v>
      </c>
      <c r="R80" s="38">
        <f t="shared" si="53"/>
        <v>0</v>
      </c>
      <c r="S80" s="38">
        <f t="shared" si="53"/>
        <v>0</v>
      </c>
      <c r="T80" s="38">
        <f t="shared" si="53"/>
        <v>0</v>
      </c>
      <c r="U80" s="38">
        <f t="shared" si="53"/>
        <v>0</v>
      </c>
      <c r="V80" s="38">
        <f t="shared" si="53"/>
        <v>0</v>
      </c>
      <c r="W80" s="38">
        <f t="shared" si="53"/>
        <v>0</v>
      </c>
      <c r="X80" s="38">
        <f t="shared" si="53"/>
        <v>0</v>
      </c>
      <c r="Y80" s="38">
        <f t="shared" si="53"/>
        <v>0</v>
      </c>
      <c r="Z80" s="38">
        <f t="shared" si="53"/>
        <v>0</v>
      </c>
      <c r="AA80" s="38">
        <f t="shared" si="53"/>
        <v>0</v>
      </c>
      <c r="AB80" s="38">
        <f t="shared" si="53"/>
        <v>0</v>
      </c>
      <c r="AC80" s="38">
        <f t="shared" si="53"/>
        <v>0</v>
      </c>
      <c r="AD80" s="38">
        <f t="shared" si="53"/>
        <v>0</v>
      </c>
      <c r="AE80" s="38">
        <f t="shared" si="53"/>
        <v>0</v>
      </c>
      <c r="AF80" s="38">
        <f t="shared" si="53"/>
        <v>0</v>
      </c>
      <c r="AG80" s="38">
        <f t="shared" si="53"/>
        <v>0</v>
      </c>
      <c r="AH80" s="38">
        <f t="shared" si="53"/>
        <v>0</v>
      </c>
      <c r="AI80" s="38">
        <f t="shared" si="53"/>
        <v>0</v>
      </c>
      <c r="AJ80" s="38">
        <f t="shared" si="53"/>
        <v>0</v>
      </c>
      <c r="AK80" s="38">
        <f t="shared" si="53"/>
        <v>0</v>
      </c>
      <c r="AL80" s="38">
        <f t="shared" si="53"/>
        <v>0</v>
      </c>
      <c r="AM80" s="38">
        <f t="shared" si="53"/>
        <v>0</v>
      </c>
      <c r="AN80" s="38">
        <f t="shared" si="53"/>
        <v>0</v>
      </c>
      <c r="AO80" s="38">
        <f t="shared" si="53"/>
        <v>0</v>
      </c>
      <c r="AP80" s="38">
        <f t="shared" si="53"/>
        <v>0</v>
      </c>
      <c r="AQ80" s="38">
        <f t="shared" si="53"/>
        <v>0</v>
      </c>
      <c r="AR80" s="38">
        <f t="shared" si="53"/>
        <v>0</v>
      </c>
      <c r="AS80" s="38">
        <f t="shared" si="53"/>
        <v>0</v>
      </c>
      <c r="AT80" s="38">
        <f t="shared" si="53"/>
        <v>0</v>
      </c>
      <c r="AU80" s="38">
        <f t="shared" si="53"/>
        <v>0</v>
      </c>
      <c r="AV80" s="38">
        <f t="shared" si="53"/>
        <v>0</v>
      </c>
      <c r="AW80" s="38">
        <f t="shared" si="53"/>
        <v>0</v>
      </c>
      <c r="AX80" s="38">
        <f t="shared" si="53"/>
        <v>0</v>
      </c>
      <c r="AY80" s="38">
        <f t="shared" si="53"/>
        <v>0</v>
      </c>
      <c r="AZ80" s="38">
        <f t="shared" si="53"/>
        <v>0</v>
      </c>
      <c r="BA80" s="38">
        <f t="shared" si="53"/>
        <v>0</v>
      </c>
      <c r="BB80" s="38">
        <f t="shared" si="53"/>
        <v>0</v>
      </c>
      <c r="BC80" s="38">
        <f t="shared" si="53"/>
        <v>0</v>
      </c>
      <c r="BD80" s="38">
        <f t="shared" si="53"/>
        <v>0</v>
      </c>
      <c r="BE80" s="38">
        <f t="shared" si="53"/>
        <v>0</v>
      </c>
      <c r="BF80" s="38">
        <f t="shared" si="53"/>
        <v>0</v>
      </c>
      <c r="BG80" s="38">
        <f t="shared" si="53"/>
        <v>0</v>
      </c>
      <c r="BH80" s="38">
        <f t="shared" si="53"/>
        <v>0</v>
      </c>
      <c r="BI80" s="38">
        <f t="shared" si="53"/>
        <v>0</v>
      </c>
      <c r="BJ80" s="38">
        <f t="shared" si="53"/>
        <v>0</v>
      </c>
      <c r="BK80" s="38">
        <f t="shared" si="53"/>
        <v>0</v>
      </c>
      <c r="BL80" s="38">
        <f t="shared" si="53"/>
        <v>0</v>
      </c>
      <c r="BM80" s="38">
        <f t="shared" si="53"/>
        <v>0</v>
      </c>
      <c r="BN80" s="38">
        <f t="shared" si="53"/>
        <v>0</v>
      </c>
      <c r="BO80" s="38">
        <f t="shared" si="53"/>
        <v>0</v>
      </c>
      <c r="BP80" s="38">
        <f t="shared" si="53"/>
        <v>0</v>
      </c>
      <c r="BQ80" s="38">
        <f t="shared" si="53"/>
        <v>0</v>
      </c>
      <c r="BR80" s="38">
        <f t="shared" si="53"/>
        <v>0</v>
      </c>
      <c r="BS80" s="38">
        <f t="shared" si="53"/>
        <v>0</v>
      </c>
      <c r="BT80" s="38">
        <f t="shared" si="53"/>
        <v>0</v>
      </c>
      <c r="BU80" s="38">
        <f t="shared" si="53"/>
        <v>0</v>
      </c>
      <c r="BV80" s="38">
        <f t="shared" si="53"/>
        <v>0</v>
      </c>
      <c r="BW80" s="38">
        <f t="shared" si="53"/>
        <v>0</v>
      </c>
      <c r="BX80" s="38">
        <f t="shared" si="53"/>
        <v>0</v>
      </c>
      <c r="BY80" s="38">
        <f t="shared" si="53"/>
        <v>0</v>
      </c>
      <c r="BZ80" s="38">
        <f t="shared" si="53"/>
        <v>0</v>
      </c>
      <c r="CA80" s="38">
        <f t="shared" si="53"/>
        <v>0</v>
      </c>
      <c r="CB80" s="38">
        <f t="shared" si="53"/>
        <v>0</v>
      </c>
      <c r="CC80" s="38">
        <f t="shared" si="53"/>
        <v>0</v>
      </c>
      <c r="CD80" s="38">
        <f t="shared" si="53"/>
        <v>0</v>
      </c>
      <c r="CE80" s="38">
        <f t="shared" si="53"/>
        <v>0</v>
      </c>
      <c r="CF80" s="38">
        <f t="shared" si="53"/>
        <v>0</v>
      </c>
      <c r="CG80" s="38">
        <f t="shared" si="53"/>
        <v>0</v>
      </c>
      <c r="CH80" s="38">
        <f t="shared" si="53"/>
        <v>0</v>
      </c>
      <c r="CI80" s="38">
        <f t="shared" si="53"/>
        <v>0</v>
      </c>
      <c r="CJ80" s="38">
        <f t="shared" si="53"/>
        <v>0</v>
      </c>
      <c r="CK80" s="38">
        <f t="shared" si="53"/>
        <v>0</v>
      </c>
      <c r="CL80" s="38">
        <f t="shared" si="53"/>
        <v>0</v>
      </c>
      <c r="CM80" s="38">
        <f t="shared" si="53"/>
        <v>0</v>
      </c>
      <c r="CN80" s="38">
        <f t="shared" si="53"/>
        <v>0</v>
      </c>
      <c r="CO80" s="38">
        <f t="shared" si="53"/>
        <v>0</v>
      </c>
      <c r="CP80" s="38">
        <f t="shared" si="53"/>
        <v>0</v>
      </c>
      <c r="CQ80" s="38">
        <f t="shared" si="53"/>
        <v>0</v>
      </c>
      <c r="CR80" s="38">
        <f t="shared" si="53"/>
        <v>0</v>
      </c>
      <c r="CS80" s="38">
        <f t="shared" si="53"/>
        <v>0</v>
      </c>
      <c r="CT80" s="38">
        <f t="shared" si="53"/>
        <v>0</v>
      </c>
      <c r="CU80" s="38">
        <f t="shared" si="53"/>
        <v>0</v>
      </c>
      <c r="CV80" s="38">
        <f t="shared" si="53"/>
        <v>0</v>
      </c>
      <c r="CW80" s="38">
        <f t="shared" si="53"/>
        <v>0</v>
      </c>
      <c r="CX80" s="38">
        <f t="shared" si="53"/>
        <v>0</v>
      </c>
      <c r="CY80" s="38">
        <f t="shared" si="53"/>
        <v>0</v>
      </c>
      <c r="CZ80" s="38">
        <f t="shared" si="53"/>
        <v>0</v>
      </c>
      <c r="DA80" s="38">
        <f t="shared" si="53"/>
        <v>0</v>
      </c>
      <c r="DB80" s="38">
        <f t="shared" si="53"/>
        <v>0</v>
      </c>
      <c r="DC80" s="38">
        <f t="shared" si="53"/>
        <v>0</v>
      </c>
      <c r="DD80" s="38">
        <f t="shared" si="53"/>
        <v>0</v>
      </c>
      <c r="DE80" s="38">
        <f t="shared" si="53"/>
        <v>0</v>
      </c>
      <c r="DF80" s="38">
        <f t="shared" si="53"/>
        <v>0</v>
      </c>
      <c r="DG80" s="38">
        <f t="shared" si="53"/>
        <v>0</v>
      </c>
      <c r="DH80" s="38">
        <f t="shared" si="53"/>
        <v>0</v>
      </c>
      <c r="DI80" s="38">
        <f t="shared" si="53"/>
        <v>0</v>
      </c>
      <c r="DJ80" s="38">
        <f t="shared" si="53"/>
        <v>0</v>
      </c>
      <c r="DK80" s="38">
        <f t="shared" si="53"/>
        <v>0</v>
      </c>
      <c r="DL80" s="38">
        <f t="shared" si="53"/>
        <v>0</v>
      </c>
      <c r="DM80" s="38">
        <f t="shared" si="53"/>
        <v>0</v>
      </c>
      <c r="DN80" s="38">
        <f t="shared" si="53"/>
        <v>0</v>
      </c>
      <c r="DO80" s="38">
        <f t="shared" si="53"/>
        <v>0</v>
      </c>
      <c r="DP80" s="38">
        <f t="shared" si="53"/>
        <v>0</v>
      </c>
      <c r="DQ80" s="38">
        <f t="shared" si="53"/>
        <v>0</v>
      </c>
      <c r="DR80" s="38">
        <f t="shared" si="53"/>
        <v>0</v>
      </c>
    </row>
    <row r="81" ht="14.25" customHeight="1" outlineLevel="2">
      <c r="B81" s="277" t="str">
        <f>'Fund Raising'!B31</f>
        <v>Public Sale</v>
      </c>
      <c r="C81" s="38">
        <f t="shared" ref="C81:DR81" si="54">C15*C$46/100</f>
        <v>853125</v>
      </c>
      <c r="D81" s="38">
        <f t="shared" si="54"/>
        <v>284375</v>
      </c>
      <c r="E81" s="38">
        <f t="shared" si="54"/>
        <v>284375</v>
      </c>
      <c r="F81" s="38">
        <f t="shared" si="54"/>
        <v>284375</v>
      </c>
      <c r="G81" s="38">
        <f t="shared" si="54"/>
        <v>284375</v>
      </c>
      <c r="H81" s="38">
        <f t="shared" si="54"/>
        <v>284375</v>
      </c>
      <c r="I81" s="38">
        <f t="shared" si="54"/>
        <v>0</v>
      </c>
      <c r="J81" s="38">
        <f t="shared" si="54"/>
        <v>0</v>
      </c>
      <c r="K81" s="38">
        <f t="shared" si="54"/>
        <v>0</v>
      </c>
      <c r="L81" s="38">
        <f t="shared" si="54"/>
        <v>0</v>
      </c>
      <c r="M81" s="38">
        <f t="shared" si="54"/>
        <v>0</v>
      </c>
      <c r="N81" s="38">
        <f t="shared" si="54"/>
        <v>0</v>
      </c>
      <c r="O81" s="38">
        <f t="shared" si="54"/>
        <v>0</v>
      </c>
      <c r="P81" s="38">
        <f t="shared" si="54"/>
        <v>0</v>
      </c>
      <c r="Q81" s="38">
        <f t="shared" si="54"/>
        <v>0</v>
      </c>
      <c r="R81" s="38">
        <f t="shared" si="54"/>
        <v>0</v>
      </c>
      <c r="S81" s="38">
        <f t="shared" si="54"/>
        <v>0</v>
      </c>
      <c r="T81" s="38">
        <f t="shared" si="54"/>
        <v>0</v>
      </c>
      <c r="U81" s="38">
        <f t="shared" si="54"/>
        <v>0</v>
      </c>
      <c r="V81" s="38">
        <f t="shared" si="54"/>
        <v>0</v>
      </c>
      <c r="W81" s="38">
        <f t="shared" si="54"/>
        <v>0</v>
      </c>
      <c r="X81" s="38">
        <f t="shared" si="54"/>
        <v>0</v>
      </c>
      <c r="Y81" s="38">
        <f t="shared" si="54"/>
        <v>0</v>
      </c>
      <c r="Z81" s="38">
        <f t="shared" si="54"/>
        <v>0</v>
      </c>
      <c r="AA81" s="38">
        <f t="shared" si="54"/>
        <v>0</v>
      </c>
      <c r="AB81" s="38">
        <f t="shared" si="54"/>
        <v>0</v>
      </c>
      <c r="AC81" s="38">
        <f t="shared" si="54"/>
        <v>0</v>
      </c>
      <c r="AD81" s="38">
        <f t="shared" si="54"/>
        <v>0</v>
      </c>
      <c r="AE81" s="38">
        <f t="shared" si="54"/>
        <v>0</v>
      </c>
      <c r="AF81" s="38">
        <f t="shared" si="54"/>
        <v>0</v>
      </c>
      <c r="AG81" s="38">
        <f t="shared" si="54"/>
        <v>0</v>
      </c>
      <c r="AH81" s="38">
        <f t="shared" si="54"/>
        <v>0</v>
      </c>
      <c r="AI81" s="38">
        <f t="shared" si="54"/>
        <v>0</v>
      </c>
      <c r="AJ81" s="38">
        <f t="shared" si="54"/>
        <v>0</v>
      </c>
      <c r="AK81" s="38">
        <f t="shared" si="54"/>
        <v>0</v>
      </c>
      <c r="AL81" s="38">
        <f t="shared" si="54"/>
        <v>0</v>
      </c>
      <c r="AM81" s="38">
        <f t="shared" si="54"/>
        <v>0</v>
      </c>
      <c r="AN81" s="38">
        <f t="shared" si="54"/>
        <v>0</v>
      </c>
      <c r="AO81" s="38">
        <f t="shared" si="54"/>
        <v>0</v>
      </c>
      <c r="AP81" s="38">
        <f t="shared" si="54"/>
        <v>0</v>
      </c>
      <c r="AQ81" s="38">
        <f t="shared" si="54"/>
        <v>0</v>
      </c>
      <c r="AR81" s="38">
        <f t="shared" si="54"/>
        <v>0</v>
      </c>
      <c r="AS81" s="38">
        <f t="shared" si="54"/>
        <v>0</v>
      </c>
      <c r="AT81" s="38">
        <f t="shared" si="54"/>
        <v>0</v>
      </c>
      <c r="AU81" s="38">
        <f t="shared" si="54"/>
        <v>0</v>
      </c>
      <c r="AV81" s="38">
        <f t="shared" si="54"/>
        <v>0</v>
      </c>
      <c r="AW81" s="38">
        <f t="shared" si="54"/>
        <v>0</v>
      </c>
      <c r="AX81" s="38">
        <f t="shared" si="54"/>
        <v>0</v>
      </c>
      <c r="AY81" s="38">
        <f t="shared" si="54"/>
        <v>0</v>
      </c>
      <c r="AZ81" s="38">
        <f t="shared" si="54"/>
        <v>0</v>
      </c>
      <c r="BA81" s="38">
        <f t="shared" si="54"/>
        <v>0</v>
      </c>
      <c r="BB81" s="38">
        <f t="shared" si="54"/>
        <v>0</v>
      </c>
      <c r="BC81" s="38">
        <f t="shared" si="54"/>
        <v>0</v>
      </c>
      <c r="BD81" s="38">
        <f t="shared" si="54"/>
        <v>0</v>
      </c>
      <c r="BE81" s="38">
        <f t="shared" si="54"/>
        <v>0</v>
      </c>
      <c r="BF81" s="38">
        <f t="shared" si="54"/>
        <v>0</v>
      </c>
      <c r="BG81" s="38">
        <f t="shared" si="54"/>
        <v>0</v>
      </c>
      <c r="BH81" s="38">
        <f t="shared" si="54"/>
        <v>0</v>
      </c>
      <c r="BI81" s="38">
        <f t="shared" si="54"/>
        <v>0</v>
      </c>
      <c r="BJ81" s="38">
        <f t="shared" si="54"/>
        <v>0</v>
      </c>
      <c r="BK81" s="38">
        <f t="shared" si="54"/>
        <v>0</v>
      </c>
      <c r="BL81" s="38">
        <f t="shared" si="54"/>
        <v>0</v>
      </c>
      <c r="BM81" s="38">
        <f t="shared" si="54"/>
        <v>0</v>
      </c>
      <c r="BN81" s="38">
        <f t="shared" si="54"/>
        <v>0</v>
      </c>
      <c r="BO81" s="38">
        <f t="shared" si="54"/>
        <v>0</v>
      </c>
      <c r="BP81" s="38">
        <f t="shared" si="54"/>
        <v>0</v>
      </c>
      <c r="BQ81" s="38">
        <f t="shared" si="54"/>
        <v>0</v>
      </c>
      <c r="BR81" s="38">
        <f t="shared" si="54"/>
        <v>0</v>
      </c>
      <c r="BS81" s="38">
        <f t="shared" si="54"/>
        <v>0</v>
      </c>
      <c r="BT81" s="38">
        <f t="shared" si="54"/>
        <v>0</v>
      </c>
      <c r="BU81" s="38">
        <f t="shared" si="54"/>
        <v>0</v>
      </c>
      <c r="BV81" s="38">
        <f t="shared" si="54"/>
        <v>0</v>
      </c>
      <c r="BW81" s="38">
        <f t="shared" si="54"/>
        <v>0</v>
      </c>
      <c r="BX81" s="38">
        <f t="shared" si="54"/>
        <v>0</v>
      </c>
      <c r="BY81" s="38">
        <f t="shared" si="54"/>
        <v>0</v>
      </c>
      <c r="BZ81" s="38">
        <f t="shared" si="54"/>
        <v>0</v>
      </c>
      <c r="CA81" s="38">
        <f t="shared" si="54"/>
        <v>0</v>
      </c>
      <c r="CB81" s="38">
        <f t="shared" si="54"/>
        <v>0</v>
      </c>
      <c r="CC81" s="38">
        <f t="shared" si="54"/>
        <v>0</v>
      </c>
      <c r="CD81" s="38">
        <f t="shared" si="54"/>
        <v>0</v>
      </c>
      <c r="CE81" s="38">
        <f t="shared" si="54"/>
        <v>0</v>
      </c>
      <c r="CF81" s="38">
        <f t="shared" si="54"/>
        <v>0</v>
      </c>
      <c r="CG81" s="38">
        <f t="shared" si="54"/>
        <v>0</v>
      </c>
      <c r="CH81" s="38">
        <f t="shared" si="54"/>
        <v>0</v>
      </c>
      <c r="CI81" s="38">
        <f t="shared" si="54"/>
        <v>0</v>
      </c>
      <c r="CJ81" s="38">
        <f t="shared" si="54"/>
        <v>0</v>
      </c>
      <c r="CK81" s="38">
        <f t="shared" si="54"/>
        <v>0</v>
      </c>
      <c r="CL81" s="38">
        <f t="shared" si="54"/>
        <v>0</v>
      </c>
      <c r="CM81" s="38">
        <f t="shared" si="54"/>
        <v>0</v>
      </c>
      <c r="CN81" s="38">
        <f t="shared" si="54"/>
        <v>0</v>
      </c>
      <c r="CO81" s="38">
        <f t="shared" si="54"/>
        <v>0</v>
      </c>
      <c r="CP81" s="38">
        <f t="shared" si="54"/>
        <v>0</v>
      </c>
      <c r="CQ81" s="38">
        <f t="shared" si="54"/>
        <v>0</v>
      </c>
      <c r="CR81" s="38">
        <f t="shared" si="54"/>
        <v>0</v>
      </c>
      <c r="CS81" s="38">
        <f t="shared" si="54"/>
        <v>0</v>
      </c>
      <c r="CT81" s="38">
        <f t="shared" si="54"/>
        <v>0</v>
      </c>
      <c r="CU81" s="38">
        <f t="shared" si="54"/>
        <v>0</v>
      </c>
      <c r="CV81" s="38">
        <f t="shared" si="54"/>
        <v>0</v>
      </c>
      <c r="CW81" s="38">
        <f t="shared" si="54"/>
        <v>0</v>
      </c>
      <c r="CX81" s="38">
        <f t="shared" si="54"/>
        <v>0</v>
      </c>
      <c r="CY81" s="38">
        <f t="shared" si="54"/>
        <v>0</v>
      </c>
      <c r="CZ81" s="38">
        <f t="shared" si="54"/>
        <v>0</v>
      </c>
      <c r="DA81" s="38">
        <f t="shared" si="54"/>
        <v>0</v>
      </c>
      <c r="DB81" s="38">
        <f t="shared" si="54"/>
        <v>0</v>
      </c>
      <c r="DC81" s="38">
        <f t="shared" si="54"/>
        <v>0</v>
      </c>
      <c r="DD81" s="38">
        <f t="shared" si="54"/>
        <v>0</v>
      </c>
      <c r="DE81" s="38">
        <f t="shared" si="54"/>
        <v>0</v>
      </c>
      <c r="DF81" s="38">
        <f t="shared" si="54"/>
        <v>0</v>
      </c>
      <c r="DG81" s="38">
        <f t="shared" si="54"/>
        <v>0</v>
      </c>
      <c r="DH81" s="38">
        <f t="shared" si="54"/>
        <v>0</v>
      </c>
      <c r="DI81" s="38">
        <f t="shared" si="54"/>
        <v>0</v>
      </c>
      <c r="DJ81" s="38">
        <f t="shared" si="54"/>
        <v>0</v>
      </c>
      <c r="DK81" s="38">
        <f t="shared" si="54"/>
        <v>0</v>
      </c>
      <c r="DL81" s="38">
        <f t="shared" si="54"/>
        <v>0</v>
      </c>
      <c r="DM81" s="38">
        <f t="shared" si="54"/>
        <v>0</v>
      </c>
      <c r="DN81" s="38">
        <f t="shared" si="54"/>
        <v>0</v>
      </c>
      <c r="DO81" s="38">
        <f t="shared" si="54"/>
        <v>0</v>
      </c>
      <c r="DP81" s="38">
        <f t="shared" si="54"/>
        <v>0</v>
      </c>
      <c r="DQ81" s="38">
        <f t="shared" si="54"/>
        <v>0</v>
      </c>
      <c r="DR81" s="38">
        <f t="shared" si="54"/>
        <v>0</v>
      </c>
    </row>
    <row r="82" ht="14.25" customHeight="1" outlineLevel="2">
      <c r="B82" s="277" t="str">
        <f>'Fund Raising'!B32</f>
        <v>Founders / Team</v>
      </c>
      <c r="C82" s="38">
        <f t="shared" ref="C82:DR82" si="55">C16*C$46/100</f>
        <v>0</v>
      </c>
      <c r="D82" s="38">
        <f t="shared" si="55"/>
        <v>0</v>
      </c>
      <c r="E82" s="38">
        <f t="shared" si="55"/>
        <v>0</v>
      </c>
      <c r="F82" s="38">
        <f t="shared" si="55"/>
        <v>0</v>
      </c>
      <c r="G82" s="38">
        <f t="shared" si="55"/>
        <v>0</v>
      </c>
      <c r="H82" s="38">
        <f t="shared" si="55"/>
        <v>0</v>
      </c>
      <c r="I82" s="38">
        <f t="shared" si="55"/>
        <v>451388.8889</v>
      </c>
      <c r="J82" s="38">
        <f t="shared" si="55"/>
        <v>451388.8889</v>
      </c>
      <c r="K82" s="38">
        <f t="shared" si="55"/>
        <v>451388.8889</v>
      </c>
      <c r="L82" s="38">
        <f t="shared" si="55"/>
        <v>451388.8889</v>
      </c>
      <c r="M82" s="38">
        <f t="shared" si="55"/>
        <v>451388.8889</v>
      </c>
      <c r="N82" s="38">
        <f t="shared" si="55"/>
        <v>451388.8889</v>
      </c>
      <c r="O82" s="38">
        <f t="shared" si="55"/>
        <v>451388.8889</v>
      </c>
      <c r="P82" s="38">
        <f t="shared" si="55"/>
        <v>451388.8889</v>
      </c>
      <c r="Q82" s="38">
        <f t="shared" si="55"/>
        <v>451388.8889</v>
      </c>
      <c r="R82" s="38">
        <f t="shared" si="55"/>
        <v>451388.8889</v>
      </c>
      <c r="S82" s="38">
        <f t="shared" si="55"/>
        <v>451388.8889</v>
      </c>
      <c r="T82" s="38">
        <f t="shared" si="55"/>
        <v>451388.8889</v>
      </c>
      <c r="U82" s="38">
        <f t="shared" si="55"/>
        <v>451388.8889</v>
      </c>
      <c r="V82" s="38">
        <f t="shared" si="55"/>
        <v>451388.8889</v>
      </c>
      <c r="W82" s="38">
        <f t="shared" si="55"/>
        <v>451388.8889</v>
      </c>
      <c r="X82" s="38">
        <f t="shared" si="55"/>
        <v>451388.8889</v>
      </c>
      <c r="Y82" s="38">
        <f t="shared" si="55"/>
        <v>451388.8889</v>
      </c>
      <c r="Z82" s="38">
        <f t="shared" si="55"/>
        <v>451388.8889</v>
      </c>
      <c r="AA82" s="38">
        <f t="shared" si="55"/>
        <v>451388.8889</v>
      </c>
      <c r="AB82" s="38">
        <f t="shared" si="55"/>
        <v>451388.8889</v>
      </c>
      <c r="AC82" s="38">
        <f t="shared" si="55"/>
        <v>451388.8889</v>
      </c>
      <c r="AD82" s="38">
        <f t="shared" si="55"/>
        <v>451388.8889</v>
      </c>
      <c r="AE82" s="38">
        <f t="shared" si="55"/>
        <v>451388.8889</v>
      </c>
      <c r="AF82" s="38">
        <f t="shared" si="55"/>
        <v>451388.8889</v>
      </c>
      <c r="AG82" s="38">
        <f t="shared" si="55"/>
        <v>451388.8889</v>
      </c>
      <c r="AH82" s="38">
        <f t="shared" si="55"/>
        <v>451388.8889</v>
      </c>
      <c r="AI82" s="38">
        <f t="shared" si="55"/>
        <v>451388.8889</v>
      </c>
      <c r="AJ82" s="38">
        <f t="shared" si="55"/>
        <v>451388.8889</v>
      </c>
      <c r="AK82" s="38">
        <f t="shared" si="55"/>
        <v>451388.8889</v>
      </c>
      <c r="AL82" s="38">
        <f t="shared" si="55"/>
        <v>451388.8889</v>
      </c>
      <c r="AM82" s="38">
        <f t="shared" si="55"/>
        <v>451388.8889</v>
      </c>
      <c r="AN82" s="38">
        <f t="shared" si="55"/>
        <v>451388.8889</v>
      </c>
      <c r="AO82" s="38">
        <f t="shared" si="55"/>
        <v>451388.8889</v>
      </c>
      <c r="AP82" s="38">
        <f t="shared" si="55"/>
        <v>451388.8889</v>
      </c>
      <c r="AQ82" s="38">
        <f t="shared" si="55"/>
        <v>451388.8889</v>
      </c>
      <c r="AR82" s="38">
        <f t="shared" si="55"/>
        <v>451388.8889</v>
      </c>
      <c r="AS82" s="38">
        <f t="shared" si="55"/>
        <v>0</v>
      </c>
      <c r="AT82" s="38">
        <f t="shared" si="55"/>
        <v>0</v>
      </c>
      <c r="AU82" s="38">
        <f t="shared" si="55"/>
        <v>0</v>
      </c>
      <c r="AV82" s="38">
        <f t="shared" si="55"/>
        <v>0</v>
      </c>
      <c r="AW82" s="38">
        <f t="shared" si="55"/>
        <v>0</v>
      </c>
      <c r="AX82" s="38">
        <f t="shared" si="55"/>
        <v>0</v>
      </c>
      <c r="AY82" s="38">
        <f t="shared" si="55"/>
        <v>0</v>
      </c>
      <c r="AZ82" s="38">
        <f t="shared" si="55"/>
        <v>0</v>
      </c>
      <c r="BA82" s="38">
        <f t="shared" si="55"/>
        <v>0</v>
      </c>
      <c r="BB82" s="38">
        <f t="shared" si="55"/>
        <v>0</v>
      </c>
      <c r="BC82" s="38">
        <f t="shared" si="55"/>
        <v>0</v>
      </c>
      <c r="BD82" s="38">
        <f t="shared" si="55"/>
        <v>0</v>
      </c>
      <c r="BE82" s="38">
        <f t="shared" si="55"/>
        <v>0</v>
      </c>
      <c r="BF82" s="38">
        <f t="shared" si="55"/>
        <v>0</v>
      </c>
      <c r="BG82" s="38">
        <f t="shared" si="55"/>
        <v>0</v>
      </c>
      <c r="BH82" s="38">
        <f t="shared" si="55"/>
        <v>0</v>
      </c>
      <c r="BI82" s="38">
        <f t="shared" si="55"/>
        <v>0</v>
      </c>
      <c r="BJ82" s="38">
        <f t="shared" si="55"/>
        <v>0</v>
      </c>
      <c r="BK82" s="38">
        <f t="shared" si="55"/>
        <v>0</v>
      </c>
      <c r="BL82" s="38">
        <f t="shared" si="55"/>
        <v>0</v>
      </c>
      <c r="BM82" s="38">
        <f t="shared" si="55"/>
        <v>0</v>
      </c>
      <c r="BN82" s="38">
        <f t="shared" si="55"/>
        <v>0</v>
      </c>
      <c r="BO82" s="38">
        <f t="shared" si="55"/>
        <v>0</v>
      </c>
      <c r="BP82" s="38">
        <f t="shared" si="55"/>
        <v>0</v>
      </c>
      <c r="BQ82" s="38">
        <f t="shared" si="55"/>
        <v>0</v>
      </c>
      <c r="BR82" s="38">
        <f t="shared" si="55"/>
        <v>0</v>
      </c>
      <c r="BS82" s="38">
        <f t="shared" si="55"/>
        <v>0</v>
      </c>
      <c r="BT82" s="38">
        <f t="shared" si="55"/>
        <v>0</v>
      </c>
      <c r="BU82" s="38">
        <f t="shared" si="55"/>
        <v>0</v>
      </c>
      <c r="BV82" s="38">
        <f t="shared" si="55"/>
        <v>0</v>
      </c>
      <c r="BW82" s="38">
        <f t="shared" si="55"/>
        <v>0</v>
      </c>
      <c r="BX82" s="38">
        <f t="shared" si="55"/>
        <v>0</v>
      </c>
      <c r="BY82" s="38">
        <f t="shared" si="55"/>
        <v>0</v>
      </c>
      <c r="BZ82" s="38">
        <f t="shared" si="55"/>
        <v>0</v>
      </c>
      <c r="CA82" s="38">
        <f t="shared" si="55"/>
        <v>0</v>
      </c>
      <c r="CB82" s="38">
        <f t="shared" si="55"/>
        <v>0</v>
      </c>
      <c r="CC82" s="38">
        <f t="shared" si="55"/>
        <v>0</v>
      </c>
      <c r="CD82" s="38">
        <f t="shared" si="55"/>
        <v>0</v>
      </c>
      <c r="CE82" s="38">
        <f t="shared" si="55"/>
        <v>0</v>
      </c>
      <c r="CF82" s="38">
        <f t="shared" si="55"/>
        <v>0</v>
      </c>
      <c r="CG82" s="38">
        <f t="shared" si="55"/>
        <v>0</v>
      </c>
      <c r="CH82" s="38">
        <f t="shared" si="55"/>
        <v>0</v>
      </c>
      <c r="CI82" s="38">
        <f t="shared" si="55"/>
        <v>0</v>
      </c>
      <c r="CJ82" s="38">
        <f t="shared" si="55"/>
        <v>0</v>
      </c>
      <c r="CK82" s="38">
        <f t="shared" si="55"/>
        <v>0</v>
      </c>
      <c r="CL82" s="38">
        <f t="shared" si="55"/>
        <v>0</v>
      </c>
      <c r="CM82" s="38">
        <f t="shared" si="55"/>
        <v>0</v>
      </c>
      <c r="CN82" s="38">
        <f t="shared" si="55"/>
        <v>0</v>
      </c>
      <c r="CO82" s="38">
        <f t="shared" si="55"/>
        <v>0</v>
      </c>
      <c r="CP82" s="38">
        <f t="shared" si="55"/>
        <v>0</v>
      </c>
      <c r="CQ82" s="38">
        <f t="shared" si="55"/>
        <v>0</v>
      </c>
      <c r="CR82" s="38">
        <f t="shared" si="55"/>
        <v>0</v>
      </c>
      <c r="CS82" s="38">
        <f t="shared" si="55"/>
        <v>0</v>
      </c>
      <c r="CT82" s="38">
        <f t="shared" si="55"/>
        <v>0</v>
      </c>
      <c r="CU82" s="38">
        <f t="shared" si="55"/>
        <v>0</v>
      </c>
      <c r="CV82" s="38">
        <f t="shared" si="55"/>
        <v>0</v>
      </c>
      <c r="CW82" s="38">
        <f t="shared" si="55"/>
        <v>0</v>
      </c>
      <c r="CX82" s="38">
        <f t="shared" si="55"/>
        <v>0</v>
      </c>
      <c r="CY82" s="38">
        <f t="shared" si="55"/>
        <v>0</v>
      </c>
      <c r="CZ82" s="38">
        <f t="shared" si="55"/>
        <v>0</v>
      </c>
      <c r="DA82" s="38">
        <f t="shared" si="55"/>
        <v>0</v>
      </c>
      <c r="DB82" s="38">
        <f t="shared" si="55"/>
        <v>0</v>
      </c>
      <c r="DC82" s="38">
        <f t="shared" si="55"/>
        <v>0</v>
      </c>
      <c r="DD82" s="38">
        <f t="shared" si="55"/>
        <v>0</v>
      </c>
      <c r="DE82" s="38">
        <f t="shared" si="55"/>
        <v>0</v>
      </c>
      <c r="DF82" s="38">
        <f t="shared" si="55"/>
        <v>0</v>
      </c>
      <c r="DG82" s="38">
        <f t="shared" si="55"/>
        <v>0</v>
      </c>
      <c r="DH82" s="38">
        <f t="shared" si="55"/>
        <v>0</v>
      </c>
      <c r="DI82" s="38">
        <f t="shared" si="55"/>
        <v>0</v>
      </c>
      <c r="DJ82" s="38">
        <f t="shared" si="55"/>
        <v>0</v>
      </c>
      <c r="DK82" s="38">
        <f t="shared" si="55"/>
        <v>0</v>
      </c>
      <c r="DL82" s="38">
        <f t="shared" si="55"/>
        <v>0</v>
      </c>
      <c r="DM82" s="38">
        <f t="shared" si="55"/>
        <v>0</v>
      </c>
      <c r="DN82" s="38">
        <f t="shared" si="55"/>
        <v>0</v>
      </c>
      <c r="DO82" s="38">
        <f t="shared" si="55"/>
        <v>0</v>
      </c>
      <c r="DP82" s="38">
        <f t="shared" si="55"/>
        <v>0</v>
      </c>
      <c r="DQ82" s="38">
        <f t="shared" si="55"/>
        <v>0</v>
      </c>
      <c r="DR82" s="38">
        <f t="shared" si="55"/>
        <v>0</v>
      </c>
    </row>
    <row r="83" ht="14.25" customHeight="1" outlineLevel="2">
      <c r="B83" s="277" t="str">
        <f>'Fund Raising'!B33</f>
        <v>Outlier Ventures</v>
      </c>
      <c r="C83" s="38">
        <f t="shared" ref="C83:DR83" si="56">C17*C$46/100</f>
        <v>0</v>
      </c>
      <c r="D83" s="38">
        <f t="shared" si="56"/>
        <v>0</v>
      </c>
      <c r="E83" s="38">
        <f t="shared" si="56"/>
        <v>0</v>
      </c>
      <c r="F83" s="38">
        <f t="shared" si="56"/>
        <v>0</v>
      </c>
      <c r="G83" s="38">
        <f t="shared" si="56"/>
        <v>0</v>
      </c>
      <c r="H83" s="38">
        <f t="shared" si="56"/>
        <v>0</v>
      </c>
      <c r="I83" s="38">
        <f t="shared" si="56"/>
        <v>162500</v>
      </c>
      <c r="J83" s="38">
        <f t="shared" si="56"/>
        <v>162500</v>
      </c>
      <c r="K83" s="38">
        <f t="shared" si="56"/>
        <v>162500</v>
      </c>
      <c r="L83" s="38">
        <f t="shared" si="56"/>
        <v>162500</v>
      </c>
      <c r="M83" s="38">
        <f t="shared" si="56"/>
        <v>162500</v>
      </c>
      <c r="N83" s="38">
        <f t="shared" si="56"/>
        <v>162500</v>
      </c>
      <c r="O83" s="38">
        <f t="shared" si="56"/>
        <v>162500</v>
      </c>
      <c r="P83" s="38">
        <f t="shared" si="56"/>
        <v>162500</v>
      </c>
      <c r="Q83" s="38">
        <f t="shared" si="56"/>
        <v>162500</v>
      </c>
      <c r="R83" s="38">
        <f t="shared" si="56"/>
        <v>162500</v>
      </c>
      <c r="S83" s="38">
        <f t="shared" si="56"/>
        <v>162500</v>
      </c>
      <c r="T83" s="38">
        <f t="shared" si="56"/>
        <v>162500</v>
      </c>
      <c r="U83" s="38">
        <f t="shared" si="56"/>
        <v>162500</v>
      </c>
      <c r="V83" s="38">
        <f t="shared" si="56"/>
        <v>162500</v>
      </c>
      <c r="W83" s="38">
        <f t="shared" si="56"/>
        <v>162500</v>
      </c>
      <c r="X83" s="38">
        <f t="shared" si="56"/>
        <v>162500</v>
      </c>
      <c r="Y83" s="38">
        <f t="shared" si="56"/>
        <v>162500</v>
      </c>
      <c r="Z83" s="38">
        <f t="shared" si="56"/>
        <v>162500</v>
      </c>
      <c r="AA83" s="38">
        <f t="shared" si="56"/>
        <v>162500</v>
      </c>
      <c r="AB83" s="38">
        <f t="shared" si="56"/>
        <v>162500</v>
      </c>
      <c r="AC83" s="38">
        <f t="shared" si="56"/>
        <v>162500</v>
      </c>
      <c r="AD83" s="38">
        <f t="shared" si="56"/>
        <v>162500</v>
      </c>
      <c r="AE83" s="38">
        <f t="shared" si="56"/>
        <v>162500</v>
      </c>
      <c r="AF83" s="38">
        <f t="shared" si="56"/>
        <v>162500</v>
      </c>
      <c r="AG83" s="38">
        <f t="shared" si="56"/>
        <v>0</v>
      </c>
      <c r="AH83" s="38">
        <f t="shared" si="56"/>
        <v>0</v>
      </c>
      <c r="AI83" s="38">
        <f t="shared" si="56"/>
        <v>0</v>
      </c>
      <c r="AJ83" s="38">
        <f t="shared" si="56"/>
        <v>0</v>
      </c>
      <c r="AK83" s="38">
        <f t="shared" si="56"/>
        <v>0</v>
      </c>
      <c r="AL83" s="38">
        <f t="shared" si="56"/>
        <v>0</v>
      </c>
      <c r="AM83" s="38">
        <f t="shared" si="56"/>
        <v>0</v>
      </c>
      <c r="AN83" s="38">
        <f t="shared" si="56"/>
        <v>0</v>
      </c>
      <c r="AO83" s="38">
        <f t="shared" si="56"/>
        <v>0</v>
      </c>
      <c r="AP83" s="38">
        <f t="shared" si="56"/>
        <v>0</v>
      </c>
      <c r="AQ83" s="38">
        <f t="shared" si="56"/>
        <v>0</v>
      </c>
      <c r="AR83" s="38">
        <f t="shared" si="56"/>
        <v>0</v>
      </c>
      <c r="AS83" s="38">
        <f t="shared" si="56"/>
        <v>0</v>
      </c>
      <c r="AT83" s="38">
        <f t="shared" si="56"/>
        <v>0</v>
      </c>
      <c r="AU83" s="38">
        <f t="shared" si="56"/>
        <v>0</v>
      </c>
      <c r="AV83" s="38">
        <f t="shared" si="56"/>
        <v>0</v>
      </c>
      <c r="AW83" s="38">
        <f t="shared" si="56"/>
        <v>0</v>
      </c>
      <c r="AX83" s="38">
        <f t="shared" si="56"/>
        <v>0</v>
      </c>
      <c r="AY83" s="38">
        <f t="shared" si="56"/>
        <v>0</v>
      </c>
      <c r="AZ83" s="38">
        <f t="shared" si="56"/>
        <v>0</v>
      </c>
      <c r="BA83" s="38">
        <f t="shared" si="56"/>
        <v>0</v>
      </c>
      <c r="BB83" s="38">
        <f t="shared" si="56"/>
        <v>0</v>
      </c>
      <c r="BC83" s="38">
        <f t="shared" si="56"/>
        <v>0</v>
      </c>
      <c r="BD83" s="38">
        <f t="shared" si="56"/>
        <v>0</v>
      </c>
      <c r="BE83" s="38">
        <f t="shared" si="56"/>
        <v>0</v>
      </c>
      <c r="BF83" s="38">
        <f t="shared" si="56"/>
        <v>0</v>
      </c>
      <c r="BG83" s="38">
        <f t="shared" si="56"/>
        <v>0</v>
      </c>
      <c r="BH83" s="38">
        <f t="shared" si="56"/>
        <v>0</v>
      </c>
      <c r="BI83" s="38">
        <f t="shared" si="56"/>
        <v>0</v>
      </c>
      <c r="BJ83" s="38">
        <f t="shared" si="56"/>
        <v>0</v>
      </c>
      <c r="BK83" s="38">
        <f t="shared" si="56"/>
        <v>0</v>
      </c>
      <c r="BL83" s="38">
        <f t="shared" si="56"/>
        <v>0</v>
      </c>
      <c r="BM83" s="38">
        <f t="shared" si="56"/>
        <v>0</v>
      </c>
      <c r="BN83" s="38">
        <f t="shared" si="56"/>
        <v>0</v>
      </c>
      <c r="BO83" s="38">
        <f t="shared" si="56"/>
        <v>0</v>
      </c>
      <c r="BP83" s="38">
        <f t="shared" si="56"/>
        <v>0</v>
      </c>
      <c r="BQ83" s="38">
        <f t="shared" si="56"/>
        <v>0</v>
      </c>
      <c r="BR83" s="38">
        <f t="shared" si="56"/>
        <v>0</v>
      </c>
      <c r="BS83" s="38">
        <f t="shared" si="56"/>
        <v>0</v>
      </c>
      <c r="BT83" s="38">
        <f t="shared" si="56"/>
        <v>0</v>
      </c>
      <c r="BU83" s="38">
        <f t="shared" si="56"/>
        <v>0</v>
      </c>
      <c r="BV83" s="38">
        <f t="shared" si="56"/>
        <v>0</v>
      </c>
      <c r="BW83" s="38">
        <f t="shared" si="56"/>
        <v>0</v>
      </c>
      <c r="BX83" s="38">
        <f t="shared" si="56"/>
        <v>0</v>
      </c>
      <c r="BY83" s="38">
        <f t="shared" si="56"/>
        <v>0</v>
      </c>
      <c r="BZ83" s="38">
        <f t="shared" si="56"/>
        <v>0</v>
      </c>
      <c r="CA83" s="38">
        <f t="shared" si="56"/>
        <v>0</v>
      </c>
      <c r="CB83" s="38">
        <f t="shared" si="56"/>
        <v>0</v>
      </c>
      <c r="CC83" s="38">
        <f t="shared" si="56"/>
        <v>0</v>
      </c>
      <c r="CD83" s="38">
        <f t="shared" si="56"/>
        <v>0</v>
      </c>
      <c r="CE83" s="38">
        <f t="shared" si="56"/>
        <v>0</v>
      </c>
      <c r="CF83" s="38">
        <f t="shared" si="56"/>
        <v>0</v>
      </c>
      <c r="CG83" s="38">
        <f t="shared" si="56"/>
        <v>0</v>
      </c>
      <c r="CH83" s="38">
        <f t="shared" si="56"/>
        <v>0</v>
      </c>
      <c r="CI83" s="38">
        <f t="shared" si="56"/>
        <v>0</v>
      </c>
      <c r="CJ83" s="38">
        <f t="shared" si="56"/>
        <v>0</v>
      </c>
      <c r="CK83" s="38">
        <f t="shared" si="56"/>
        <v>0</v>
      </c>
      <c r="CL83" s="38">
        <f t="shared" si="56"/>
        <v>0</v>
      </c>
      <c r="CM83" s="38">
        <f t="shared" si="56"/>
        <v>0</v>
      </c>
      <c r="CN83" s="38">
        <f t="shared" si="56"/>
        <v>0</v>
      </c>
      <c r="CO83" s="38">
        <f t="shared" si="56"/>
        <v>0</v>
      </c>
      <c r="CP83" s="38">
        <f t="shared" si="56"/>
        <v>0</v>
      </c>
      <c r="CQ83" s="38">
        <f t="shared" si="56"/>
        <v>0</v>
      </c>
      <c r="CR83" s="38">
        <f t="shared" si="56"/>
        <v>0</v>
      </c>
      <c r="CS83" s="38">
        <f t="shared" si="56"/>
        <v>0</v>
      </c>
      <c r="CT83" s="38">
        <f t="shared" si="56"/>
        <v>0</v>
      </c>
      <c r="CU83" s="38">
        <f t="shared" si="56"/>
        <v>0</v>
      </c>
      <c r="CV83" s="38">
        <f t="shared" si="56"/>
        <v>0</v>
      </c>
      <c r="CW83" s="38">
        <f t="shared" si="56"/>
        <v>0</v>
      </c>
      <c r="CX83" s="38">
        <f t="shared" si="56"/>
        <v>0</v>
      </c>
      <c r="CY83" s="38">
        <f t="shared" si="56"/>
        <v>0</v>
      </c>
      <c r="CZ83" s="38">
        <f t="shared" si="56"/>
        <v>0</v>
      </c>
      <c r="DA83" s="38">
        <f t="shared" si="56"/>
        <v>0</v>
      </c>
      <c r="DB83" s="38">
        <f t="shared" si="56"/>
        <v>0</v>
      </c>
      <c r="DC83" s="38">
        <f t="shared" si="56"/>
        <v>0</v>
      </c>
      <c r="DD83" s="38">
        <f t="shared" si="56"/>
        <v>0</v>
      </c>
      <c r="DE83" s="38">
        <f t="shared" si="56"/>
        <v>0</v>
      </c>
      <c r="DF83" s="38">
        <f t="shared" si="56"/>
        <v>0</v>
      </c>
      <c r="DG83" s="38">
        <f t="shared" si="56"/>
        <v>0</v>
      </c>
      <c r="DH83" s="38">
        <f t="shared" si="56"/>
        <v>0</v>
      </c>
      <c r="DI83" s="38">
        <f t="shared" si="56"/>
        <v>0</v>
      </c>
      <c r="DJ83" s="38">
        <f t="shared" si="56"/>
        <v>0</v>
      </c>
      <c r="DK83" s="38">
        <f t="shared" si="56"/>
        <v>0</v>
      </c>
      <c r="DL83" s="38">
        <f t="shared" si="56"/>
        <v>0</v>
      </c>
      <c r="DM83" s="38">
        <f t="shared" si="56"/>
        <v>0</v>
      </c>
      <c r="DN83" s="38">
        <f t="shared" si="56"/>
        <v>0</v>
      </c>
      <c r="DO83" s="38">
        <f t="shared" si="56"/>
        <v>0</v>
      </c>
      <c r="DP83" s="38">
        <f t="shared" si="56"/>
        <v>0</v>
      </c>
      <c r="DQ83" s="38">
        <f t="shared" si="56"/>
        <v>0</v>
      </c>
      <c r="DR83" s="38">
        <f t="shared" si="56"/>
        <v>0</v>
      </c>
    </row>
    <row r="84" ht="14.25" customHeight="1" outlineLevel="2">
      <c r="B84" s="277" t="str">
        <f>'Fund Raising'!B34</f>
        <v>Advisors</v>
      </c>
      <c r="C84" s="38">
        <f t="shared" ref="C84:DR84" si="57">C18*C$46/100</f>
        <v>0</v>
      </c>
      <c r="D84" s="38">
        <f t="shared" si="57"/>
        <v>0</v>
      </c>
      <c r="E84" s="38">
        <f t="shared" si="57"/>
        <v>0</v>
      </c>
      <c r="F84" s="38">
        <f t="shared" si="57"/>
        <v>0</v>
      </c>
      <c r="G84" s="38">
        <f t="shared" si="57"/>
        <v>0</v>
      </c>
      <c r="H84" s="38">
        <f t="shared" si="57"/>
        <v>0</v>
      </c>
      <c r="I84" s="38">
        <f t="shared" si="57"/>
        <v>108333.3333</v>
      </c>
      <c r="J84" s="38">
        <f t="shared" si="57"/>
        <v>108333.3333</v>
      </c>
      <c r="K84" s="38">
        <f t="shared" si="57"/>
        <v>108333.3333</v>
      </c>
      <c r="L84" s="38">
        <f t="shared" si="57"/>
        <v>108333.3333</v>
      </c>
      <c r="M84" s="38">
        <f t="shared" si="57"/>
        <v>108333.3333</v>
      </c>
      <c r="N84" s="38">
        <f t="shared" si="57"/>
        <v>108333.3333</v>
      </c>
      <c r="O84" s="38">
        <f t="shared" si="57"/>
        <v>108333.3333</v>
      </c>
      <c r="P84" s="38">
        <f t="shared" si="57"/>
        <v>108333.3333</v>
      </c>
      <c r="Q84" s="38">
        <f t="shared" si="57"/>
        <v>108333.3333</v>
      </c>
      <c r="R84" s="38">
        <f t="shared" si="57"/>
        <v>108333.3333</v>
      </c>
      <c r="S84" s="38">
        <f t="shared" si="57"/>
        <v>108333.3333</v>
      </c>
      <c r="T84" s="38">
        <f t="shared" si="57"/>
        <v>108333.3333</v>
      </c>
      <c r="U84" s="38">
        <f t="shared" si="57"/>
        <v>108333.3333</v>
      </c>
      <c r="V84" s="38">
        <f t="shared" si="57"/>
        <v>108333.3333</v>
      </c>
      <c r="W84" s="38">
        <f t="shared" si="57"/>
        <v>108333.3333</v>
      </c>
      <c r="X84" s="38">
        <f t="shared" si="57"/>
        <v>108333.3333</v>
      </c>
      <c r="Y84" s="38">
        <f t="shared" si="57"/>
        <v>108333.3333</v>
      </c>
      <c r="Z84" s="38">
        <f t="shared" si="57"/>
        <v>108333.3333</v>
      </c>
      <c r="AA84" s="38">
        <f t="shared" si="57"/>
        <v>108333.3333</v>
      </c>
      <c r="AB84" s="38">
        <f t="shared" si="57"/>
        <v>108333.3333</v>
      </c>
      <c r="AC84" s="38">
        <f t="shared" si="57"/>
        <v>108333.3333</v>
      </c>
      <c r="AD84" s="38">
        <f t="shared" si="57"/>
        <v>108333.3333</v>
      </c>
      <c r="AE84" s="38">
        <f t="shared" si="57"/>
        <v>108333.3333</v>
      </c>
      <c r="AF84" s="38">
        <f t="shared" si="57"/>
        <v>108333.3333</v>
      </c>
      <c r="AG84" s="38">
        <f t="shared" si="57"/>
        <v>0</v>
      </c>
      <c r="AH84" s="38">
        <f t="shared" si="57"/>
        <v>0</v>
      </c>
      <c r="AI84" s="38">
        <f t="shared" si="57"/>
        <v>0</v>
      </c>
      <c r="AJ84" s="38">
        <f t="shared" si="57"/>
        <v>0</v>
      </c>
      <c r="AK84" s="38">
        <f t="shared" si="57"/>
        <v>0</v>
      </c>
      <c r="AL84" s="38">
        <f t="shared" si="57"/>
        <v>0</v>
      </c>
      <c r="AM84" s="38">
        <f t="shared" si="57"/>
        <v>0</v>
      </c>
      <c r="AN84" s="38">
        <f t="shared" si="57"/>
        <v>0</v>
      </c>
      <c r="AO84" s="38">
        <f t="shared" si="57"/>
        <v>0</v>
      </c>
      <c r="AP84" s="38">
        <f t="shared" si="57"/>
        <v>0</v>
      </c>
      <c r="AQ84" s="38">
        <f t="shared" si="57"/>
        <v>0</v>
      </c>
      <c r="AR84" s="38">
        <f t="shared" si="57"/>
        <v>0</v>
      </c>
      <c r="AS84" s="38">
        <f t="shared" si="57"/>
        <v>0</v>
      </c>
      <c r="AT84" s="38">
        <f t="shared" si="57"/>
        <v>0</v>
      </c>
      <c r="AU84" s="38">
        <f t="shared" si="57"/>
        <v>0</v>
      </c>
      <c r="AV84" s="38">
        <f t="shared" si="57"/>
        <v>0</v>
      </c>
      <c r="AW84" s="38">
        <f t="shared" si="57"/>
        <v>0</v>
      </c>
      <c r="AX84" s="38">
        <f t="shared" si="57"/>
        <v>0</v>
      </c>
      <c r="AY84" s="38">
        <f t="shared" si="57"/>
        <v>0</v>
      </c>
      <c r="AZ84" s="38">
        <f t="shared" si="57"/>
        <v>0</v>
      </c>
      <c r="BA84" s="38">
        <f t="shared" si="57"/>
        <v>0</v>
      </c>
      <c r="BB84" s="38">
        <f t="shared" si="57"/>
        <v>0</v>
      </c>
      <c r="BC84" s="38">
        <f t="shared" si="57"/>
        <v>0</v>
      </c>
      <c r="BD84" s="38">
        <f t="shared" si="57"/>
        <v>0</v>
      </c>
      <c r="BE84" s="38">
        <f t="shared" si="57"/>
        <v>0</v>
      </c>
      <c r="BF84" s="38">
        <f t="shared" si="57"/>
        <v>0</v>
      </c>
      <c r="BG84" s="38">
        <f t="shared" si="57"/>
        <v>0</v>
      </c>
      <c r="BH84" s="38">
        <f t="shared" si="57"/>
        <v>0</v>
      </c>
      <c r="BI84" s="38">
        <f t="shared" si="57"/>
        <v>0</v>
      </c>
      <c r="BJ84" s="38">
        <f t="shared" si="57"/>
        <v>0</v>
      </c>
      <c r="BK84" s="38">
        <f t="shared" si="57"/>
        <v>0</v>
      </c>
      <c r="BL84" s="38">
        <f t="shared" si="57"/>
        <v>0</v>
      </c>
      <c r="BM84" s="38">
        <f t="shared" si="57"/>
        <v>0</v>
      </c>
      <c r="BN84" s="38">
        <f t="shared" si="57"/>
        <v>0</v>
      </c>
      <c r="BO84" s="38">
        <f t="shared" si="57"/>
        <v>0</v>
      </c>
      <c r="BP84" s="38">
        <f t="shared" si="57"/>
        <v>0</v>
      </c>
      <c r="BQ84" s="38">
        <f t="shared" si="57"/>
        <v>0</v>
      </c>
      <c r="BR84" s="38">
        <f t="shared" si="57"/>
        <v>0</v>
      </c>
      <c r="BS84" s="38">
        <f t="shared" si="57"/>
        <v>0</v>
      </c>
      <c r="BT84" s="38">
        <f t="shared" si="57"/>
        <v>0</v>
      </c>
      <c r="BU84" s="38">
        <f t="shared" si="57"/>
        <v>0</v>
      </c>
      <c r="BV84" s="38">
        <f t="shared" si="57"/>
        <v>0</v>
      </c>
      <c r="BW84" s="38">
        <f t="shared" si="57"/>
        <v>0</v>
      </c>
      <c r="BX84" s="38">
        <f t="shared" si="57"/>
        <v>0</v>
      </c>
      <c r="BY84" s="38">
        <f t="shared" si="57"/>
        <v>0</v>
      </c>
      <c r="BZ84" s="38">
        <f t="shared" si="57"/>
        <v>0</v>
      </c>
      <c r="CA84" s="38">
        <f t="shared" si="57"/>
        <v>0</v>
      </c>
      <c r="CB84" s="38">
        <f t="shared" si="57"/>
        <v>0</v>
      </c>
      <c r="CC84" s="38">
        <f t="shared" si="57"/>
        <v>0</v>
      </c>
      <c r="CD84" s="38">
        <f t="shared" si="57"/>
        <v>0</v>
      </c>
      <c r="CE84" s="38">
        <f t="shared" si="57"/>
        <v>0</v>
      </c>
      <c r="CF84" s="38">
        <f t="shared" si="57"/>
        <v>0</v>
      </c>
      <c r="CG84" s="38">
        <f t="shared" si="57"/>
        <v>0</v>
      </c>
      <c r="CH84" s="38">
        <f t="shared" si="57"/>
        <v>0</v>
      </c>
      <c r="CI84" s="38">
        <f t="shared" si="57"/>
        <v>0</v>
      </c>
      <c r="CJ84" s="38">
        <f t="shared" si="57"/>
        <v>0</v>
      </c>
      <c r="CK84" s="38">
        <f t="shared" si="57"/>
        <v>0</v>
      </c>
      <c r="CL84" s="38">
        <f t="shared" si="57"/>
        <v>0</v>
      </c>
      <c r="CM84" s="38">
        <f t="shared" si="57"/>
        <v>0</v>
      </c>
      <c r="CN84" s="38">
        <f t="shared" si="57"/>
        <v>0</v>
      </c>
      <c r="CO84" s="38">
        <f t="shared" si="57"/>
        <v>0</v>
      </c>
      <c r="CP84" s="38">
        <f t="shared" si="57"/>
        <v>0</v>
      </c>
      <c r="CQ84" s="38">
        <f t="shared" si="57"/>
        <v>0</v>
      </c>
      <c r="CR84" s="38">
        <f t="shared" si="57"/>
        <v>0</v>
      </c>
      <c r="CS84" s="38">
        <f t="shared" si="57"/>
        <v>0</v>
      </c>
      <c r="CT84" s="38">
        <f t="shared" si="57"/>
        <v>0</v>
      </c>
      <c r="CU84" s="38">
        <f t="shared" si="57"/>
        <v>0</v>
      </c>
      <c r="CV84" s="38">
        <f t="shared" si="57"/>
        <v>0</v>
      </c>
      <c r="CW84" s="38">
        <f t="shared" si="57"/>
        <v>0</v>
      </c>
      <c r="CX84" s="38">
        <f t="shared" si="57"/>
        <v>0</v>
      </c>
      <c r="CY84" s="38">
        <f t="shared" si="57"/>
        <v>0</v>
      </c>
      <c r="CZ84" s="38">
        <f t="shared" si="57"/>
        <v>0</v>
      </c>
      <c r="DA84" s="38">
        <f t="shared" si="57"/>
        <v>0</v>
      </c>
      <c r="DB84" s="38">
        <f t="shared" si="57"/>
        <v>0</v>
      </c>
      <c r="DC84" s="38">
        <f t="shared" si="57"/>
        <v>0</v>
      </c>
      <c r="DD84" s="38">
        <f t="shared" si="57"/>
        <v>0</v>
      </c>
      <c r="DE84" s="38">
        <f t="shared" si="57"/>
        <v>0</v>
      </c>
      <c r="DF84" s="38">
        <f t="shared" si="57"/>
        <v>0</v>
      </c>
      <c r="DG84" s="38">
        <f t="shared" si="57"/>
        <v>0</v>
      </c>
      <c r="DH84" s="38">
        <f t="shared" si="57"/>
        <v>0</v>
      </c>
      <c r="DI84" s="38">
        <f t="shared" si="57"/>
        <v>0</v>
      </c>
      <c r="DJ84" s="38">
        <f t="shared" si="57"/>
        <v>0</v>
      </c>
      <c r="DK84" s="38">
        <f t="shared" si="57"/>
        <v>0</v>
      </c>
      <c r="DL84" s="38">
        <f t="shared" si="57"/>
        <v>0</v>
      </c>
      <c r="DM84" s="38">
        <f t="shared" si="57"/>
        <v>0</v>
      </c>
      <c r="DN84" s="38">
        <f t="shared" si="57"/>
        <v>0</v>
      </c>
      <c r="DO84" s="38">
        <f t="shared" si="57"/>
        <v>0</v>
      </c>
      <c r="DP84" s="38">
        <f t="shared" si="57"/>
        <v>0</v>
      </c>
      <c r="DQ84" s="38">
        <f t="shared" si="57"/>
        <v>0</v>
      </c>
      <c r="DR84" s="38">
        <f t="shared" si="57"/>
        <v>0</v>
      </c>
    </row>
    <row r="85" ht="14.25" customHeight="1" outlineLevel="1">
      <c r="B85" s="277" t="str">
        <f>'Fund Raising'!B35</f>
        <v>Strategic Partners</v>
      </c>
      <c r="C85" s="38">
        <f t="shared" ref="C85:DR85" si="58">C19*C$46/100</f>
        <v>0</v>
      </c>
      <c r="D85" s="38">
        <f t="shared" si="58"/>
        <v>0</v>
      </c>
      <c r="E85" s="38">
        <f t="shared" si="58"/>
        <v>0</v>
      </c>
      <c r="F85" s="38">
        <f t="shared" si="58"/>
        <v>0</v>
      </c>
      <c r="G85" s="38">
        <f t="shared" si="58"/>
        <v>0</v>
      </c>
      <c r="H85" s="38">
        <f t="shared" si="58"/>
        <v>0</v>
      </c>
      <c r="I85" s="38">
        <f t="shared" si="58"/>
        <v>0</v>
      </c>
      <c r="J85" s="38">
        <f t="shared" si="58"/>
        <v>0</v>
      </c>
      <c r="K85" s="38">
        <f t="shared" si="58"/>
        <v>0</v>
      </c>
      <c r="L85" s="38">
        <f t="shared" si="58"/>
        <v>0</v>
      </c>
      <c r="M85" s="38">
        <f t="shared" si="58"/>
        <v>0</v>
      </c>
      <c r="N85" s="38">
        <f t="shared" si="58"/>
        <v>0</v>
      </c>
      <c r="O85" s="38">
        <f t="shared" si="58"/>
        <v>0</v>
      </c>
      <c r="P85" s="38">
        <f t="shared" si="58"/>
        <v>0</v>
      </c>
      <c r="Q85" s="38">
        <f t="shared" si="58"/>
        <v>0</v>
      </c>
      <c r="R85" s="38">
        <f t="shared" si="58"/>
        <v>0</v>
      </c>
      <c r="S85" s="38">
        <f t="shared" si="58"/>
        <v>0</v>
      </c>
      <c r="T85" s="38">
        <f t="shared" si="58"/>
        <v>0</v>
      </c>
      <c r="U85" s="38">
        <f t="shared" si="58"/>
        <v>0</v>
      </c>
      <c r="V85" s="38">
        <f t="shared" si="58"/>
        <v>0</v>
      </c>
      <c r="W85" s="38">
        <f t="shared" si="58"/>
        <v>0</v>
      </c>
      <c r="X85" s="38">
        <f t="shared" si="58"/>
        <v>0</v>
      </c>
      <c r="Y85" s="38">
        <f t="shared" si="58"/>
        <v>0</v>
      </c>
      <c r="Z85" s="38">
        <f t="shared" si="58"/>
        <v>0</v>
      </c>
      <c r="AA85" s="38">
        <f t="shared" si="58"/>
        <v>0</v>
      </c>
      <c r="AB85" s="38">
        <f t="shared" si="58"/>
        <v>0</v>
      </c>
      <c r="AC85" s="38">
        <f t="shared" si="58"/>
        <v>0</v>
      </c>
      <c r="AD85" s="38">
        <f t="shared" si="58"/>
        <v>0</v>
      </c>
      <c r="AE85" s="38">
        <f t="shared" si="58"/>
        <v>0</v>
      </c>
      <c r="AF85" s="38">
        <f t="shared" si="58"/>
        <v>0</v>
      </c>
      <c r="AG85" s="38">
        <f t="shared" si="58"/>
        <v>0</v>
      </c>
      <c r="AH85" s="38">
        <f t="shared" si="58"/>
        <v>0</v>
      </c>
      <c r="AI85" s="38">
        <f t="shared" si="58"/>
        <v>0</v>
      </c>
      <c r="AJ85" s="38">
        <f t="shared" si="58"/>
        <v>0</v>
      </c>
      <c r="AK85" s="38">
        <f t="shared" si="58"/>
        <v>0</v>
      </c>
      <c r="AL85" s="38">
        <f t="shared" si="58"/>
        <v>0</v>
      </c>
      <c r="AM85" s="38">
        <f t="shared" si="58"/>
        <v>0</v>
      </c>
      <c r="AN85" s="38">
        <f t="shared" si="58"/>
        <v>0</v>
      </c>
      <c r="AO85" s="38">
        <f t="shared" si="58"/>
        <v>0</v>
      </c>
      <c r="AP85" s="38">
        <f t="shared" si="58"/>
        <v>0</v>
      </c>
      <c r="AQ85" s="38">
        <f t="shared" si="58"/>
        <v>0</v>
      </c>
      <c r="AR85" s="38">
        <f t="shared" si="58"/>
        <v>0</v>
      </c>
      <c r="AS85" s="38">
        <f t="shared" si="58"/>
        <v>0</v>
      </c>
      <c r="AT85" s="38">
        <f t="shared" si="58"/>
        <v>0</v>
      </c>
      <c r="AU85" s="38">
        <f t="shared" si="58"/>
        <v>0</v>
      </c>
      <c r="AV85" s="38">
        <f t="shared" si="58"/>
        <v>0</v>
      </c>
      <c r="AW85" s="38">
        <f t="shared" si="58"/>
        <v>0</v>
      </c>
      <c r="AX85" s="38">
        <f t="shared" si="58"/>
        <v>0</v>
      </c>
      <c r="AY85" s="38">
        <f t="shared" si="58"/>
        <v>0</v>
      </c>
      <c r="AZ85" s="38">
        <f t="shared" si="58"/>
        <v>0</v>
      </c>
      <c r="BA85" s="38">
        <f t="shared" si="58"/>
        <v>0</v>
      </c>
      <c r="BB85" s="38">
        <f t="shared" si="58"/>
        <v>0</v>
      </c>
      <c r="BC85" s="38">
        <f t="shared" si="58"/>
        <v>0</v>
      </c>
      <c r="BD85" s="38">
        <f t="shared" si="58"/>
        <v>0</v>
      </c>
      <c r="BE85" s="38">
        <f t="shared" si="58"/>
        <v>0</v>
      </c>
      <c r="BF85" s="38">
        <f t="shared" si="58"/>
        <v>0</v>
      </c>
      <c r="BG85" s="38">
        <f t="shared" si="58"/>
        <v>0</v>
      </c>
      <c r="BH85" s="38">
        <f t="shared" si="58"/>
        <v>0</v>
      </c>
      <c r="BI85" s="38">
        <f t="shared" si="58"/>
        <v>0</v>
      </c>
      <c r="BJ85" s="38">
        <f t="shared" si="58"/>
        <v>0</v>
      </c>
      <c r="BK85" s="38">
        <f t="shared" si="58"/>
        <v>0</v>
      </c>
      <c r="BL85" s="38">
        <f t="shared" si="58"/>
        <v>0</v>
      </c>
      <c r="BM85" s="38">
        <f t="shared" si="58"/>
        <v>0</v>
      </c>
      <c r="BN85" s="38">
        <f t="shared" si="58"/>
        <v>0</v>
      </c>
      <c r="BO85" s="38">
        <f t="shared" si="58"/>
        <v>0</v>
      </c>
      <c r="BP85" s="38">
        <f t="shared" si="58"/>
        <v>0</v>
      </c>
      <c r="BQ85" s="38">
        <f t="shared" si="58"/>
        <v>0</v>
      </c>
      <c r="BR85" s="38">
        <f t="shared" si="58"/>
        <v>0</v>
      </c>
      <c r="BS85" s="38">
        <f t="shared" si="58"/>
        <v>0</v>
      </c>
      <c r="BT85" s="38">
        <f t="shared" si="58"/>
        <v>0</v>
      </c>
      <c r="BU85" s="38">
        <f t="shared" si="58"/>
        <v>0</v>
      </c>
      <c r="BV85" s="38">
        <f t="shared" si="58"/>
        <v>0</v>
      </c>
      <c r="BW85" s="38">
        <f t="shared" si="58"/>
        <v>0</v>
      </c>
      <c r="BX85" s="38">
        <f t="shared" si="58"/>
        <v>0</v>
      </c>
      <c r="BY85" s="38">
        <f t="shared" si="58"/>
        <v>0</v>
      </c>
      <c r="BZ85" s="38">
        <f t="shared" si="58"/>
        <v>0</v>
      </c>
      <c r="CA85" s="38">
        <f t="shared" si="58"/>
        <v>0</v>
      </c>
      <c r="CB85" s="38">
        <f t="shared" si="58"/>
        <v>0</v>
      </c>
      <c r="CC85" s="38">
        <f t="shared" si="58"/>
        <v>0</v>
      </c>
      <c r="CD85" s="38">
        <f t="shared" si="58"/>
        <v>0</v>
      </c>
      <c r="CE85" s="38">
        <f t="shared" si="58"/>
        <v>0</v>
      </c>
      <c r="CF85" s="38">
        <f t="shared" si="58"/>
        <v>0</v>
      </c>
      <c r="CG85" s="38">
        <f t="shared" si="58"/>
        <v>0</v>
      </c>
      <c r="CH85" s="38">
        <f t="shared" si="58"/>
        <v>0</v>
      </c>
      <c r="CI85" s="38">
        <f t="shared" si="58"/>
        <v>0</v>
      </c>
      <c r="CJ85" s="38">
        <f t="shared" si="58"/>
        <v>0</v>
      </c>
      <c r="CK85" s="38">
        <f t="shared" si="58"/>
        <v>0</v>
      </c>
      <c r="CL85" s="38">
        <f t="shared" si="58"/>
        <v>0</v>
      </c>
      <c r="CM85" s="38">
        <f t="shared" si="58"/>
        <v>0</v>
      </c>
      <c r="CN85" s="38">
        <f t="shared" si="58"/>
        <v>0</v>
      </c>
      <c r="CO85" s="38">
        <f t="shared" si="58"/>
        <v>0</v>
      </c>
      <c r="CP85" s="38">
        <f t="shared" si="58"/>
        <v>0</v>
      </c>
      <c r="CQ85" s="38">
        <f t="shared" si="58"/>
        <v>0</v>
      </c>
      <c r="CR85" s="38">
        <f t="shared" si="58"/>
        <v>0</v>
      </c>
      <c r="CS85" s="38">
        <f t="shared" si="58"/>
        <v>0</v>
      </c>
      <c r="CT85" s="38">
        <f t="shared" si="58"/>
        <v>0</v>
      </c>
      <c r="CU85" s="38">
        <f t="shared" si="58"/>
        <v>0</v>
      </c>
      <c r="CV85" s="38">
        <f t="shared" si="58"/>
        <v>0</v>
      </c>
      <c r="CW85" s="38">
        <f t="shared" si="58"/>
        <v>0</v>
      </c>
      <c r="CX85" s="38">
        <f t="shared" si="58"/>
        <v>0</v>
      </c>
      <c r="CY85" s="38">
        <f t="shared" si="58"/>
        <v>0</v>
      </c>
      <c r="CZ85" s="38">
        <f t="shared" si="58"/>
        <v>0</v>
      </c>
      <c r="DA85" s="38">
        <f t="shared" si="58"/>
        <v>0</v>
      </c>
      <c r="DB85" s="38">
        <f t="shared" si="58"/>
        <v>0</v>
      </c>
      <c r="DC85" s="38">
        <f t="shared" si="58"/>
        <v>0</v>
      </c>
      <c r="DD85" s="38">
        <f t="shared" si="58"/>
        <v>0</v>
      </c>
      <c r="DE85" s="38">
        <f t="shared" si="58"/>
        <v>0</v>
      </c>
      <c r="DF85" s="38">
        <f t="shared" si="58"/>
        <v>0</v>
      </c>
      <c r="DG85" s="38">
        <f t="shared" si="58"/>
        <v>0</v>
      </c>
      <c r="DH85" s="38">
        <f t="shared" si="58"/>
        <v>0</v>
      </c>
      <c r="DI85" s="38">
        <f t="shared" si="58"/>
        <v>0</v>
      </c>
      <c r="DJ85" s="38">
        <f t="shared" si="58"/>
        <v>0</v>
      </c>
      <c r="DK85" s="38">
        <f t="shared" si="58"/>
        <v>0</v>
      </c>
      <c r="DL85" s="38">
        <f t="shared" si="58"/>
        <v>0</v>
      </c>
      <c r="DM85" s="38">
        <f t="shared" si="58"/>
        <v>0</v>
      </c>
      <c r="DN85" s="38">
        <f t="shared" si="58"/>
        <v>0</v>
      </c>
      <c r="DO85" s="38">
        <f t="shared" si="58"/>
        <v>0</v>
      </c>
      <c r="DP85" s="38">
        <f t="shared" si="58"/>
        <v>0</v>
      </c>
      <c r="DQ85" s="38">
        <f t="shared" si="58"/>
        <v>0</v>
      </c>
      <c r="DR85" s="38">
        <f t="shared" si="58"/>
        <v>0</v>
      </c>
    </row>
    <row r="86" ht="14.25" customHeight="1" outlineLevel="1">
      <c r="B86" s="277" t="s">
        <v>257</v>
      </c>
      <c r="C86" s="38">
        <f>0+(C51+C57)*C46/100</f>
        <v>383229.1667</v>
      </c>
      <c r="D86" s="38">
        <f t="shared" ref="D86:DR86" si="59">C180*D46/100+(D51+D57)*D46/100</f>
        <v>486019.8964</v>
      </c>
      <c r="E86" s="38">
        <f t="shared" si="59"/>
        <v>435614.4279</v>
      </c>
      <c r="F86" s="38">
        <f t="shared" si="59"/>
        <v>466086.9256</v>
      </c>
      <c r="G86" s="38">
        <f t="shared" si="59"/>
        <v>499936.9294</v>
      </c>
      <c r="H86" s="38">
        <f t="shared" si="59"/>
        <v>538414.0192</v>
      </c>
      <c r="I86" s="38">
        <f t="shared" si="59"/>
        <v>575015.9118</v>
      </c>
      <c r="J86" s="38">
        <f t="shared" si="59"/>
        <v>707355.2576</v>
      </c>
      <c r="K86" s="38">
        <f t="shared" si="59"/>
        <v>769717.2221</v>
      </c>
      <c r="L86" s="38">
        <f t="shared" si="59"/>
        <v>824688.2412</v>
      </c>
      <c r="M86" s="38">
        <f t="shared" si="59"/>
        <v>882782.805</v>
      </c>
      <c r="N86" s="38">
        <f t="shared" si="59"/>
        <v>937032.7405</v>
      </c>
      <c r="O86" s="38">
        <f t="shared" si="59"/>
        <v>994776.9183</v>
      </c>
      <c r="P86" s="38">
        <f t="shared" si="59"/>
        <v>1050830.604</v>
      </c>
      <c r="Q86" s="38">
        <f t="shared" si="59"/>
        <v>1100204.649</v>
      </c>
      <c r="R86" s="38">
        <f t="shared" si="59"/>
        <v>1161093.506</v>
      </c>
      <c r="S86" s="38">
        <f t="shared" si="59"/>
        <v>1214939.123</v>
      </c>
      <c r="T86" s="38">
        <f t="shared" si="59"/>
        <v>1272414.792</v>
      </c>
      <c r="U86" s="38">
        <f t="shared" si="59"/>
        <v>1326036.197</v>
      </c>
      <c r="V86" s="38">
        <f t="shared" si="59"/>
        <v>1383552.084</v>
      </c>
      <c r="W86" s="38">
        <f t="shared" si="59"/>
        <v>1439431.029</v>
      </c>
      <c r="X86" s="38">
        <f t="shared" si="59"/>
        <v>1493027.772</v>
      </c>
      <c r="Y86" s="38">
        <f t="shared" si="59"/>
        <v>1550708.306</v>
      </c>
      <c r="Z86" s="38">
        <f t="shared" si="59"/>
        <v>1604489.882</v>
      </c>
      <c r="AA86" s="38">
        <f t="shared" si="59"/>
        <v>1662325.315</v>
      </c>
      <c r="AB86" s="38">
        <f t="shared" si="59"/>
        <v>1691168.084</v>
      </c>
      <c r="AC86" s="38">
        <f t="shared" si="59"/>
        <v>1723778.928</v>
      </c>
      <c r="AD86" s="38">
        <f t="shared" si="59"/>
        <v>1770461.071</v>
      </c>
      <c r="AE86" s="38">
        <f t="shared" si="59"/>
        <v>1811085.21</v>
      </c>
      <c r="AF86" s="38">
        <f t="shared" si="59"/>
        <v>1856423.31</v>
      </c>
      <c r="AG86" s="38">
        <f t="shared" si="59"/>
        <v>1898731.126</v>
      </c>
      <c r="AH86" s="38">
        <f t="shared" si="59"/>
        <v>1884205.777</v>
      </c>
      <c r="AI86" s="38">
        <f t="shared" si="59"/>
        <v>1891428.234</v>
      </c>
      <c r="AJ86" s="38">
        <f t="shared" si="59"/>
        <v>1901400.744</v>
      </c>
      <c r="AK86" s="38">
        <f t="shared" si="59"/>
        <v>1918102.525</v>
      </c>
      <c r="AL86" s="38">
        <f t="shared" si="59"/>
        <v>1933929.455</v>
      </c>
      <c r="AM86" s="38">
        <f t="shared" si="59"/>
        <v>1955043.136</v>
      </c>
      <c r="AN86" s="38">
        <f t="shared" si="59"/>
        <v>1976318.893</v>
      </c>
      <c r="AO86" s="38">
        <f t="shared" si="59"/>
        <v>1993593.261</v>
      </c>
      <c r="AP86" s="38">
        <f t="shared" si="59"/>
        <v>2021502.942</v>
      </c>
      <c r="AQ86" s="38">
        <f t="shared" si="59"/>
        <v>2044483.908</v>
      </c>
      <c r="AR86" s="38">
        <f t="shared" si="59"/>
        <v>2071052.499</v>
      </c>
      <c r="AS86" s="38">
        <f t="shared" si="59"/>
        <v>2095188.915</v>
      </c>
      <c r="AT86" s="38">
        <f t="shared" si="59"/>
        <v>2064864.15</v>
      </c>
      <c r="AU86" s="38">
        <f t="shared" si="59"/>
        <v>2054654.356</v>
      </c>
      <c r="AV86" s="38">
        <f t="shared" si="59"/>
        <v>2047136.469</v>
      </c>
      <c r="AW86" s="38">
        <f t="shared" si="59"/>
        <v>2045116.836</v>
      </c>
      <c r="AX86" s="38">
        <f t="shared" si="59"/>
        <v>2042830.345</v>
      </c>
      <c r="AY86" s="38">
        <f t="shared" si="59"/>
        <v>2044778.104</v>
      </c>
      <c r="AZ86" s="38">
        <f t="shared" si="59"/>
        <v>2047127.31</v>
      </c>
      <c r="BA86" s="38">
        <f t="shared" si="59"/>
        <v>2048176.53</v>
      </c>
      <c r="BB86" s="38">
        <f t="shared" si="59"/>
        <v>2054714.183</v>
      </c>
      <c r="BC86" s="38">
        <f t="shared" si="59"/>
        <v>2058973.575</v>
      </c>
      <c r="BD86" s="38">
        <f t="shared" si="59"/>
        <v>2065910.012</v>
      </c>
      <c r="BE86" s="38">
        <f t="shared" si="59"/>
        <v>2071381.534</v>
      </c>
      <c r="BF86" s="38">
        <f t="shared" si="59"/>
        <v>2085381.061</v>
      </c>
      <c r="BG86" s="38">
        <f t="shared" si="59"/>
        <v>2113680.142</v>
      </c>
      <c r="BH86" s="38">
        <f t="shared" si="59"/>
        <v>2141787.463</v>
      </c>
      <c r="BI86" s="38">
        <f t="shared" si="59"/>
        <v>2170111.801</v>
      </c>
      <c r="BJ86" s="38">
        <f t="shared" si="59"/>
        <v>2194713.215</v>
      </c>
      <c r="BK86" s="38">
        <f t="shared" si="59"/>
        <v>2219643.094</v>
      </c>
      <c r="BL86" s="38">
        <f t="shared" si="59"/>
        <v>2242219.496</v>
      </c>
      <c r="BM86" s="38">
        <f t="shared" si="59"/>
        <v>2260354.901</v>
      </c>
      <c r="BN86" s="38">
        <f t="shared" si="59"/>
        <v>2283092.202</v>
      </c>
      <c r="BO86" s="38">
        <f t="shared" si="59"/>
        <v>2301275.008</v>
      </c>
      <c r="BP86" s="38">
        <f t="shared" si="59"/>
        <v>2320246.688</v>
      </c>
      <c r="BQ86" s="38">
        <f t="shared" si="59"/>
        <v>2336671.294</v>
      </c>
      <c r="BR86" s="38">
        <f t="shared" si="59"/>
        <v>2354091.699</v>
      </c>
      <c r="BS86" s="38">
        <f t="shared" si="59"/>
        <v>2370128.816</v>
      </c>
      <c r="BT86" s="38">
        <f t="shared" si="59"/>
        <v>2384768.335</v>
      </c>
      <c r="BU86" s="38">
        <f t="shared" si="59"/>
        <v>2400527.096</v>
      </c>
      <c r="BV86" s="38">
        <f t="shared" si="59"/>
        <v>2414436.843</v>
      </c>
      <c r="BW86" s="38">
        <f t="shared" si="59"/>
        <v>2429438.096</v>
      </c>
      <c r="BX86" s="38">
        <f t="shared" si="59"/>
        <v>2443513.475</v>
      </c>
      <c r="BY86" s="38">
        <f t="shared" si="59"/>
        <v>2455306.597</v>
      </c>
      <c r="BZ86" s="38">
        <f t="shared" si="59"/>
        <v>2470750.822</v>
      </c>
      <c r="CA86" s="38">
        <f t="shared" si="59"/>
        <v>2483713.987</v>
      </c>
      <c r="CB86" s="38">
        <f t="shared" si="59"/>
        <v>2497624.828</v>
      </c>
      <c r="CC86" s="38">
        <f t="shared" si="59"/>
        <v>2510349.503</v>
      </c>
      <c r="CD86" s="38">
        <f t="shared" si="59"/>
        <v>2524021.575</v>
      </c>
      <c r="CE86" s="38">
        <f t="shared" si="59"/>
        <v>2537154.227</v>
      </c>
      <c r="CF86" s="38">
        <f t="shared" si="59"/>
        <v>2549740.202</v>
      </c>
      <c r="CG86" s="38">
        <f t="shared" si="59"/>
        <v>2563196.591</v>
      </c>
      <c r="CH86" s="38">
        <f t="shared" si="59"/>
        <v>2575804.264</v>
      </c>
      <c r="CI86" s="38">
        <f t="shared" si="59"/>
        <v>2319712.001</v>
      </c>
      <c r="CJ86" s="38">
        <f t="shared" si="59"/>
        <v>2297256.684</v>
      </c>
      <c r="CK86" s="38">
        <f t="shared" si="59"/>
        <v>2285493.81</v>
      </c>
      <c r="CL86" s="38">
        <f t="shared" si="59"/>
        <v>2277770.939</v>
      </c>
      <c r="CM86" s="38">
        <f t="shared" si="59"/>
        <v>2270259.771</v>
      </c>
      <c r="CN86" s="38">
        <f t="shared" si="59"/>
        <v>2264447.121</v>
      </c>
      <c r="CO86" s="38">
        <f t="shared" si="59"/>
        <v>2259125.884</v>
      </c>
      <c r="CP86" s="38">
        <f t="shared" si="59"/>
        <v>2255141.54</v>
      </c>
      <c r="CQ86" s="38">
        <f t="shared" si="59"/>
        <v>2251677.538</v>
      </c>
      <c r="CR86" s="38">
        <f t="shared" si="59"/>
        <v>2248634.821</v>
      </c>
      <c r="CS86" s="38">
        <f t="shared" si="59"/>
        <v>2246534.731</v>
      </c>
      <c r="CT86" s="38">
        <f t="shared" si="59"/>
        <v>2244561.609</v>
      </c>
      <c r="CU86" s="38">
        <f t="shared" si="59"/>
        <v>2243331.877</v>
      </c>
      <c r="CV86" s="38">
        <f t="shared" si="59"/>
        <v>2242312.363</v>
      </c>
      <c r="CW86" s="38">
        <f t="shared" si="59"/>
        <v>2241316.812</v>
      </c>
      <c r="CX86" s="38">
        <f t="shared" si="59"/>
        <v>2241138.694</v>
      </c>
      <c r="CY86" s="38">
        <f t="shared" si="59"/>
        <v>2240838.552</v>
      </c>
      <c r="CZ86" s="38">
        <f t="shared" si="59"/>
        <v>2240971.052</v>
      </c>
      <c r="DA86" s="38">
        <f t="shared" si="59"/>
        <v>2241079.355</v>
      </c>
      <c r="DB86" s="38">
        <f t="shared" si="59"/>
        <v>2241548.369</v>
      </c>
      <c r="DC86" s="38">
        <f t="shared" si="59"/>
        <v>2242072.197</v>
      </c>
      <c r="DD86" s="38">
        <f t="shared" si="59"/>
        <v>2242634.549</v>
      </c>
      <c r="DE86" s="38">
        <f t="shared" si="59"/>
        <v>2243473.134</v>
      </c>
      <c r="DF86" s="38">
        <f t="shared" si="59"/>
        <v>2244267.478</v>
      </c>
      <c r="DG86" s="38">
        <f t="shared" si="59"/>
        <v>2245288.725</v>
      </c>
      <c r="DH86" s="38">
        <f t="shared" si="59"/>
        <v>2246327.986</v>
      </c>
      <c r="DI86" s="38">
        <f t="shared" si="59"/>
        <v>2247257.148</v>
      </c>
      <c r="DJ86" s="38">
        <f t="shared" si="59"/>
        <v>2248592.421</v>
      </c>
      <c r="DK86" s="38">
        <f t="shared" si="59"/>
        <v>2249782.289</v>
      </c>
      <c r="DL86" s="38">
        <f t="shared" si="59"/>
        <v>2251115.052</v>
      </c>
      <c r="DM86" s="38">
        <f t="shared" si="59"/>
        <v>2252404.688</v>
      </c>
      <c r="DN86" s="38">
        <f t="shared" si="59"/>
        <v>2253821.137</v>
      </c>
      <c r="DO86" s="38">
        <f t="shared" si="59"/>
        <v>2255237.382</v>
      </c>
      <c r="DP86" s="38">
        <f t="shared" si="59"/>
        <v>2256648.469</v>
      </c>
      <c r="DQ86" s="38">
        <f t="shared" si="59"/>
        <v>2258162.922</v>
      </c>
      <c r="DR86" s="38">
        <f t="shared" si="59"/>
        <v>2259640.942</v>
      </c>
    </row>
    <row r="87" ht="14.25" customHeight="1" outlineLevel="1">
      <c r="B87" s="34" t="s">
        <v>247</v>
      </c>
      <c r="C87" s="125">
        <f t="shared" ref="C87:DR87" si="60">SUM(C77:C86)</f>
        <v>1236354.167</v>
      </c>
      <c r="D87" s="125">
        <f t="shared" si="60"/>
        <v>770394.8964</v>
      </c>
      <c r="E87" s="125">
        <f t="shared" si="60"/>
        <v>719989.4279</v>
      </c>
      <c r="F87" s="125">
        <f t="shared" si="60"/>
        <v>750461.9256</v>
      </c>
      <c r="G87" s="125">
        <f t="shared" si="60"/>
        <v>784311.9294</v>
      </c>
      <c r="H87" s="125">
        <f t="shared" si="60"/>
        <v>822789.0192</v>
      </c>
      <c r="I87" s="125">
        <f t="shared" si="60"/>
        <v>1724552.949</v>
      </c>
      <c r="J87" s="125">
        <f t="shared" si="60"/>
        <v>1856892.295</v>
      </c>
      <c r="K87" s="125">
        <f t="shared" si="60"/>
        <v>1919254.259</v>
      </c>
      <c r="L87" s="125">
        <f t="shared" si="60"/>
        <v>1974225.278</v>
      </c>
      <c r="M87" s="125">
        <f t="shared" si="60"/>
        <v>2032319.842</v>
      </c>
      <c r="N87" s="125">
        <f t="shared" si="60"/>
        <v>2086569.778</v>
      </c>
      <c r="O87" s="125">
        <f t="shared" si="60"/>
        <v>2144313.955</v>
      </c>
      <c r="P87" s="125">
        <f t="shared" si="60"/>
        <v>2200367.641</v>
      </c>
      <c r="Q87" s="125">
        <f t="shared" si="60"/>
        <v>2249741.686</v>
      </c>
      <c r="R87" s="125">
        <f t="shared" si="60"/>
        <v>2310630.543</v>
      </c>
      <c r="S87" s="125">
        <f t="shared" si="60"/>
        <v>2364476.16</v>
      </c>
      <c r="T87" s="125">
        <f t="shared" si="60"/>
        <v>2421951.829</v>
      </c>
      <c r="U87" s="125">
        <f t="shared" si="60"/>
        <v>2475573.234</v>
      </c>
      <c r="V87" s="125">
        <f t="shared" si="60"/>
        <v>2533089.121</v>
      </c>
      <c r="W87" s="125">
        <f t="shared" si="60"/>
        <v>2588968.066</v>
      </c>
      <c r="X87" s="125">
        <f t="shared" si="60"/>
        <v>2642564.809</v>
      </c>
      <c r="Y87" s="125">
        <f t="shared" si="60"/>
        <v>2700245.343</v>
      </c>
      <c r="Z87" s="125">
        <f t="shared" si="60"/>
        <v>2754026.919</v>
      </c>
      <c r="AA87" s="125">
        <f t="shared" si="60"/>
        <v>2595195.685</v>
      </c>
      <c r="AB87" s="125">
        <f t="shared" si="60"/>
        <v>2624038.454</v>
      </c>
      <c r="AC87" s="125">
        <f t="shared" si="60"/>
        <v>2656649.298</v>
      </c>
      <c r="AD87" s="125">
        <f t="shared" si="60"/>
        <v>2703331.441</v>
      </c>
      <c r="AE87" s="125">
        <f t="shared" si="60"/>
        <v>2743955.58</v>
      </c>
      <c r="AF87" s="125">
        <f t="shared" si="60"/>
        <v>2789293.68</v>
      </c>
      <c r="AG87" s="125">
        <f t="shared" si="60"/>
        <v>2350120.015</v>
      </c>
      <c r="AH87" s="125">
        <f t="shared" si="60"/>
        <v>2335594.666</v>
      </c>
      <c r="AI87" s="125">
        <f t="shared" si="60"/>
        <v>2342817.123</v>
      </c>
      <c r="AJ87" s="125">
        <f t="shared" si="60"/>
        <v>2352789.633</v>
      </c>
      <c r="AK87" s="125">
        <f t="shared" si="60"/>
        <v>2369491.414</v>
      </c>
      <c r="AL87" s="125">
        <f t="shared" si="60"/>
        <v>2385318.344</v>
      </c>
      <c r="AM87" s="125">
        <f t="shared" si="60"/>
        <v>2406432.025</v>
      </c>
      <c r="AN87" s="125">
        <f t="shared" si="60"/>
        <v>2427707.782</v>
      </c>
      <c r="AO87" s="125">
        <f t="shared" si="60"/>
        <v>2444982.15</v>
      </c>
      <c r="AP87" s="125">
        <f t="shared" si="60"/>
        <v>2472891.831</v>
      </c>
      <c r="AQ87" s="125">
        <f t="shared" si="60"/>
        <v>2495872.797</v>
      </c>
      <c r="AR87" s="125">
        <f t="shared" si="60"/>
        <v>2522441.388</v>
      </c>
      <c r="AS87" s="125">
        <f t="shared" si="60"/>
        <v>2095188.915</v>
      </c>
      <c r="AT87" s="125">
        <f t="shared" si="60"/>
        <v>2064864.15</v>
      </c>
      <c r="AU87" s="125">
        <f t="shared" si="60"/>
        <v>2054654.356</v>
      </c>
      <c r="AV87" s="125">
        <f t="shared" si="60"/>
        <v>2047136.469</v>
      </c>
      <c r="AW87" s="125">
        <f t="shared" si="60"/>
        <v>2045116.836</v>
      </c>
      <c r="AX87" s="125">
        <f t="shared" si="60"/>
        <v>2042830.345</v>
      </c>
      <c r="AY87" s="125">
        <f t="shared" si="60"/>
        <v>2044778.104</v>
      </c>
      <c r="AZ87" s="125">
        <f t="shared" si="60"/>
        <v>2047127.31</v>
      </c>
      <c r="BA87" s="125">
        <f t="shared" si="60"/>
        <v>2048176.53</v>
      </c>
      <c r="BB87" s="125">
        <f t="shared" si="60"/>
        <v>2054714.183</v>
      </c>
      <c r="BC87" s="125">
        <f t="shared" si="60"/>
        <v>2058973.575</v>
      </c>
      <c r="BD87" s="125">
        <f t="shared" si="60"/>
        <v>2065910.012</v>
      </c>
      <c r="BE87" s="125">
        <f t="shared" si="60"/>
        <v>2071381.534</v>
      </c>
      <c r="BF87" s="125">
        <f t="shared" si="60"/>
        <v>2085381.061</v>
      </c>
      <c r="BG87" s="125">
        <f t="shared" si="60"/>
        <v>2113680.142</v>
      </c>
      <c r="BH87" s="125">
        <f t="shared" si="60"/>
        <v>2141787.463</v>
      </c>
      <c r="BI87" s="125">
        <f t="shared" si="60"/>
        <v>2170111.801</v>
      </c>
      <c r="BJ87" s="125">
        <f t="shared" si="60"/>
        <v>2194713.215</v>
      </c>
      <c r="BK87" s="125">
        <f t="shared" si="60"/>
        <v>2219643.094</v>
      </c>
      <c r="BL87" s="125">
        <f t="shared" si="60"/>
        <v>2242219.496</v>
      </c>
      <c r="BM87" s="125">
        <f t="shared" si="60"/>
        <v>2260354.901</v>
      </c>
      <c r="BN87" s="125">
        <f t="shared" si="60"/>
        <v>2283092.202</v>
      </c>
      <c r="BO87" s="125">
        <f t="shared" si="60"/>
        <v>2301275.008</v>
      </c>
      <c r="BP87" s="125">
        <f t="shared" si="60"/>
        <v>2320246.688</v>
      </c>
      <c r="BQ87" s="125">
        <f t="shared" si="60"/>
        <v>2336671.294</v>
      </c>
      <c r="BR87" s="125">
        <f t="shared" si="60"/>
        <v>2354091.699</v>
      </c>
      <c r="BS87" s="125">
        <f t="shared" si="60"/>
        <v>2370128.816</v>
      </c>
      <c r="BT87" s="125">
        <f t="shared" si="60"/>
        <v>2384768.335</v>
      </c>
      <c r="BU87" s="125">
        <f t="shared" si="60"/>
        <v>2400527.096</v>
      </c>
      <c r="BV87" s="125">
        <f t="shared" si="60"/>
        <v>2414436.843</v>
      </c>
      <c r="BW87" s="125">
        <f t="shared" si="60"/>
        <v>2429438.096</v>
      </c>
      <c r="BX87" s="125">
        <f t="shared" si="60"/>
        <v>2443513.475</v>
      </c>
      <c r="BY87" s="125">
        <f t="shared" si="60"/>
        <v>2455306.597</v>
      </c>
      <c r="BZ87" s="125">
        <f t="shared" si="60"/>
        <v>2470750.822</v>
      </c>
      <c r="CA87" s="125">
        <f t="shared" si="60"/>
        <v>2483713.987</v>
      </c>
      <c r="CB87" s="125">
        <f t="shared" si="60"/>
        <v>2497624.828</v>
      </c>
      <c r="CC87" s="125">
        <f t="shared" si="60"/>
        <v>2510349.503</v>
      </c>
      <c r="CD87" s="125">
        <f t="shared" si="60"/>
        <v>2524021.575</v>
      </c>
      <c r="CE87" s="125">
        <f t="shared" si="60"/>
        <v>2537154.227</v>
      </c>
      <c r="CF87" s="125">
        <f t="shared" si="60"/>
        <v>2549740.202</v>
      </c>
      <c r="CG87" s="125">
        <f t="shared" si="60"/>
        <v>2563196.591</v>
      </c>
      <c r="CH87" s="125">
        <f t="shared" si="60"/>
        <v>2575804.264</v>
      </c>
      <c r="CI87" s="125">
        <f t="shared" si="60"/>
        <v>2319712.001</v>
      </c>
      <c r="CJ87" s="125">
        <f t="shared" si="60"/>
        <v>2297256.684</v>
      </c>
      <c r="CK87" s="125">
        <f t="shared" si="60"/>
        <v>2285493.81</v>
      </c>
      <c r="CL87" s="125">
        <f t="shared" si="60"/>
        <v>2277770.939</v>
      </c>
      <c r="CM87" s="125">
        <f t="shared" si="60"/>
        <v>2270259.771</v>
      </c>
      <c r="CN87" s="125">
        <f t="shared" si="60"/>
        <v>2264447.121</v>
      </c>
      <c r="CO87" s="125">
        <f t="shared" si="60"/>
        <v>2259125.884</v>
      </c>
      <c r="CP87" s="125">
        <f t="shared" si="60"/>
        <v>2255141.54</v>
      </c>
      <c r="CQ87" s="125">
        <f t="shared" si="60"/>
        <v>2251677.538</v>
      </c>
      <c r="CR87" s="125">
        <f t="shared" si="60"/>
        <v>2248634.821</v>
      </c>
      <c r="CS87" s="125">
        <f t="shared" si="60"/>
        <v>2246534.731</v>
      </c>
      <c r="CT87" s="125">
        <f t="shared" si="60"/>
        <v>2244561.609</v>
      </c>
      <c r="CU87" s="125">
        <f t="shared" si="60"/>
        <v>2243331.877</v>
      </c>
      <c r="CV87" s="125">
        <f t="shared" si="60"/>
        <v>2242312.363</v>
      </c>
      <c r="CW87" s="125">
        <f t="shared" si="60"/>
        <v>2241316.812</v>
      </c>
      <c r="CX87" s="125">
        <f t="shared" si="60"/>
        <v>2241138.694</v>
      </c>
      <c r="CY87" s="125">
        <f t="shared" si="60"/>
        <v>2240838.552</v>
      </c>
      <c r="CZ87" s="125">
        <f t="shared" si="60"/>
        <v>2240971.052</v>
      </c>
      <c r="DA87" s="125">
        <f t="shared" si="60"/>
        <v>2241079.355</v>
      </c>
      <c r="DB87" s="125">
        <f t="shared" si="60"/>
        <v>2241548.369</v>
      </c>
      <c r="DC87" s="125">
        <f t="shared" si="60"/>
        <v>2242072.197</v>
      </c>
      <c r="DD87" s="125">
        <f t="shared" si="60"/>
        <v>2242634.549</v>
      </c>
      <c r="DE87" s="125">
        <f t="shared" si="60"/>
        <v>2243473.134</v>
      </c>
      <c r="DF87" s="125">
        <f t="shared" si="60"/>
        <v>2244267.478</v>
      </c>
      <c r="DG87" s="125">
        <f t="shared" si="60"/>
        <v>2245288.725</v>
      </c>
      <c r="DH87" s="125">
        <f t="shared" si="60"/>
        <v>2246327.986</v>
      </c>
      <c r="DI87" s="125">
        <f t="shared" si="60"/>
        <v>2247257.148</v>
      </c>
      <c r="DJ87" s="125">
        <f t="shared" si="60"/>
        <v>2248592.421</v>
      </c>
      <c r="DK87" s="125">
        <f t="shared" si="60"/>
        <v>2249782.289</v>
      </c>
      <c r="DL87" s="125">
        <f t="shared" si="60"/>
        <v>2251115.052</v>
      </c>
      <c r="DM87" s="125">
        <f t="shared" si="60"/>
        <v>2252404.688</v>
      </c>
      <c r="DN87" s="125">
        <f t="shared" si="60"/>
        <v>2253821.137</v>
      </c>
      <c r="DO87" s="125">
        <f t="shared" si="60"/>
        <v>2255237.382</v>
      </c>
      <c r="DP87" s="125">
        <f t="shared" si="60"/>
        <v>2256648.469</v>
      </c>
      <c r="DQ87" s="125">
        <f t="shared" si="60"/>
        <v>2258162.922</v>
      </c>
      <c r="DR87" s="125">
        <f t="shared" si="60"/>
        <v>2259640.942</v>
      </c>
    </row>
    <row r="88" ht="14.25" customHeight="1" outlineLevel="1">
      <c r="B88" s="34" t="s">
        <v>249</v>
      </c>
      <c r="C88" s="125">
        <f>C87</f>
        <v>1236354.167</v>
      </c>
      <c r="D88" s="125">
        <f t="shared" ref="D88:DR88" si="61">C88+D87</f>
        <v>2006749.063</v>
      </c>
      <c r="E88" s="125">
        <f t="shared" si="61"/>
        <v>2726738.491</v>
      </c>
      <c r="F88" s="125">
        <f t="shared" si="61"/>
        <v>3477200.417</v>
      </c>
      <c r="G88" s="125">
        <f t="shared" si="61"/>
        <v>4261512.346</v>
      </c>
      <c r="H88" s="125">
        <f t="shared" si="61"/>
        <v>5084301.365</v>
      </c>
      <c r="I88" s="125">
        <f t="shared" si="61"/>
        <v>6808854.314</v>
      </c>
      <c r="J88" s="125">
        <f t="shared" si="61"/>
        <v>8665746.609</v>
      </c>
      <c r="K88" s="125">
        <f t="shared" si="61"/>
        <v>10585000.87</v>
      </c>
      <c r="L88" s="125">
        <f t="shared" si="61"/>
        <v>12559226.15</v>
      </c>
      <c r="M88" s="125">
        <f t="shared" si="61"/>
        <v>14591545.99</v>
      </c>
      <c r="N88" s="125">
        <f t="shared" si="61"/>
        <v>16678115.77</v>
      </c>
      <c r="O88" s="125">
        <f t="shared" si="61"/>
        <v>18822429.72</v>
      </c>
      <c r="P88" s="125">
        <f t="shared" si="61"/>
        <v>21022797.36</v>
      </c>
      <c r="Q88" s="125">
        <f t="shared" si="61"/>
        <v>23272539.05</v>
      </c>
      <c r="R88" s="125">
        <f t="shared" si="61"/>
        <v>25583169.59</v>
      </c>
      <c r="S88" s="125">
        <f t="shared" si="61"/>
        <v>27947645.75</v>
      </c>
      <c r="T88" s="125">
        <f t="shared" si="61"/>
        <v>30369597.58</v>
      </c>
      <c r="U88" s="125">
        <f t="shared" si="61"/>
        <v>32845170.81</v>
      </c>
      <c r="V88" s="125">
        <f t="shared" si="61"/>
        <v>35378259.93</v>
      </c>
      <c r="W88" s="125">
        <f t="shared" si="61"/>
        <v>37967228</v>
      </c>
      <c r="X88" s="125">
        <f t="shared" si="61"/>
        <v>40609792.81</v>
      </c>
      <c r="Y88" s="125">
        <f t="shared" si="61"/>
        <v>43310038.15</v>
      </c>
      <c r="Z88" s="125">
        <f t="shared" si="61"/>
        <v>46064065.07</v>
      </c>
      <c r="AA88" s="125">
        <f t="shared" si="61"/>
        <v>48659260.76</v>
      </c>
      <c r="AB88" s="125">
        <f t="shared" si="61"/>
        <v>51283299.21</v>
      </c>
      <c r="AC88" s="125">
        <f t="shared" si="61"/>
        <v>53939948.51</v>
      </c>
      <c r="AD88" s="125">
        <f t="shared" si="61"/>
        <v>56643279.95</v>
      </c>
      <c r="AE88" s="125">
        <f t="shared" si="61"/>
        <v>59387235.53</v>
      </c>
      <c r="AF88" s="125">
        <f t="shared" si="61"/>
        <v>62176529.21</v>
      </c>
      <c r="AG88" s="125">
        <f t="shared" si="61"/>
        <v>64526649.23</v>
      </c>
      <c r="AH88" s="125">
        <f t="shared" si="61"/>
        <v>66862243.89</v>
      </c>
      <c r="AI88" s="125">
        <f t="shared" si="61"/>
        <v>69205061.02</v>
      </c>
      <c r="AJ88" s="125">
        <f t="shared" si="61"/>
        <v>71557850.65</v>
      </c>
      <c r="AK88" s="125">
        <f t="shared" si="61"/>
        <v>73927342.06</v>
      </c>
      <c r="AL88" s="125">
        <f t="shared" si="61"/>
        <v>76312660.41</v>
      </c>
      <c r="AM88" s="125">
        <f t="shared" si="61"/>
        <v>78719092.43</v>
      </c>
      <c r="AN88" s="125">
        <f t="shared" si="61"/>
        <v>81146800.21</v>
      </c>
      <c r="AO88" s="125">
        <f t="shared" si="61"/>
        <v>83591782.36</v>
      </c>
      <c r="AP88" s="125">
        <f t="shared" si="61"/>
        <v>86064674.19</v>
      </c>
      <c r="AQ88" s="125">
        <f t="shared" si="61"/>
        <v>88560546.99</v>
      </c>
      <c r="AR88" s="125">
        <f t="shared" si="61"/>
        <v>91082988.38</v>
      </c>
      <c r="AS88" s="125">
        <f t="shared" si="61"/>
        <v>93178177.29</v>
      </c>
      <c r="AT88" s="125">
        <f t="shared" si="61"/>
        <v>95243041.44</v>
      </c>
      <c r="AU88" s="125">
        <f t="shared" si="61"/>
        <v>97297695.8</v>
      </c>
      <c r="AV88" s="125">
        <f t="shared" si="61"/>
        <v>99344832.27</v>
      </c>
      <c r="AW88" s="125">
        <f t="shared" si="61"/>
        <v>101389949.1</v>
      </c>
      <c r="AX88" s="125">
        <f t="shared" si="61"/>
        <v>103432779.5</v>
      </c>
      <c r="AY88" s="125">
        <f t="shared" si="61"/>
        <v>105477557.6</v>
      </c>
      <c r="AZ88" s="125">
        <f t="shared" si="61"/>
        <v>107524684.9</v>
      </c>
      <c r="BA88" s="125">
        <f t="shared" si="61"/>
        <v>109572861.4</v>
      </c>
      <c r="BB88" s="125">
        <f t="shared" si="61"/>
        <v>111627575.6</v>
      </c>
      <c r="BC88" s="125">
        <f t="shared" si="61"/>
        <v>113686549.2</v>
      </c>
      <c r="BD88" s="125">
        <f t="shared" si="61"/>
        <v>115752459.2</v>
      </c>
      <c r="BE88" s="125">
        <f t="shared" si="61"/>
        <v>117823840.7</v>
      </c>
      <c r="BF88" s="125">
        <f t="shared" si="61"/>
        <v>119909221.8</v>
      </c>
      <c r="BG88" s="125">
        <f t="shared" si="61"/>
        <v>122022901.9</v>
      </c>
      <c r="BH88" s="125">
        <f t="shared" si="61"/>
        <v>124164689.4</v>
      </c>
      <c r="BI88" s="125">
        <f t="shared" si="61"/>
        <v>126334801.2</v>
      </c>
      <c r="BJ88" s="125">
        <f t="shared" si="61"/>
        <v>128529514.4</v>
      </c>
      <c r="BK88" s="125">
        <f t="shared" si="61"/>
        <v>130749157.5</v>
      </c>
      <c r="BL88" s="125">
        <f t="shared" si="61"/>
        <v>132991377</v>
      </c>
      <c r="BM88" s="125">
        <f t="shared" si="61"/>
        <v>135251731.9</v>
      </c>
      <c r="BN88" s="125">
        <f t="shared" si="61"/>
        <v>137534824.1</v>
      </c>
      <c r="BO88" s="125">
        <f t="shared" si="61"/>
        <v>139836099.1</v>
      </c>
      <c r="BP88" s="125">
        <f t="shared" si="61"/>
        <v>142156345.8</v>
      </c>
      <c r="BQ88" s="125">
        <f t="shared" si="61"/>
        <v>144493017.1</v>
      </c>
      <c r="BR88" s="125">
        <f t="shared" si="61"/>
        <v>146847108.8</v>
      </c>
      <c r="BS88" s="125">
        <f t="shared" si="61"/>
        <v>149217237.6</v>
      </c>
      <c r="BT88" s="125">
        <f t="shared" si="61"/>
        <v>151602005.9</v>
      </c>
      <c r="BU88" s="125">
        <f t="shared" si="61"/>
        <v>154002533</v>
      </c>
      <c r="BV88" s="125">
        <f t="shared" si="61"/>
        <v>156416969.9</v>
      </c>
      <c r="BW88" s="125">
        <f t="shared" si="61"/>
        <v>158846407.9</v>
      </c>
      <c r="BX88" s="125">
        <f t="shared" si="61"/>
        <v>161289921.4</v>
      </c>
      <c r="BY88" s="125">
        <f t="shared" si="61"/>
        <v>163745228</v>
      </c>
      <c r="BZ88" s="125">
        <f t="shared" si="61"/>
        <v>166215978.8</v>
      </c>
      <c r="CA88" s="125">
        <f t="shared" si="61"/>
        <v>168699692.8</v>
      </c>
      <c r="CB88" s="125">
        <f t="shared" si="61"/>
        <v>171197317.7</v>
      </c>
      <c r="CC88" s="125">
        <f t="shared" si="61"/>
        <v>173707667.2</v>
      </c>
      <c r="CD88" s="125">
        <f t="shared" si="61"/>
        <v>176231688.7</v>
      </c>
      <c r="CE88" s="125">
        <f t="shared" si="61"/>
        <v>178768843</v>
      </c>
      <c r="CF88" s="125">
        <f t="shared" si="61"/>
        <v>181318583.2</v>
      </c>
      <c r="CG88" s="125">
        <f t="shared" si="61"/>
        <v>183881779.8</v>
      </c>
      <c r="CH88" s="125">
        <f t="shared" si="61"/>
        <v>186457584</v>
      </c>
      <c r="CI88" s="125">
        <f t="shared" si="61"/>
        <v>188777296</v>
      </c>
      <c r="CJ88" s="125">
        <f t="shared" si="61"/>
        <v>191074552.7</v>
      </c>
      <c r="CK88" s="125">
        <f t="shared" si="61"/>
        <v>193360046.5</v>
      </c>
      <c r="CL88" s="125">
        <f t="shared" si="61"/>
        <v>195637817.5</v>
      </c>
      <c r="CM88" s="125">
        <f t="shared" si="61"/>
        <v>197908077.2</v>
      </c>
      <c r="CN88" s="125">
        <f t="shared" si="61"/>
        <v>200172524.3</v>
      </c>
      <c r="CO88" s="125">
        <f t="shared" si="61"/>
        <v>202431650.2</v>
      </c>
      <c r="CP88" s="125">
        <f t="shared" si="61"/>
        <v>204686791.8</v>
      </c>
      <c r="CQ88" s="125">
        <f t="shared" si="61"/>
        <v>206938469.3</v>
      </c>
      <c r="CR88" s="125">
        <f t="shared" si="61"/>
        <v>209187104.1</v>
      </c>
      <c r="CS88" s="125">
        <f t="shared" si="61"/>
        <v>211433638.9</v>
      </c>
      <c r="CT88" s="125">
        <f t="shared" si="61"/>
        <v>213678200.5</v>
      </c>
      <c r="CU88" s="125">
        <f t="shared" si="61"/>
        <v>215921532.3</v>
      </c>
      <c r="CV88" s="125">
        <f t="shared" si="61"/>
        <v>218163844.7</v>
      </c>
      <c r="CW88" s="125">
        <f t="shared" si="61"/>
        <v>220405161.5</v>
      </c>
      <c r="CX88" s="125">
        <f t="shared" si="61"/>
        <v>222646300.2</v>
      </c>
      <c r="CY88" s="125">
        <f t="shared" si="61"/>
        <v>224887138.8</v>
      </c>
      <c r="CZ88" s="125">
        <f t="shared" si="61"/>
        <v>227128109.8</v>
      </c>
      <c r="DA88" s="125">
        <f t="shared" si="61"/>
        <v>229369189.2</v>
      </c>
      <c r="DB88" s="125">
        <f t="shared" si="61"/>
        <v>231610737.5</v>
      </c>
      <c r="DC88" s="125">
        <f t="shared" si="61"/>
        <v>233852809.7</v>
      </c>
      <c r="DD88" s="125">
        <f t="shared" si="61"/>
        <v>236095444.3</v>
      </c>
      <c r="DE88" s="125">
        <f t="shared" si="61"/>
        <v>238338917.4</v>
      </c>
      <c r="DF88" s="125">
        <f t="shared" si="61"/>
        <v>240583184.9</v>
      </c>
      <c r="DG88" s="125">
        <f t="shared" si="61"/>
        <v>242828473.6</v>
      </c>
      <c r="DH88" s="125">
        <f t="shared" si="61"/>
        <v>245074801.6</v>
      </c>
      <c r="DI88" s="125">
        <f t="shared" si="61"/>
        <v>247322058.8</v>
      </c>
      <c r="DJ88" s="125">
        <f t="shared" si="61"/>
        <v>249570651.2</v>
      </c>
      <c r="DK88" s="125">
        <f t="shared" si="61"/>
        <v>251820433.5</v>
      </c>
      <c r="DL88" s="125">
        <f t="shared" si="61"/>
        <v>254071548.5</v>
      </c>
      <c r="DM88" s="125">
        <f t="shared" si="61"/>
        <v>256323953.2</v>
      </c>
      <c r="DN88" s="125">
        <f t="shared" si="61"/>
        <v>258577774.3</v>
      </c>
      <c r="DO88" s="125">
        <f t="shared" si="61"/>
        <v>260833011.7</v>
      </c>
      <c r="DP88" s="125">
        <f t="shared" si="61"/>
        <v>263089660.2</v>
      </c>
      <c r="DQ88" s="125">
        <f t="shared" si="61"/>
        <v>265347823.1</v>
      </c>
      <c r="DR88" s="125">
        <f t="shared" si="61"/>
        <v>267607464.1</v>
      </c>
    </row>
    <row r="89" ht="14.25" customHeight="1" outlineLevel="1">
      <c r="B89" s="287" t="s">
        <v>259</v>
      </c>
      <c r="C89" s="291"/>
      <c r="D89" s="291"/>
      <c r="E89" s="291"/>
      <c r="F89" s="291"/>
      <c r="G89" s="291"/>
      <c r="H89" s="291"/>
      <c r="I89" s="291"/>
      <c r="J89" s="291"/>
      <c r="K89" s="291"/>
      <c r="L89" s="291"/>
      <c r="M89" s="291"/>
      <c r="N89" s="291"/>
      <c r="O89" s="291"/>
      <c r="P89" s="291"/>
      <c r="Q89" s="291"/>
      <c r="R89" s="291"/>
      <c r="S89" s="291"/>
      <c r="T89" s="291"/>
      <c r="U89" s="291"/>
      <c r="V89" s="291"/>
      <c r="W89" s="291"/>
      <c r="X89" s="291"/>
      <c r="Y89" s="291"/>
      <c r="Z89" s="291"/>
      <c r="AA89" s="291"/>
      <c r="AB89" s="291"/>
      <c r="AC89" s="291"/>
      <c r="AD89" s="291"/>
      <c r="AE89" s="291"/>
      <c r="AF89" s="291"/>
      <c r="AG89" s="291"/>
      <c r="AH89" s="291"/>
      <c r="AI89" s="291"/>
      <c r="AJ89" s="291"/>
      <c r="AK89" s="291"/>
      <c r="AL89" s="291"/>
      <c r="AM89" s="291"/>
      <c r="AN89" s="291"/>
      <c r="AO89" s="291"/>
      <c r="AP89" s="291"/>
      <c r="AQ89" s="291"/>
      <c r="AR89" s="291"/>
      <c r="AS89" s="291"/>
      <c r="AT89" s="291"/>
      <c r="AU89" s="291"/>
      <c r="AV89" s="291"/>
      <c r="AW89" s="291"/>
      <c r="AX89" s="291"/>
      <c r="AY89" s="291"/>
      <c r="AZ89" s="291"/>
      <c r="BA89" s="291"/>
      <c r="BB89" s="291"/>
      <c r="BC89" s="291"/>
      <c r="BD89" s="291"/>
      <c r="BE89" s="291"/>
      <c r="BF89" s="291"/>
      <c r="BG89" s="291"/>
      <c r="BH89" s="291"/>
      <c r="BI89" s="291"/>
      <c r="BJ89" s="291"/>
      <c r="BK89" s="291"/>
      <c r="BL89" s="291"/>
      <c r="BM89" s="291"/>
      <c r="BN89" s="291"/>
      <c r="BO89" s="291"/>
      <c r="BP89" s="291"/>
      <c r="BQ89" s="291"/>
      <c r="BR89" s="291"/>
      <c r="BS89" s="291"/>
      <c r="BT89" s="291"/>
      <c r="BU89" s="291"/>
      <c r="BV89" s="291"/>
      <c r="BW89" s="291"/>
      <c r="BX89" s="291"/>
      <c r="BY89" s="291"/>
      <c r="BZ89" s="291"/>
      <c r="CA89" s="291"/>
      <c r="CB89" s="291"/>
      <c r="CC89" s="291"/>
      <c r="CD89" s="291"/>
      <c r="CE89" s="291"/>
      <c r="CF89" s="291"/>
      <c r="CG89" s="291"/>
      <c r="CH89" s="291"/>
      <c r="CI89" s="291"/>
      <c r="CJ89" s="291"/>
      <c r="CK89" s="291"/>
      <c r="CL89" s="291"/>
      <c r="CM89" s="291"/>
      <c r="CN89" s="291"/>
      <c r="CO89" s="291"/>
      <c r="CP89" s="291"/>
      <c r="CQ89" s="291"/>
      <c r="CR89" s="291"/>
      <c r="CS89" s="291"/>
      <c r="CT89" s="291"/>
      <c r="CU89" s="291"/>
      <c r="CV89" s="291"/>
      <c r="CW89" s="291"/>
      <c r="CX89" s="291"/>
      <c r="CY89" s="291"/>
      <c r="CZ89" s="291"/>
      <c r="DA89" s="291"/>
      <c r="DB89" s="291"/>
      <c r="DC89" s="291"/>
      <c r="DD89" s="291"/>
      <c r="DE89" s="291"/>
      <c r="DF89" s="291"/>
      <c r="DG89" s="291"/>
      <c r="DH89" s="291"/>
      <c r="DI89" s="291"/>
      <c r="DJ89" s="291"/>
      <c r="DK89" s="291"/>
      <c r="DL89" s="291"/>
      <c r="DM89" s="291"/>
      <c r="DN89" s="291"/>
      <c r="DO89" s="291"/>
      <c r="DP89" s="291"/>
      <c r="DQ89" s="291"/>
      <c r="DR89" s="291"/>
    </row>
    <row r="90" ht="14.25" customHeight="1" outlineLevel="1">
      <c r="B90" s="277" t="str">
        <f>'Fund Raising'!B27</f>
        <v>Early Backers / Angels</v>
      </c>
      <c r="C90" s="38">
        <f t="shared" ref="C90:DR90" si="62">C11*C$47/100</f>
        <v>0</v>
      </c>
      <c r="D90" s="38">
        <f t="shared" si="62"/>
        <v>0</v>
      </c>
      <c r="E90" s="38">
        <f t="shared" si="62"/>
        <v>0</v>
      </c>
      <c r="F90" s="38">
        <f t="shared" si="62"/>
        <v>0</v>
      </c>
      <c r="G90" s="38">
        <f t="shared" si="62"/>
        <v>0</v>
      </c>
      <c r="H90" s="38">
        <f t="shared" si="62"/>
        <v>0</v>
      </c>
      <c r="I90" s="38">
        <f t="shared" si="62"/>
        <v>11574.07407</v>
      </c>
      <c r="J90" s="38">
        <f t="shared" si="62"/>
        <v>11574.07407</v>
      </c>
      <c r="K90" s="38">
        <f t="shared" si="62"/>
        <v>11574.07407</v>
      </c>
      <c r="L90" s="38">
        <f t="shared" si="62"/>
        <v>11574.07407</v>
      </c>
      <c r="M90" s="38">
        <f t="shared" si="62"/>
        <v>11574.07407</v>
      </c>
      <c r="N90" s="38">
        <f t="shared" si="62"/>
        <v>11574.07407</v>
      </c>
      <c r="O90" s="38">
        <f t="shared" si="62"/>
        <v>11574.07407</v>
      </c>
      <c r="P90" s="38">
        <f t="shared" si="62"/>
        <v>11574.07407</v>
      </c>
      <c r="Q90" s="38">
        <f t="shared" si="62"/>
        <v>11574.07407</v>
      </c>
      <c r="R90" s="38">
        <f t="shared" si="62"/>
        <v>11574.07407</v>
      </c>
      <c r="S90" s="38">
        <f t="shared" si="62"/>
        <v>11574.07407</v>
      </c>
      <c r="T90" s="38">
        <f t="shared" si="62"/>
        <v>11574.07407</v>
      </c>
      <c r="U90" s="38">
        <f t="shared" si="62"/>
        <v>11574.07407</v>
      </c>
      <c r="V90" s="38">
        <f t="shared" si="62"/>
        <v>11574.07407</v>
      </c>
      <c r="W90" s="38">
        <f t="shared" si="62"/>
        <v>11574.07407</v>
      </c>
      <c r="X90" s="38">
        <f t="shared" si="62"/>
        <v>11574.07407</v>
      </c>
      <c r="Y90" s="38">
        <f t="shared" si="62"/>
        <v>11574.07407</v>
      </c>
      <c r="Z90" s="38">
        <f t="shared" si="62"/>
        <v>11574.07407</v>
      </c>
      <c r="AA90" s="38">
        <f t="shared" si="62"/>
        <v>11574.07407</v>
      </c>
      <c r="AB90" s="38">
        <f t="shared" si="62"/>
        <v>11574.07407</v>
      </c>
      <c r="AC90" s="38">
        <f t="shared" si="62"/>
        <v>11574.07407</v>
      </c>
      <c r="AD90" s="38">
        <f t="shared" si="62"/>
        <v>11574.07407</v>
      </c>
      <c r="AE90" s="38">
        <f t="shared" si="62"/>
        <v>11574.07407</v>
      </c>
      <c r="AF90" s="38">
        <f t="shared" si="62"/>
        <v>11574.07407</v>
      </c>
      <c r="AG90" s="38">
        <f t="shared" si="62"/>
        <v>0</v>
      </c>
      <c r="AH90" s="38">
        <f t="shared" si="62"/>
        <v>0</v>
      </c>
      <c r="AI90" s="38">
        <f t="shared" si="62"/>
        <v>0</v>
      </c>
      <c r="AJ90" s="38">
        <f t="shared" si="62"/>
        <v>0</v>
      </c>
      <c r="AK90" s="38">
        <f t="shared" si="62"/>
        <v>0</v>
      </c>
      <c r="AL90" s="38">
        <f t="shared" si="62"/>
        <v>0</v>
      </c>
      <c r="AM90" s="38">
        <f t="shared" si="62"/>
        <v>0</v>
      </c>
      <c r="AN90" s="38">
        <f t="shared" si="62"/>
        <v>0</v>
      </c>
      <c r="AO90" s="38">
        <f t="shared" si="62"/>
        <v>0</v>
      </c>
      <c r="AP90" s="38">
        <f t="shared" si="62"/>
        <v>0</v>
      </c>
      <c r="AQ90" s="38">
        <f t="shared" si="62"/>
        <v>0</v>
      </c>
      <c r="AR90" s="38">
        <f t="shared" si="62"/>
        <v>0</v>
      </c>
      <c r="AS90" s="38">
        <f t="shared" si="62"/>
        <v>0</v>
      </c>
      <c r="AT90" s="38">
        <f t="shared" si="62"/>
        <v>0</v>
      </c>
      <c r="AU90" s="38">
        <f t="shared" si="62"/>
        <v>0</v>
      </c>
      <c r="AV90" s="38">
        <f t="shared" si="62"/>
        <v>0</v>
      </c>
      <c r="AW90" s="38">
        <f t="shared" si="62"/>
        <v>0</v>
      </c>
      <c r="AX90" s="38">
        <f t="shared" si="62"/>
        <v>0</v>
      </c>
      <c r="AY90" s="38">
        <f t="shared" si="62"/>
        <v>0</v>
      </c>
      <c r="AZ90" s="38">
        <f t="shared" si="62"/>
        <v>0</v>
      </c>
      <c r="BA90" s="38">
        <f t="shared" si="62"/>
        <v>0</v>
      </c>
      <c r="BB90" s="38">
        <f t="shared" si="62"/>
        <v>0</v>
      </c>
      <c r="BC90" s="38">
        <f t="shared" si="62"/>
        <v>0</v>
      </c>
      <c r="BD90" s="38">
        <f t="shared" si="62"/>
        <v>0</v>
      </c>
      <c r="BE90" s="38">
        <f t="shared" si="62"/>
        <v>0</v>
      </c>
      <c r="BF90" s="38">
        <f t="shared" si="62"/>
        <v>0</v>
      </c>
      <c r="BG90" s="38">
        <f t="shared" si="62"/>
        <v>0</v>
      </c>
      <c r="BH90" s="38">
        <f t="shared" si="62"/>
        <v>0</v>
      </c>
      <c r="BI90" s="38">
        <f t="shared" si="62"/>
        <v>0</v>
      </c>
      <c r="BJ90" s="38">
        <f t="shared" si="62"/>
        <v>0</v>
      </c>
      <c r="BK90" s="38">
        <f t="shared" si="62"/>
        <v>0</v>
      </c>
      <c r="BL90" s="38">
        <f t="shared" si="62"/>
        <v>0</v>
      </c>
      <c r="BM90" s="38">
        <f t="shared" si="62"/>
        <v>0</v>
      </c>
      <c r="BN90" s="38">
        <f t="shared" si="62"/>
        <v>0</v>
      </c>
      <c r="BO90" s="38">
        <f t="shared" si="62"/>
        <v>0</v>
      </c>
      <c r="BP90" s="38">
        <f t="shared" si="62"/>
        <v>0</v>
      </c>
      <c r="BQ90" s="38">
        <f t="shared" si="62"/>
        <v>0</v>
      </c>
      <c r="BR90" s="38">
        <f t="shared" si="62"/>
        <v>0</v>
      </c>
      <c r="BS90" s="38">
        <f t="shared" si="62"/>
        <v>0</v>
      </c>
      <c r="BT90" s="38">
        <f t="shared" si="62"/>
        <v>0</v>
      </c>
      <c r="BU90" s="38">
        <f t="shared" si="62"/>
        <v>0</v>
      </c>
      <c r="BV90" s="38">
        <f t="shared" si="62"/>
        <v>0</v>
      </c>
      <c r="BW90" s="38">
        <f t="shared" si="62"/>
        <v>0</v>
      </c>
      <c r="BX90" s="38">
        <f t="shared" si="62"/>
        <v>0</v>
      </c>
      <c r="BY90" s="38">
        <f t="shared" si="62"/>
        <v>0</v>
      </c>
      <c r="BZ90" s="38">
        <f t="shared" si="62"/>
        <v>0</v>
      </c>
      <c r="CA90" s="38">
        <f t="shared" si="62"/>
        <v>0</v>
      </c>
      <c r="CB90" s="38">
        <f t="shared" si="62"/>
        <v>0</v>
      </c>
      <c r="CC90" s="38">
        <f t="shared" si="62"/>
        <v>0</v>
      </c>
      <c r="CD90" s="38">
        <f t="shared" si="62"/>
        <v>0</v>
      </c>
      <c r="CE90" s="38">
        <f t="shared" si="62"/>
        <v>0</v>
      </c>
      <c r="CF90" s="38">
        <f t="shared" si="62"/>
        <v>0</v>
      </c>
      <c r="CG90" s="38">
        <f t="shared" si="62"/>
        <v>0</v>
      </c>
      <c r="CH90" s="38">
        <f t="shared" si="62"/>
        <v>0</v>
      </c>
      <c r="CI90" s="38">
        <f t="shared" si="62"/>
        <v>0</v>
      </c>
      <c r="CJ90" s="38">
        <f t="shared" si="62"/>
        <v>0</v>
      </c>
      <c r="CK90" s="38">
        <f t="shared" si="62"/>
        <v>0</v>
      </c>
      <c r="CL90" s="38">
        <f t="shared" si="62"/>
        <v>0</v>
      </c>
      <c r="CM90" s="38">
        <f t="shared" si="62"/>
        <v>0</v>
      </c>
      <c r="CN90" s="38">
        <f t="shared" si="62"/>
        <v>0</v>
      </c>
      <c r="CO90" s="38">
        <f t="shared" si="62"/>
        <v>0</v>
      </c>
      <c r="CP90" s="38">
        <f t="shared" si="62"/>
        <v>0</v>
      </c>
      <c r="CQ90" s="38">
        <f t="shared" si="62"/>
        <v>0</v>
      </c>
      <c r="CR90" s="38">
        <f t="shared" si="62"/>
        <v>0</v>
      </c>
      <c r="CS90" s="38">
        <f t="shared" si="62"/>
        <v>0</v>
      </c>
      <c r="CT90" s="38">
        <f t="shared" si="62"/>
        <v>0</v>
      </c>
      <c r="CU90" s="38">
        <f t="shared" si="62"/>
        <v>0</v>
      </c>
      <c r="CV90" s="38">
        <f t="shared" si="62"/>
        <v>0</v>
      </c>
      <c r="CW90" s="38">
        <f t="shared" si="62"/>
        <v>0</v>
      </c>
      <c r="CX90" s="38">
        <f t="shared" si="62"/>
        <v>0</v>
      </c>
      <c r="CY90" s="38">
        <f t="shared" si="62"/>
        <v>0</v>
      </c>
      <c r="CZ90" s="38">
        <f t="shared" si="62"/>
        <v>0</v>
      </c>
      <c r="DA90" s="38">
        <f t="shared" si="62"/>
        <v>0</v>
      </c>
      <c r="DB90" s="38">
        <f t="shared" si="62"/>
        <v>0</v>
      </c>
      <c r="DC90" s="38">
        <f t="shared" si="62"/>
        <v>0</v>
      </c>
      <c r="DD90" s="38">
        <f t="shared" si="62"/>
        <v>0</v>
      </c>
      <c r="DE90" s="38">
        <f t="shared" si="62"/>
        <v>0</v>
      </c>
      <c r="DF90" s="38">
        <f t="shared" si="62"/>
        <v>0</v>
      </c>
      <c r="DG90" s="38">
        <f t="shared" si="62"/>
        <v>0</v>
      </c>
      <c r="DH90" s="38">
        <f t="shared" si="62"/>
        <v>0</v>
      </c>
      <c r="DI90" s="38">
        <f t="shared" si="62"/>
        <v>0</v>
      </c>
      <c r="DJ90" s="38">
        <f t="shared" si="62"/>
        <v>0</v>
      </c>
      <c r="DK90" s="38">
        <f t="shared" si="62"/>
        <v>0</v>
      </c>
      <c r="DL90" s="38">
        <f t="shared" si="62"/>
        <v>0</v>
      </c>
      <c r="DM90" s="38">
        <f t="shared" si="62"/>
        <v>0</v>
      </c>
      <c r="DN90" s="38">
        <f t="shared" si="62"/>
        <v>0</v>
      </c>
      <c r="DO90" s="38">
        <f t="shared" si="62"/>
        <v>0</v>
      </c>
      <c r="DP90" s="38">
        <f t="shared" si="62"/>
        <v>0</v>
      </c>
      <c r="DQ90" s="38">
        <f t="shared" si="62"/>
        <v>0</v>
      </c>
      <c r="DR90" s="38">
        <f t="shared" si="62"/>
        <v>0</v>
      </c>
    </row>
    <row r="91" ht="14.25" customHeight="1" outlineLevel="1">
      <c r="B91" s="277" t="str">
        <f>'Fund Raising'!B28</f>
        <v>Seed</v>
      </c>
      <c r="C91" s="38">
        <f t="shared" ref="C91:DR91" si="63">C12*C$47/100</f>
        <v>0</v>
      </c>
      <c r="D91" s="38">
        <f t="shared" si="63"/>
        <v>0</v>
      </c>
      <c r="E91" s="38">
        <f t="shared" si="63"/>
        <v>0</v>
      </c>
      <c r="F91" s="38">
        <f t="shared" si="63"/>
        <v>0</v>
      </c>
      <c r="G91" s="38">
        <f t="shared" si="63"/>
        <v>0</v>
      </c>
      <c r="H91" s="38">
        <f t="shared" si="63"/>
        <v>0</v>
      </c>
      <c r="I91" s="38">
        <f t="shared" si="63"/>
        <v>20833.33333</v>
      </c>
      <c r="J91" s="38">
        <f t="shared" si="63"/>
        <v>20833.33333</v>
      </c>
      <c r="K91" s="38">
        <f t="shared" si="63"/>
        <v>20833.33333</v>
      </c>
      <c r="L91" s="38">
        <f t="shared" si="63"/>
        <v>20833.33333</v>
      </c>
      <c r="M91" s="38">
        <f t="shared" si="63"/>
        <v>20833.33333</v>
      </c>
      <c r="N91" s="38">
        <f t="shared" si="63"/>
        <v>20833.33333</v>
      </c>
      <c r="O91" s="38">
        <f t="shared" si="63"/>
        <v>20833.33333</v>
      </c>
      <c r="P91" s="38">
        <f t="shared" si="63"/>
        <v>20833.33333</v>
      </c>
      <c r="Q91" s="38">
        <f t="shared" si="63"/>
        <v>20833.33333</v>
      </c>
      <c r="R91" s="38">
        <f t="shared" si="63"/>
        <v>20833.33333</v>
      </c>
      <c r="S91" s="38">
        <f t="shared" si="63"/>
        <v>20833.33333</v>
      </c>
      <c r="T91" s="38">
        <f t="shared" si="63"/>
        <v>20833.33333</v>
      </c>
      <c r="U91" s="38">
        <f t="shared" si="63"/>
        <v>20833.33333</v>
      </c>
      <c r="V91" s="38">
        <f t="shared" si="63"/>
        <v>20833.33333</v>
      </c>
      <c r="W91" s="38">
        <f t="shared" si="63"/>
        <v>20833.33333</v>
      </c>
      <c r="X91" s="38">
        <f t="shared" si="63"/>
        <v>20833.33333</v>
      </c>
      <c r="Y91" s="38">
        <f t="shared" si="63"/>
        <v>20833.33333</v>
      </c>
      <c r="Z91" s="38">
        <f t="shared" si="63"/>
        <v>20833.33333</v>
      </c>
      <c r="AA91" s="38">
        <f t="shared" si="63"/>
        <v>20833.33333</v>
      </c>
      <c r="AB91" s="38">
        <f t="shared" si="63"/>
        <v>20833.33333</v>
      </c>
      <c r="AC91" s="38">
        <f t="shared" si="63"/>
        <v>20833.33333</v>
      </c>
      <c r="AD91" s="38">
        <f t="shared" si="63"/>
        <v>20833.33333</v>
      </c>
      <c r="AE91" s="38">
        <f t="shared" si="63"/>
        <v>20833.33333</v>
      </c>
      <c r="AF91" s="38">
        <f t="shared" si="63"/>
        <v>20833.33333</v>
      </c>
      <c r="AG91" s="38">
        <f t="shared" si="63"/>
        <v>0</v>
      </c>
      <c r="AH91" s="38">
        <f t="shared" si="63"/>
        <v>0</v>
      </c>
      <c r="AI91" s="38">
        <f t="shared" si="63"/>
        <v>0</v>
      </c>
      <c r="AJ91" s="38">
        <f t="shared" si="63"/>
        <v>0</v>
      </c>
      <c r="AK91" s="38">
        <f t="shared" si="63"/>
        <v>0</v>
      </c>
      <c r="AL91" s="38">
        <f t="shared" si="63"/>
        <v>0</v>
      </c>
      <c r="AM91" s="38">
        <f t="shared" si="63"/>
        <v>0</v>
      </c>
      <c r="AN91" s="38">
        <f t="shared" si="63"/>
        <v>0</v>
      </c>
      <c r="AO91" s="38">
        <f t="shared" si="63"/>
        <v>0</v>
      </c>
      <c r="AP91" s="38">
        <f t="shared" si="63"/>
        <v>0</v>
      </c>
      <c r="AQ91" s="38">
        <f t="shared" si="63"/>
        <v>0</v>
      </c>
      <c r="AR91" s="38">
        <f t="shared" si="63"/>
        <v>0</v>
      </c>
      <c r="AS91" s="38">
        <f t="shared" si="63"/>
        <v>0</v>
      </c>
      <c r="AT91" s="38">
        <f t="shared" si="63"/>
        <v>0</v>
      </c>
      <c r="AU91" s="38">
        <f t="shared" si="63"/>
        <v>0</v>
      </c>
      <c r="AV91" s="38">
        <f t="shared" si="63"/>
        <v>0</v>
      </c>
      <c r="AW91" s="38">
        <f t="shared" si="63"/>
        <v>0</v>
      </c>
      <c r="AX91" s="38">
        <f t="shared" si="63"/>
        <v>0</v>
      </c>
      <c r="AY91" s="38">
        <f t="shared" si="63"/>
        <v>0</v>
      </c>
      <c r="AZ91" s="38">
        <f t="shared" si="63"/>
        <v>0</v>
      </c>
      <c r="BA91" s="38">
        <f t="shared" si="63"/>
        <v>0</v>
      </c>
      <c r="BB91" s="38">
        <f t="shared" si="63"/>
        <v>0</v>
      </c>
      <c r="BC91" s="38">
        <f t="shared" si="63"/>
        <v>0</v>
      </c>
      <c r="BD91" s="38">
        <f t="shared" si="63"/>
        <v>0</v>
      </c>
      <c r="BE91" s="38">
        <f t="shared" si="63"/>
        <v>0</v>
      </c>
      <c r="BF91" s="38">
        <f t="shared" si="63"/>
        <v>0</v>
      </c>
      <c r="BG91" s="38">
        <f t="shared" si="63"/>
        <v>0</v>
      </c>
      <c r="BH91" s="38">
        <f t="shared" si="63"/>
        <v>0</v>
      </c>
      <c r="BI91" s="38">
        <f t="shared" si="63"/>
        <v>0</v>
      </c>
      <c r="BJ91" s="38">
        <f t="shared" si="63"/>
        <v>0</v>
      </c>
      <c r="BK91" s="38">
        <f t="shared" si="63"/>
        <v>0</v>
      </c>
      <c r="BL91" s="38">
        <f t="shared" si="63"/>
        <v>0</v>
      </c>
      <c r="BM91" s="38">
        <f t="shared" si="63"/>
        <v>0</v>
      </c>
      <c r="BN91" s="38">
        <f t="shared" si="63"/>
        <v>0</v>
      </c>
      <c r="BO91" s="38">
        <f t="shared" si="63"/>
        <v>0</v>
      </c>
      <c r="BP91" s="38">
        <f t="shared" si="63"/>
        <v>0</v>
      </c>
      <c r="BQ91" s="38">
        <f t="shared" si="63"/>
        <v>0</v>
      </c>
      <c r="BR91" s="38">
        <f t="shared" si="63"/>
        <v>0</v>
      </c>
      <c r="BS91" s="38">
        <f t="shared" si="63"/>
        <v>0</v>
      </c>
      <c r="BT91" s="38">
        <f t="shared" si="63"/>
        <v>0</v>
      </c>
      <c r="BU91" s="38">
        <f t="shared" si="63"/>
        <v>0</v>
      </c>
      <c r="BV91" s="38">
        <f t="shared" si="63"/>
        <v>0</v>
      </c>
      <c r="BW91" s="38">
        <f t="shared" si="63"/>
        <v>0</v>
      </c>
      <c r="BX91" s="38">
        <f t="shared" si="63"/>
        <v>0</v>
      </c>
      <c r="BY91" s="38">
        <f t="shared" si="63"/>
        <v>0</v>
      </c>
      <c r="BZ91" s="38">
        <f t="shared" si="63"/>
        <v>0</v>
      </c>
      <c r="CA91" s="38">
        <f t="shared" si="63"/>
        <v>0</v>
      </c>
      <c r="CB91" s="38">
        <f t="shared" si="63"/>
        <v>0</v>
      </c>
      <c r="CC91" s="38">
        <f t="shared" si="63"/>
        <v>0</v>
      </c>
      <c r="CD91" s="38">
        <f t="shared" si="63"/>
        <v>0</v>
      </c>
      <c r="CE91" s="38">
        <f t="shared" si="63"/>
        <v>0</v>
      </c>
      <c r="CF91" s="38">
        <f t="shared" si="63"/>
        <v>0</v>
      </c>
      <c r="CG91" s="38">
        <f t="shared" si="63"/>
        <v>0</v>
      </c>
      <c r="CH91" s="38">
        <f t="shared" si="63"/>
        <v>0</v>
      </c>
      <c r="CI91" s="38">
        <f t="shared" si="63"/>
        <v>0</v>
      </c>
      <c r="CJ91" s="38">
        <f t="shared" si="63"/>
        <v>0</v>
      </c>
      <c r="CK91" s="38">
        <f t="shared" si="63"/>
        <v>0</v>
      </c>
      <c r="CL91" s="38">
        <f t="shared" si="63"/>
        <v>0</v>
      </c>
      <c r="CM91" s="38">
        <f t="shared" si="63"/>
        <v>0</v>
      </c>
      <c r="CN91" s="38">
        <f t="shared" si="63"/>
        <v>0</v>
      </c>
      <c r="CO91" s="38">
        <f t="shared" si="63"/>
        <v>0</v>
      </c>
      <c r="CP91" s="38">
        <f t="shared" si="63"/>
        <v>0</v>
      </c>
      <c r="CQ91" s="38">
        <f t="shared" si="63"/>
        <v>0</v>
      </c>
      <c r="CR91" s="38">
        <f t="shared" si="63"/>
        <v>0</v>
      </c>
      <c r="CS91" s="38">
        <f t="shared" si="63"/>
        <v>0</v>
      </c>
      <c r="CT91" s="38">
        <f t="shared" si="63"/>
        <v>0</v>
      </c>
      <c r="CU91" s="38">
        <f t="shared" si="63"/>
        <v>0</v>
      </c>
      <c r="CV91" s="38">
        <f t="shared" si="63"/>
        <v>0</v>
      </c>
      <c r="CW91" s="38">
        <f t="shared" si="63"/>
        <v>0</v>
      </c>
      <c r="CX91" s="38">
        <f t="shared" si="63"/>
        <v>0</v>
      </c>
      <c r="CY91" s="38">
        <f t="shared" si="63"/>
        <v>0</v>
      </c>
      <c r="CZ91" s="38">
        <f t="shared" si="63"/>
        <v>0</v>
      </c>
      <c r="DA91" s="38">
        <f t="shared" si="63"/>
        <v>0</v>
      </c>
      <c r="DB91" s="38">
        <f t="shared" si="63"/>
        <v>0</v>
      </c>
      <c r="DC91" s="38">
        <f t="shared" si="63"/>
        <v>0</v>
      </c>
      <c r="DD91" s="38">
        <f t="shared" si="63"/>
        <v>0</v>
      </c>
      <c r="DE91" s="38">
        <f t="shared" si="63"/>
        <v>0</v>
      </c>
      <c r="DF91" s="38">
        <f t="shared" si="63"/>
        <v>0</v>
      </c>
      <c r="DG91" s="38">
        <f t="shared" si="63"/>
        <v>0</v>
      </c>
      <c r="DH91" s="38">
        <f t="shared" si="63"/>
        <v>0</v>
      </c>
      <c r="DI91" s="38">
        <f t="shared" si="63"/>
        <v>0</v>
      </c>
      <c r="DJ91" s="38">
        <f t="shared" si="63"/>
        <v>0</v>
      </c>
      <c r="DK91" s="38">
        <f t="shared" si="63"/>
        <v>0</v>
      </c>
      <c r="DL91" s="38">
        <f t="shared" si="63"/>
        <v>0</v>
      </c>
      <c r="DM91" s="38">
        <f t="shared" si="63"/>
        <v>0</v>
      </c>
      <c r="DN91" s="38">
        <f t="shared" si="63"/>
        <v>0</v>
      </c>
      <c r="DO91" s="38">
        <f t="shared" si="63"/>
        <v>0</v>
      </c>
      <c r="DP91" s="38">
        <f t="shared" si="63"/>
        <v>0</v>
      </c>
      <c r="DQ91" s="38">
        <f t="shared" si="63"/>
        <v>0</v>
      </c>
      <c r="DR91" s="38">
        <f t="shared" si="63"/>
        <v>0</v>
      </c>
    </row>
    <row r="92" ht="14.25" customHeight="1" outlineLevel="1">
      <c r="B92" s="277" t="str">
        <f>'Fund Raising'!B29</f>
        <v>Pre-Sale 1</v>
      </c>
      <c r="C92" s="38">
        <f t="shared" ref="C92:DR92" si="64">C13*C$47/100</f>
        <v>0</v>
      </c>
      <c r="D92" s="38">
        <f t="shared" si="64"/>
        <v>0</v>
      </c>
      <c r="E92" s="38">
        <f t="shared" si="64"/>
        <v>0</v>
      </c>
      <c r="F92" s="38">
        <f t="shared" si="64"/>
        <v>0</v>
      </c>
      <c r="G92" s="38">
        <f t="shared" si="64"/>
        <v>0</v>
      </c>
      <c r="H92" s="38">
        <f t="shared" si="64"/>
        <v>0</v>
      </c>
      <c r="I92" s="38">
        <f t="shared" si="64"/>
        <v>33333.33333</v>
      </c>
      <c r="J92" s="38">
        <f t="shared" si="64"/>
        <v>33333.33333</v>
      </c>
      <c r="K92" s="38">
        <f t="shared" si="64"/>
        <v>33333.33333</v>
      </c>
      <c r="L92" s="38">
        <f t="shared" si="64"/>
        <v>33333.33333</v>
      </c>
      <c r="M92" s="38">
        <f t="shared" si="64"/>
        <v>33333.33333</v>
      </c>
      <c r="N92" s="38">
        <f t="shared" si="64"/>
        <v>33333.33333</v>
      </c>
      <c r="O92" s="38">
        <f t="shared" si="64"/>
        <v>33333.33333</v>
      </c>
      <c r="P92" s="38">
        <f t="shared" si="64"/>
        <v>33333.33333</v>
      </c>
      <c r="Q92" s="38">
        <f t="shared" si="64"/>
        <v>33333.33333</v>
      </c>
      <c r="R92" s="38">
        <f t="shared" si="64"/>
        <v>33333.33333</v>
      </c>
      <c r="S92" s="38">
        <f t="shared" si="64"/>
        <v>33333.33333</v>
      </c>
      <c r="T92" s="38">
        <f t="shared" si="64"/>
        <v>33333.33333</v>
      </c>
      <c r="U92" s="38">
        <f t="shared" si="64"/>
        <v>33333.33333</v>
      </c>
      <c r="V92" s="38">
        <f t="shared" si="64"/>
        <v>33333.33333</v>
      </c>
      <c r="W92" s="38">
        <f t="shared" si="64"/>
        <v>33333.33333</v>
      </c>
      <c r="X92" s="38">
        <f t="shared" si="64"/>
        <v>33333.33333</v>
      </c>
      <c r="Y92" s="38">
        <f t="shared" si="64"/>
        <v>33333.33333</v>
      </c>
      <c r="Z92" s="38">
        <f t="shared" si="64"/>
        <v>33333.33333</v>
      </c>
      <c r="AA92" s="38">
        <f t="shared" si="64"/>
        <v>0</v>
      </c>
      <c r="AB92" s="38">
        <f t="shared" si="64"/>
        <v>0</v>
      </c>
      <c r="AC92" s="38">
        <f t="shared" si="64"/>
        <v>0</v>
      </c>
      <c r="AD92" s="38">
        <f t="shared" si="64"/>
        <v>0</v>
      </c>
      <c r="AE92" s="38">
        <f t="shared" si="64"/>
        <v>0</v>
      </c>
      <c r="AF92" s="38">
        <f t="shared" si="64"/>
        <v>0</v>
      </c>
      <c r="AG92" s="38">
        <f t="shared" si="64"/>
        <v>0</v>
      </c>
      <c r="AH92" s="38">
        <f t="shared" si="64"/>
        <v>0</v>
      </c>
      <c r="AI92" s="38">
        <f t="shared" si="64"/>
        <v>0</v>
      </c>
      <c r="AJ92" s="38">
        <f t="shared" si="64"/>
        <v>0</v>
      </c>
      <c r="AK92" s="38">
        <f t="shared" si="64"/>
        <v>0</v>
      </c>
      <c r="AL92" s="38">
        <f t="shared" si="64"/>
        <v>0</v>
      </c>
      <c r="AM92" s="38">
        <f t="shared" si="64"/>
        <v>0</v>
      </c>
      <c r="AN92" s="38">
        <f t="shared" si="64"/>
        <v>0</v>
      </c>
      <c r="AO92" s="38">
        <f t="shared" si="64"/>
        <v>0</v>
      </c>
      <c r="AP92" s="38">
        <f t="shared" si="64"/>
        <v>0</v>
      </c>
      <c r="AQ92" s="38">
        <f t="shared" si="64"/>
        <v>0</v>
      </c>
      <c r="AR92" s="38">
        <f t="shared" si="64"/>
        <v>0</v>
      </c>
      <c r="AS92" s="38">
        <f t="shared" si="64"/>
        <v>0</v>
      </c>
      <c r="AT92" s="38">
        <f t="shared" si="64"/>
        <v>0</v>
      </c>
      <c r="AU92" s="38">
        <f t="shared" si="64"/>
        <v>0</v>
      </c>
      <c r="AV92" s="38">
        <f t="shared" si="64"/>
        <v>0</v>
      </c>
      <c r="AW92" s="38">
        <f t="shared" si="64"/>
        <v>0</v>
      </c>
      <c r="AX92" s="38">
        <f t="shared" si="64"/>
        <v>0</v>
      </c>
      <c r="AY92" s="38">
        <f t="shared" si="64"/>
        <v>0</v>
      </c>
      <c r="AZ92" s="38">
        <f t="shared" si="64"/>
        <v>0</v>
      </c>
      <c r="BA92" s="38">
        <f t="shared" si="64"/>
        <v>0</v>
      </c>
      <c r="BB92" s="38">
        <f t="shared" si="64"/>
        <v>0</v>
      </c>
      <c r="BC92" s="38">
        <f t="shared" si="64"/>
        <v>0</v>
      </c>
      <c r="BD92" s="38">
        <f t="shared" si="64"/>
        <v>0</v>
      </c>
      <c r="BE92" s="38">
        <f t="shared" si="64"/>
        <v>0</v>
      </c>
      <c r="BF92" s="38">
        <f t="shared" si="64"/>
        <v>0</v>
      </c>
      <c r="BG92" s="38">
        <f t="shared" si="64"/>
        <v>0</v>
      </c>
      <c r="BH92" s="38">
        <f t="shared" si="64"/>
        <v>0</v>
      </c>
      <c r="BI92" s="38">
        <f t="shared" si="64"/>
        <v>0</v>
      </c>
      <c r="BJ92" s="38">
        <f t="shared" si="64"/>
        <v>0</v>
      </c>
      <c r="BK92" s="38">
        <f t="shared" si="64"/>
        <v>0</v>
      </c>
      <c r="BL92" s="38">
        <f t="shared" si="64"/>
        <v>0</v>
      </c>
      <c r="BM92" s="38">
        <f t="shared" si="64"/>
        <v>0</v>
      </c>
      <c r="BN92" s="38">
        <f t="shared" si="64"/>
        <v>0</v>
      </c>
      <c r="BO92" s="38">
        <f t="shared" si="64"/>
        <v>0</v>
      </c>
      <c r="BP92" s="38">
        <f t="shared" si="64"/>
        <v>0</v>
      </c>
      <c r="BQ92" s="38">
        <f t="shared" si="64"/>
        <v>0</v>
      </c>
      <c r="BR92" s="38">
        <f t="shared" si="64"/>
        <v>0</v>
      </c>
      <c r="BS92" s="38">
        <f t="shared" si="64"/>
        <v>0</v>
      </c>
      <c r="BT92" s="38">
        <f t="shared" si="64"/>
        <v>0</v>
      </c>
      <c r="BU92" s="38">
        <f t="shared" si="64"/>
        <v>0</v>
      </c>
      <c r="BV92" s="38">
        <f t="shared" si="64"/>
        <v>0</v>
      </c>
      <c r="BW92" s="38">
        <f t="shared" si="64"/>
        <v>0</v>
      </c>
      <c r="BX92" s="38">
        <f t="shared" si="64"/>
        <v>0</v>
      </c>
      <c r="BY92" s="38">
        <f t="shared" si="64"/>
        <v>0</v>
      </c>
      <c r="BZ92" s="38">
        <f t="shared" si="64"/>
        <v>0</v>
      </c>
      <c r="CA92" s="38">
        <f t="shared" si="64"/>
        <v>0</v>
      </c>
      <c r="CB92" s="38">
        <f t="shared" si="64"/>
        <v>0</v>
      </c>
      <c r="CC92" s="38">
        <f t="shared" si="64"/>
        <v>0</v>
      </c>
      <c r="CD92" s="38">
        <f t="shared" si="64"/>
        <v>0</v>
      </c>
      <c r="CE92" s="38">
        <f t="shared" si="64"/>
        <v>0</v>
      </c>
      <c r="CF92" s="38">
        <f t="shared" si="64"/>
        <v>0</v>
      </c>
      <c r="CG92" s="38">
        <f t="shared" si="64"/>
        <v>0</v>
      </c>
      <c r="CH92" s="38">
        <f t="shared" si="64"/>
        <v>0</v>
      </c>
      <c r="CI92" s="38">
        <f t="shared" si="64"/>
        <v>0</v>
      </c>
      <c r="CJ92" s="38">
        <f t="shared" si="64"/>
        <v>0</v>
      </c>
      <c r="CK92" s="38">
        <f t="shared" si="64"/>
        <v>0</v>
      </c>
      <c r="CL92" s="38">
        <f t="shared" si="64"/>
        <v>0</v>
      </c>
      <c r="CM92" s="38">
        <f t="shared" si="64"/>
        <v>0</v>
      </c>
      <c r="CN92" s="38">
        <f t="shared" si="64"/>
        <v>0</v>
      </c>
      <c r="CO92" s="38">
        <f t="shared" si="64"/>
        <v>0</v>
      </c>
      <c r="CP92" s="38">
        <f t="shared" si="64"/>
        <v>0</v>
      </c>
      <c r="CQ92" s="38">
        <f t="shared" si="64"/>
        <v>0</v>
      </c>
      <c r="CR92" s="38">
        <f t="shared" si="64"/>
        <v>0</v>
      </c>
      <c r="CS92" s="38">
        <f t="shared" si="64"/>
        <v>0</v>
      </c>
      <c r="CT92" s="38">
        <f t="shared" si="64"/>
        <v>0</v>
      </c>
      <c r="CU92" s="38">
        <f t="shared" si="64"/>
        <v>0</v>
      </c>
      <c r="CV92" s="38">
        <f t="shared" si="64"/>
        <v>0</v>
      </c>
      <c r="CW92" s="38">
        <f t="shared" si="64"/>
        <v>0</v>
      </c>
      <c r="CX92" s="38">
        <f t="shared" si="64"/>
        <v>0</v>
      </c>
      <c r="CY92" s="38">
        <f t="shared" si="64"/>
        <v>0</v>
      </c>
      <c r="CZ92" s="38">
        <f t="shared" si="64"/>
        <v>0</v>
      </c>
      <c r="DA92" s="38">
        <f t="shared" si="64"/>
        <v>0</v>
      </c>
      <c r="DB92" s="38">
        <f t="shared" si="64"/>
        <v>0</v>
      </c>
      <c r="DC92" s="38">
        <f t="shared" si="64"/>
        <v>0</v>
      </c>
      <c r="DD92" s="38">
        <f t="shared" si="64"/>
        <v>0</v>
      </c>
      <c r="DE92" s="38">
        <f t="shared" si="64"/>
        <v>0</v>
      </c>
      <c r="DF92" s="38">
        <f t="shared" si="64"/>
        <v>0</v>
      </c>
      <c r="DG92" s="38">
        <f t="shared" si="64"/>
        <v>0</v>
      </c>
      <c r="DH92" s="38">
        <f t="shared" si="64"/>
        <v>0</v>
      </c>
      <c r="DI92" s="38">
        <f t="shared" si="64"/>
        <v>0</v>
      </c>
      <c r="DJ92" s="38">
        <f t="shared" si="64"/>
        <v>0</v>
      </c>
      <c r="DK92" s="38">
        <f t="shared" si="64"/>
        <v>0</v>
      </c>
      <c r="DL92" s="38">
        <f t="shared" si="64"/>
        <v>0</v>
      </c>
      <c r="DM92" s="38">
        <f t="shared" si="64"/>
        <v>0</v>
      </c>
      <c r="DN92" s="38">
        <f t="shared" si="64"/>
        <v>0</v>
      </c>
      <c r="DO92" s="38">
        <f t="shared" si="64"/>
        <v>0</v>
      </c>
      <c r="DP92" s="38">
        <f t="shared" si="64"/>
        <v>0</v>
      </c>
      <c r="DQ92" s="38">
        <f t="shared" si="64"/>
        <v>0</v>
      </c>
      <c r="DR92" s="38">
        <f t="shared" si="64"/>
        <v>0</v>
      </c>
    </row>
    <row r="93" ht="14.25" customHeight="1" outlineLevel="1">
      <c r="B93" s="277" t="str">
        <f>'Fund Raising'!B30</f>
        <v>Pre-Sale 2</v>
      </c>
      <c r="C93" s="38">
        <f t="shared" ref="C93:DR93" si="65">C14*C$47/100</f>
        <v>0</v>
      </c>
      <c r="D93" s="38">
        <f t="shared" si="65"/>
        <v>0</v>
      </c>
      <c r="E93" s="38">
        <f t="shared" si="65"/>
        <v>0</v>
      </c>
      <c r="F93" s="38">
        <f t="shared" si="65"/>
        <v>0</v>
      </c>
      <c r="G93" s="38">
        <f t="shared" si="65"/>
        <v>0</v>
      </c>
      <c r="H93" s="38">
        <f t="shared" si="65"/>
        <v>0</v>
      </c>
      <c r="I93" s="38">
        <f t="shared" si="65"/>
        <v>0</v>
      </c>
      <c r="J93" s="38">
        <f t="shared" si="65"/>
        <v>0</v>
      </c>
      <c r="K93" s="38">
        <f t="shared" si="65"/>
        <v>0</v>
      </c>
      <c r="L93" s="38">
        <f t="shared" si="65"/>
        <v>0</v>
      </c>
      <c r="M93" s="38">
        <f t="shared" si="65"/>
        <v>0</v>
      </c>
      <c r="N93" s="38">
        <f t="shared" si="65"/>
        <v>0</v>
      </c>
      <c r="O93" s="38">
        <f t="shared" si="65"/>
        <v>0</v>
      </c>
      <c r="P93" s="38">
        <f t="shared" si="65"/>
        <v>0</v>
      </c>
      <c r="Q93" s="38">
        <f t="shared" si="65"/>
        <v>0</v>
      </c>
      <c r="R93" s="38">
        <f t="shared" si="65"/>
        <v>0</v>
      </c>
      <c r="S93" s="38">
        <f t="shared" si="65"/>
        <v>0</v>
      </c>
      <c r="T93" s="38">
        <f t="shared" si="65"/>
        <v>0</v>
      </c>
      <c r="U93" s="38">
        <f t="shared" si="65"/>
        <v>0</v>
      </c>
      <c r="V93" s="38">
        <f t="shared" si="65"/>
        <v>0</v>
      </c>
      <c r="W93" s="38">
        <f t="shared" si="65"/>
        <v>0</v>
      </c>
      <c r="X93" s="38">
        <f t="shared" si="65"/>
        <v>0</v>
      </c>
      <c r="Y93" s="38">
        <f t="shared" si="65"/>
        <v>0</v>
      </c>
      <c r="Z93" s="38">
        <f t="shared" si="65"/>
        <v>0</v>
      </c>
      <c r="AA93" s="38">
        <f t="shared" si="65"/>
        <v>0</v>
      </c>
      <c r="AB93" s="38">
        <f t="shared" si="65"/>
        <v>0</v>
      </c>
      <c r="AC93" s="38">
        <f t="shared" si="65"/>
        <v>0</v>
      </c>
      <c r="AD93" s="38">
        <f t="shared" si="65"/>
        <v>0</v>
      </c>
      <c r="AE93" s="38">
        <f t="shared" si="65"/>
        <v>0</v>
      </c>
      <c r="AF93" s="38">
        <f t="shared" si="65"/>
        <v>0</v>
      </c>
      <c r="AG93" s="38">
        <f t="shared" si="65"/>
        <v>0</v>
      </c>
      <c r="AH93" s="38">
        <f t="shared" si="65"/>
        <v>0</v>
      </c>
      <c r="AI93" s="38">
        <f t="shared" si="65"/>
        <v>0</v>
      </c>
      <c r="AJ93" s="38">
        <f t="shared" si="65"/>
        <v>0</v>
      </c>
      <c r="AK93" s="38">
        <f t="shared" si="65"/>
        <v>0</v>
      </c>
      <c r="AL93" s="38">
        <f t="shared" si="65"/>
        <v>0</v>
      </c>
      <c r="AM93" s="38">
        <f t="shared" si="65"/>
        <v>0</v>
      </c>
      <c r="AN93" s="38">
        <f t="shared" si="65"/>
        <v>0</v>
      </c>
      <c r="AO93" s="38">
        <f t="shared" si="65"/>
        <v>0</v>
      </c>
      <c r="AP93" s="38">
        <f t="shared" si="65"/>
        <v>0</v>
      </c>
      <c r="AQ93" s="38">
        <f t="shared" si="65"/>
        <v>0</v>
      </c>
      <c r="AR93" s="38">
        <f t="shared" si="65"/>
        <v>0</v>
      </c>
      <c r="AS93" s="38">
        <f t="shared" si="65"/>
        <v>0</v>
      </c>
      <c r="AT93" s="38">
        <f t="shared" si="65"/>
        <v>0</v>
      </c>
      <c r="AU93" s="38">
        <f t="shared" si="65"/>
        <v>0</v>
      </c>
      <c r="AV93" s="38">
        <f t="shared" si="65"/>
        <v>0</v>
      </c>
      <c r="AW93" s="38">
        <f t="shared" si="65"/>
        <v>0</v>
      </c>
      <c r="AX93" s="38">
        <f t="shared" si="65"/>
        <v>0</v>
      </c>
      <c r="AY93" s="38">
        <f t="shared" si="65"/>
        <v>0</v>
      </c>
      <c r="AZ93" s="38">
        <f t="shared" si="65"/>
        <v>0</v>
      </c>
      <c r="BA93" s="38">
        <f t="shared" si="65"/>
        <v>0</v>
      </c>
      <c r="BB93" s="38">
        <f t="shared" si="65"/>
        <v>0</v>
      </c>
      <c r="BC93" s="38">
        <f t="shared" si="65"/>
        <v>0</v>
      </c>
      <c r="BD93" s="38">
        <f t="shared" si="65"/>
        <v>0</v>
      </c>
      <c r="BE93" s="38">
        <f t="shared" si="65"/>
        <v>0</v>
      </c>
      <c r="BF93" s="38">
        <f t="shared" si="65"/>
        <v>0</v>
      </c>
      <c r="BG93" s="38">
        <f t="shared" si="65"/>
        <v>0</v>
      </c>
      <c r="BH93" s="38">
        <f t="shared" si="65"/>
        <v>0</v>
      </c>
      <c r="BI93" s="38">
        <f t="shared" si="65"/>
        <v>0</v>
      </c>
      <c r="BJ93" s="38">
        <f t="shared" si="65"/>
        <v>0</v>
      </c>
      <c r="BK93" s="38">
        <f t="shared" si="65"/>
        <v>0</v>
      </c>
      <c r="BL93" s="38">
        <f t="shared" si="65"/>
        <v>0</v>
      </c>
      <c r="BM93" s="38">
        <f t="shared" si="65"/>
        <v>0</v>
      </c>
      <c r="BN93" s="38">
        <f t="shared" si="65"/>
        <v>0</v>
      </c>
      <c r="BO93" s="38">
        <f t="shared" si="65"/>
        <v>0</v>
      </c>
      <c r="BP93" s="38">
        <f t="shared" si="65"/>
        <v>0</v>
      </c>
      <c r="BQ93" s="38">
        <f t="shared" si="65"/>
        <v>0</v>
      </c>
      <c r="BR93" s="38">
        <f t="shared" si="65"/>
        <v>0</v>
      </c>
      <c r="BS93" s="38">
        <f t="shared" si="65"/>
        <v>0</v>
      </c>
      <c r="BT93" s="38">
        <f t="shared" si="65"/>
        <v>0</v>
      </c>
      <c r="BU93" s="38">
        <f t="shared" si="65"/>
        <v>0</v>
      </c>
      <c r="BV93" s="38">
        <f t="shared" si="65"/>
        <v>0</v>
      </c>
      <c r="BW93" s="38">
        <f t="shared" si="65"/>
        <v>0</v>
      </c>
      <c r="BX93" s="38">
        <f t="shared" si="65"/>
        <v>0</v>
      </c>
      <c r="BY93" s="38">
        <f t="shared" si="65"/>
        <v>0</v>
      </c>
      <c r="BZ93" s="38">
        <f t="shared" si="65"/>
        <v>0</v>
      </c>
      <c r="CA93" s="38">
        <f t="shared" si="65"/>
        <v>0</v>
      </c>
      <c r="CB93" s="38">
        <f t="shared" si="65"/>
        <v>0</v>
      </c>
      <c r="CC93" s="38">
        <f t="shared" si="65"/>
        <v>0</v>
      </c>
      <c r="CD93" s="38">
        <f t="shared" si="65"/>
        <v>0</v>
      </c>
      <c r="CE93" s="38">
        <f t="shared" si="65"/>
        <v>0</v>
      </c>
      <c r="CF93" s="38">
        <f t="shared" si="65"/>
        <v>0</v>
      </c>
      <c r="CG93" s="38">
        <f t="shared" si="65"/>
        <v>0</v>
      </c>
      <c r="CH93" s="38">
        <f t="shared" si="65"/>
        <v>0</v>
      </c>
      <c r="CI93" s="38">
        <f t="shared" si="65"/>
        <v>0</v>
      </c>
      <c r="CJ93" s="38">
        <f t="shared" si="65"/>
        <v>0</v>
      </c>
      <c r="CK93" s="38">
        <f t="shared" si="65"/>
        <v>0</v>
      </c>
      <c r="CL93" s="38">
        <f t="shared" si="65"/>
        <v>0</v>
      </c>
      <c r="CM93" s="38">
        <f t="shared" si="65"/>
        <v>0</v>
      </c>
      <c r="CN93" s="38">
        <f t="shared" si="65"/>
        <v>0</v>
      </c>
      <c r="CO93" s="38">
        <f t="shared" si="65"/>
        <v>0</v>
      </c>
      <c r="CP93" s="38">
        <f t="shared" si="65"/>
        <v>0</v>
      </c>
      <c r="CQ93" s="38">
        <f t="shared" si="65"/>
        <v>0</v>
      </c>
      <c r="CR93" s="38">
        <f t="shared" si="65"/>
        <v>0</v>
      </c>
      <c r="CS93" s="38">
        <f t="shared" si="65"/>
        <v>0</v>
      </c>
      <c r="CT93" s="38">
        <f t="shared" si="65"/>
        <v>0</v>
      </c>
      <c r="CU93" s="38">
        <f t="shared" si="65"/>
        <v>0</v>
      </c>
      <c r="CV93" s="38">
        <f t="shared" si="65"/>
        <v>0</v>
      </c>
      <c r="CW93" s="38">
        <f t="shared" si="65"/>
        <v>0</v>
      </c>
      <c r="CX93" s="38">
        <f t="shared" si="65"/>
        <v>0</v>
      </c>
      <c r="CY93" s="38">
        <f t="shared" si="65"/>
        <v>0</v>
      </c>
      <c r="CZ93" s="38">
        <f t="shared" si="65"/>
        <v>0</v>
      </c>
      <c r="DA93" s="38">
        <f t="shared" si="65"/>
        <v>0</v>
      </c>
      <c r="DB93" s="38">
        <f t="shared" si="65"/>
        <v>0</v>
      </c>
      <c r="DC93" s="38">
        <f t="shared" si="65"/>
        <v>0</v>
      </c>
      <c r="DD93" s="38">
        <f t="shared" si="65"/>
        <v>0</v>
      </c>
      <c r="DE93" s="38">
        <f t="shared" si="65"/>
        <v>0</v>
      </c>
      <c r="DF93" s="38">
        <f t="shared" si="65"/>
        <v>0</v>
      </c>
      <c r="DG93" s="38">
        <f t="shared" si="65"/>
        <v>0</v>
      </c>
      <c r="DH93" s="38">
        <f t="shared" si="65"/>
        <v>0</v>
      </c>
      <c r="DI93" s="38">
        <f t="shared" si="65"/>
        <v>0</v>
      </c>
      <c r="DJ93" s="38">
        <f t="shared" si="65"/>
        <v>0</v>
      </c>
      <c r="DK93" s="38">
        <f t="shared" si="65"/>
        <v>0</v>
      </c>
      <c r="DL93" s="38">
        <f t="shared" si="65"/>
        <v>0</v>
      </c>
      <c r="DM93" s="38">
        <f t="shared" si="65"/>
        <v>0</v>
      </c>
      <c r="DN93" s="38">
        <f t="shared" si="65"/>
        <v>0</v>
      </c>
      <c r="DO93" s="38">
        <f t="shared" si="65"/>
        <v>0</v>
      </c>
      <c r="DP93" s="38">
        <f t="shared" si="65"/>
        <v>0</v>
      </c>
      <c r="DQ93" s="38">
        <f t="shared" si="65"/>
        <v>0</v>
      </c>
      <c r="DR93" s="38">
        <f t="shared" si="65"/>
        <v>0</v>
      </c>
    </row>
    <row r="94" ht="14.25" customHeight="1" outlineLevel="1">
      <c r="B94" s="277" t="str">
        <f>'Fund Raising'!B31</f>
        <v>Public Sale</v>
      </c>
      <c r="C94" s="38">
        <f t="shared" ref="C94:DR94" si="66">C15*C$47/100</f>
        <v>131250</v>
      </c>
      <c r="D94" s="38">
        <f t="shared" si="66"/>
        <v>43750</v>
      </c>
      <c r="E94" s="38">
        <f t="shared" si="66"/>
        <v>43750</v>
      </c>
      <c r="F94" s="38">
        <f t="shared" si="66"/>
        <v>43750</v>
      </c>
      <c r="G94" s="38">
        <f t="shared" si="66"/>
        <v>43750</v>
      </c>
      <c r="H94" s="38">
        <f t="shared" si="66"/>
        <v>43750</v>
      </c>
      <c r="I94" s="38">
        <f t="shared" si="66"/>
        <v>0</v>
      </c>
      <c r="J94" s="38">
        <f t="shared" si="66"/>
        <v>0</v>
      </c>
      <c r="K94" s="38">
        <f t="shared" si="66"/>
        <v>0</v>
      </c>
      <c r="L94" s="38">
        <f t="shared" si="66"/>
        <v>0</v>
      </c>
      <c r="M94" s="38">
        <f t="shared" si="66"/>
        <v>0</v>
      </c>
      <c r="N94" s="38">
        <f t="shared" si="66"/>
        <v>0</v>
      </c>
      <c r="O94" s="38">
        <f t="shared" si="66"/>
        <v>0</v>
      </c>
      <c r="P94" s="38">
        <f t="shared" si="66"/>
        <v>0</v>
      </c>
      <c r="Q94" s="38">
        <f t="shared" si="66"/>
        <v>0</v>
      </c>
      <c r="R94" s="38">
        <f t="shared" si="66"/>
        <v>0</v>
      </c>
      <c r="S94" s="38">
        <f t="shared" si="66"/>
        <v>0</v>
      </c>
      <c r="T94" s="38">
        <f t="shared" si="66"/>
        <v>0</v>
      </c>
      <c r="U94" s="38">
        <f t="shared" si="66"/>
        <v>0</v>
      </c>
      <c r="V94" s="38">
        <f t="shared" si="66"/>
        <v>0</v>
      </c>
      <c r="W94" s="38">
        <f t="shared" si="66"/>
        <v>0</v>
      </c>
      <c r="X94" s="38">
        <f t="shared" si="66"/>
        <v>0</v>
      </c>
      <c r="Y94" s="38">
        <f t="shared" si="66"/>
        <v>0</v>
      </c>
      <c r="Z94" s="38">
        <f t="shared" si="66"/>
        <v>0</v>
      </c>
      <c r="AA94" s="38">
        <f t="shared" si="66"/>
        <v>0</v>
      </c>
      <c r="AB94" s="38">
        <f t="shared" si="66"/>
        <v>0</v>
      </c>
      <c r="AC94" s="38">
        <f t="shared" si="66"/>
        <v>0</v>
      </c>
      <c r="AD94" s="38">
        <f t="shared" si="66"/>
        <v>0</v>
      </c>
      <c r="AE94" s="38">
        <f t="shared" si="66"/>
        <v>0</v>
      </c>
      <c r="AF94" s="38">
        <f t="shared" si="66"/>
        <v>0</v>
      </c>
      <c r="AG94" s="38">
        <f t="shared" si="66"/>
        <v>0</v>
      </c>
      <c r="AH94" s="38">
        <f t="shared" si="66"/>
        <v>0</v>
      </c>
      <c r="AI94" s="38">
        <f t="shared" si="66"/>
        <v>0</v>
      </c>
      <c r="AJ94" s="38">
        <f t="shared" si="66"/>
        <v>0</v>
      </c>
      <c r="AK94" s="38">
        <f t="shared" si="66"/>
        <v>0</v>
      </c>
      <c r="AL94" s="38">
        <f t="shared" si="66"/>
        <v>0</v>
      </c>
      <c r="AM94" s="38">
        <f t="shared" si="66"/>
        <v>0</v>
      </c>
      <c r="AN94" s="38">
        <f t="shared" si="66"/>
        <v>0</v>
      </c>
      <c r="AO94" s="38">
        <f t="shared" si="66"/>
        <v>0</v>
      </c>
      <c r="AP94" s="38">
        <f t="shared" si="66"/>
        <v>0</v>
      </c>
      <c r="AQ94" s="38">
        <f t="shared" si="66"/>
        <v>0</v>
      </c>
      <c r="AR94" s="38">
        <f t="shared" si="66"/>
        <v>0</v>
      </c>
      <c r="AS94" s="38">
        <f t="shared" si="66"/>
        <v>0</v>
      </c>
      <c r="AT94" s="38">
        <f t="shared" si="66"/>
        <v>0</v>
      </c>
      <c r="AU94" s="38">
        <f t="shared" si="66"/>
        <v>0</v>
      </c>
      <c r="AV94" s="38">
        <f t="shared" si="66"/>
        <v>0</v>
      </c>
      <c r="AW94" s="38">
        <f t="shared" si="66"/>
        <v>0</v>
      </c>
      <c r="AX94" s="38">
        <f t="shared" si="66"/>
        <v>0</v>
      </c>
      <c r="AY94" s="38">
        <f t="shared" si="66"/>
        <v>0</v>
      </c>
      <c r="AZ94" s="38">
        <f t="shared" si="66"/>
        <v>0</v>
      </c>
      <c r="BA94" s="38">
        <f t="shared" si="66"/>
        <v>0</v>
      </c>
      <c r="BB94" s="38">
        <f t="shared" si="66"/>
        <v>0</v>
      </c>
      <c r="BC94" s="38">
        <f t="shared" si="66"/>
        <v>0</v>
      </c>
      <c r="BD94" s="38">
        <f t="shared" si="66"/>
        <v>0</v>
      </c>
      <c r="BE94" s="38">
        <f t="shared" si="66"/>
        <v>0</v>
      </c>
      <c r="BF94" s="38">
        <f t="shared" si="66"/>
        <v>0</v>
      </c>
      <c r="BG94" s="38">
        <f t="shared" si="66"/>
        <v>0</v>
      </c>
      <c r="BH94" s="38">
        <f t="shared" si="66"/>
        <v>0</v>
      </c>
      <c r="BI94" s="38">
        <f t="shared" si="66"/>
        <v>0</v>
      </c>
      <c r="BJ94" s="38">
        <f t="shared" si="66"/>
        <v>0</v>
      </c>
      <c r="BK94" s="38">
        <f t="shared" si="66"/>
        <v>0</v>
      </c>
      <c r="BL94" s="38">
        <f t="shared" si="66"/>
        <v>0</v>
      </c>
      <c r="BM94" s="38">
        <f t="shared" si="66"/>
        <v>0</v>
      </c>
      <c r="BN94" s="38">
        <f t="shared" si="66"/>
        <v>0</v>
      </c>
      <c r="BO94" s="38">
        <f t="shared" si="66"/>
        <v>0</v>
      </c>
      <c r="BP94" s="38">
        <f t="shared" si="66"/>
        <v>0</v>
      </c>
      <c r="BQ94" s="38">
        <f t="shared" si="66"/>
        <v>0</v>
      </c>
      <c r="BR94" s="38">
        <f t="shared" si="66"/>
        <v>0</v>
      </c>
      <c r="BS94" s="38">
        <f t="shared" si="66"/>
        <v>0</v>
      </c>
      <c r="BT94" s="38">
        <f t="shared" si="66"/>
        <v>0</v>
      </c>
      <c r="BU94" s="38">
        <f t="shared" si="66"/>
        <v>0</v>
      </c>
      <c r="BV94" s="38">
        <f t="shared" si="66"/>
        <v>0</v>
      </c>
      <c r="BW94" s="38">
        <f t="shared" si="66"/>
        <v>0</v>
      </c>
      <c r="BX94" s="38">
        <f t="shared" si="66"/>
        <v>0</v>
      </c>
      <c r="BY94" s="38">
        <f t="shared" si="66"/>
        <v>0</v>
      </c>
      <c r="BZ94" s="38">
        <f t="shared" si="66"/>
        <v>0</v>
      </c>
      <c r="CA94" s="38">
        <f t="shared" si="66"/>
        <v>0</v>
      </c>
      <c r="CB94" s="38">
        <f t="shared" si="66"/>
        <v>0</v>
      </c>
      <c r="CC94" s="38">
        <f t="shared" si="66"/>
        <v>0</v>
      </c>
      <c r="CD94" s="38">
        <f t="shared" si="66"/>
        <v>0</v>
      </c>
      <c r="CE94" s="38">
        <f t="shared" si="66"/>
        <v>0</v>
      </c>
      <c r="CF94" s="38">
        <f t="shared" si="66"/>
        <v>0</v>
      </c>
      <c r="CG94" s="38">
        <f t="shared" si="66"/>
        <v>0</v>
      </c>
      <c r="CH94" s="38">
        <f t="shared" si="66"/>
        <v>0</v>
      </c>
      <c r="CI94" s="38">
        <f t="shared" si="66"/>
        <v>0</v>
      </c>
      <c r="CJ94" s="38">
        <f t="shared" si="66"/>
        <v>0</v>
      </c>
      <c r="CK94" s="38">
        <f t="shared" si="66"/>
        <v>0</v>
      </c>
      <c r="CL94" s="38">
        <f t="shared" si="66"/>
        <v>0</v>
      </c>
      <c r="CM94" s="38">
        <f t="shared" si="66"/>
        <v>0</v>
      </c>
      <c r="CN94" s="38">
        <f t="shared" si="66"/>
        <v>0</v>
      </c>
      <c r="CO94" s="38">
        <f t="shared" si="66"/>
        <v>0</v>
      </c>
      <c r="CP94" s="38">
        <f t="shared" si="66"/>
        <v>0</v>
      </c>
      <c r="CQ94" s="38">
        <f t="shared" si="66"/>
        <v>0</v>
      </c>
      <c r="CR94" s="38">
        <f t="shared" si="66"/>
        <v>0</v>
      </c>
      <c r="CS94" s="38">
        <f t="shared" si="66"/>
        <v>0</v>
      </c>
      <c r="CT94" s="38">
        <f t="shared" si="66"/>
        <v>0</v>
      </c>
      <c r="CU94" s="38">
        <f t="shared" si="66"/>
        <v>0</v>
      </c>
      <c r="CV94" s="38">
        <f t="shared" si="66"/>
        <v>0</v>
      </c>
      <c r="CW94" s="38">
        <f t="shared" si="66"/>
        <v>0</v>
      </c>
      <c r="CX94" s="38">
        <f t="shared" si="66"/>
        <v>0</v>
      </c>
      <c r="CY94" s="38">
        <f t="shared" si="66"/>
        <v>0</v>
      </c>
      <c r="CZ94" s="38">
        <f t="shared" si="66"/>
        <v>0</v>
      </c>
      <c r="DA94" s="38">
        <f t="shared" si="66"/>
        <v>0</v>
      </c>
      <c r="DB94" s="38">
        <f t="shared" si="66"/>
        <v>0</v>
      </c>
      <c r="DC94" s="38">
        <f t="shared" si="66"/>
        <v>0</v>
      </c>
      <c r="DD94" s="38">
        <f t="shared" si="66"/>
        <v>0</v>
      </c>
      <c r="DE94" s="38">
        <f t="shared" si="66"/>
        <v>0</v>
      </c>
      <c r="DF94" s="38">
        <f t="shared" si="66"/>
        <v>0</v>
      </c>
      <c r="DG94" s="38">
        <f t="shared" si="66"/>
        <v>0</v>
      </c>
      <c r="DH94" s="38">
        <f t="shared" si="66"/>
        <v>0</v>
      </c>
      <c r="DI94" s="38">
        <f t="shared" si="66"/>
        <v>0</v>
      </c>
      <c r="DJ94" s="38">
        <f t="shared" si="66"/>
        <v>0</v>
      </c>
      <c r="DK94" s="38">
        <f t="shared" si="66"/>
        <v>0</v>
      </c>
      <c r="DL94" s="38">
        <f t="shared" si="66"/>
        <v>0</v>
      </c>
      <c r="DM94" s="38">
        <f t="shared" si="66"/>
        <v>0</v>
      </c>
      <c r="DN94" s="38">
        <f t="shared" si="66"/>
        <v>0</v>
      </c>
      <c r="DO94" s="38">
        <f t="shared" si="66"/>
        <v>0</v>
      </c>
      <c r="DP94" s="38">
        <f t="shared" si="66"/>
        <v>0</v>
      </c>
      <c r="DQ94" s="38">
        <f t="shared" si="66"/>
        <v>0</v>
      </c>
      <c r="DR94" s="38">
        <f t="shared" si="66"/>
        <v>0</v>
      </c>
    </row>
    <row r="95" ht="14.25" customHeight="1" outlineLevel="1">
      <c r="B95" s="277" t="str">
        <f>'Fund Raising'!B32</f>
        <v>Founders / Team</v>
      </c>
      <c r="C95" s="38">
        <f t="shared" ref="C95:DR95" si="67">C16*C$47/100</f>
        <v>0</v>
      </c>
      <c r="D95" s="38">
        <f t="shared" si="67"/>
        <v>0</v>
      </c>
      <c r="E95" s="38">
        <f t="shared" si="67"/>
        <v>0</v>
      </c>
      <c r="F95" s="38">
        <f t="shared" si="67"/>
        <v>0</v>
      </c>
      <c r="G95" s="38">
        <f t="shared" si="67"/>
        <v>0</v>
      </c>
      <c r="H95" s="38">
        <f t="shared" si="67"/>
        <v>0</v>
      </c>
      <c r="I95" s="38">
        <f t="shared" si="67"/>
        <v>69444.44444</v>
      </c>
      <c r="J95" s="38">
        <f t="shared" si="67"/>
        <v>69444.44444</v>
      </c>
      <c r="K95" s="38">
        <f t="shared" si="67"/>
        <v>69444.44444</v>
      </c>
      <c r="L95" s="38">
        <f t="shared" si="67"/>
        <v>69444.44444</v>
      </c>
      <c r="M95" s="38">
        <f t="shared" si="67"/>
        <v>69444.44444</v>
      </c>
      <c r="N95" s="38">
        <f t="shared" si="67"/>
        <v>69444.44444</v>
      </c>
      <c r="O95" s="38">
        <f t="shared" si="67"/>
        <v>69444.44444</v>
      </c>
      <c r="P95" s="38">
        <f t="shared" si="67"/>
        <v>69444.44444</v>
      </c>
      <c r="Q95" s="38">
        <f t="shared" si="67"/>
        <v>69444.44444</v>
      </c>
      <c r="R95" s="38">
        <f t="shared" si="67"/>
        <v>69444.44444</v>
      </c>
      <c r="S95" s="38">
        <f t="shared" si="67"/>
        <v>69444.44444</v>
      </c>
      <c r="T95" s="38">
        <f t="shared" si="67"/>
        <v>69444.44444</v>
      </c>
      <c r="U95" s="38">
        <f t="shared" si="67"/>
        <v>69444.44444</v>
      </c>
      <c r="V95" s="38">
        <f t="shared" si="67"/>
        <v>69444.44444</v>
      </c>
      <c r="W95" s="38">
        <f t="shared" si="67"/>
        <v>69444.44444</v>
      </c>
      <c r="X95" s="38">
        <f t="shared" si="67"/>
        <v>69444.44444</v>
      </c>
      <c r="Y95" s="38">
        <f t="shared" si="67"/>
        <v>69444.44444</v>
      </c>
      <c r="Z95" s="38">
        <f t="shared" si="67"/>
        <v>69444.44444</v>
      </c>
      <c r="AA95" s="38">
        <f t="shared" si="67"/>
        <v>69444.44444</v>
      </c>
      <c r="AB95" s="38">
        <f t="shared" si="67"/>
        <v>69444.44444</v>
      </c>
      <c r="AC95" s="38">
        <f t="shared" si="67"/>
        <v>69444.44444</v>
      </c>
      <c r="AD95" s="38">
        <f t="shared" si="67"/>
        <v>69444.44444</v>
      </c>
      <c r="AE95" s="38">
        <f t="shared" si="67"/>
        <v>69444.44444</v>
      </c>
      <c r="AF95" s="38">
        <f t="shared" si="67"/>
        <v>69444.44444</v>
      </c>
      <c r="AG95" s="38">
        <f t="shared" si="67"/>
        <v>69444.44444</v>
      </c>
      <c r="AH95" s="38">
        <f t="shared" si="67"/>
        <v>69444.44444</v>
      </c>
      <c r="AI95" s="38">
        <f t="shared" si="67"/>
        <v>69444.44444</v>
      </c>
      <c r="AJ95" s="38">
        <f t="shared" si="67"/>
        <v>69444.44444</v>
      </c>
      <c r="AK95" s="38">
        <f t="shared" si="67"/>
        <v>69444.44444</v>
      </c>
      <c r="AL95" s="38">
        <f t="shared" si="67"/>
        <v>69444.44444</v>
      </c>
      <c r="AM95" s="38">
        <f t="shared" si="67"/>
        <v>69444.44444</v>
      </c>
      <c r="AN95" s="38">
        <f t="shared" si="67"/>
        <v>69444.44444</v>
      </c>
      <c r="AO95" s="38">
        <f t="shared" si="67"/>
        <v>69444.44444</v>
      </c>
      <c r="AP95" s="38">
        <f t="shared" si="67"/>
        <v>69444.44444</v>
      </c>
      <c r="AQ95" s="38">
        <f t="shared" si="67"/>
        <v>69444.44444</v>
      </c>
      <c r="AR95" s="38">
        <f t="shared" si="67"/>
        <v>69444.44444</v>
      </c>
      <c r="AS95" s="38">
        <f t="shared" si="67"/>
        <v>0</v>
      </c>
      <c r="AT95" s="38">
        <f t="shared" si="67"/>
        <v>0</v>
      </c>
      <c r="AU95" s="38">
        <f t="shared" si="67"/>
        <v>0</v>
      </c>
      <c r="AV95" s="38">
        <f t="shared" si="67"/>
        <v>0</v>
      </c>
      <c r="AW95" s="38">
        <f t="shared" si="67"/>
        <v>0</v>
      </c>
      <c r="AX95" s="38">
        <f t="shared" si="67"/>
        <v>0</v>
      </c>
      <c r="AY95" s="38">
        <f t="shared" si="67"/>
        <v>0</v>
      </c>
      <c r="AZ95" s="38">
        <f t="shared" si="67"/>
        <v>0</v>
      </c>
      <c r="BA95" s="38">
        <f t="shared" si="67"/>
        <v>0</v>
      </c>
      <c r="BB95" s="38">
        <f t="shared" si="67"/>
        <v>0</v>
      </c>
      <c r="BC95" s="38">
        <f t="shared" si="67"/>
        <v>0</v>
      </c>
      <c r="BD95" s="38">
        <f t="shared" si="67"/>
        <v>0</v>
      </c>
      <c r="BE95" s="38">
        <f t="shared" si="67"/>
        <v>0</v>
      </c>
      <c r="BF95" s="38">
        <f t="shared" si="67"/>
        <v>0</v>
      </c>
      <c r="BG95" s="38">
        <f t="shared" si="67"/>
        <v>0</v>
      </c>
      <c r="BH95" s="38">
        <f t="shared" si="67"/>
        <v>0</v>
      </c>
      <c r="BI95" s="38">
        <f t="shared" si="67"/>
        <v>0</v>
      </c>
      <c r="BJ95" s="38">
        <f t="shared" si="67"/>
        <v>0</v>
      </c>
      <c r="BK95" s="38">
        <f t="shared" si="67"/>
        <v>0</v>
      </c>
      <c r="BL95" s="38">
        <f t="shared" si="67"/>
        <v>0</v>
      </c>
      <c r="BM95" s="38">
        <f t="shared" si="67"/>
        <v>0</v>
      </c>
      <c r="BN95" s="38">
        <f t="shared" si="67"/>
        <v>0</v>
      </c>
      <c r="BO95" s="38">
        <f t="shared" si="67"/>
        <v>0</v>
      </c>
      <c r="BP95" s="38">
        <f t="shared" si="67"/>
        <v>0</v>
      </c>
      <c r="BQ95" s="38">
        <f t="shared" si="67"/>
        <v>0</v>
      </c>
      <c r="BR95" s="38">
        <f t="shared" si="67"/>
        <v>0</v>
      </c>
      <c r="BS95" s="38">
        <f t="shared" si="67"/>
        <v>0</v>
      </c>
      <c r="BT95" s="38">
        <f t="shared" si="67"/>
        <v>0</v>
      </c>
      <c r="BU95" s="38">
        <f t="shared" si="67"/>
        <v>0</v>
      </c>
      <c r="BV95" s="38">
        <f t="shared" si="67"/>
        <v>0</v>
      </c>
      <c r="BW95" s="38">
        <f t="shared" si="67"/>
        <v>0</v>
      </c>
      <c r="BX95" s="38">
        <f t="shared" si="67"/>
        <v>0</v>
      </c>
      <c r="BY95" s="38">
        <f t="shared" si="67"/>
        <v>0</v>
      </c>
      <c r="BZ95" s="38">
        <f t="shared" si="67"/>
        <v>0</v>
      </c>
      <c r="CA95" s="38">
        <f t="shared" si="67"/>
        <v>0</v>
      </c>
      <c r="CB95" s="38">
        <f t="shared" si="67"/>
        <v>0</v>
      </c>
      <c r="CC95" s="38">
        <f t="shared" si="67"/>
        <v>0</v>
      </c>
      <c r="CD95" s="38">
        <f t="shared" si="67"/>
        <v>0</v>
      </c>
      <c r="CE95" s="38">
        <f t="shared" si="67"/>
        <v>0</v>
      </c>
      <c r="CF95" s="38">
        <f t="shared" si="67"/>
        <v>0</v>
      </c>
      <c r="CG95" s="38">
        <f t="shared" si="67"/>
        <v>0</v>
      </c>
      <c r="CH95" s="38">
        <f t="shared" si="67"/>
        <v>0</v>
      </c>
      <c r="CI95" s="38">
        <f t="shared" si="67"/>
        <v>0</v>
      </c>
      <c r="CJ95" s="38">
        <f t="shared" si="67"/>
        <v>0</v>
      </c>
      <c r="CK95" s="38">
        <f t="shared" si="67"/>
        <v>0</v>
      </c>
      <c r="CL95" s="38">
        <f t="shared" si="67"/>
        <v>0</v>
      </c>
      <c r="CM95" s="38">
        <f t="shared" si="67"/>
        <v>0</v>
      </c>
      <c r="CN95" s="38">
        <f t="shared" si="67"/>
        <v>0</v>
      </c>
      <c r="CO95" s="38">
        <f t="shared" si="67"/>
        <v>0</v>
      </c>
      <c r="CP95" s="38">
        <f t="shared" si="67"/>
        <v>0</v>
      </c>
      <c r="CQ95" s="38">
        <f t="shared" si="67"/>
        <v>0</v>
      </c>
      <c r="CR95" s="38">
        <f t="shared" si="67"/>
        <v>0</v>
      </c>
      <c r="CS95" s="38">
        <f t="shared" si="67"/>
        <v>0</v>
      </c>
      <c r="CT95" s="38">
        <f t="shared" si="67"/>
        <v>0</v>
      </c>
      <c r="CU95" s="38">
        <f t="shared" si="67"/>
        <v>0</v>
      </c>
      <c r="CV95" s="38">
        <f t="shared" si="67"/>
        <v>0</v>
      </c>
      <c r="CW95" s="38">
        <f t="shared" si="67"/>
        <v>0</v>
      </c>
      <c r="CX95" s="38">
        <f t="shared" si="67"/>
        <v>0</v>
      </c>
      <c r="CY95" s="38">
        <f t="shared" si="67"/>
        <v>0</v>
      </c>
      <c r="CZ95" s="38">
        <f t="shared" si="67"/>
        <v>0</v>
      </c>
      <c r="DA95" s="38">
        <f t="shared" si="67"/>
        <v>0</v>
      </c>
      <c r="DB95" s="38">
        <f t="shared" si="67"/>
        <v>0</v>
      </c>
      <c r="DC95" s="38">
        <f t="shared" si="67"/>
        <v>0</v>
      </c>
      <c r="DD95" s="38">
        <f t="shared" si="67"/>
        <v>0</v>
      </c>
      <c r="DE95" s="38">
        <f t="shared" si="67"/>
        <v>0</v>
      </c>
      <c r="DF95" s="38">
        <f t="shared" si="67"/>
        <v>0</v>
      </c>
      <c r="DG95" s="38">
        <f t="shared" si="67"/>
        <v>0</v>
      </c>
      <c r="DH95" s="38">
        <f t="shared" si="67"/>
        <v>0</v>
      </c>
      <c r="DI95" s="38">
        <f t="shared" si="67"/>
        <v>0</v>
      </c>
      <c r="DJ95" s="38">
        <f t="shared" si="67"/>
        <v>0</v>
      </c>
      <c r="DK95" s="38">
        <f t="shared" si="67"/>
        <v>0</v>
      </c>
      <c r="DL95" s="38">
        <f t="shared" si="67"/>
        <v>0</v>
      </c>
      <c r="DM95" s="38">
        <f t="shared" si="67"/>
        <v>0</v>
      </c>
      <c r="DN95" s="38">
        <f t="shared" si="67"/>
        <v>0</v>
      </c>
      <c r="DO95" s="38">
        <f t="shared" si="67"/>
        <v>0</v>
      </c>
      <c r="DP95" s="38">
        <f t="shared" si="67"/>
        <v>0</v>
      </c>
      <c r="DQ95" s="38">
        <f t="shared" si="67"/>
        <v>0</v>
      </c>
      <c r="DR95" s="38">
        <f t="shared" si="67"/>
        <v>0</v>
      </c>
    </row>
    <row r="96" ht="14.25" customHeight="1" outlineLevel="1">
      <c r="B96" s="277" t="str">
        <f>'Fund Raising'!B33</f>
        <v>Outlier Ventures</v>
      </c>
      <c r="C96" s="38">
        <f t="shared" ref="C96:DR96" si="68">C17*C$47/100</f>
        <v>0</v>
      </c>
      <c r="D96" s="38">
        <f t="shared" si="68"/>
        <v>0</v>
      </c>
      <c r="E96" s="38">
        <f t="shared" si="68"/>
        <v>0</v>
      </c>
      <c r="F96" s="38">
        <f t="shared" si="68"/>
        <v>0</v>
      </c>
      <c r="G96" s="38">
        <f t="shared" si="68"/>
        <v>0</v>
      </c>
      <c r="H96" s="38">
        <f t="shared" si="68"/>
        <v>0</v>
      </c>
      <c r="I96" s="38">
        <f t="shared" si="68"/>
        <v>25000</v>
      </c>
      <c r="J96" s="38">
        <f t="shared" si="68"/>
        <v>25000</v>
      </c>
      <c r="K96" s="38">
        <f t="shared" si="68"/>
        <v>25000</v>
      </c>
      <c r="L96" s="38">
        <f t="shared" si="68"/>
        <v>25000</v>
      </c>
      <c r="M96" s="38">
        <f t="shared" si="68"/>
        <v>25000</v>
      </c>
      <c r="N96" s="38">
        <f t="shared" si="68"/>
        <v>25000</v>
      </c>
      <c r="O96" s="38">
        <f t="shared" si="68"/>
        <v>25000</v>
      </c>
      <c r="P96" s="38">
        <f t="shared" si="68"/>
        <v>25000</v>
      </c>
      <c r="Q96" s="38">
        <f t="shared" si="68"/>
        <v>25000</v>
      </c>
      <c r="R96" s="38">
        <f t="shared" si="68"/>
        <v>25000</v>
      </c>
      <c r="S96" s="38">
        <f t="shared" si="68"/>
        <v>25000</v>
      </c>
      <c r="T96" s="38">
        <f t="shared" si="68"/>
        <v>25000</v>
      </c>
      <c r="U96" s="38">
        <f t="shared" si="68"/>
        <v>25000</v>
      </c>
      <c r="V96" s="38">
        <f t="shared" si="68"/>
        <v>25000</v>
      </c>
      <c r="W96" s="38">
        <f t="shared" si="68"/>
        <v>25000</v>
      </c>
      <c r="X96" s="38">
        <f t="shared" si="68"/>
        <v>25000</v>
      </c>
      <c r="Y96" s="38">
        <f t="shared" si="68"/>
        <v>25000</v>
      </c>
      <c r="Z96" s="38">
        <f t="shared" si="68"/>
        <v>25000</v>
      </c>
      <c r="AA96" s="38">
        <f t="shared" si="68"/>
        <v>25000</v>
      </c>
      <c r="AB96" s="38">
        <f t="shared" si="68"/>
        <v>25000</v>
      </c>
      <c r="AC96" s="38">
        <f t="shared" si="68"/>
        <v>25000</v>
      </c>
      <c r="AD96" s="38">
        <f t="shared" si="68"/>
        <v>25000</v>
      </c>
      <c r="AE96" s="38">
        <f t="shared" si="68"/>
        <v>25000</v>
      </c>
      <c r="AF96" s="38">
        <f t="shared" si="68"/>
        <v>25000</v>
      </c>
      <c r="AG96" s="38">
        <f t="shared" si="68"/>
        <v>0</v>
      </c>
      <c r="AH96" s="38">
        <f t="shared" si="68"/>
        <v>0</v>
      </c>
      <c r="AI96" s="38">
        <f t="shared" si="68"/>
        <v>0</v>
      </c>
      <c r="AJ96" s="38">
        <f t="shared" si="68"/>
        <v>0</v>
      </c>
      <c r="AK96" s="38">
        <f t="shared" si="68"/>
        <v>0</v>
      </c>
      <c r="AL96" s="38">
        <f t="shared" si="68"/>
        <v>0</v>
      </c>
      <c r="AM96" s="38">
        <f t="shared" si="68"/>
        <v>0</v>
      </c>
      <c r="AN96" s="38">
        <f t="shared" si="68"/>
        <v>0</v>
      </c>
      <c r="AO96" s="38">
        <f t="shared" si="68"/>
        <v>0</v>
      </c>
      <c r="AP96" s="38">
        <f t="shared" si="68"/>
        <v>0</v>
      </c>
      <c r="AQ96" s="38">
        <f t="shared" si="68"/>
        <v>0</v>
      </c>
      <c r="AR96" s="38">
        <f t="shared" si="68"/>
        <v>0</v>
      </c>
      <c r="AS96" s="38">
        <f t="shared" si="68"/>
        <v>0</v>
      </c>
      <c r="AT96" s="38">
        <f t="shared" si="68"/>
        <v>0</v>
      </c>
      <c r="AU96" s="38">
        <f t="shared" si="68"/>
        <v>0</v>
      </c>
      <c r="AV96" s="38">
        <f t="shared" si="68"/>
        <v>0</v>
      </c>
      <c r="AW96" s="38">
        <f t="shared" si="68"/>
        <v>0</v>
      </c>
      <c r="AX96" s="38">
        <f t="shared" si="68"/>
        <v>0</v>
      </c>
      <c r="AY96" s="38">
        <f t="shared" si="68"/>
        <v>0</v>
      </c>
      <c r="AZ96" s="38">
        <f t="shared" si="68"/>
        <v>0</v>
      </c>
      <c r="BA96" s="38">
        <f t="shared" si="68"/>
        <v>0</v>
      </c>
      <c r="BB96" s="38">
        <f t="shared" si="68"/>
        <v>0</v>
      </c>
      <c r="BC96" s="38">
        <f t="shared" si="68"/>
        <v>0</v>
      </c>
      <c r="BD96" s="38">
        <f t="shared" si="68"/>
        <v>0</v>
      </c>
      <c r="BE96" s="38">
        <f t="shared" si="68"/>
        <v>0</v>
      </c>
      <c r="BF96" s="38">
        <f t="shared" si="68"/>
        <v>0</v>
      </c>
      <c r="BG96" s="38">
        <f t="shared" si="68"/>
        <v>0</v>
      </c>
      <c r="BH96" s="38">
        <f t="shared" si="68"/>
        <v>0</v>
      </c>
      <c r="BI96" s="38">
        <f t="shared" si="68"/>
        <v>0</v>
      </c>
      <c r="BJ96" s="38">
        <f t="shared" si="68"/>
        <v>0</v>
      </c>
      <c r="BK96" s="38">
        <f t="shared" si="68"/>
        <v>0</v>
      </c>
      <c r="BL96" s="38">
        <f t="shared" si="68"/>
        <v>0</v>
      </c>
      <c r="BM96" s="38">
        <f t="shared" si="68"/>
        <v>0</v>
      </c>
      <c r="BN96" s="38">
        <f t="shared" si="68"/>
        <v>0</v>
      </c>
      <c r="BO96" s="38">
        <f t="shared" si="68"/>
        <v>0</v>
      </c>
      <c r="BP96" s="38">
        <f t="shared" si="68"/>
        <v>0</v>
      </c>
      <c r="BQ96" s="38">
        <f t="shared" si="68"/>
        <v>0</v>
      </c>
      <c r="BR96" s="38">
        <f t="shared" si="68"/>
        <v>0</v>
      </c>
      <c r="BS96" s="38">
        <f t="shared" si="68"/>
        <v>0</v>
      </c>
      <c r="BT96" s="38">
        <f t="shared" si="68"/>
        <v>0</v>
      </c>
      <c r="BU96" s="38">
        <f t="shared" si="68"/>
        <v>0</v>
      </c>
      <c r="BV96" s="38">
        <f t="shared" si="68"/>
        <v>0</v>
      </c>
      <c r="BW96" s="38">
        <f t="shared" si="68"/>
        <v>0</v>
      </c>
      <c r="BX96" s="38">
        <f t="shared" si="68"/>
        <v>0</v>
      </c>
      <c r="BY96" s="38">
        <f t="shared" si="68"/>
        <v>0</v>
      </c>
      <c r="BZ96" s="38">
        <f t="shared" si="68"/>
        <v>0</v>
      </c>
      <c r="CA96" s="38">
        <f t="shared" si="68"/>
        <v>0</v>
      </c>
      <c r="CB96" s="38">
        <f t="shared" si="68"/>
        <v>0</v>
      </c>
      <c r="CC96" s="38">
        <f t="shared" si="68"/>
        <v>0</v>
      </c>
      <c r="CD96" s="38">
        <f t="shared" si="68"/>
        <v>0</v>
      </c>
      <c r="CE96" s="38">
        <f t="shared" si="68"/>
        <v>0</v>
      </c>
      <c r="CF96" s="38">
        <f t="shared" si="68"/>
        <v>0</v>
      </c>
      <c r="CG96" s="38">
        <f t="shared" si="68"/>
        <v>0</v>
      </c>
      <c r="CH96" s="38">
        <f t="shared" si="68"/>
        <v>0</v>
      </c>
      <c r="CI96" s="38">
        <f t="shared" si="68"/>
        <v>0</v>
      </c>
      <c r="CJ96" s="38">
        <f t="shared" si="68"/>
        <v>0</v>
      </c>
      <c r="CK96" s="38">
        <f t="shared" si="68"/>
        <v>0</v>
      </c>
      <c r="CL96" s="38">
        <f t="shared" si="68"/>
        <v>0</v>
      </c>
      <c r="CM96" s="38">
        <f t="shared" si="68"/>
        <v>0</v>
      </c>
      <c r="CN96" s="38">
        <f t="shared" si="68"/>
        <v>0</v>
      </c>
      <c r="CO96" s="38">
        <f t="shared" si="68"/>
        <v>0</v>
      </c>
      <c r="CP96" s="38">
        <f t="shared" si="68"/>
        <v>0</v>
      </c>
      <c r="CQ96" s="38">
        <f t="shared" si="68"/>
        <v>0</v>
      </c>
      <c r="CR96" s="38">
        <f t="shared" si="68"/>
        <v>0</v>
      </c>
      <c r="CS96" s="38">
        <f t="shared" si="68"/>
        <v>0</v>
      </c>
      <c r="CT96" s="38">
        <f t="shared" si="68"/>
        <v>0</v>
      </c>
      <c r="CU96" s="38">
        <f t="shared" si="68"/>
        <v>0</v>
      </c>
      <c r="CV96" s="38">
        <f t="shared" si="68"/>
        <v>0</v>
      </c>
      <c r="CW96" s="38">
        <f t="shared" si="68"/>
        <v>0</v>
      </c>
      <c r="CX96" s="38">
        <f t="shared" si="68"/>
        <v>0</v>
      </c>
      <c r="CY96" s="38">
        <f t="shared" si="68"/>
        <v>0</v>
      </c>
      <c r="CZ96" s="38">
        <f t="shared" si="68"/>
        <v>0</v>
      </c>
      <c r="DA96" s="38">
        <f t="shared" si="68"/>
        <v>0</v>
      </c>
      <c r="DB96" s="38">
        <f t="shared" si="68"/>
        <v>0</v>
      </c>
      <c r="DC96" s="38">
        <f t="shared" si="68"/>
        <v>0</v>
      </c>
      <c r="DD96" s="38">
        <f t="shared" si="68"/>
        <v>0</v>
      </c>
      <c r="DE96" s="38">
        <f t="shared" si="68"/>
        <v>0</v>
      </c>
      <c r="DF96" s="38">
        <f t="shared" si="68"/>
        <v>0</v>
      </c>
      <c r="DG96" s="38">
        <f t="shared" si="68"/>
        <v>0</v>
      </c>
      <c r="DH96" s="38">
        <f t="shared" si="68"/>
        <v>0</v>
      </c>
      <c r="DI96" s="38">
        <f t="shared" si="68"/>
        <v>0</v>
      </c>
      <c r="DJ96" s="38">
        <f t="shared" si="68"/>
        <v>0</v>
      </c>
      <c r="DK96" s="38">
        <f t="shared" si="68"/>
        <v>0</v>
      </c>
      <c r="DL96" s="38">
        <f t="shared" si="68"/>
        <v>0</v>
      </c>
      <c r="DM96" s="38">
        <f t="shared" si="68"/>
        <v>0</v>
      </c>
      <c r="DN96" s="38">
        <f t="shared" si="68"/>
        <v>0</v>
      </c>
      <c r="DO96" s="38">
        <f t="shared" si="68"/>
        <v>0</v>
      </c>
      <c r="DP96" s="38">
        <f t="shared" si="68"/>
        <v>0</v>
      </c>
      <c r="DQ96" s="38">
        <f t="shared" si="68"/>
        <v>0</v>
      </c>
      <c r="DR96" s="38">
        <f t="shared" si="68"/>
        <v>0</v>
      </c>
    </row>
    <row r="97" ht="14.25" customHeight="1" outlineLevel="1">
      <c r="B97" s="277" t="str">
        <f>'Fund Raising'!B34</f>
        <v>Advisors</v>
      </c>
      <c r="C97" s="38">
        <f t="shared" ref="C97:DR97" si="69">C18*C$47/100</f>
        <v>0</v>
      </c>
      <c r="D97" s="38">
        <f t="shared" si="69"/>
        <v>0</v>
      </c>
      <c r="E97" s="38">
        <f t="shared" si="69"/>
        <v>0</v>
      </c>
      <c r="F97" s="38">
        <f t="shared" si="69"/>
        <v>0</v>
      </c>
      <c r="G97" s="38">
        <f t="shared" si="69"/>
        <v>0</v>
      </c>
      <c r="H97" s="38">
        <f t="shared" si="69"/>
        <v>0</v>
      </c>
      <c r="I97" s="38">
        <f t="shared" si="69"/>
        <v>16666.66667</v>
      </c>
      <c r="J97" s="38">
        <f t="shared" si="69"/>
        <v>16666.66667</v>
      </c>
      <c r="K97" s="38">
        <f t="shared" si="69"/>
        <v>16666.66667</v>
      </c>
      <c r="L97" s="38">
        <f t="shared" si="69"/>
        <v>16666.66667</v>
      </c>
      <c r="M97" s="38">
        <f t="shared" si="69"/>
        <v>16666.66667</v>
      </c>
      <c r="N97" s="38">
        <f t="shared" si="69"/>
        <v>16666.66667</v>
      </c>
      <c r="O97" s="38">
        <f t="shared" si="69"/>
        <v>16666.66667</v>
      </c>
      <c r="P97" s="38">
        <f t="shared" si="69"/>
        <v>16666.66667</v>
      </c>
      <c r="Q97" s="38">
        <f t="shared" si="69"/>
        <v>16666.66667</v>
      </c>
      <c r="R97" s="38">
        <f t="shared" si="69"/>
        <v>16666.66667</v>
      </c>
      <c r="S97" s="38">
        <f t="shared" si="69"/>
        <v>16666.66667</v>
      </c>
      <c r="T97" s="38">
        <f t="shared" si="69"/>
        <v>16666.66667</v>
      </c>
      <c r="U97" s="38">
        <f t="shared" si="69"/>
        <v>16666.66667</v>
      </c>
      <c r="V97" s="38">
        <f t="shared" si="69"/>
        <v>16666.66667</v>
      </c>
      <c r="W97" s="38">
        <f t="shared" si="69"/>
        <v>16666.66667</v>
      </c>
      <c r="X97" s="38">
        <f t="shared" si="69"/>
        <v>16666.66667</v>
      </c>
      <c r="Y97" s="38">
        <f t="shared" si="69"/>
        <v>16666.66667</v>
      </c>
      <c r="Z97" s="38">
        <f t="shared" si="69"/>
        <v>16666.66667</v>
      </c>
      <c r="AA97" s="38">
        <f t="shared" si="69"/>
        <v>16666.66667</v>
      </c>
      <c r="AB97" s="38">
        <f t="shared" si="69"/>
        <v>16666.66667</v>
      </c>
      <c r="AC97" s="38">
        <f t="shared" si="69"/>
        <v>16666.66667</v>
      </c>
      <c r="AD97" s="38">
        <f t="shared" si="69"/>
        <v>16666.66667</v>
      </c>
      <c r="AE97" s="38">
        <f t="shared" si="69"/>
        <v>16666.66667</v>
      </c>
      <c r="AF97" s="38">
        <f t="shared" si="69"/>
        <v>16666.66667</v>
      </c>
      <c r="AG97" s="38">
        <f t="shared" si="69"/>
        <v>0</v>
      </c>
      <c r="AH97" s="38">
        <f t="shared" si="69"/>
        <v>0</v>
      </c>
      <c r="AI97" s="38">
        <f t="shared" si="69"/>
        <v>0</v>
      </c>
      <c r="AJ97" s="38">
        <f t="shared" si="69"/>
        <v>0</v>
      </c>
      <c r="AK97" s="38">
        <f t="shared" si="69"/>
        <v>0</v>
      </c>
      <c r="AL97" s="38">
        <f t="shared" si="69"/>
        <v>0</v>
      </c>
      <c r="AM97" s="38">
        <f t="shared" si="69"/>
        <v>0</v>
      </c>
      <c r="AN97" s="38">
        <f t="shared" si="69"/>
        <v>0</v>
      </c>
      <c r="AO97" s="38">
        <f t="shared" si="69"/>
        <v>0</v>
      </c>
      <c r="AP97" s="38">
        <f t="shared" si="69"/>
        <v>0</v>
      </c>
      <c r="AQ97" s="38">
        <f t="shared" si="69"/>
        <v>0</v>
      </c>
      <c r="AR97" s="38">
        <f t="shared" si="69"/>
        <v>0</v>
      </c>
      <c r="AS97" s="38">
        <f t="shared" si="69"/>
        <v>0</v>
      </c>
      <c r="AT97" s="38">
        <f t="shared" si="69"/>
        <v>0</v>
      </c>
      <c r="AU97" s="38">
        <f t="shared" si="69"/>
        <v>0</v>
      </c>
      <c r="AV97" s="38">
        <f t="shared" si="69"/>
        <v>0</v>
      </c>
      <c r="AW97" s="38">
        <f t="shared" si="69"/>
        <v>0</v>
      </c>
      <c r="AX97" s="38">
        <f t="shared" si="69"/>
        <v>0</v>
      </c>
      <c r="AY97" s="38">
        <f t="shared" si="69"/>
        <v>0</v>
      </c>
      <c r="AZ97" s="38">
        <f t="shared" si="69"/>
        <v>0</v>
      </c>
      <c r="BA97" s="38">
        <f t="shared" si="69"/>
        <v>0</v>
      </c>
      <c r="BB97" s="38">
        <f t="shared" si="69"/>
        <v>0</v>
      </c>
      <c r="BC97" s="38">
        <f t="shared" si="69"/>
        <v>0</v>
      </c>
      <c r="BD97" s="38">
        <f t="shared" si="69"/>
        <v>0</v>
      </c>
      <c r="BE97" s="38">
        <f t="shared" si="69"/>
        <v>0</v>
      </c>
      <c r="BF97" s="38">
        <f t="shared" si="69"/>
        <v>0</v>
      </c>
      <c r="BG97" s="38">
        <f t="shared" si="69"/>
        <v>0</v>
      </c>
      <c r="BH97" s="38">
        <f t="shared" si="69"/>
        <v>0</v>
      </c>
      <c r="BI97" s="38">
        <f t="shared" si="69"/>
        <v>0</v>
      </c>
      <c r="BJ97" s="38">
        <f t="shared" si="69"/>
        <v>0</v>
      </c>
      <c r="BK97" s="38">
        <f t="shared" si="69"/>
        <v>0</v>
      </c>
      <c r="BL97" s="38">
        <f t="shared" si="69"/>
        <v>0</v>
      </c>
      <c r="BM97" s="38">
        <f t="shared" si="69"/>
        <v>0</v>
      </c>
      <c r="BN97" s="38">
        <f t="shared" si="69"/>
        <v>0</v>
      </c>
      <c r="BO97" s="38">
        <f t="shared" si="69"/>
        <v>0</v>
      </c>
      <c r="BP97" s="38">
        <f t="shared" si="69"/>
        <v>0</v>
      </c>
      <c r="BQ97" s="38">
        <f t="shared" si="69"/>
        <v>0</v>
      </c>
      <c r="BR97" s="38">
        <f t="shared" si="69"/>
        <v>0</v>
      </c>
      <c r="BS97" s="38">
        <f t="shared" si="69"/>
        <v>0</v>
      </c>
      <c r="BT97" s="38">
        <f t="shared" si="69"/>
        <v>0</v>
      </c>
      <c r="BU97" s="38">
        <f t="shared" si="69"/>
        <v>0</v>
      </c>
      <c r="BV97" s="38">
        <f t="shared" si="69"/>
        <v>0</v>
      </c>
      <c r="BW97" s="38">
        <f t="shared" si="69"/>
        <v>0</v>
      </c>
      <c r="BX97" s="38">
        <f t="shared" si="69"/>
        <v>0</v>
      </c>
      <c r="BY97" s="38">
        <f t="shared" si="69"/>
        <v>0</v>
      </c>
      <c r="BZ97" s="38">
        <f t="shared" si="69"/>
        <v>0</v>
      </c>
      <c r="CA97" s="38">
        <f t="shared" si="69"/>
        <v>0</v>
      </c>
      <c r="CB97" s="38">
        <f t="shared" si="69"/>
        <v>0</v>
      </c>
      <c r="CC97" s="38">
        <f t="shared" si="69"/>
        <v>0</v>
      </c>
      <c r="CD97" s="38">
        <f t="shared" si="69"/>
        <v>0</v>
      </c>
      <c r="CE97" s="38">
        <f t="shared" si="69"/>
        <v>0</v>
      </c>
      <c r="CF97" s="38">
        <f t="shared" si="69"/>
        <v>0</v>
      </c>
      <c r="CG97" s="38">
        <f t="shared" si="69"/>
        <v>0</v>
      </c>
      <c r="CH97" s="38">
        <f t="shared" si="69"/>
        <v>0</v>
      </c>
      <c r="CI97" s="38">
        <f t="shared" si="69"/>
        <v>0</v>
      </c>
      <c r="CJ97" s="38">
        <f t="shared" si="69"/>
        <v>0</v>
      </c>
      <c r="CK97" s="38">
        <f t="shared" si="69"/>
        <v>0</v>
      </c>
      <c r="CL97" s="38">
        <f t="shared" si="69"/>
        <v>0</v>
      </c>
      <c r="CM97" s="38">
        <f t="shared" si="69"/>
        <v>0</v>
      </c>
      <c r="CN97" s="38">
        <f t="shared" si="69"/>
        <v>0</v>
      </c>
      <c r="CO97" s="38">
        <f t="shared" si="69"/>
        <v>0</v>
      </c>
      <c r="CP97" s="38">
        <f t="shared" si="69"/>
        <v>0</v>
      </c>
      <c r="CQ97" s="38">
        <f t="shared" si="69"/>
        <v>0</v>
      </c>
      <c r="CR97" s="38">
        <f t="shared" si="69"/>
        <v>0</v>
      </c>
      <c r="CS97" s="38">
        <f t="shared" si="69"/>
        <v>0</v>
      </c>
      <c r="CT97" s="38">
        <f t="shared" si="69"/>
        <v>0</v>
      </c>
      <c r="CU97" s="38">
        <f t="shared" si="69"/>
        <v>0</v>
      </c>
      <c r="CV97" s="38">
        <f t="shared" si="69"/>
        <v>0</v>
      </c>
      <c r="CW97" s="38">
        <f t="shared" si="69"/>
        <v>0</v>
      </c>
      <c r="CX97" s="38">
        <f t="shared" si="69"/>
        <v>0</v>
      </c>
      <c r="CY97" s="38">
        <f t="shared" si="69"/>
        <v>0</v>
      </c>
      <c r="CZ97" s="38">
        <f t="shared" si="69"/>
        <v>0</v>
      </c>
      <c r="DA97" s="38">
        <f t="shared" si="69"/>
        <v>0</v>
      </c>
      <c r="DB97" s="38">
        <f t="shared" si="69"/>
        <v>0</v>
      </c>
      <c r="DC97" s="38">
        <f t="shared" si="69"/>
        <v>0</v>
      </c>
      <c r="DD97" s="38">
        <f t="shared" si="69"/>
        <v>0</v>
      </c>
      <c r="DE97" s="38">
        <f t="shared" si="69"/>
        <v>0</v>
      </c>
      <c r="DF97" s="38">
        <f t="shared" si="69"/>
        <v>0</v>
      </c>
      <c r="DG97" s="38">
        <f t="shared" si="69"/>
        <v>0</v>
      </c>
      <c r="DH97" s="38">
        <f t="shared" si="69"/>
        <v>0</v>
      </c>
      <c r="DI97" s="38">
        <f t="shared" si="69"/>
        <v>0</v>
      </c>
      <c r="DJ97" s="38">
        <f t="shared" si="69"/>
        <v>0</v>
      </c>
      <c r="DK97" s="38">
        <f t="shared" si="69"/>
        <v>0</v>
      </c>
      <c r="DL97" s="38">
        <f t="shared" si="69"/>
        <v>0</v>
      </c>
      <c r="DM97" s="38">
        <f t="shared" si="69"/>
        <v>0</v>
      </c>
      <c r="DN97" s="38">
        <f t="shared" si="69"/>
        <v>0</v>
      </c>
      <c r="DO97" s="38">
        <f t="shared" si="69"/>
        <v>0</v>
      </c>
      <c r="DP97" s="38">
        <f t="shared" si="69"/>
        <v>0</v>
      </c>
      <c r="DQ97" s="38">
        <f t="shared" si="69"/>
        <v>0</v>
      </c>
      <c r="DR97" s="38">
        <f t="shared" si="69"/>
        <v>0</v>
      </c>
    </row>
    <row r="98" ht="14.25" customHeight="1" outlineLevel="1">
      <c r="B98" s="277" t="str">
        <f>'Fund Raising'!B35</f>
        <v>Strategic Partners</v>
      </c>
      <c r="C98" s="38">
        <f t="shared" ref="C98:DR98" si="70">C19*C$47/100</f>
        <v>0</v>
      </c>
      <c r="D98" s="38">
        <f t="shared" si="70"/>
        <v>0</v>
      </c>
      <c r="E98" s="38">
        <f t="shared" si="70"/>
        <v>0</v>
      </c>
      <c r="F98" s="38">
        <f t="shared" si="70"/>
        <v>0</v>
      </c>
      <c r="G98" s="38">
        <f t="shared" si="70"/>
        <v>0</v>
      </c>
      <c r="H98" s="38">
        <f t="shared" si="70"/>
        <v>0</v>
      </c>
      <c r="I98" s="38">
        <f t="shared" si="70"/>
        <v>0</v>
      </c>
      <c r="J98" s="38">
        <f t="shared" si="70"/>
        <v>0</v>
      </c>
      <c r="K98" s="38">
        <f t="shared" si="70"/>
        <v>0</v>
      </c>
      <c r="L98" s="38">
        <f t="shared" si="70"/>
        <v>0</v>
      </c>
      <c r="M98" s="38">
        <f t="shared" si="70"/>
        <v>0</v>
      </c>
      <c r="N98" s="38">
        <f t="shared" si="70"/>
        <v>0</v>
      </c>
      <c r="O98" s="38">
        <f t="shared" si="70"/>
        <v>0</v>
      </c>
      <c r="P98" s="38">
        <f t="shared" si="70"/>
        <v>0</v>
      </c>
      <c r="Q98" s="38">
        <f t="shared" si="70"/>
        <v>0</v>
      </c>
      <c r="R98" s="38">
        <f t="shared" si="70"/>
        <v>0</v>
      </c>
      <c r="S98" s="38">
        <f t="shared" si="70"/>
        <v>0</v>
      </c>
      <c r="T98" s="38">
        <f t="shared" si="70"/>
        <v>0</v>
      </c>
      <c r="U98" s="38">
        <f t="shared" si="70"/>
        <v>0</v>
      </c>
      <c r="V98" s="38">
        <f t="shared" si="70"/>
        <v>0</v>
      </c>
      <c r="W98" s="38">
        <f t="shared" si="70"/>
        <v>0</v>
      </c>
      <c r="X98" s="38">
        <f t="shared" si="70"/>
        <v>0</v>
      </c>
      <c r="Y98" s="38">
        <f t="shared" si="70"/>
        <v>0</v>
      </c>
      <c r="Z98" s="38">
        <f t="shared" si="70"/>
        <v>0</v>
      </c>
      <c r="AA98" s="38">
        <f t="shared" si="70"/>
        <v>0</v>
      </c>
      <c r="AB98" s="38">
        <f t="shared" si="70"/>
        <v>0</v>
      </c>
      <c r="AC98" s="38">
        <f t="shared" si="70"/>
        <v>0</v>
      </c>
      <c r="AD98" s="38">
        <f t="shared" si="70"/>
        <v>0</v>
      </c>
      <c r="AE98" s="38">
        <f t="shared" si="70"/>
        <v>0</v>
      </c>
      <c r="AF98" s="38">
        <f t="shared" si="70"/>
        <v>0</v>
      </c>
      <c r="AG98" s="38">
        <f t="shared" si="70"/>
        <v>0</v>
      </c>
      <c r="AH98" s="38">
        <f t="shared" si="70"/>
        <v>0</v>
      </c>
      <c r="AI98" s="38">
        <f t="shared" si="70"/>
        <v>0</v>
      </c>
      <c r="AJ98" s="38">
        <f t="shared" si="70"/>
        <v>0</v>
      </c>
      <c r="AK98" s="38">
        <f t="shared" si="70"/>
        <v>0</v>
      </c>
      <c r="AL98" s="38">
        <f t="shared" si="70"/>
        <v>0</v>
      </c>
      <c r="AM98" s="38">
        <f t="shared" si="70"/>
        <v>0</v>
      </c>
      <c r="AN98" s="38">
        <f t="shared" si="70"/>
        <v>0</v>
      </c>
      <c r="AO98" s="38">
        <f t="shared" si="70"/>
        <v>0</v>
      </c>
      <c r="AP98" s="38">
        <f t="shared" si="70"/>
        <v>0</v>
      </c>
      <c r="AQ98" s="38">
        <f t="shared" si="70"/>
        <v>0</v>
      </c>
      <c r="AR98" s="38">
        <f t="shared" si="70"/>
        <v>0</v>
      </c>
      <c r="AS98" s="38">
        <f t="shared" si="70"/>
        <v>0</v>
      </c>
      <c r="AT98" s="38">
        <f t="shared" si="70"/>
        <v>0</v>
      </c>
      <c r="AU98" s="38">
        <f t="shared" si="70"/>
        <v>0</v>
      </c>
      <c r="AV98" s="38">
        <f t="shared" si="70"/>
        <v>0</v>
      </c>
      <c r="AW98" s="38">
        <f t="shared" si="70"/>
        <v>0</v>
      </c>
      <c r="AX98" s="38">
        <f t="shared" si="70"/>
        <v>0</v>
      </c>
      <c r="AY98" s="38">
        <f t="shared" si="70"/>
        <v>0</v>
      </c>
      <c r="AZ98" s="38">
        <f t="shared" si="70"/>
        <v>0</v>
      </c>
      <c r="BA98" s="38">
        <f t="shared" si="70"/>
        <v>0</v>
      </c>
      <c r="BB98" s="38">
        <f t="shared" si="70"/>
        <v>0</v>
      </c>
      <c r="BC98" s="38">
        <f t="shared" si="70"/>
        <v>0</v>
      </c>
      <c r="BD98" s="38">
        <f t="shared" si="70"/>
        <v>0</v>
      </c>
      <c r="BE98" s="38">
        <f t="shared" si="70"/>
        <v>0</v>
      </c>
      <c r="BF98" s="38">
        <f t="shared" si="70"/>
        <v>0</v>
      </c>
      <c r="BG98" s="38">
        <f t="shared" si="70"/>
        <v>0</v>
      </c>
      <c r="BH98" s="38">
        <f t="shared" si="70"/>
        <v>0</v>
      </c>
      <c r="BI98" s="38">
        <f t="shared" si="70"/>
        <v>0</v>
      </c>
      <c r="BJ98" s="38">
        <f t="shared" si="70"/>
        <v>0</v>
      </c>
      <c r="BK98" s="38">
        <f t="shared" si="70"/>
        <v>0</v>
      </c>
      <c r="BL98" s="38">
        <f t="shared" si="70"/>
        <v>0</v>
      </c>
      <c r="BM98" s="38">
        <f t="shared" si="70"/>
        <v>0</v>
      </c>
      <c r="BN98" s="38">
        <f t="shared" si="70"/>
        <v>0</v>
      </c>
      <c r="BO98" s="38">
        <f t="shared" si="70"/>
        <v>0</v>
      </c>
      <c r="BP98" s="38">
        <f t="shared" si="70"/>
        <v>0</v>
      </c>
      <c r="BQ98" s="38">
        <f t="shared" si="70"/>
        <v>0</v>
      </c>
      <c r="BR98" s="38">
        <f t="shared" si="70"/>
        <v>0</v>
      </c>
      <c r="BS98" s="38">
        <f t="shared" si="70"/>
        <v>0</v>
      </c>
      <c r="BT98" s="38">
        <f t="shared" si="70"/>
        <v>0</v>
      </c>
      <c r="BU98" s="38">
        <f t="shared" si="70"/>
        <v>0</v>
      </c>
      <c r="BV98" s="38">
        <f t="shared" si="70"/>
        <v>0</v>
      </c>
      <c r="BW98" s="38">
        <f t="shared" si="70"/>
        <v>0</v>
      </c>
      <c r="BX98" s="38">
        <f t="shared" si="70"/>
        <v>0</v>
      </c>
      <c r="BY98" s="38">
        <f t="shared" si="70"/>
        <v>0</v>
      </c>
      <c r="BZ98" s="38">
        <f t="shared" si="70"/>
        <v>0</v>
      </c>
      <c r="CA98" s="38">
        <f t="shared" si="70"/>
        <v>0</v>
      </c>
      <c r="CB98" s="38">
        <f t="shared" si="70"/>
        <v>0</v>
      </c>
      <c r="CC98" s="38">
        <f t="shared" si="70"/>
        <v>0</v>
      </c>
      <c r="CD98" s="38">
        <f t="shared" si="70"/>
        <v>0</v>
      </c>
      <c r="CE98" s="38">
        <f t="shared" si="70"/>
        <v>0</v>
      </c>
      <c r="CF98" s="38">
        <f t="shared" si="70"/>
        <v>0</v>
      </c>
      <c r="CG98" s="38">
        <f t="shared" si="70"/>
        <v>0</v>
      </c>
      <c r="CH98" s="38">
        <f t="shared" si="70"/>
        <v>0</v>
      </c>
      <c r="CI98" s="38">
        <f t="shared" si="70"/>
        <v>0</v>
      </c>
      <c r="CJ98" s="38">
        <f t="shared" si="70"/>
        <v>0</v>
      </c>
      <c r="CK98" s="38">
        <f t="shared" si="70"/>
        <v>0</v>
      </c>
      <c r="CL98" s="38">
        <f t="shared" si="70"/>
        <v>0</v>
      </c>
      <c r="CM98" s="38">
        <f t="shared" si="70"/>
        <v>0</v>
      </c>
      <c r="CN98" s="38">
        <f t="shared" si="70"/>
        <v>0</v>
      </c>
      <c r="CO98" s="38">
        <f t="shared" si="70"/>
        <v>0</v>
      </c>
      <c r="CP98" s="38">
        <f t="shared" si="70"/>
        <v>0</v>
      </c>
      <c r="CQ98" s="38">
        <f t="shared" si="70"/>
        <v>0</v>
      </c>
      <c r="CR98" s="38">
        <f t="shared" si="70"/>
        <v>0</v>
      </c>
      <c r="CS98" s="38">
        <f t="shared" si="70"/>
        <v>0</v>
      </c>
      <c r="CT98" s="38">
        <f t="shared" si="70"/>
        <v>0</v>
      </c>
      <c r="CU98" s="38">
        <f t="shared" si="70"/>
        <v>0</v>
      </c>
      <c r="CV98" s="38">
        <f t="shared" si="70"/>
        <v>0</v>
      </c>
      <c r="CW98" s="38">
        <f t="shared" si="70"/>
        <v>0</v>
      </c>
      <c r="CX98" s="38">
        <f t="shared" si="70"/>
        <v>0</v>
      </c>
      <c r="CY98" s="38">
        <f t="shared" si="70"/>
        <v>0</v>
      </c>
      <c r="CZ98" s="38">
        <f t="shared" si="70"/>
        <v>0</v>
      </c>
      <c r="DA98" s="38">
        <f t="shared" si="70"/>
        <v>0</v>
      </c>
      <c r="DB98" s="38">
        <f t="shared" si="70"/>
        <v>0</v>
      </c>
      <c r="DC98" s="38">
        <f t="shared" si="70"/>
        <v>0</v>
      </c>
      <c r="DD98" s="38">
        <f t="shared" si="70"/>
        <v>0</v>
      </c>
      <c r="DE98" s="38">
        <f t="shared" si="70"/>
        <v>0</v>
      </c>
      <c r="DF98" s="38">
        <f t="shared" si="70"/>
        <v>0</v>
      </c>
      <c r="DG98" s="38">
        <f t="shared" si="70"/>
        <v>0</v>
      </c>
      <c r="DH98" s="38">
        <f t="shared" si="70"/>
        <v>0</v>
      </c>
      <c r="DI98" s="38">
        <f t="shared" si="70"/>
        <v>0</v>
      </c>
      <c r="DJ98" s="38">
        <f t="shared" si="70"/>
        <v>0</v>
      </c>
      <c r="DK98" s="38">
        <f t="shared" si="70"/>
        <v>0</v>
      </c>
      <c r="DL98" s="38">
        <f t="shared" si="70"/>
        <v>0</v>
      </c>
      <c r="DM98" s="38">
        <f t="shared" si="70"/>
        <v>0</v>
      </c>
      <c r="DN98" s="38">
        <f t="shared" si="70"/>
        <v>0</v>
      </c>
      <c r="DO98" s="38">
        <f t="shared" si="70"/>
        <v>0</v>
      </c>
      <c r="DP98" s="38">
        <f t="shared" si="70"/>
        <v>0</v>
      </c>
      <c r="DQ98" s="38">
        <f t="shared" si="70"/>
        <v>0</v>
      </c>
      <c r="DR98" s="38">
        <f t="shared" si="70"/>
        <v>0</v>
      </c>
    </row>
    <row r="99" ht="14.25" customHeight="1" outlineLevel="1">
      <c r="B99" s="277" t="s">
        <v>257</v>
      </c>
      <c r="C99" s="38">
        <f>0+(C51+C57)*C47/100</f>
        <v>58958.33333</v>
      </c>
      <c r="D99" s="38">
        <f t="shared" ref="D99:DR99" si="71">C180*D47/100+(D51+D57)*D47/100</f>
        <v>74772.29175</v>
      </c>
      <c r="E99" s="38">
        <f t="shared" si="71"/>
        <v>67017.60429</v>
      </c>
      <c r="F99" s="38">
        <f t="shared" si="71"/>
        <v>71705.68086</v>
      </c>
      <c r="G99" s="38">
        <f t="shared" si="71"/>
        <v>76913.37376</v>
      </c>
      <c r="H99" s="38">
        <f t="shared" si="71"/>
        <v>82832.92604</v>
      </c>
      <c r="I99" s="38">
        <f t="shared" si="71"/>
        <v>88463.98643</v>
      </c>
      <c r="J99" s="38">
        <f t="shared" si="71"/>
        <v>108823.8858</v>
      </c>
      <c r="K99" s="38">
        <f t="shared" si="71"/>
        <v>118418.0342</v>
      </c>
      <c r="L99" s="38">
        <f t="shared" si="71"/>
        <v>126875.114</v>
      </c>
      <c r="M99" s="38">
        <f t="shared" si="71"/>
        <v>135812.7392</v>
      </c>
      <c r="N99" s="38">
        <f t="shared" si="71"/>
        <v>144158.8832</v>
      </c>
      <c r="O99" s="38">
        <f t="shared" si="71"/>
        <v>153042.6028</v>
      </c>
      <c r="P99" s="38">
        <f t="shared" si="71"/>
        <v>161666.2467</v>
      </c>
      <c r="Q99" s="38">
        <f t="shared" si="71"/>
        <v>169262.2537</v>
      </c>
      <c r="R99" s="38">
        <f t="shared" si="71"/>
        <v>178629.7701</v>
      </c>
      <c r="S99" s="38">
        <f t="shared" si="71"/>
        <v>186913.7112</v>
      </c>
      <c r="T99" s="38">
        <f t="shared" si="71"/>
        <v>195756.1218</v>
      </c>
      <c r="U99" s="38">
        <f t="shared" si="71"/>
        <v>204005.5687</v>
      </c>
      <c r="V99" s="38">
        <f t="shared" si="71"/>
        <v>212854.1668</v>
      </c>
      <c r="W99" s="38">
        <f t="shared" si="71"/>
        <v>221450.9276</v>
      </c>
      <c r="X99" s="38">
        <f t="shared" si="71"/>
        <v>229696.5804</v>
      </c>
      <c r="Y99" s="38">
        <f t="shared" si="71"/>
        <v>238570.5087</v>
      </c>
      <c r="Z99" s="38">
        <f t="shared" si="71"/>
        <v>246844.5972</v>
      </c>
      <c r="AA99" s="38">
        <f t="shared" si="71"/>
        <v>255742.3562</v>
      </c>
      <c r="AB99" s="38">
        <f t="shared" si="71"/>
        <v>260179.7052</v>
      </c>
      <c r="AC99" s="38">
        <f t="shared" si="71"/>
        <v>265196.7581</v>
      </c>
      <c r="AD99" s="38">
        <f t="shared" si="71"/>
        <v>272378.6262</v>
      </c>
      <c r="AE99" s="38">
        <f t="shared" si="71"/>
        <v>278628.4938</v>
      </c>
      <c r="AF99" s="38">
        <f t="shared" si="71"/>
        <v>285603.5862</v>
      </c>
      <c r="AG99" s="38">
        <f t="shared" si="71"/>
        <v>292112.4809</v>
      </c>
      <c r="AH99" s="38">
        <f t="shared" si="71"/>
        <v>289877.8118</v>
      </c>
      <c r="AI99" s="38">
        <f t="shared" si="71"/>
        <v>290988.9591</v>
      </c>
      <c r="AJ99" s="38">
        <f t="shared" si="71"/>
        <v>292523.1914</v>
      </c>
      <c r="AK99" s="38">
        <f t="shared" si="71"/>
        <v>295092.6961</v>
      </c>
      <c r="AL99" s="38">
        <f t="shared" si="71"/>
        <v>297527.6084</v>
      </c>
      <c r="AM99" s="38">
        <f t="shared" si="71"/>
        <v>300775.867</v>
      </c>
      <c r="AN99" s="38">
        <f t="shared" si="71"/>
        <v>304049.0605</v>
      </c>
      <c r="AO99" s="38">
        <f t="shared" si="71"/>
        <v>306706.6555</v>
      </c>
      <c r="AP99" s="38">
        <f t="shared" si="71"/>
        <v>311000.4526</v>
      </c>
      <c r="AQ99" s="38">
        <f t="shared" si="71"/>
        <v>314535.9859</v>
      </c>
      <c r="AR99" s="38">
        <f t="shared" si="71"/>
        <v>318623.4614</v>
      </c>
      <c r="AS99" s="38">
        <f t="shared" si="71"/>
        <v>322336.7562</v>
      </c>
      <c r="AT99" s="38">
        <f t="shared" si="71"/>
        <v>317671.4076</v>
      </c>
      <c r="AU99" s="38">
        <f t="shared" si="71"/>
        <v>316100.6702</v>
      </c>
      <c r="AV99" s="38">
        <f t="shared" si="71"/>
        <v>314944.0722</v>
      </c>
      <c r="AW99" s="38">
        <f t="shared" si="71"/>
        <v>314633.3593</v>
      </c>
      <c r="AX99" s="38">
        <f t="shared" si="71"/>
        <v>314281.5916</v>
      </c>
      <c r="AY99" s="38">
        <f t="shared" si="71"/>
        <v>314581.2468</v>
      </c>
      <c r="AZ99" s="38">
        <f t="shared" si="71"/>
        <v>314942.6631</v>
      </c>
      <c r="BA99" s="38">
        <f t="shared" si="71"/>
        <v>315104.0816</v>
      </c>
      <c r="BB99" s="38">
        <f t="shared" si="71"/>
        <v>316109.8742</v>
      </c>
      <c r="BC99" s="38">
        <f t="shared" si="71"/>
        <v>316765.1653</v>
      </c>
      <c r="BD99" s="38">
        <f t="shared" si="71"/>
        <v>317832.3096</v>
      </c>
      <c r="BE99" s="38">
        <f t="shared" si="71"/>
        <v>318674.0821</v>
      </c>
      <c r="BF99" s="38">
        <f t="shared" si="71"/>
        <v>320827.8556</v>
      </c>
      <c r="BG99" s="38">
        <f t="shared" si="71"/>
        <v>325181.5603</v>
      </c>
      <c r="BH99" s="38">
        <f t="shared" si="71"/>
        <v>329505.7635</v>
      </c>
      <c r="BI99" s="38">
        <f t="shared" si="71"/>
        <v>333863.354</v>
      </c>
      <c r="BJ99" s="38">
        <f t="shared" si="71"/>
        <v>337648.1869</v>
      </c>
      <c r="BK99" s="38">
        <f t="shared" si="71"/>
        <v>341483.5529</v>
      </c>
      <c r="BL99" s="38">
        <f t="shared" si="71"/>
        <v>344956.8456</v>
      </c>
      <c r="BM99" s="38">
        <f t="shared" si="71"/>
        <v>347746.9078</v>
      </c>
      <c r="BN99" s="38">
        <f t="shared" si="71"/>
        <v>351244.9542</v>
      </c>
      <c r="BO99" s="38">
        <f t="shared" si="71"/>
        <v>354042.309</v>
      </c>
      <c r="BP99" s="38">
        <f t="shared" si="71"/>
        <v>356961.0289</v>
      </c>
      <c r="BQ99" s="38">
        <f t="shared" si="71"/>
        <v>359487.8915</v>
      </c>
      <c r="BR99" s="38">
        <f t="shared" si="71"/>
        <v>362167.9537</v>
      </c>
      <c r="BS99" s="38">
        <f t="shared" si="71"/>
        <v>364635.2025</v>
      </c>
      <c r="BT99" s="38">
        <f t="shared" si="71"/>
        <v>366887.4362</v>
      </c>
      <c r="BU99" s="38">
        <f t="shared" si="71"/>
        <v>369311.8609</v>
      </c>
      <c r="BV99" s="38">
        <f t="shared" si="71"/>
        <v>371451.822</v>
      </c>
      <c r="BW99" s="38">
        <f t="shared" si="71"/>
        <v>373759.7071</v>
      </c>
      <c r="BX99" s="38">
        <f t="shared" si="71"/>
        <v>375925.1499</v>
      </c>
      <c r="BY99" s="38">
        <f t="shared" si="71"/>
        <v>377739.4765</v>
      </c>
      <c r="BZ99" s="38">
        <f t="shared" si="71"/>
        <v>380115.5111</v>
      </c>
      <c r="CA99" s="38">
        <f t="shared" si="71"/>
        <v>382109.8441</v>
      </c>
      <c r="CB99" s="38">
        <f t="shared" si="71"/>
        <v>384249.9735</v>
      </c>
      <c r="CC99" s="38">
        <f t="shared" si="71"/>
        <v>386207.6159</v>
      </c>
      <c r="CD99" s="38">
        <f t="shared" si="71"/>
        <v>388311.0116</v>
      </c>
      <c r="CE99" s="38">
        <f t="shared" si="71"/>
        <v>390331.4196</v>
      </c>
      <c r="CF99" s="38">
        <f t="shared" si="71"/>
        <v>392267.7234</v>
      </c>
      <c r="CG99" s="38">
        <f t="shared" si="71"/>
        <v>394337.9371</v>
      </c>
      <c r="CH99" s="38">
        <f t="shared" si="71"/>
        <v>396277.5791</v>
      </c>
      <c r="CI99" s="38">
        <f t="shared" si="71"/>
        <v>356878.7694</v>
      </c>
      <c r="CJ99" s="38">
        <f t="shared" si="71"/>
        <v>353424.1053</v>
      </c>
      <c r="CK99" s="38">
        <f t="shared" si="71"/>
        <v>351614.4324</v>
      </c>
      <c r="CL99" s="38">
        <f t="shared" si="71"/>
        <v>350426.2983</v>
      </c>
      <c r="CM99" s="38">
        <f t="shared" si="71"/>
        <v>349270.7339</v>
      </c>
      <c r="CN99" s="38">
        <f t="shared" si="71"/>
        <v>348376.4802</v>
      </c>
      <c r="CO99" s="38">
        <f t="shared" si="71"/>
        <v>347557.8283</v>
      </c>
      <c r="CP99" s="38">
        <f t="shared" si="71"/>
        <v>346944.8523</v>
      </c>
      <c r="CQ99" s="38">
        <f t="shared" si="71"/>
        <v>346411.9289</v>
      </c>
      <c r="CR99" s="38">
        <f t="shared" si="71"/>
        <v>345943.8187</v>
      </c>
      <c r="CS99" s="38">
        <f t="shared" si="71"/>
        <v>345620.7279</v>
      </c>
      <c r="CT99" s="38">
        <f t="shared" si="71"/>
        <v>345317.1705</v>
      </c>
      <c r="CU99" s="38">
        <f t="shared" si="71"/>
        <v>345127.981</v>
      </c>
      <c r="CV99" s="38">
        <f t="shared" si="71"/>
        <v>344971.1328</v>
      </c>
      <c r="CW99" s="38">
        <f t="shared" si="71"/>
        <v>344817.9711</v>
      </c>
      <c r="CX99" s="38">
        <f t="shared" si="71"/>
        <v>344790.5684</v>
      </c>
      <c r="CY99" s="38">
        <f t="shared" si="71"/>
        <v>344744.3927</v>
      </c>
      <c r="CZ99" s="38">
        <f t="shared" si="71"/>
        <v>344764.7772</v>
      </c>
      <c r="DA99" s="38">
        <f t="shared" si="71"/>
        <v>344781.4393</v>
      </c>
      <c r="DB99" s="38">
        <f t="shared" si="71"/>
        <v>344853.5953</v>
      </c>
      <c r="DC99" s="38">
        <f t="shared" si="71"/>
        <v>344934.1841</v>
      </c>
      <c r="DD99" s="38">
        <f t="shared" si="71"/>
        <v>345020.6998</v>
      </c>
      <c r="DE99" s="38">
        <f t="shared" si="71"/>
        <v>345149.7129</v>
      </c>
      <c r="DF99" s="38">
        <f t="shared" si="71"/>
        <v>345271.9197</v>
      </c>
      <c r="DG99" s="38">
        <f t="shared" si="71"/>
        <v>345429.0345</v>
      </c>
      <c r="DH99" s="38">
        <f t="shared" si="71"/>
        <v>345588.9209</v>
      </c>
      <c r="DI99" s="38">
        <f t="shared" si="71"/>
        <v>345731.8689</v>
      </c>
      <c r="DJ99" s="38">
        <f t="shared" si="71"/>
        <v>345937.2956</v>
      </c>
      <c r="DK99" s="38">
        <f t="shared" si="71"/>
        <v>346120.3521</v>
      </c>
      <c r="DL99" s="38">
        <f t="shared" si="71"/>
        <v>346325.3926</v>
      </c>
      <c r="DM99" s="38">
        <f t="shared" si="71"/>
        <v>346523.7982</v>
      </c>
      <c r="DN99" s="38">
        <f t="shared" si="71"/>
        <v>346741.7134</v>
      </c>
      <c r="DO99" s="38">
        <f t="shared" si="71"/>
        <v>346959.5973</v>
      </c>
      <c r="DP99" s="38">
        <f t="shared" si="71"/>
        <v>347176.6875</v>
      </c>
      <c r="DQ99" s="38">
        <f t="shared" si="71"/>
        <v>347409.6804</v>
      </c>
      <c r="DR99" s="38">
        <f t="shared" si="71"/>
        <v>347637.0681</v>
      </c>
    </row>
    <row r="100" ht="14.25" customHeight="1">
      <c r="B100" s="34" t="s">
        <v>247</v>
      </c>
      <c r="C100" s="125">
        <f t="shared" ref="C100:DR100" si="72">SUM(C90:C99)</f>
        <v>190208.3333</v>
      </c>
      <c r="D100" s="125">
        <f t="shared" si="72"/>
        <v>118522.2917</v>
      </c>
      <c r="E100" s="125">
        <f t="shared" si="72"/>
        <v>110767.6043</v>
      </c>
      <c r="F100" s="125">
        <f t="shared" si="72"/>
        <v>115455.6809</v>
      </c>
      <c r="G100" s="125">
        <f t="shared" si="72"/>
        <v>120663.3738</v>
      </c>
      <c r="H100" s="125">
        <f t="shared" si="72"/>
        <v>126582.926</v>
      </c>
      <c r="I100" s="125">
        <f t="shared" si="72"/>
        <v>265315.8383</v>
      </c>
      <c r="J100" s="125">
        <f t="shared" si="72"/>
        <v>285675.7376</v>
      </c>
      <c r="K100" s="125">
        <f t="shared" si="72"/>
        <v>295269.886</v>
      </c>
      <c r="L100" s="125">
        <f t="shared" si="72"/>
        <v>303726.9659</v>
      </c>
      <c r="M100" s="125">
        <f t="shared" si="72"/>
        <v>312664.5911</v>
      </c>
      <c r="N100" s="125">
        <f t="shared" si="72"/>
        <v>321010.735</v>
      </c>
      <c r="O100" s="125">
        <f t="shared" si="72"/>
        <v>329894.4547</v>
      </c>
      <c r="P100" s="125">
        <f t="shared" si="72"/>
        <v>338518.0986</v>
      </c>
      <c r="Q100" s="125">
        <f t="shared" si="72"/>
        <v>346114.1056</v>
      </c>
      <c r="R100" s="125">
        <f t="shared" si="72"/>
        <v>355481.622</v>
      </c>
      <c r="S100" s="125">
        <f t="shared" si="72"/>
        <v>363765.563</v>
      </c>
      <c r="T100" s="125">
        <f t="shared" si="72"/>
        <v>372607.9737</v>
      </c>
      <c r="U100" s="125">
        <f t="shared" si="72"/>
        <v>380857.4206</v>
      </c>
      <c r="V100" s="125">
        <f t="shared" si="72"/>
        <v>389706.0186</v>
      </c>
      <c r="W100" s="125">
        <f t="shared" si="72"/>
        <v>398302.7794</v>
      </c>
      <c r="X100" s="125">
        <f t="shared" si="72"/>
        <v>406548.4322</v>
      </c>
      <c r="Y100" s="125">
        <f t="shared" si="72"/>
        <v>415422.3605</v>
      </c>
      <c r="Z100" s="125">
        <f t="shared" si="72"/>
        <v>423696.4491</v>
      </c>
      <c r="AA100" s="125">
        <f t="shared" si="72"/>
        <v>399260.8747</v>
      </c>
      <c r="AB100" s="125">
        <f t="shared" si="72"/>
        <v>403698.2237</v>
      </c>
      <c r="AC100" s="125">
        <f t="shared" si="72"/>
        <v>408715.2766</v>
      </c>
      <c r="AD100" s="125">
        <f t="shared" si="72"/>
        <v>415897.1448</v>
      </c>
      <c r="AE100" s="125">
        <f t="shared" si="72"/>
        <v>422147.0123</v>
      </c>
      <c r="AF100" s="125">
        <f t="shared" si="72"/>
        <v>429122.1047</v>
      </c>
      <c r="AG100" s="125">
        <f t="shared" si="72"/>
        <v>361556.9254</v>
      </c>
      <c r="AH100" s="125">
        <f t="shared" si="72"/>
        <v>359322.2563</v>
      </c>
      <c r="AI100" s="125">
        <f t="shared" si="72"/>
        <v>360433.4036</v>
      </c>
      <c r="AJ100" s="125">
        <f t="shared" si="72"/>
        <v>361967.6358</v>
      </c>
      <c r="AK100" s="125">
        <f t="shared" si="72"/>
        <v>364537.1406</v>
      </c>
      <c r="AL100" s="125">
        <f t="shared" si="72"/>
        <v>366972.0529</v>
      </c>
      <c r="AM100" s="125">
        <f t="shared" si="72"/>
        <v>370220.3115</v>
      </c>
      <c r="AN100" s="125">
        <f t="shared" si="72"/>
        <v>373493.505</v>
      </c>
      <c r="AO100" s="125">
        <f t="shared" si="72"/>
        <v>376151.1</v>
      </c>
      <c r="AP100" s="125">
        <f t="shared" si="72"/>
        <v>380444.897</v>
      </c>
      <c r="AQ100" s="125">
        <f t="shared" si="72"/>
        <v>383980.4304</v>
      </c>
      <c r="AR100" s="125">
        <f t="shared" si="72"/>
        <v>388067.9059</v>
      </c>
      <c r="AS100" s="125">
        <f t="shared" si="72"/>
        <v>322336.7562</v>
      </c>
      <c r="AT100" s="125">
        <f t="shared" si="72"/>
        <v>317671.4076</v>
      </c>
      <c r="AU100" s="125">
        <f t="shared" si="72"/>
        <v>316100.6702</v>
      </c>
      <c r="AV100" s="125">
        <f t="shared" si="72"/>
        <v>314944.0722</v>
      </c>
      <c r="AW100" s="125">
        <f t="shared" si="72"/>
        <v>314633.3593</v>
      </c>
      <c r="AX100" s="125">
        <f t="shared" si="72"/>
        <v>314281.5916</v>
      </c>
      <c r="AY100" s="125">
        <f t="shared" si="72"/>
        <v>314581.2468</v>
      </c>
      <c r="AZ100" s="125">
        <f t="shared" si="72"/>
        <v>314942.6631</v>
      </c>
      <c r="BA100" s="125">
        <f t="shared" si="72"/>
        <v>315104.0816</v>
      </c>
      <c r="BB100" s="125">
        <f t="shared" si="72"/>
        <v>316109.8742</v>
      </c>
      <c r="BC100" s="125">
        <f t="shared" si="72"/>
        <v>316765.1653</v>
      </c>
      <c r="BD100" s="125">
        <f t="shared" si="72"/>
        <v>317832.3096</v>
      </c>
      <c r="BE100" s="125">
        <f t="shared" si="72"/>
        <v>318674.0821</v>
      </c>
      <c r="BF100" s="125">
        <f t="shared" si="72"/>
        <v>320827.8556</v>
      </c>
      <c r="BG100" s="125">
        <f t="shared" si="72"/>
        <v>325181.5603</v>
      </c>
      <c r="BH100" s="125">
        <f t="shared" si="72"/>
        <v>329505.7635</v>
      </c>
      <c r="BI100" s="125">
        <f t="shared" si="72"/>
        <v>333863.354</v>
      </c>
      <c r="BJ100" s="125">
        <f t="shared" si="72"/>
        <v>337648.1869</v>
      </c>
      <c r="BK100" s="125">
        <f t="shared" si="72"/>
        <v>341483.5529</v>
      </c>
      <c r="BL100" s="125">
        <f t="shared" si="72"/>
        <v>344956.8456</v>
      </c>
      <c r="BM100" s="125">
        <f t="shared" si="72"/>
        <v>347746.9078</v>
      </c>
      <c r="BN100" s="125">
        <f t="shared" si="72"/>
        <v>351244.9542</v>
      </c>
      <c r="BO100" s="125">
        <f t="shared" si="72"/>
        <v>354042.309</v>
      </c>
      <c r="BP100" s="125">
        <f t="shared" si="72"/>
        <v>356961.0289</v>
      </c>
      <c r="BQ100" s="125">
        <f t="shared" si="72"/>
        <v>359487.8915</v>
      </c>
      <c r="BR100" s="125">
        <f t="shared" si="72"/>
        <v>362167.9537</v>
      </c>
      <c r="BS100" s="125">
        <f t="shared" si="72"/>
        <v>364635.2025</v>
      </c>
      <c r="BT100" s="125">
        <f t="shared" si="72"/>
        <v>366887.4362</v>
      </c>
      <c r="BU100" s="125">
        <f t="shared" si="72"/>
        <v>369311.8609</v>
      </c>
      <c r="BV100" s="125">
        <f t="shared" si="72"/>
        <v>371451.822</v>
      </c>
      <c r="BW100" s="125">
        <f t="shared" si="72"/>
        <v>373759.7071</v>
      </c>
      <c r="BX100" s="125">
        <f t="shared" si="72"/>
        <v>375925.1499</v>
      </c>
      <c r="BY100" s="125">
        <f t="shared" si="72"/>
        <v>377739.4765</v>
      </c>
      <c r="BZ100" s="125">
        <f t="shared" si="72"/>
        <v>380115.5111</v>
      </c>
      <c r="CA100" s="125">
        <f t="shared" si="72"/>
        <v>382109.8441</v>
      </c>
      <c r="CB100" s="125">
        <f t="shared" si="72"/>
        <v>384249.9735</v>
      </c>
      <c r="CC100" s="125">
        <f t="shared" si="72"/>
        <v>386207.6159</v>
      </c>
      <c r="CD100" s="125">
        <f t="shared" si="72"/>
        <v>388311.0116</v>
      </c>
      <c r="CE100" s="125">
        <f t="shared" si="72"/>
        <v>390331.4196</v>
      </c>
      <c r="CF100" s="125">
        <f t="shared" si="72"/>
        <v>392267.7234</v>
      </c>
      <c r="CG100" s="125">
        <f t="shared" si="72"/>
        <v>394337.9371</v>
      </c>
      <c r="CH100" s="125">
        <f t="shared" si="72"/>
        <v>396277.5791</v>
      </c>
      <c r="CI100" s="125">
        <f t="shared" si="72"/>
        <v>356878.7694</v>
      </c>
      <c r="CJ100" s="125">
        <f t="shared" si="72"/>
        <v>353424.1053</v>
      </c>
      <c r="CK100" s="125">
        <f t="shared" si="72"/>
        <v>351614.4324</v>
      </c>
      <c r="CL100" s="125">
        <f t="shared" si="72"/>
        <v>350426.2983</v>
      </c>
      <c r="CM100" s="125">
        <f t="shared" si="72"/>
        <v>349270.7339</v>
      </c>
      <c r="CN100" s="125">
        <f t="shared" si="72"/>
        <v>348376.4802</v>
      </c>
      <c r="CO100" s="125">
        <f t="shared" si="72"/>
        <v>347557.8283</v>
      </c>
      <c r="CP100" s="125">
        <f t="shared" si="72"/>
        <v>346944.8523</v>
      </c>
      <c r="CQ100" s="125">
        <f t="shared" si="72"/>
        <v>346411.9289</v>
      </c>
      <c r="CR100" s="125">
        <f t="shared" si="72"/>
        <v>345943.8187</v>
      </c>
      <c r="CS100" s="125">
        <f t="shared" si="72"/>
        <v>345620.7279</v>
      </c>
      <c r="CT100" s="125">
        <f t="shared" si="72"/>
        <v>345317.1705</v>
      </c>
      <c r="CU100" s="125">
        <f t="shared" si="72"/>
        <v>345127.981</v>
      </c>
      <c r="CV100" s="125">
        <f t="shared" si="72"/>
        <v>344971.1328</v>
      </c>
      <c r="CW100" s="125">
        <f t="shared" si="72"/>
        <v>344817.9711</v>
      </c>
      <c r="CX100" s="125">
        <f t="shared" si="72"/>
        <v>344790.5684</v>
      </c>
      <c r="CY100" s="125">
        <f t="shared" si="72"/>
        <v>344744.3927</v>
      </c>
      <c r="CZ100" s="125">
        <f t="shared" si="72"/>
        <v>344764.7772</v>
      </c>
      <c r="DA100" s="125">
        <f t="shared" si="72"/>
        <v>344781.4393</v>
      </c>
      <c r="DB100" s="125">
        <f t="shared" si="72"/>
        <v>344853.5953</v>
      </c>
      <c r="DC100" s="125">
        <f t="shared" si="72"/>
        <v>344934.1841</v>
      </c>
      <c r="DD100" s="125">
        <f t="shared" si="72"/>
        <v>345020.6998</v>
      </c>
      <c r="DE100" s="125">
        <f t="shared" si="72"/>
        <v>345149.7129</v>
      </c>
      <c r="DF100" s="125">
        <f t="shared" si="72"/>
        <v>345271.9197</v>
      </c>
      <c r="DG100" s="125">
        <f t="shared" si="72"/>
        <v>345429.0345</v>
      </c>
      <c r="DH100" s="125">
        <f t="shared" si="72"/>
        <v>345588.9209</v>
      </c>
      <c r="DI100" s="125">
        <f t="shared" si="72"/>
        <v>345731.8689</v>
      </c>
      <c r="DJ100" s="125">
        <f t="shared" si="72"/>
        <v>345937.2956</v>
      </c>
      <c r="DK100" s="125">
        <f t="shared" si="72"/>
        <v>346120.3521</v>
      </c>
      <c r="DL100" s="125">
        <f t="shared" si="72"/>
        <v>346325.3926</v>
      </c>
      <c r="DM100" s="125">
        <f t="shared" si="72"/>
        <v>346523.7982</v>
      </c>
      <c r="DN100" s="125">
        <f t="shared" si="72"/>
        <v>346741.7134</v>
      </c>
      <c r="DO100" s="125">
        <f t="shared" si="72"/>
        <v>346959.5973</v>
      </c>
      <c r="DP100" s="125">
        <f t="shared" si="72"/>
        <v>347176.6875</v>
      </c>
      <c r="DQ100" s="125">
        <f t="shared" si="72"/>
        <v>347409.6804</v>
      </c>
      <c r="DR100" s="125">
        <f t="shared" si="72"/>
        <v>347637.0681</v>
      </c>
    </row>
    <row r="101" ht="14.25" customHeight="1" outlineLevel="1">
      <c r="B101" s="34" t="s">
        <v>249</v>
      </c>
      <c r="C101" s="125">
        <f>C100</f>
        <v>190208.3333</v>
      </c>
      <c r="D101" s="125">
        <f t="shared" ref="D101:DR101" si="73">C101+D100</f>
        <v>308730.6251</v>
      </c>
      <c r="E101" s="125">
        <f t="shared" si="73"/>
        <v>419498.2294</v>
      </c>
      <c r="F101" s="125">
        <f t="shared" si="73"/>
        <v>534953.9102</v>
      </c>
      <c r="G101" s="125">
        <f t="shared" si="73"/>
        <v>655617.284</v>
      </c>
      <c r="H101" s="125">
        <f t="shared" si="73"/>
        <v>782200.21</v>
      </c>
      <c r="I101" s="125">
        <f t="shared" si="73"/>
        <v>1047516.048</v>
      </c>
      <c r="J101" s="125">
        <f t="shared" si="73"/>
        <v>1333191.786</v>
      </c>
      <c r="K101" s="125">
        <f t="shared" si="73"/>
        <v>1628461.672</v>
      </c>
      <c r="L101" s="125">
        <f t="shared" si="73"/>
        <v>1932188.638</v>
      </c>
      <c r="M101" s="125">
        <f t="shared" si="73"/>
        <v>2244853.229</v>
      </c>
      <c r="N101" s="125">
        <f t="shared" si="73"/>
        <v>2565863.964</v>
      </c>
      <c r="O101" s="125">
        <f t="shared" si="73"/>
        <v>2895758.419</v>
      </c>
      <c r="P101" s="125">
        <f t="shared" si="73"/>
        <v>3234276.517</v>
      </c>
      <c r="Q101" s="125">
        <f t="shared" si="73"/>
        <v>3580390.623</v>
      </c>
      <c r="R101" s="125">
        <f t="shared" si="73"/>
        <v>3935872.245</v>
      </c>
      <c r="S101" s="125">
        <f t="shared" si="73"/>
        <v>4299637.808</v>
      </c>
      <c r="T101" s="125">
        <f t="shared" si="73"/>
        <v>4672245.781</v>
      </c>
      <c r="U101" s="125">
        <f t="shared" si="73"/>
        <v>5053103.202</v>
      </c>
      <c r="V101" s="125">
        <f t="shared" si="73"/>
        <v>5442809.221</v>
      </c>
      <c r="W101" s="125">
        <f t="shared" si="73"/>
        <v>5841112</v>
      </c>
      <c r="X101" s="125">
        <f t="shared" si="73"/>
        <v>6247660.432</v>
      </c>
      <c r="Y101" s="125">
        <f t="shared" si="73"/>
        <v>6663082.793</v>
      </c>
      <c r="Z101" s="125">
        <f t="shared" si="73"/>
        <v>7086779.242</v>
      </c>
      <c r="AA101" s="125">
        <f t="shared" si="73"/>
        <v>7486040.117</v>
      </c>
      <c r="AB101" s="125">
        <f t="shared" si="73"/>
        <v>7889738.34</v>
      </c>
      <c r="AC101" s="125">
        <f t="shared" si="73"/>
        <v>8298453.617</v>
      </c>
      <c r="AD101" s="125">
        <f t="shared" si="73"/>
        <v>8714350.762</v>
      </c>
      <c r="AE101" s="125">
        <f t="shared" si="73"/>
        <v>9136497.774</v>
      </c>
      <c r="AF101" s="125">
        <f t="shared" si="73"/>
        <v>9565619.879</v>
      </c>
      <c r="AG101" s="125">
        <f t="shared" si="73"/>
        <v>9927176.804</v>
      </c>
      <c r="AH101" s="125">
        <f t="shared" si="73"/>
        <v>10286499.06</v>
      </c>
      <c r="AI101" s="125">
        <f t="shared" si="73"/>
        <v>10646932.46</v>
      </c>
      <c r="AJ101" s="125">
        <f t="shared" si="73"/>
        <v>11008900.1</v>
      </c>
      <c r="AK101" s="125">
        <f t="shared" si="73"/>
        <v>11373437.24</v>
      </c>
      <c r="AL101" s="125">
        <f t="shared" si="73"/>
        <v>11740409.29</v>
      </c>
      <c r="AM101" s="125">
        <f t="shared" si="73"/>
        <v>12110629.6</v>
      </c>
      <c r="AN101" s="125">
        <f t="shared" si="73"/>
        <v>12484123.11</v>
      </c>
      <c r="AO101" s="125">
        <f t="shared" si="73"/>
        <v>12860274.21</v>
      </c>
      <c r="AP101" s="125">
        <f t="shared" si="73"/>
        <v>13240719.11</v>
      </c>
      <c r="AQ101" s="125">
        <f t="shared" si="73"/>
        <v>13624699.54</v>
      </c>
      <c r="AR101" s="125">
        <f t="shared" si="73"/>
        <v>14012767.44</v>
      </c>
      <c r="AS101" s="125">
        <f t="shared" si="73"/>
        <v>14335104.2</v>
      </c>
      <c r="AT101" s="125">
        <f t="shared" si="73"/>
        <v>14652775.61</v>
      </c>
      <c r="AU101" s="125">
        <f t="shared" si="73"/>
        <v>14968876.28</v>
      </c>
      <c r="AV101" s="125">
        <f t="shared" si="73"/>
        <v>15283820.35</v>
      </c>
      <c r="AW101" s="125">
        <f t="shared" si="73"/>
        <v>15598453.71</v>
      </c>
      <c r="AX101" s="125">
        <f t="shared" si="73"/>
        <v>15912735.3</v>
      </c>
      <c r="AY101" s="125">
        <f t="shared" si="73"/>
        <v>16227316.55</v>
      </c>
      <c r="AZ101" s="125">
        <f t="shared" si="73"/>
        <v>16542259.21</v>
      </c>
      <c r="BA101" s="125">
        <f t="shared" si="73"/>
        <v>16857363.29</v>
      </c>
      <c r="BB101" s="125">
        <f t="shared" si="73"/>
        <v>17173473.17</v>
      </c>
      <c r="BC101" s="125">
        <f t="shared" si="73"/>
        <v>17490238.33</v>
      </c>
      <c r="BD101" s="125">
        <f t="shared" si="73"/>
        <v>17808070.64</v>
      </c>
      <c r="BE101" s="125">
        <f t="shared" si="73"/>
        <v>18126744.72</v>
      </c>
      <c r="BF101" s="125">
        <f t="shared" si="73"/>
        <v>18447572.58</v>
      </c>
      <c r="BG101" s="125">
        <f t="shared" si="73"/>
        <v>18772754.14</v>
      </c>
      <c r="BH101" s="125">
        <f t="shared" si="73"/>
        <v>19102259.9</v>
      </c>
      <c r="BI101" s="125">
        <f t="shared" si="73"/>
        <v>19436123.26</v>
      </c>
      <c r="BJ101" s="125">
        <f t="shared" si="73"/>
        <v>19773771.44</v>
      </c>
      <c r="BK101" s="125">
        <f t="shared" si="73"/>
        <v>20115255</v>
      </c>
      <c r="BL101" s="125">
        <f t="shared" si="73"/>
        <v>20460211.84</v>
      </c>
      <c r="BM101" s="125">
        <f t="shared" si="73"/>
        <v>20807958.75</v>
      </c>
      <c r="BN101" s="125">
        <f t="shared" si="73"/>
        <v>21159203.7</v>
      </c>
      <c r="BO101" s="125">
        <f t="shared" si="73"/>
        <v>21513246.01</v>
      </c>
      <c r="BP101" s="125">
        <f t="shared" si="73"/>
        <v>21870207.04</v>
      </c>
      <c r="BQ101" s="125">
        <f t="shared" si="73"/>
        <v>22229694.93</v>
      </c>
      <c r="BR101" s="125">
        <f t="shared" si="73"/>
        <v>22591862.89</v>
      </c>
      <c r="BS101" s="125">
        <f t="shared" si="73"/>
        <v>22956498.09</v>
      </c>
      <c r="BT101" s="125">
        <f t="shared" si="73"/>
        <v>23323385.53</v>
      </c>
      <c r="BU101" s="125">
        <f t="shared" si="73"/>
        <v>23692697.39</v>
      </c>
      <c r="BV101" s="125">
        <f t="shared" si="73"/>
        <v>24064149.21</v>
      </c>
      <c r="BW101" s="125">
        <f t="shared" si="73"/>
        <v>24437908.92</v>
      </c>
      <c r="BX101" s="125">
        <f t="shared" si="73"/>
        <v>24813834.07</v>
      </c>
      <c r="BY101" s="125">
        <f t="shared" si="73"/>
        <v>25191573.54</v>
      </c>
      <c r="BZ101" s="125">
        <f t="shared" si="73"/>
        <v>25571689.05</v>
      </c>
      <c r="CA101" s="125">
        <f t="shared" si="73"/>
        <v>25953798.9</v>
      </c>
      <c r="CB101" s="125">
        <f t="shared" si="73"/>
        <v>26338048.87</v>
      </c>
      <c r="CC101" s="125">
        <f t="shared" si="73"/>
        <v>26724256.49</v>
      </c>
      <c r="CD101" s="125">
        <f t="shared" si="73"/>
        <v>27112567.5</v>
      </c>
      <c r="CE101" s="125">
        <f t="shared" si="73"/>
        <v>27502898.92</v>
      </c>
      <c r="CF101" s="125">
        <f t="shared" si="73"/>
        <v>27895166.64</v>
      </c>
      <c r="CG101" s="125">
        <f t="shared" si="73"/>
        <v>28289504.58</v>
      </c>
      <c r="CH101" s="125">
        <f t="shared" si="73"/>
        <v>28685782.16</v>
      </c>
      <c r="CI101" s="125">
        <f t="shared" si="73"/>
        <v>29042660.93</v>
      </c>
      <c r="CJ101" s="125">
        <f t="shared" si="73"/>
        <v>29396085.03</v>
      </c>
      <c r="CK101" s="125">
        <f t="shared" si="73"/>
        <v>29747699.46</v>
      </c>
      <c r="CL101" s="125">
        <f t="shared" si="73"/>
        <v>30098125.76</v>
      </c>
      <c r="CM101" s="125">
        <f t="shared" si="73"/>
        <v>30447396.5</v>
      </c>
      <c r="CN101" s="125">
        <f t="shared" si="73"/>
        <v>30795772.98</v>
      </c>
      <c r="CO101" s="125">
        <f t="shared" si="73"/>
        <v>31143330.8</v>
      </c>
      <c r="CP101" s="125">
        <f t="shared" si="73"/>
        <v>31490275.66</v>
      </c>
      <c r="CQ101" s="125">
        <f t="shared" si="73"/>
        <v>31836687.59</v>
      </c>
      <c r="CR101" s="125">
        <f t="shared" si="73"/>
        <v>32182631.4</v>
      </c>
      <c r="CS101" s="125">
        <f t="shared" si="73"/>
        <v>32528252.13</v>
      </c>
      <c r="CT101" s="125">
        <f t="shared" si="73"/>
        <v>32873569.3</v>
      </c>
      <c r="CU101" s="125">
        <f t="shared" si="73"/>
        <v>33218697.28</v>
      </c>
      <c r="CV101" s="125">
        <f t="shared" si="73"/>
        <v>33563668.42</v>
      </c>
      <c r="CW101" s="125">
        <f t="shared" si="73"/>
        <v>33908486.39</v>
      </c>
      <c r="CX101" s="125">
        <f t="shared" si="73"/>
        <v>34253276.96</v>
      </c>
      <c r="CY101" s="125">
        <f t="shared" si="73"/>
        <v>34598021.35</v>
      </c>
      <c r="CZ101" s="125">
        <f t="shared" si="73"/>
        <v>34942786.13</v>
      </c>
      <c r="DA101" s="125">
        <f t="shared" si="73"/>
        <v>35287567.57</v>
      </c>
      <c r="DB101" s="125">
        <f t="shared" si="73"/>
        <v>35632421.16</v>
      </c>
      <c r="DC101" s="125">
        <f t="shared" si="73"/>
        <v>35977355.34</v>
      </c>
      <c r="DD101" s="125">
        <f t="shared" si="73"/>
        <v>36322376.04</v>
      </c>
      <c r="DE101" s="125">
        <f t="shared" si="73"/>
        <v>36667525.76</v>
      </c>
      <c r="DF101" s="125">
        <f t="shared" si="73"/>
        <v>37012797.68</v>
      </c>
      <c r="DG101" s="125">
        <f t="shared" si="73"/>
        <v>37358226.71</v>
      </c>
      <c r="DH101" s="125">
        <f t="shared" si="73"/>
        <v>37703815.63</v>
      </c>
      <c r="DI101" s="125">
        <f t="shared" si="73"/>
        <v>38049547.5</v>
      </c>
      <c r="DJ101" s="125">
        <f t="shared" si="73"/>
        <v>38395484.8</v>
      </c>
      <c r="DK101" s="125">
        <f t="shared" si="73"/>
        <v>38741605.15</v>
      </c>
      <c r="DL101" s="125">
        <f t="shared" si="73"/>
        <v>39087930.54</v>
      </c>
      <c r="DM101" s="125">
        <f t="shared" si="73"/>
        <v>39434454.34</v>
      </c>
      <c r="DN101" s="125">
        <f t="shared" si="73"/>
        <v>39781196.05</v>
      </c>
      <c r="DO101" s="125">
        <f t="shared" si="73"/>
        <v>40128155.65</v>
      </c>
      <c r="DP101" s="125">
        <f t="shared" si="73"/>
        <v>40475332.34</v>
      </c>
      <c r="DQ101" s="125">
        <f t="shared" si="73"/>
        <v>40822742.02</v>
      </c>
      <c r="DR101" s="125">
        <f t="shared" si="73"/>
        <v>41170379.09</v>
      </c>
    </row>
    <row r="102" ht="14.25" customHeight="1" outlineLevel="1">
      <c r="B102" s="287" t="s">
        <v>260</v>
      </c>
      <c r="C102" s="291"/>
      <c r="D102" s="291"/>
      <c r="E102" s="291"/>
      <c r="F102" s="291"/>
      <c r="G102" s="291"/>
      <c r="H102" s="291"/>
      <c r="I102" s="291"/>
      <c r="J102" s="291"/>
      <c r="K102" s="291"/>
      <c r="L102" s="291"/>
      <c r="M102" s="291"/>
      <c r="N102" s="291"/>
      <c r="O102" s="291"/>
      <c r="P102" s="291"/>
      <c r="Q102" s="291"/>
      <c r="R102" s="291"/>
      <c r="S102" s="291"/>
      <c r="T102" s="291"/>
      <c r="U102" s="291"/>
      <c r="V102" s="291"/>
      <c r="W102" s="291"/>
      <c r="X102" s="291"/>
      <c r="Y102" s="291"/>
      <c r="Z102" s="291"/>
      <c r="AA102" s="291"/>
      <c r="AB102" s="291"/>
      <c r="AC102" s="291"/>
      <c r="AD102" s="291"/>
      <c r="AE102" s="291"/>
      <c r="AF102" s="291"/>
      <c r="AG102" s="291"/>
      <c r="AH102" s="291"/>
      <c r="AI102" s="291"/>
      <c r="AJ102" s="291"/>
      <c r="AK102" s="291"/>
      <c r="AL102" s="291"/>
      <c r="AM102" s="291"/>
      <c r="AN102" s="291"/>
      <c r="AO102" s="291"/>
      <c r="AP102" s="291"/>
      <c r="AQ102" s="291"/>
      <c r="AR102" s="291"/>
      <c r="AS102" s="291"/>
      <c r="AT102" s="291"/>
      <c r="AU102" s="291"/>
      <c r="AV102" s="291"/>
      <c r="AW102" s="291"/>
      <c r="AX102" s="291"/>
      <c r="AY102" s="291"/>
      <c r="AZ102" s="291"/>
      <c r="BA102" s="291"/>
      <c r="BB102" s="291"/>
      <c r="BC102" s="291"/>
      <c r="BD102" s="291"/>
      <c r="BE102" s="291"/>
      <c r="BF102" s="291"/>
      <c r="BG102" s="291"/>
      <c r="BH102" s="291"/>
      <c r="BI102" s="291"/>
      <c r="BJ102" s="291"/>
      <c r="BK102" s="291"/>
      <c r="BL102" s="291"/>
      <c r="BM102" s="291"/>
      <c r="BN102" s="291"/>
      <c r="BO102" s="291"/>
      <c r="BP102" s="291"/>
      <c r="BQ102" s="291"/>
      <c r="BR102" s="291"/>
      <c r="BS102" s="291"/>
      <c r="BT102" s="291"/>
      <c r="BU102" s="291"/>
      <c r="BV102" s="291"/>
      <c r="BW102" s="291"/>
      <c r="BX102" s="291"/>
      <c r="BY102" s="291"/>
      <c r="BZ102" s="291"/>
      <c r="CA102" s="291"/>
      <c r="CB102" s="291"/>
      <c r="CC102" s="291"/>
      <c r="CD102" s="291"/>
      <c r="CE102" s="291"/>
      <c r="CF102" s="291"/>
      <c r="CG102" s="291"/>
      <c r="CH102" s="291"/>
      <c r="CI102" s="291"/>
      <c r="CJ102" s="291"/>
      <c r="CK102" s="291"/>
      <c r="CL102" s="291"/>
      <c r="CM102" s="291"/>
      <c r="CN102" s="291"/>
      <c r="CO102" s="291"/>
      <c r="CP102" s="291"/>
      <c r="CQ102" s="291"/>
      <c r="CR102" s="291"/>
      <c r="CS102" s="291"/>
      <c r="CT102" s="291"/>
      <c r="CU102" s="291"/>
      <c r="CV102" s="291"/>
      <c r="CW102" s="291"/>
      <c r="CX102" s="291"/>
      <c r="CY102" s="291"/>
      <c r="CZ102" s="291"/>
      <c r="DA102" s="291"/>
      <c r="DB102" s="291"/>
      <c r="DC102" s="291"/>
      <c r="DD102" s="291"/>
      <c r="DE102" s="291"/>
      <c r="DF102" s="291"/>
      <c r="DG102" s="291"/>
      <c r="DH102" s="291"/>
      <c r="DI102" s="291"/>
      <c r="DJ102" s="291"/>
      <c r="DK102" s="291"/>
      <c r="DL102" s="291"/>
      <c r="DM102" s="291"/>
      <c r="DN102" s="291"/>
      <c r="DO102" s="291"/>
      <c r="DP102" s="291"/>
      <c r="DQ102" s="291"/>
      <c r="DR102" s="291"/>
    </row>
    <row r="103" ht="14.25" customHeight="1" outlineLevel="1">
      <c r="B103" s="277" t="str">
        <f>'Utility Modules'!B7</f>
        <v>Staking Base APR</v>
      </c>
      <c r="C103" s="38">
        <f>C86*'Utility Modules'!$C7/100</f>
        <v>0</v>
      </c>
      <c r="D103" s="38">
        <f>D$87*'Utility Modules'!$C7/100</f>
        <v>0</v>
      </c>
      <c r="E103" s="38">
        <f>E$87*'Utility Modules'!$C7/100</f>
        <v>0</v>
      </c>
      <c r="F103" s="38">
        <f>F$87*'Utility Modules'!$C7/100</f>
        <v>0</v>
      </c>
      <c r="G103" s="38">
        <f>G$87*'Utility Modules'!$C7/100</f>
        <v>0</v>
      </c>
      <c r="H103" s="38">
        <f>H$87*'Utility Modules'!$C7/100</f>
        <v>0</v>
      </c>
      <c r="I103" s="38">
        <f>I$87*'Utility Modules'!$C7/100</f>
        <v>0</v>
      </c>
      <c r="J103" s="38">
        <f>J$87*'Utility Modules'!$C7/100</f>
        <v>0</v>
      </c>
      <c r="K103" s="38">
        <f>K$87*'Utility Modules'!$C7/100</f>
        <v>0</v>
      </c>
      <c r="L103" s="38">
        <f>L$87*'Utility Modules'!$C7/100</f>
        <v>0</v>
      </c>
      <c r="M103" s="38">
        <f>M$87*'Utility Modules'!$C7/100</f>
        <v>0</v>
      </c>
      <c r="N103" s="38">
        <f>N$87*'Utility Modules'!$C7/100</f>
        <v>0</v>
      </c>
      <c r="O103" s="38">
        <f>O$87*'Utility Modules'!$C7/100</f>
        <v>0</v>
      </c>
      <c r="P103" s="38">
        <f>P$87*'Utility Modules'!$C7/100</f>
        <v>0</v>
      </c>
      <c r="Q103" s="38">
        <f>Q$87*'Utility Modules'!$C7/100</f>
        <v>0</v>
      </c>
      <c r="R103" s="38">
        <f>R$87*'Utility Modules'!$C7/100</f>
        <v>0</v>
      </c>
      <c r="S103" s="38">
        <f>S$87*'Utility Modules'!$C7/100</f>
        <v>0</v>
      </c>
      <c r="T103" s="38">
        <f>T$87*'Utility Modules'!$C7/100</f>
        <v>0</v>
      </c>
      <c r="U103" s="38">
        <f>U$87*'Utility Modules'!$C7/100</f>
        <v>0</v>
      </c>
      <c r="V103" s="38">
        <f>V$87*'Utility Modules'!$C7/100</f>
        <v>0</v>
      </c>
      <c r="W103" s="38">
        <f>W$87*'Utility Modules'!$C7/100</f>
        <v>0</v>
      </c>
      <c r="X103" s="38">
        <f>X$87*'Utility Modules'!$C7/100</f>
        <v>0</v>
      </c>
      <c r="Y103" s="38">
        <f>Y$87*'Utility Modules'!$C7/100</f>
        <v>0</v>
      </c>
      <c r="Z103" s="38">
        <f>Z$87*'Utility Modules'!$C7/100</f>
        <v>0</v>
      </c>
      <c r="AA103" s="38">
        <f>AA$87*'Utility Modules'!$C7/100</f>
        <v>0</v>
      </c>
      <c r="AB103" s="38">
        <f>AB$87*'Utility Modules'!$C7/100</f>
        <v>0</v>
      </c>
      <c r="AC103" s="38">
        <f>AC$87*'Utility Modules'!$C7/100</f>
        <v>0</v>
      </c>
      <c r="AD103" s="38">
        <f>AD$87*'Utility Modules'!$C7/100</f>
        <v>0</v>
      </c>
      <c r="AE103" s="38">
        <f>AE$87*'Utility Modules'!$C7/100</f>
        <v>0</v>
      </c>
      <c r="AF103" s="38">
        <f>AF$87*'Utility Modules'!$C7/100</f>
        <v>0</v>
      </c>
      <c r="AG103" s="38">
        <f>AG$87*'Utility Modules'!$C7/100</f>
        <v>0</v>
      </c>
      <c r="AH103" s="38">
        <f>AH$87*'Utility Modules'!$C7/100</f>
        <v>0</v>
      </c>
      <c r="AI103" s="38">
        <f>AI$87*'Utility Modules'!$C7/100</f>
        <v>0</v>
      </c>
      <c r="AJ103" s="38">
        <f>AJ$87*'Utility Modules'!$C7/100</f>
        <v>0</v>
      </c>
      <c r="AK103" s="38">
        <f>AK$87*'Utility Modules'!$C7/100</f>
        <v>0</v>
      </c>
      <c r="AL103" s="38">
        <f>AL$87*'Utility Modules'!$C7/100</f>
        <v>0</v>
      </c>
      <c r="AM103" s="38">
        <f>AM$87*'Utility Modules'!$C7/100</f>
        <v>0</v>
      </c>
      <c r="AN103" s="38">
        <f>AN$87*'Utility Modules'!$C7/100</f>
        <v>0</v>
      </c>
      <c r="AO103" s="38">
        <f>AO$87*'Utility Modules'!$C7/100</f>
        <v>0</v>
      </c>
      <c r="AP103" s="38">
        <f>AP$87*'Utility Modules'!$C7/100</f>
        <v>0</v>
      </c>
      <c r="AQ103" s="38">
        <f>AQ$87*'Utility Modules'!$C7/100</f>
        <v>0</v>
      </c>
      <c r="AR103" s="38">
        <f>AR$87*'Utility Modules'!$C7/100</f>
        <v>0</v>
      </c>
      <c r="AS103" s="38">
        <f>AS$87*'Utility Modules'!$C7/100</f>
        <v>0</v>
      </c>
      <c r="AT103" s="38">
        <f>AT$87*'Utility Modules'!$C7/100</f>
        <v>0</v>
      </c>
      <c r="AU103" s="38">
        <f>AU$87*'Utility Modules'!$C7/100</f>
        <v>0</v>
      </c>
      <c r="AV103" s="38">
        <f>AV$87*'Utility Modules'!$C7/100</f>
        <v>0</v>
      </c>
      <c r="AW103" s="38">
        <f>AW$87*'Utility Modules'!$C7/100</f>
        <v>0</v>
      </c>
      <c r="AX103" s="38">
        <f>AX$87*'Utility Modules'!$C7/100</f>
        <v>0</v>
      </c>
      <c r="AY103" s="38">
        <f>AY$87*'Utility Modules'!$C7/100</f>
        <v>0</v>
      </c>
      <c r="AZ103" s="38">
        <f>AZ$87*'Utility Modules'!$C7/100</f>
        <v>0</v>
      </c>
      <c r="BA103" s="38">
        <f>BA$87*'Utility Modules'!$C7/100</f>
        <v>0</v>
      </c>
      <c r="BB103" s="38">
        <f>BB$87*'Utility Modules'!$C7/100</f>
        <v>0</v>
      </c>
      <c r="BC103" s="38">
        <f>BC$87*'Utility Modules'!$C7/100</f>
        <v>0</v>
      </c>
      <c r="BD103" s="38">
        <f>BD$87*'Utility Modules'!$C7/100</f>
        <v>0</v>
      </c>
      <c r="BE103" s="38">
        <f>BE$87*'Utility Modules'!$C7/100</f>
        <v>0</v>
      </c>
      <c r="BF103" s="38">
        <f>BF$87*'Utility Modules'!$C7/100</f>
        <v>0</v>
      </c>
      <c r="BG103" s="38">
        <f>BG$87*'Utility Modules'!$C7/100</f>
        <v>0</v>
      </c>
      <c r="BH103" s="38">
        <f>BH$87*'Utility Modules'!$C7/100</f>
        <v>0</v>
      </c>
      <c r="BI103" s="38">
        <f>BI$87*'Utility Modules'!$C7/100</f>
        <v>0</v>
      </c>
      <c r="BJ103" s="38">
        <f>BJ$87*'Utility Modules'!$C7/100</f>
        <v>0</v>
      </c>
      <c r="BK103" s="38">
        <f>BK$87*'Utility Modules'!$C7/100</f>
        <v>0</v>
      </c>
      <c r="BL103" s="38">
        <f>BL$87*'Utility Modules'!$C7/100</f>
        <v>0</v>
      </c>
      <c r="BM103" s="38">
        <f>BM$87*'Utility Modules'!$C7/100</f>
        <v>0</v>
      </c>
      <c r="BN103" s="38">
        <f>BN$87*'Utility Modules'!$C7/100</f>
        <v>0</v>
      </c>
      <c r="BO103" s="38">
        <f>BO$87*'Utility Modules'!$C7/100</f>
        <v>0</v>
      </c>
      <c r="BP103" s="38">
        <f>BP$87*'Utility Modules'!$C7/100</f>
        <v>0</v>
      </c>
      <c r="BQ103" s="38">
        <f>BQ$87*'Utility Modules'!$C7/100</f>
        <v>0</v>
      </c>
      <c r="BR103" s="38">
        <f>BR$87*'Utility Modules'!$C7/100</f>
        <v>0</v>
      </c>
      <c r="BS103" s="38">
        <f>BS$87*'Utility Modules'!$C7/100</f>
        <v>0</v>
      </c>
      <c r="BT103" s="38">
        <f>BT$87*'Utility Modules'!$C7/100</f>
        <v>0</v>
      </c>
      <c r="BU103" s="38">
        <f>BU$87*'Utility Modules'!$C7/100</f>
        <v>0</v>
      </c>
      <c r="BV103" s="38">
        <f>BV$87*'Utility Modules'!$C7/100</f>
        <v>0</v>
      </c>
      <c r="BW103" s="38">
        <f>BW$87*'Utility Modules'!$C7/100</f>
        <v>0</v>
      </c>
      <c r="BX103" s="38">
        <f>BX$87*'Utility Modules'!$C7/100</f>
        <v>0</v>
      </c>
      <c r="BY103" s="38">
        <f>BY$87*'Utility Modules'!$C7/100</f>
        <v>0</v>
      </c>
      <c r="BZ103" s="38">
        <f>BZ$87*'Utility Modules'!$C7/100</f>
        <v>0</v>
      </c>
      <c r="CA103" s="38">
        <f>CA$87*'Utility Modules'!$C7/100</f>
        <v>0</v>
      </c>
      <c r="CB103" s="38">
        <f>CB$87*'Utility Modules'!$C7/100</f>
        <v>0</v>
      </c>
      <c r="CC103" s="38">
        <f>CC$87*'Utility Modules'!$C7/100</f>
        <v>0</v>
      </c>
      <c r="CD103" s="38">
        <f>CD$87*'Utility Modules'!$C7/100</f>
        <v>0</v>
      </c>
      <c r="CE103" s="38">
        <f>CE$87*'Utility Modules'!$C7/100</f>
        <v>0</v>
      </c>
      <c r="CF103" s="38">
        <f>CF$87*'Utility Modules'!$C7/100</f>
        <v>0</v>
      </c>
      <c r="CG103" s="38">
        <f>CG$87*'Utility Modules'!$C7/100</f>
        <v>0</v>
      </c>
      <c r="CH103" s="38">
        <f>CH$87*'Utility Modules'!$C7/100</f>
        <v>0</v>
      </c>
      <c r="CI103" s="38">
        <f>CI$87*'Utility Modules'!$C7/100</f>
        <v>0</v>
      </c>
      <c r="CJ103" s="38">
        <f>CJ$87*'Utility Modules'!$C7/100</f>
        <v>0</v>
      </c>
      <c r="CK103" s="38">
        <f>CK$87*'Utility Modules'!$C7/100</f>
        <v>0</v>
      </c>
      <c r="CL103" s="38">
        <f>CL$87*'Utility Modules'!$C7/100</f>
        <v>0</v>
      </c>
      <c r="CM103" s="38">
        <f>CM$87*'Utility Modules'!$C7/100</f>
        <v>0</v>
      </c>
      <c r="CN103" s="38">
        <f>CN$87*'Utility Modules'!$C7/100</f>
        <v>0</v>
      </c>
      <c r="CO103" s="38">
        <f>CO$87*'Utility Modules'!$C7/100</f>
        <v>0</v>
      </c>
      <c r="CP103" s="38">
        <f>CP$87*'Utility Modules'!$C7/100</f>
        <v>0</v>
      </c>
      <c r="CQ103" s="38">
        <f>CQ$87*'Utility Modules'!$C7/100</f>
        <v>0</v>
      </c>
      <c r="CR103" s="38">
        <f>CR$87*'Utility Modules'!$C7/100</f>
        <v>0</v>
      </c>
      <c r="CS103" s="38">
        <f>CS$87*'Utility Modules'!$C7/100</f>
        <v>0</v>
      </c>
      <c r="CT103" s="38">
        <f>CT$87*'Utility Modules'!$C7/100</f>
        <v>0</v>
      </c>
      <c r="CU103" s="38">
        <f>CU$87*'Utility Modules'!$C7/100</f>
        <v>0</v>
      </c>
      <c r="CV103" s="38">
        <f>CV$87*'Utility Modules'!$C7/100</f>
        <v>0</v>
      </c>
      <c r="CW103" s="38">
        <f>CW$87*'Utility Modules'!$C7/100</f>
        <v>0</v>
      </c>
      <c r="CX103" s="38">
        <f>CX$87*'Utility Modules'!$C7/100</f>
        <v>0</v>
      </c>
      <c r="CY103" s="38">
        <f>CY$87*'Utility Modules'!$C7/100</f>
        <v>0</v>
      </c>
      <c r="CZ103" s="38">
        <f>CZ$87*'Utility Modules'!$C7/100</f>
        <v>0</v>
      </c>
      <c r="DA103" s="38">
        <f>DA$87*'Utility Modules'!$C7/100</f>
        <v>0</v>
      </c>
      <c r="DB103" s="38">
        <f>DB$87*'Utility Modules'!$C7/100</f>
        <v>0</v>
      </c>
      <c r="DC103" s="38">
        <f>DC$87*'Utility Modules'!$C7/100</f>
        <v>0</v>
      </c>
      <c r="DD103" s="38">
        <f>DD$87*'Utility Modules'!$C7/100</f>
        <v>0</v>
      </c>
      <c r="DE103" s="38">
        <f>DE$87*'Utility Modules'!$C7/100</f>
        <v>0</v>
      </c>
      <c r="DF103" s="38">
        <f>DF$87*'Utility Modules'!$C7/100</f>
        <v>0</v>
      </c>
      <c r="DG103" s="38">
        <f>DG$87*'Utility Modules'!$C7/100</f>
        <v>0</v>
      </c>
      <c r="DH103" s="38">
        <f>DH$87*'Utility Modules'!$C7/100</f>
        <v>0</v>
      </c>
      <c r="DI103" s="38">
        <f>DI$87*'Utility Modules'!$C7/100</f>
        <v>0</v>
      </c>
      <c r="DJ103" s="38">
        <f>DJ$87*'Utility Modules'!$C7/100</f>
        <v>0</v>
      </c>
      <c r="DK103" s="38">
        <f>DK$87*'Utility Modules'!$C7/100</f>
        <v>0</v>
      </c>
      <c r="DL103" s="38">
        <f>DL$87*'Utility Modules'!$C7/100</f>
        <v>0</v>
      </c>
      <c r="DM103" s="38">
        <f>DM$87*'Utility Modules'!$C7/100</f>
        <v>0</v>
      </c>
      <c r="DN103" s="38">
        <f>DN$87*'Utility Modules'!$C7/100</f>
        <v>0</v>
      </c>
      <c r="DO103" s="38">
        <f>DO$87*'Utility Modules'!$C7/100</f>
        <v>0</v>
      </c>
      <c r="DP103" s="38">
        <f>DP$87*'Utility Modules'!$C7/100</f>
        <v>0</v>
      </c>
      <c r="DQ103" s="38">
        <f>DQ$87*'Utility Modules'!$C7/100</f>
        <v>0</v>
      </c>
      <c r="DR103" s="38">
        <f>DR$87*'Utility Modules'!$C7/100</f>
        <v>0</v>
      </c>
    </row>
    <row r="104" ht="14.25" customHeight="1" outlineLevel="1">
      <c r="B104" s="277" t="str">
        <f>'Utility Modules'!B8</f>
        <v>Staking Buyback &amp; Distribute</v>
      </c>
      <c r="C104" s="38">
        <f>C87*'Utility Modules'!$C8/100</f>
        <v>1112718.75</v>
      </c>
      <c r="D104" s="38">
        <f>D$87*'Utility Modules'!$C8/100</f>
        <v>693355.4067</v>
      </c>
      <c r="E104" s="38">
        <f>E$87*'Utility Modules'!$C8/100</f>
        <v>647990.4851</v>
      </c>
      <c r="F104" s="38">
        <f>F$87*'Utility Modules'!$C8/100</f>
        <v>675415.7331</v>
      </c>
      <c r="G104" s="38">
        <f>G$87*'Utility Modules'!$C8/100</f>
        <v>705880.7365</v>
      </c>
      <c r="H104" s="38">
        <f>H$87*'Utility Modules'!$C8/100</f>
        <v>740510.1173</v>
      </c>
      <c r="I104" s="38">
        <f>I$87*'Utility Modules'!$C8/100</f>
        <v>1552097.654</v>
      </c>
      <c r="J104" s="38">
        <f>J$87*'Utility Modules'!$C8/100</f>
        <v>1671203.065</v>
      </c>
      <c r="K104" s="38">
        <f>K$87*'Utility Modules'!$C8/100</f>
        <v>1727328.833</v>
      </c>
      <c r="L104" s="38">
        <f>L$87*'Utility Modules'!$C8/100</f>
        <v>1776802.75</v>
      </c>
      <c r="M104" s="38">
        <f>M$87*'Utility Modules'!$C8/100</f>
        <v>1829087.858</v>
      </c>
      <c r="N104" s="38">
        <f>N$87*'Utility Modules'!$C8/100</f>
        <v>1877912.8</v>
      </c>
      <c r="O104" s="38">
        <f>O$87*'Utility Modules'!$C8/100</f>
        <v>1929882.56</v>
      </c>
      <c r="P104" s="38">
        <f>P$87*'Utility Modules'!$C8/100</f>
        <v>1980330.877</v>
      </c>
      <c r="Q104" s="38">
        <f>Q$87*'Utility Modules'!$C8/100</f>
        <v>2024767.518</v>
      </c>
      <c r="R104" s="38">
        <f>R$87*'Utility Modules'!$C8/100</f>
        <v>2079567.489</v>
      </c>
      <c r="S104" s="38">
        <f>S$87*'Utility Modules'!$C8/100</f>
        <v>2128028.544</v>
      </c>
      <c r="T104" s="38">
        <f>T$87*'Utility Modules'!$C8/100</f>
        <v>2179756.646</v>
      </c>
      <c r="U104" s="38">
        <f>U$87*'Utility Modules'!$C8/100</f>
        <v>2228015.911</v>
      </c>
      <c r="V104" s="38">
        <f>V$87*'Utility Modules'!$C8/100</f>
        <v>2279780.209</v>
      </c>
      <c r="W104" s="38">
        <f>W$87*'Utility Modules'!$C8/100</f>
        <v>2330071.26</v>
      </c>
      <c r="X104" s="38">
        <f>X$87*'Utility Modules'!$C8/100</f>
        <v>2378308.328</v>
      </c>
      <c r="Y104" s="38">
        <f>Y$87*'Utility Modules'!$C8/100</f>
        <v>2430220.809</v>
      </c>
      <c r="Z104" s="38">
        <f>Z$87*'Utility Modules'!$C8/100</f>
        <v>2478624.227</v>
      </c>
      <c r="AA104" s="38">
        <f>AA$87*'Utility Modules'!$C8/100</f>
        <v>2335676.117</v>
      </c>
      <c r="AB104" s="38">
        <f>AB$87*'Utility Modules'!$C8/100</f>
        <v>2361634.609</v>
      </c>
      <c r="AC104" s="38">
        <f>AC$87*'Utility Modules'!$C8/100</f>
        <v>2390984.368</v>
      </c>
      <c r="AD104" s="38">
        <f>AD$87*'Utility Modules'!$C8/100</f>
        <v>2432998.297</v>
      </c>
      <c r="AE104" s="38">
        <f>AE$87*'Utility Modules'!$C8/100</f>
        <v>2469560.022</v>
      </c>
      <c r="AF104" s="38">
        <f>AF$87*'Utility Modules'!$C8/100</f>
        <v>2510364.312</v>
      </c>
      <c r="AG104" s="38">
        <f>AG$87*'Utility Modules'!$C8/100</f>
        <v>2115108.013</v>
      </c>
      <c r="AH104" s="38">
        <f>AH$87*'Utility Modules'!$C8/100</f>
        <v>2102035.199</v>
      </c>
      <c r="AI104" s="38">
        <f>AI$87*'Utility Modules'!$C8/100</f>
        <v>2108535.411</v>
      </c>
      <c r="AJ104" s="38">
        <f>AJ$87*'Utility Modules'!$C8/100</f>
        <v>2117510.67</v>
      </c>
      <c r="AK104" s="38">
        <f>AK$87*'Utility Modules'!$C8/100</f>
        <v>2132542.272</v>
      </c>
      <c r="AL104" s="38">
        <f>AL$87*'Utility Modules'!$C8/100</f>
        <v>2146786.509</v>
      </c>
      <c r="AM104" s="38">
        <f>AM$87*'Utility Modules'!$C8/100</f>
        <v>2165788.822</v>
      </c>
      <c r="AN104" s="38">
        <f>AN$87*'Utility Modules'!$C8/100</f>
        <v>2184937.004</v>
      </c>
      <c r="AO104" s="38">
        <f>AO$87*'Utility Modules'!$C8/100</f>
        <v>2200483.935</v>
      </c>
      <c r="AP104" s="38">
        <f>AP$87*'Utility Modules'!$C8/100</f>
        <v>2225602.648</v>
      </c>
      <c r="AQ104" s="38">
        <f>AQ$87*'Utility Modules'!$C8/100</f>
        <v>2246285.518</v>
      </c>
      <c r="AR104" s="38">
        <f>AR$87*'Utility Modules'!$C8/100</f>
        <v>2270197.249</v>
      </c>
      <c r="AS104" s="38">
        <f>AS$87*'Utility Modules'!$C8/100</f>
        <v>1885670.024</v>
      </c>
      <c r="AT104" s="38">
        <f>AT$87*'Utility Modules'!$C8/100</f>
        <v>1858377.735</v>
      </c>
      <c r="AU104" s="38">
        <f>AU$87*'Utility Modules'!$C8/100</f>
        <v>1849188.921</v>
      </c>
      <c r="AV104" s="38">
        <f>AV$87*'Utility Modules'!$C8/100</f>
        <v>1842422.822</v>
      </c>
      <c r="AW104" s="38">
        <f>AW$87*'Utility Modules'!$C8/100</f>
        <v>1840605.152</v>
      </c>
      <c r="AX104" s="38">
        <f>AX$87*'Utility Modules'!$C8/100</f>
        <v>1838547.311</v>
      </c>
      <c r="AY104" s="38">
        <f>AY$87*'Utility Modules'!$C8/100</f>
        <v>1840300.294</v>
      </c>
      <c r="AZ104" s="38">
        <f>AZ$87*'Utility Modules'!$C8/100</f>
        <v>1842414.579</v>
      </c>
      <c r="BA104" s="38">
        <f>BA$87*'Utility Modules'!$C8/100</f>
        <v>1843358.877</v>
      </c>
      <c r="BB104" s="38">
        <f>BB$87*'Utility Modules'!$C8/100</f>
        <v>1849242.764</v>
      </c>
      <c r="BC104" s="38">
        <f>BC$87*'Utility Modules'!$C8/100</f>
        <v>1853076.217</v>
      </c>
      <c r="BD104" s="38">
        <f>BD$87*'Utility Modules'!$C8/100</f>
        <v>1859319.011</v>
      </c>
      <c r="BE104" s="38">
        <f>BE$87*'Utility Modules'!$C8/100</f>
        <v>1864243.38</v>
      </c>
      <c r="BF104" s="38">
        <f>BF$87*'Utility Modules'!$C8/100</f>
        <v>1876842.955</v>
      </c>
      <c r="BG104" s="38">
        <f>BG$87*'Utility Modules'!$C8/100</f>
        <v>1902312.128</v>
      </c>
      <c r="BH104" s="38">
        <f>BH$87*'Utility Modules'!$C8/100</f>
        <v>1927608.717</v>
      </c>
      <c r="BI104" s="38">
        <f>BI$87*'Utility Modules'!$C8/100</f>
        <v>1953100.621</v>
      </c>
      <c r="BJ104" s="38">
        <f>BJ$87*'Utility Modules'!$C8/100</f>
        <v>1975241.893</v>
      </c>
      <c r="BK104" s="38">
        <f>BK$87*'Utility Modules'!$C8/100</f>
        <v>1997678.785</v>
      </c>
      <c r="BL104" s="38">
        <f>BL$87*'Utility Modules'!$C8/100</f>
        <v>2017997.547</v>
      </c>
      <c r="BM104" s="38">
        <f>BM$87*'Utility Modules'!$C8/100</f>
        <v>2034319.411</v>
      </c>
      <c r="BN104" s="38">
        <f>BN$87*'Utility Modules'!$C8/100</f>
        <v>2054782.982</v>
      </c>
      <c r="BO104" s="38">
        <f>BO$87*'Utility Modules'!$C8/100</f>
        <v>2071147.508</v>
      </c>
      <c r="BP104" s="38">
        <f>BP$87*'Utility Modules'!$C8/100</f>
        <v>2088222.019</v>
      </c>
      <c r="BQ104" s="38">
        <f>BQ$87*'Utility Modules'!$C8/100</f>
        <v>2103004.165</v>
      </c>
      <c r="BR104" s="38">
        <f>BR$87*'Utility Modules'!$C8/100</f>
        <v>2118682.529</v>
      </c>
      <c r="BS104" s="38">
        <f>BS$87*'Utility Modules'!$C8/100</f>
        <v>2133115.935</v>
      </c>
      <c r="BT104" s="38">
        <f>BT$87*'Utility Modules'!$C8/100</f>
        <v>2146291.502</v>
      </c>
      <c r="BU104" s="38">
        <f>BU$87*'Utility Modules'!$C8/100</f>
        <v>2160474.386</v>
      </c>
      <c r="BV104" s="38">
        <f>BV$87*'Utility Modules'!$C8/100</f>
        <v>2172993.158</v>
      </c>
      <c r="BW104" s="38">
        <f>BW$87*'Utility Modules'!$C8/100</f>
        <v>2186494.287</v>
      </c>
      <c r="BX104" s="38">
        <f>BX$87*'Utility Modules'!$C8/100</f>
        <v>2199162.127</v>
      </c>
      <c r="BY104" s="38">
        <f>BY$87*'Utility Modules'!$C8/100</f>
        <v>2209775.937</v>
      </c>
      <c r="BZ104" s="38">
        <f>BZ$87*'Utility Modules'!$C8/100</f>
        <v>2223675.74</v>
      </c>
      <c r="CA104" s="38">
        <f>CA$87*'Utility Modules'!$C8/100</f>
        <v>2235342.588</v>
      </c>
      <c r="CB104" s="38">
        <f>CB$87*'Utility Modules'!$C8/100</f>
        <v>2247862.345</v>
      </c>
      <c r="CC104" s="38">
        <f>CC$87*'Utility Modules'!$C8/100</f>
        <v>2259314.553</v>
      </c>
      <c r="CD104" s="38">
        <f>CD$87*'Utility Modules'!$C8/100</f>
        <v>2271619.418</v>
      </c>
      <c r="CE104" s="38">
        <f>CE$87*'Utility Modules'!$C8/100</f>
        <v>2283438.804</v>
      </c>
      <c r="CF104" s="38">
        <f>CF$87*'Utility Modules'!$C8/100</f>
        <v>2294766.182</v>
      </c>
      <c r="CG104" s="38">
        <f>CG$87*'Utility Modules'!$C8/100</f>
        <v>2306876.932</v>
      </c>
      <c r="CH104" s="38">
        <f>CH$87*'Utility Modules'!$C8/100</f>
        <v>2318223.838</v>
      </c>
      <c r="CI104" s="38">
        <f>CI$87*'Utility Modules'!$C8/100</f>
        <v>2087740.801</v>
      </c>
      <c r="CJ104" s="38">
        <f>CJ$87*'Utility Modules'!$C8/100</f>
        <v>2067531.016</v>
      </c>
      <c r="CK104" s="38">
        <f>CK$87*'Utility Modules'!$C8/100</f>
        <v>2056944.429</v>
      </c>
      <c r="CL104" s="38">
        <f>CL$87*'Utility Modules'!$C8/100</f>
        <v>2049993.845</v>
      </c>
      <c r="CM104" s="38">
        <f>CM$87*'Utility Modules'!$C8/100</f>
        <v>2043233.794</v>
      </c>
      <c r="CN104" s="38">
        <f>CN$87*'Utility Modules'!$C8/100</f>
        <v>2038002.409</v>
      </c>
      <c r="CO104" s="38">
        <f>CO$87*'Utility Modules'!$C8/100</f>
        <v>2033213.296</v>
      </c>
      <c r="CP104" s="38">
        <f>CP$87*'Utility Modules'!$C8/100</f>
        <v>2029627.386</v>
      </c>
      <c r="CQ104" s="38">
        <f>CQ$87*'Utility Modules'!$C8/100</f>
        <v>2026509.784</v>
      </c>
      <c r="CR104" s="38">
        <f>CR$87*'Utility Modules'!$C8/100</f>
        <v>2023771.339</v>
      </c>
      <c r="CS104" s="38">
        <f>CS$87*'Utility Modules'!$C8/100</f>
        <v>2021881.258</v>
      </c>
      <c r="CT104" s="38">
        <f>CT$87*'Utility Modules'!$C8/100</f>
        <v>2020105.448</v>
      </c>
      <c r="CU104" s="38">
        <f>CU$87*'Utility Modules'!$C8/100</f>
        <v>2018998.689</v>
      </c>
      <c r="CV104" s="38">
        <f>CV$87*'Utility Modules'!$C8/100</f>
        <v>2018081.127</v>
      </c>
      <c r="CW104" s="38">
        <f>CW$87*'Utility Modules'!$C8/100</f>
        <v>2017185.131</v>
      </c>
      <c r="CX104" s="38">
        <f>CX$87*'Utility Modules'!$C8/100</f>
        <v>2017024.825</v>
      </c>
      <c r="CY104" s="38">
        <f>CY$87*'Utility Modules'!$C8/100</f>
        <v>2016754.697</v>
      </c>
      <c r="CZ104" s="38">
        <f>CZ$87*'Utility Modules'!$C8/100</f>
        <v>2016873.946</v>
      </c>
      <c r="DA104" s="38">
        <f>DA$87*'Utility Modules'!$C8/100</f>
        <v>2016971.42</v>
      </c>
      <c r="DB104" s="38">
        <f>DB$87*'Utility Modules'!$C8/100</f>
        <v>2017393.533</v>
      </c>
      <c r="DC104" s="38">
        <f>DC$87*'Utility Modules'!$C8/100</f>
        <v>2017864.977</v>
      </c>
      <c r="DD104" s="38">
        <f>DD$87*'Utility Modules'!$C8/100</f>
        <v>2018371.094</v>
      </c>
      <c r="DE104" s="38">
        <f>DE$87*'Utility Modules'!$C8/100</f>
        <v>2019125.821</v>
      </c>
      <c r="DF104" s="38">
        <f>DF$87*'Utility Modules'!$C8/100</f>
        <v>2019840.73</v>
      </c>
      <c r="DG104" s="38">
        <f>DG$87*'Utility Modules'!$C8/100</f>
        <v>2020759.852</v>
      </c>
      <c r="DH104" s="38">
        <f>DH$87*'Utility Modules'!$C8/100</f>
        <v>2021695.187</v>
      </c>
      <c r="DI104" s="38">
        <f>DI$87*'Utility Modules'!$C8/100</f>
        <v>2022531.433</v>
      </c>
      <c r="DJ104" s="38">
        <f>DJ$87*'Utility Modules'!$C8/100</f>
        <v>2023733.179</v>
      </c>
      <c r="DK104" s="38">
        <f>DK$87*'Utility Modules'!$C8/100</f>
        <v>2024804.06</v>
      </c>
      <c r="DL104" s="38">
        <f>DL$87*'Utility Modules'!$C8/100</f>
        <v>2026003.547</v>
      </c>
      <c r="DM104" s="38">
        <f>DM$87*'Utility Modules'!$C8/100</f>
        <v>2027164.219</v>
      </c>
      <c r="DN104" s="38">
        <f>DN$87*'Utility Modules'!$C8/100</f>
        <v>2028439.024</v>
      </c>
      <c r="DO104" s="38">
        <f>DO$87*'Utility Modules'!$C8/100</f>
        <v>2029713.644</v>
      </c>
      <c r="DP104" s="38">
        <f>DP$87*'Utility Modules'!$C8/100</f>
        <v>2030983.622</v>
      </c>
      <c r="DQ104" s="38">
        <f>DQ$87*'Utility Modules'!$C8/100</f>
        <v>2032346.63</v>
      </c>
      <c r="DR104" s="38">
        <f>DR$87*'Utility Modules'!$C8/100</f>
        <v>2033676.848</v>
      </c>
    </row>
    <row r="105" ht="14.25" customHeight="1" outlineLevel="1">
      <c r="B105" s="277" t="str">
        <f>'Utility Modules'!B9</f>
        <v>Liquidity Mining</v>
      </c>
      <c r="C105" s="38">
        <f>C87*'Utility Modules'!$C9/100</f>
        <v>123635.4167</v>
      </c>
      <c r="D105" s="38">
        <f>D$87*'Utility Modules'!$C9/100</f>
        <v>77039.48964</v>
      </c>
      <c r="E105" s="38">
        <f>E$87*'Utility Modules'!$C9/100</f>
        <v>71998.94279</v>
      </c>
      <c r="F105" s="38">
        <f>F$87*'Utility Modules'!$C9/100</f>
        <v>75046.19256</v>
      </c>
      <c r="G105" s="38">
        <f>G$87*'Utility Modules'!$C9/100</f>
        <v>78431.19294</v>
      </c>
      <c r="H105" s="38">
        <f>H$87*'Utility Modules'!$C9/100</f>
        <v>82278.90192</v>
      </c>
      <c r="I105" s="38">
        <f>I$87*'Utility Modules'!$C9/100</f>
        <v>172455.2949</v>
      </c>
      <c r="J105" s="38">
        <f>J$87*'Utility Modules'!$C9/100</f>
        <v>185689.2295</v>
      </c>
      <c r="K105" s="38">
        <f>K$87*'Utility Modules'!$C9/100</f>
        <v>191925.4259</v>
      </c>
      <c r="L105" s="38">
        <f>L$87*'Utility Modules'!$C9/100</f>
        <v>197422.5278</v>
      </c>
      <c r="M105" s="38">
        <f>M$87*'Utility Modules'!$C9/100</f>
        <v>203231.9842</v>
      </c>
      <c r="N105" s="38">
        <f>N$87*'Utility Modules'!$C9/100</f>
        <v>208656.9778</v>
      </c>
      <c r="O105" s="38">
        <f>O$87*'Utility Modules'!$C9/100</f>
        <v>214431.3955</v>
      </c>
      <c r="P105" s="38">
        <f>P$87*'Utility Modules'!$C9/100</f>
        <v>220036.7641</v>
      </c>
      <c r="Q105" s="38">
        <f>Q$87*'Utility Modules'!$C9/100</f>
        <v>224974.1686</v>
      </c>
      <c r="R105" s="38">
        <f>R$87*'Utility Modules'!$C9/100</f>
        <v>231063.0543</v>
      </c>
      <c r="S105" s="38">
        <f>S$87*'Utility Modules'!$C9/100</f>
        <v>236447.616</v>
      </c>
      <c r="T105" s="38">
        <f>T$87*'Utility Modules'!$C9/100</f>
        <v>242195.1829</v>
      </c>
      <c r="U105" s="38">
        <f>U$87*'Utility Modules'!$C9/100</f>
        <v>247557.3234</v>
      </c>
      <c r="V105" s="38">
        <f>V$87*'Utility Modules'!$C9/100</f>
        <v>253308.9121</v>
      </c>
      <c r="W105" s="38">
        <f>W$87*'Utility Modules'!$C9/100</f>
        <v>258896.8066</v>
      </c>
      <c r="X105" s="38">
        <f>X$87*'Utility Modules'!$C9/100</f>
        <v>264256.4809</v>
      </c>
      <c r="Y105" s="38">
        <f>Y$87*'Utility Modules'!$C9/100</f>
        <v>270024.5343</v>
      </c>
      <c r="Z105" s="38">
        <f>Z$87*'Utility Modules'!$C9/100</f>
        <v>275402.6919</v>
      </c>
      <c r="AA105" s="38">
        <f>AA$87*'Utility Modules'!$C9/100</f>
        <v>259519.5685</v>
      </c>
      <c r="AB105" s="38">
        <f>AB$87*'Utility Modules'!$C9/100</f>
        <v>262403.8454</v>
      </c>
      <c r="AC105" s="38">
        <f>AC$87*'Utility Modules'!$C9/100</f>
        <v>265664.9298</v>
      </c>
      <c r="AD105" s="38">
        <f>AD$87*'Utility Modules'!$C9/100</f>
        <v>270333.1441</v>
      </c>
      <c r="AE105" s="38">
        <f>AE$87*'Utility Modules'!$C9/100</f>
        <v>274395.558</v>
      </c>
      <c r="AF105" s="38">
        <f>AF$87*'Utility Modules'!$C9/100</f>
        <v>278929.368</v>
      </c>
      <c r="AG105" s="38">
        <f>AG$87*'Utility Modules'!$C9/100</f>
        <v>235012.0015</v>
      </c>
      <c r="AH105" s="38">
        <f>AH$87*'Utility Modules'!$C9/100</f>
        <v>233559.4666</v>
      </c>
      <c r="AI105" s="38">
        <f>AI$87*'Utility Modules'!$C9/100</f>
        <v>234281.7123</v>
      </c>
      <c r="AJ105" s="38">
        <f>AJ$87*'Utility Modules'!$C9/100</f>
        <v>235278.9633</v>
      </c>
      <c r="AK105" s="38">
        <f>AK$87*'Utility Modules'!$C9/100</f>
        <v>236949.1414</v>
      </c>
      <c r="AL105" s="38">
        <f>AL$87*'Utility Modules'!$C9/100</f>
        <v>238531.8344</v>
      </c>
      <c r="AM105" s="38">
        <f>AM$87*'Utility Modules'!$C9/100</f>
        <v>240643.2025</v>
      </c>
      <c r="AN105" s="38">
        <f>AN$87*'Utility Modules'!$C9/100</f>
        <v>242770.7782</v>
      </c>
      <c r="AO105" s="38">
        <f>AO$87*'Utility Modules'!$C9/100</f>
        <v>244498.215</v>
      </c>
      <c r="AP105" s="38">
        <f>AP$87*'Utility Modules'!$C9/100</f>
        <v>247289.1831</v>
      </c>
      <c r="AQ105" s="38">
        <f>AQ$87*'Utility Modules'!$C9/100</f>
        <v>249587.2797</v>
      </c>
      <c r="AR105" s="38">
        <f>AR$87*'Utility Modules'!$C9/100</f>
        <v>252244.1388</v>
      </c>
      <c r="AS105" s="38">
        <f>AS$87*'Utility Modules'!$C9/100</f>
        <v>209518.8915</v>
      </c>
      <c r="AT105" s="38">
        <f>AT$87*'Utility Modules'!$C9/100</f>
        <v>206486.415</v>
      </c>
      <c r="AU105" s="38">
        <f>AU$87*'Utility Modules'!$C9/100</f>
        <v>205465.4356</v>
      </c>
      <c r="AV105" s="38">
        <f>AV$87*'Utility Modules'!$C9/100</f>
        <v>204713.6469</v>
      </c>
      <c r="AW105" s="38">
        <f>AW$87*'Utility Modules'!$C9/100</f>
        <v>204511.6836</v>
      </c>
      <c r="AX105" s="38">
        <f>AX$87*'Utility Modules'!$C9/100</f>
        <v>204283.0345</v>
      </c>
      <c r="AY105" s="38">
        <f>AY$87*'Utility Modules'!$C9/100</f>
        <v>204477.8104</v>
      </c>
      <c r="AZ105" s="38">
        <f>AZ$87*'Utility Modules'!$C9/100</f>
        <v>204712.731</v>
      </c>
      <c r="BA105" s="38">
        <f>BA$87*'Utility Modules'!$C9/100</f>
        <v>204817.653</v>
      </c>
      <c r="BB105" s="38">
        <f>BB$87*'Utility Modules'!$C9/100</f>
        <v>205471.4183</v>
      </c>
      <c r="BC105" s="38">
        <f>BC$87*'Utility Modules'!$C9/100</f>
        <v>205897.3575</v>
      </c>
      <c r="BD105" s="38">
        <f>BD$87*'Utility Modules'!$C9/100</f>
        <v>206591.0012</v>
      </c>
      <c r="BE105" s="38">
        <f>BE$87*'Utility Modules'!$C9/100</f>
        <v>207138.1534</v>
      </c>
      <c r="BF105" s="38">
        <f>BF$87*'Utility Modules'!$C9/100</f>
        <v>208538.1061</v>
      </c>
      <c r="BG105" s="38">
        <f>BG$87*'Utility Modules'!$C9/100</f>
        <v>211368.0142</v>
      </c>
      <c r="BH105" s="38">
        <f>BH$87*'Utility Modules'!$C9/100</f>
        <v>214178.7463</v>
      </c>
      <c r="BI105" s="38">
        <f>BI$87*'Utility Modules'!$C9/100</f>
        <v>217011.1801</v>
      </c>
      <c r="BJ105" s="38">
        <f>BJ$87*'Utility Modules'!$C9/100</f>
        <v>219471.3215</v>
      </c>
      <c r="BK105" s="38">
        <f>BK$87*'Utility Modules'!$C9/100</f>
        <v>221964.3094</v>
      </c>
      <c r="BL105" s="38">
        <f>BL$87*'Utility Modules'!$C9/100</f>
        <v>224221.9496</v>
      </c>
      <c r="BM105" s="38">
        <f>BM$87*'Utility Modules'!$C9/100</f>
        <v>226035.4901</v>
      </c>
      <c r="BN105" s="38">
        <f>BN$87*'Utility Modules'!$C9/100</f>
        <v>228309.2202</v>
      </c>
      <c r="BO105" s="38">
        <f>BO$87*'Utility Modules'!$C9/100</f>
        <v>230127.5008</v>
      </c>
      <c r="BP105" s="38">
        <f>BP$87*'Utility Modules'!$C9/100</f>
        <v>232024.6688</v>
      </c>
      <c r="BQ105" s="38">
        <f>BQ$87*'Utility Modules'!$C9/100</f>
        <v>233667.1294</v>
      </c>
      <c r="BR105" s="38">
        <f>BR$87*'Utility Modules'!$C9/100</f>
        <v>235409.1699</v>
      </c>
      <c r="BS105" s="38">
        <f>BS$87*'Utility Modules'!$C9/100</f>
        <v>237012.8816</v>
      </c>
      <c r="BT105" s="38">
        <f>BT$87*'Utility Modules'!$C9/100</f>
        <v>238476.8335</v>
      </c>
      <c r="BU105" s="38">
        <f>BU$87*'Utility Modules'!$C9/100</f>
        <v>240052.7096</v>
      </c>
      <c r="BV105" s="38">
        <f>BV$87*'Utility Modules'!$C9/100</f>
        <v>241443.6843</v>
      </c>
      <c r="BW105" s="38">
        <f>BW$87*'Utility Modules'!$C9/100</f>
        <v>242943.8096</v>
      </c>
      <c r="BX105" s="38">
        <f>BX$87*'Utility Modules'!$C9/100</f>
        <v>244351.3475</v>
      </c>
      <c r="BY105" s="38">
        <f>BY$87*'Utility Modules'!$C9/100</f>
        <v>245530.6597</v>
      </c>
      <c r="BZ105" s="38">
        <f>BZ$87*'Utility Modules'!$C9/100</f>
        <v>247075.0822</v>
      </c>
      <c r="CA105" s="38">
        <f>CA$87*'Utility Modules'!$C9/100</f>
        <v>248371.3987</v>
      </c>
      <c r="CB105" s="38">
        <f>CB$87*'Utility Modules'!$C9/100</f>
        <v>249762.4828</v>
      </c>
      <c r="CC105" s="38">
        <f>CC$87*'Utility Modules'!$C9/100</f>
        <v>251034.9503</v>
      </c>
      <c r="CD105" s="38">
        <f>CD$87*'Utility Modules'!$C9/100</f>
        <v>252402.1575</v>
      </c>
      <c r="CE105" s="38">
        <f>CE$87*'Utility Modules'!$C9/100</f>
        <v>253715.4227</v>
      </c>
      <c r="CF105" s="38">
        <f>CF$87*'Utility Modules'!$C9/100</f>
        <v>254974.0202</v>
      </c>
      <c r="CG105" s="38">
        <f>CG$87*'Utility Modules'!$C9/100</f>
        <v>256319.6591</v>
      </c>
      <c r="CH105" s="38">
        <f>CH$87*'Utility Modules'!$C9/100</f>
        <v>257580.4264</v>
      </c>
      <c r="CI105" s="38">
        <f>CI$87*'Utility Modules'!$C9/100</f>
        <v>231971.2001</v>
      </c>
      <c r="CJ105" s="38">
        <f>CJ$87*'Utility Modules'!$C9/100</f>
        <v>229725.6684</v>
      </c>
      <c r="CK105" s="38">
        <f>CK$87*'Utility Modules'!$C9/100</f>
        <v>228549.381</v>
      </c>
      <c r="CL105" s="38">
        <f>CL$87*'Utility Modules'!$C9/100</f>
        <v>227777.0939</v>
      </c>
      <c r="CM105" s="38">
        <f>CM$87*'Utility Modules'!$C9/100</f>
        <v>227025.9771</v>
      </c>
      <c r="CN105" s="38">
        <f>CN$87*'Utility Modules'!$C9/100</f>
        <v>226444.7121</v>
      </c>
      <c r="CO105" s="38">
        <f>CO$87*'Utility Modules'!$C9/100</f>
        <v>225912.5884</v>
      </c>
      <c r="CP105" s="38">
        <f>CP$87*'Utility Modules'!$C9/100</f>
        <v>225514.154</v>
      </c>
      <c r="CQ105" s="38">
        <f>CQ$87*'Utility Modules'!$C9/100</f>
        <v>225167.7538</v>
      </c>
      <c r="CR105" s="38">
        <f>CR$87*'Utility Modules'!$C9/100</f>
        <v>224863.4821</v>
      </c>
      <c r="CS105" s="38">
        <f>CS$87*'Utility Modules'!$C9/100</f>
        <v>224653.4731</v>
      </c>
      <c r="CT105" s="38">
        <f>CT$87*'Utility Modules'!$C9/100</f>
        <v>224456.1609</v>
      </c>
      <c r="CU105" s="38">
        <f>CU$87*'Utility Modules'!$C9/100</f>
        <v>224333.1877</v>
      </c>
      <c r="CV105" s="38">
        <f>CV$87*'Utility Modules'!$C9/100</f>
        <v>224231.2363</v>
      </c>
      <c r="CW105" s="38">
        <f>CW$87*'Utility Modules'!$C9/100</f>
        <v>224131.6812</v>
      </c>
      <c r="CX105" s="38">
        <f>CX$87*'Utility Modules'!$C9/100</f>
        <v>224113.8694</v>
      </c>
      <c r="CY105" s="38">
        <f>CY$87*'Utility Modules'!$C9/100</f>
        <v>224083.8552</v>
      </c>
      <c r="CZ105" s="38">
        <f>CZ$87*'Utility Modules'!$C9/100</f>
        <v>224097.1052</v>
      </c>
      <c r="DA105" s="38">
        <f>DA$87*'Utility Modules'!$C9/100</f>
        <v>224107.9355</v>
      </c>
      <c r="DB105" s="38">
        <f>DB$87*'Utility Modules'!$C9/100</f>
        <v>224154.8369</v>
      </c>
      <c r="DC105" s="38">
        <f>DC$87*'Utility Modules'!$C9/100</f>
        <v>224207.2197</v>
      </c>
      <c r="DD105" s="38">
        <f>DD$87*'Utility Modules'!$C9/100</f>
        <v>224263.4549</v>
      </c>
      <c r="DE105" s="38">
        <f>DE$87*'Utility Modules'!$C9/100</f>
        <v>224347.3134</v>
      </c>
      <c r="DF105" s="38">
        <f>DF$87*'Utility Modules'!$C9/100</f>
        <v>224426.7478</v>
      </c>
      <c r="DG105" s="38">
        <f>DG$87*'Utility Modules'!$C9/100</f>
        <v>224528.8725</v>
      </c>
      <c r="DH105" s="38">
        <f>DH$87*'Utility Modules'!$C9/100</f>
        <v>224632.7986</v>
      </c>
      <c r="DI105" s="38">
        <f>DI$87*'Utility Modules'!$C9/100</f>
        <v>224725.7148</v>
      </c>
      <c r="DJ105" s="38">
        <f>DJ$87*'Utility Modules'!$C9/100</f>
        <v>224859.2421</v>
      </c>
      <c r="DK105" s="38">
        <f>DK$87*'Utility Modules'!$C9/100</f>
        <v>224978.2289</v>
      </c>
      <c r="DL105" s="38">
        <f>DL$87*'Utility Modules'!$C9/100</f>
        <v>225111.5052</v>
      </c>
      <c r="DM105" s="38">
        <f>DM$87*'Utility Modules'!$C9/100</f>
        <v>225240.4688</v>
      </c>
      <c r="DN105" s="38">
        <f>DN$87*'Utility Modules'!$C9/100</f>
        <v>225382.1137</v>
      </c>
      <c r="DO105" s="38">
        <f>DO$87*'Utility Modules'!$C9/100</f>
        <v>225523.7382</v>
      </c>
      <c r="DP105" s="38">
        <f>DP$87*'Utility Modules'!$C9/100</f>
        <v>225664.8469</v>
      </c>
      <c r="DQ105" s="38">
        <f>DQ$87*'Utility Modules'!$C9/100</f>
        <v>225816.2922</v>
      </c>
      <c r="DR105" s="38">
        <f>DR$87*'Utility Modules'!$C9/100</f>
        <v>225964.0942</v>
      </c>
    </row>
    <row r="106" ht="14.25" customHeight="1" outlineLevel="1">
      <c r="B106" s="277" t="str">
        <f>'Utility Modules'!B10</f>
        <v>Burning</v>
      </c>
      <c r="C106" s="38">
        <f>C87*'Utility Modules'!$C10/100</f>
        <v>0</v>
      </c>
      <c r="D106" s="38">
        <f>D$87*'Utility Modules'!$C10/100</f>
        <v>0</v>
      </c>
      <c r="E106" s="38">
        <f>E$87*'Utility Modules'!$C10/100</f>
        <v>0</v>
      </c>
      <c r="F106" s="38">
        <f>F$87*'Utility Modules'!$C10/100</f>
        <v>0</v>
      </c>
      <c r="G106" s="38">
        <f>G$87*'Utility Modules'!$C10/100</f>
        <v>0</v>
      </c>
      <c r="H106" s="38">
        <f>H$87*'Utility Modules'!$C10/100</f>
        <v>0</v>
      </c>
      <c r="I106" s="38">
        <f>I$87*'Utility Modules'!$C10/100</f>
        <v>0</v>
      </c>
      <c r="J106" s="38">
        <f>J$87*'Utility Modules'!$C10/100</f>
        <v>0</v>
      </c>
      <c r="K106" s="38">
        <f>K$87*'Utility Modules'!$C10/100</f>
        <v>0</v>
      </c>
      <c r="L106" s="38">
        <f>L$87*'Utility Modules'!$C10/100</f>
        <v>0</v>
      </c>
      <c r="M106" s="38">
        <f>M$87*'Utility Modules'!$C10/100</f>
        <v>0</v>
      </c>
      <c r="N106" s="38">
        <f>N$87*'Utility Modules'!$C10/100</f>
        <v>0</v>
      </c>
      <c r="O106" s="38">
        <f>O$87*'Utility Modules'!$C10/100</f>
        <v>0</v>
      </c>
      <c r="P106" s="38">
        <f>P$87*'Utility Modules'!$C10/100</f>
        <v>0</v>
      </c>
      <c r="Q106" s="38">
        <f>Q$87*'Utility Modules'!$C10/100</f>
        <v>0</v>
      </c>
      <c r="R106" s="38">
        <f>R$87*'Utility Modules'!$C10/100</f>
        <v>0</v>
      </c>
      <c r="S106" s="38">
        <f>S$87*'Utility Modules'!$C10/100</f>
        <v>0</v>
      </c>
      <c r="T106" s="38">
        <f>T$87*'Utility Modules'!$C10/100</f>
        <v>0</v>
      </c>
      <c r="U106" s="38">
        <f>U$87*'Utility Modules'!$C10/100</f>
        <v>0</v>
      </c>
      <c r="V106" s="38">
        <f>V$87*'Utility Modules'!$C10/100</f>
        <v>0</v>
      </c>
      <c r="W106" s="38">
        <f>W$87*'Utility Modules'!$C10/100</f>
        <v>0</v>
      </c>
      <c r="X106" s="38">
        <f>X$87*'Utility Modules'!$C10/100</f>
        <v>0</v>
      </c>
      <c r="Y106" s="38">
        <f>Y$87*'Utility Modules'!$C10/100</f>
        <v>0</v>
      </c>
      <c r="Z106" s="38">
        <f>Z$87*'Utility Modules'!$C10/100</f>
        <v>0</v>
      </c>
      <c r="AA106" s="38">
        <f>AA$87*'Utility Modules'!$C10/100</f>
        <v>0</v>
      </c>
      <c r="AB106" s="38">
        <f>AB$87*'Utility Modules'!$C10/100</f>
        <v>0</v>
      </c>
      <c r="AC106" s="38">
        <f>AC$87*'Utility Modules'!$C10/100</f>
        <v>0</v>
      </c>
      <c r="AD106" s="38">
        <f>AD$87*'Utility Modules'!$C10/100</f>
        <v>0</v>
      </c>
      <c r="AE106" s="38">
        <f>AE$87*'Utility Modules'!$C10/100</f>
        <v>0</v>
      </c>
      <c r="AF106" s="38">
        <f>AF$87*'Utility Modules'!$C10/100</f>
        <v>0</v>
      </c>
      <c r="AG106" s="38">
        <f>AG$87*'Utility Modules'!$C10/100</f>
        <v>0</v>
      </c>
      <c r="AH106" s="38">
        <f>AH$87*'Utility Modules'!$C10/100</f>
        <v>0</v>
      </c>
      <c r="AI106" s="38">
        <f>AI$87*'Utility Modules'!$C10/100</f>
        <v>0</v>
      </c>
      <c r="AJ106" s="38">
        <f>AJ$87*'Utility Modules'!$C10/100</f>
        <v>0</v>
      </c>
      <c r="AK106" s="38">
        <f>AK$87*'Utility Modules'!$C10/100</f>
        <v>0</v>
      </c>
      <c r="AL106" s="38">
        <f>AL$87*'Utility Modules'!$C10/100</f>
        <v>0</v>
      </c>
      <c r="AM106" s="38">
        <f>AM$87*'Utility Modules'!$C10/100</f>
        <v>0</v>
      </c>
      <c r="AN106" s="38">
        <f>AN$87*'Utility Modules'!$C10/100</f>
        <v>0</v>
      </c>
      <c r="AO106" s="38">
        <f>AO$87*'Utility Modules'!$C10/100</f>
        <v>0</v>
      </c>
      <c r="AP106" s="38">
        <f>AP$87*'Utility Modules'!$C10/100</f>
        <v>0</v>
      </c>
      <c r="AQ106" s="38">
        <f>AQ$87*'Utility Modules'!$C10/100</f>
        <v>0</v>
      </c>
      <c r="AR106" s="38">
        <f>AR$87*'Utility Modules'!$C10/100</f>
        <v>0</v>
      </c>
      <c r="AS106" s="38">
        <f>AS$87*'Utility Modules'!$C10/100</f>
        <v>0</v>
      </c>
      <c r="AT106" s="38">
        <f>AT$87*'Utility Modules'!$C10/100</f>
        <v>0</v>
      </c>
      <c r="AU106" s="38">
        <f>AU$87*'Utility Modules'!$C10/100</f>
        <v>0</v>
      </c>
      <c r="AV106" s="38">
        <f>AV$87*'Utility Modules'!$C10/100</f>
        <v>0</v>
      </c>
      <c r="AW106" s="38">
        <f>AW$87*'Utility Modules'!$C10/100</f>
        <v>0</v>
      </c>
      <c r="AX106" s="38">
        <f>AX$87*'Utility Modules'!$C10/100</f>
        <v>0</v>
      </c>
      <c r="AY106" s="38">
        <f>AY$87*'Utility Modules'!$C10/100</f>
        <v>0</v>
      </c>
      <c r="AZ106" s="38">
        <f>AZ$87*'Utility Modules'!$C10/100</f>
        <v>0</v>
      </c>
      <c r="BA106" s="38">
        <f>BA$87*'Utility Modules'!$C10/100</f>
        <v>0</v>
      </c>
      <c r="BB106" s="38">
        <f>BB$87*'Utility Modules'!$C10/100</f>
        <v>0</v>
      </c>
      <c r="BC106" s="38">
        <f>BC$87*'Utility Modules'!$C10/100</f>
        <v>0</v>
      </c>
      <c r="BD106" s="38">
        <f>BD$87*'Utility Modules'!$C10/100</f>
        <v>0</v>
      </c>
      <c r="BE106" s="38">
        <f>BE$87*'Utility Modules'!$C10/100</f>
        <v>0</v>
      </c>
      <c r="BF106" s="38">
        <f>BF$87*'Utility Modules'!$C10/100</f>
        <v>0</v>
      </c>
      <c r="BG106" s="38">
        <f>BG$87*'Utility Modules'!$C10/100</f>
        <v>0</v>
      </c>
      <c r="BH106" s="38">
        <f>BH$87*'Utility Modules'!$C10/100</f>
        <v>0</v>
      </c>
      <c r="BI106" s="38">
        <f>BI$87*'Utility Modules'!$C10/100</f>
        <v>0</v>
      </c>
      <c r="BJ106" s="38">
        <f>BJ$87*'Utility Modules'!$C10/100</f>
        <v>0</v>
      </c>
      <c r="BK106" s="38">
        <f>BK$87*'Utility Modules'!$C10/100</f>
        <v>0</v>
      </c>
      <c r="BL106" s="38">
        <f>BL$87*'Utility Modules'!$C10/100</f>
        <v>0</v>
      </c>
      <c r="BM106" s="38">
        <f>BM$87*'Utility Modules'!$C10/100</f>
        <v>0</v>
      </c>
      <c r="BN106" s="38">
        <f>BN$87*'Utility Modules'!$C10/100</f>
        <v>0</v>
      </c>
      <c r="BO106" s="38">
        <f>BO$87*'Utility Modules'!$C10/100</f>
        <v>0</v>
      </c>
      <c r="BP106" s="38">
        <f>BP$87*'Utility Modules'!$C10/100</f>
        <v>0</v>
      </c>
      <c r="BQ106" s="38">
        <f>BQ$87*'Utility Modules'!$C10/100</f>
        <v>0</v>
      </c>
      <c r="BR106" s="38">
        <f>BR$87*'Utility Modules'!$C10/100</f>
        <v>0</v>
      </c>
      <c r="BS106" s="38">
        <f>BS$87*'Utility Modules'!$C10/100</f>
        <v>0</v>
      </c>
      <c r="BT106" s="38">
        <f>BT$87*'Utility Modules'!$C10/100</f>
        <v>0</v>
      </c>
      <c r="BU106" s="38">
        <f>BU$87*'Utility Modules'!$C10/100</f>
        <v>0</v>
      </c>
      <c r="BV106" s="38">
        <f>BV$87*'Utility Modules'!$C10/100</f>
        <v>0</v>
      </c>
      <c r="BW106" s="38">
        <f>BW$87*'Utility Modules'!$C10/100</f>
        <v>0</v>
      </c>
      <c r="BX106" s="38">
        <f>BX$87*'Utility Modules'!$C10/100</f>
        <v>0</v>
      </c>
      <c r="BY106" s="38">
        <f>BY$87*'Utility Modules'!$C10/100</f>
        <v>0</v>
      </c>
      <c r="BZ106" s="38">
        <f>BZ$87*'Utility Modules'!$C10/100</f>
        <v>0</v>
      </c>
      <c r="CA106" s="38">
        <f>CA$87*'Utility Modules'!$C10/100</f>
        <v>0</v>
      </c>
      <c r="CB106" s="38">
        <f>CB$87*'Utility Modules'!$C10/100</f>
        <v>0</v>
      </c>
      <c r="CC106" s="38">
        <f>CC$87*'Utility Modules'!$C10/100</f>
        <v>0</v>
      </c>
      <c r="CD106" s="38">
        <f>CD$87*'Utility Modules'!$C10/100</f>
        <v>0</v>
      </c>
      <c r="CE106" s="38">
        <f>CE$87*'Utility Modules'!$C10/100</f>
        <v>0</v>
      </c>
      <c r="CF106" s="38">
        <f>CF$87*'Utility Modules'!$C10/100</f>
        <v>0</v>
      </c>
      <c r="CG106" s="38">
        <f>CG$87*'Utility Modules'!$C10/100</f>
        <v>0</v>
      </c>
      <c r="CH106" s="38">
        <f>CH$87*'Utility Modules'!$C10/100</f>
        <v>0</v>
      </c>
      <c r="CI106" s="38">
        <f>CI$87*'Utility Modules'!$C10/100</f>
        <v>0</v>
      </c>
      <c r="CJ106" s="38">
        <f>CJ$87*'Utility Modules'!$C10/100</f>
        <v>0</v>
      </c>
      <c r="CK106" s="38">
        <f>CK$87*'Utility Modules'!$C10/100</f>
        <v>0</v>
      </c>
      <c r="CL106" s="38">
        <f>CL$87*'Utility Modules'!$C10/100</f>
        <v>0</v>
      </c>
      <c r="CM106" s="38">
        <f>CM$87*'Utility Modules'!$C10/100</f>
        <v>0</v>
      </c>
      <c r="CN106" s="38">
        <f>CN$87*'Utility Modules'!$C10/100</f>
        <v>0</v>
      </c>
      <c r="CO106" s="38">
        <f>CO$87*'Utility Modules'!$C10/100</f>
        <v>0</v>
      </c>
      <c r="CP106" s="38">
        <f>CP$87*'Utility Modules'!$C10/100</f>
        <v>0</v>
      </c>
      <c r="CQ106" s="38">
        <f>CQ$87*'Utility Modules'!$C10/100</f>
        <v>0</v>
      </c>
      <c r="CR106" s="38">
        <f>CR$87*'Utility Modules'!$C10/100</f>
        <v>0</v>
      </c>
      <c r="CS106" s="38">
        <f>CS$87*'Utility Modules'!$C10/100</f>
        <v>0</v>
      </c>
      <c r="CT106" s="38">
        <f>CT$87*'Utility Modules'!$C10/100</f>
        <v>0</v>
      </c>
      <c r="CU106" s="38">
        <f>CU$87*'Utility Modules'!$C10/100</f>
        <v>0</v>
      </c>
      <c r="CV106" s="38">
        <f>CV$87*'Utility Modules'!$C10/100</f>
        <v>0</v>
      </c>
      <c r="CW106" s="38">
        <f>CW$87*'Utility Modules'!$C10/100</f>
        <v>0</v>
      </c>
      <c r="CX106" s="38">
        <f>CX$87*'Utility Modules'!$C10/100</f>
        <v>0</v>
      </c>
      <c r="CY106" s="38">
        <f>CY$87*'Utility Modules'!$C10/100</f>
        <v>0</v>
      </c>
      <c r="CZ106" s="38">
        <f>CZ$87*'Utility Modules'!$C10/100</f>
        <v>0</v>
      </c>
      <c r="DA106" s="38">
        <f>DA$87*'Utility Modules'!$C10/100</f>
        <v>0</v>
      </c>
      <c r="DB106" s="38">
        <f>DB$87*'Utility Modules'!$C10/100</f>
        <v>0</v>
      </c>
      <c r="DC106" s="38">
        <f>DC$87*'Utility Modules'!$C10/100</f>
        <v>0</v>
      </c>
      <c r="DD106" s="38">
        <f>DD$87*'Utility Modules'!$C10/100</f>
        <v>0</v>
      </c>
      <c r="DE106" s="38">
        <f>DE$87*'Utility Modules'!$C10/100</f>
        <v>0</v>
      </c>
      <c r="DF106" s="38">
        <f>DF$87*'Utility Modules'!$C10/100</f>
        <v>0</v>
      </c>
      <c r="DG106" s="38">
        <f>DG$87*'Utility Modules'!$C10/100</f>
        <v>0</v>
      </c>
      <c r="DH106" s="38">
        <f>DH$87*'Utility Modules'!$C10/100</f>
        <v>0</v>
      </c>
      <c r="DI106" s="38">
        <f>DI$87*'Utility Modules'!$C10/100</f>
        <v>0</v>
      </c>
      <c r="DJ106" s="38">
        <f>DJ$87*'Utility Modules'!$C10/100</f>
        <v>0</v>
      </c>
      <c r="DK106" s="38">
        <f>DK$87*'Utility Modules'!$C10/100</f>
        <v>0</v>
      </c>
      <c r="DL106" s="38">
        <f>DL$87*'Utility Modules'!$C10/100</f>
        <v>0</v>
      </c>
      <c r="DM106" s="38">
        <f>DM$87*'Utility Modules'!$C10/100</f>
        <v>0</v>
      </c>
      <c r="DN106" s="38">
        <f>DN$87*'Utility Modules'!$C10/100</f>
        <v>0</v>
      </c>
      <c r="DO106" s="38">
        <f>DO$87*'Utility Modules'!$C10/100</f>
        <v>0</v>
      </c>
      <c r="DP106" s="38">
        <f>DP$87*'Utility Modules'!$C10/100</f>
        <v>0</v>
      </c>
      <c r="DQ106" s="38">
        <f>DQ$87*'Utility Modules'!$C10/100</f>
        <v>0</v>
      </c>
      <c r="DR106" s="38">
        <f>DR$87*'Utility Modules'!$C10/100</f>
        <v>0</v>
      </c>
    </row>
    <row r="107" ht="14.25" customHeight="1" outlineLevel="1">
      <c r="B107" s="277" t="str">
        <f>'Utility Modules'!B11</f>
        <v>Holding</v>
      </c>
      <c r="C107" s="38">
        <f>C87*'Utility Modules'!$C11/100</f>
        <v>0</v>
      </c>
      <c r="D107" s="38">
        <f>D$87*'Utility Modules'!$C11/100</f>
        <v>0</v>
      </c>
      <c r="E107" s="38">
        <f>E$87*'Utility Modules'!$C11/100</f>
        <v>0</v>
      </c>
      <c r="F107" s="38">
        <f>F$87*'Utility Modules'!$C11/100</f>
        <v>0</v>
      </c>
      <c r="G107" s="38">
        <f>G$87*'Utility Modules'!$C11/100</f>
        <v>0</v>
      </c>
      <c r="H107" s="38">
        <f>H$87*'Utility Modules'!$C11/100</f>
        <v>0</v>
      </c>
      <c r="I107" s="38">
        <f>I$87*'Utility Modules'!$C11/100</f>
        <v>0</v>
      </c>
      <c r="J107" s="38">
        <f>J$87*'Utility Modules'!$C11/100</f>
        <v>0</v>
      </c>
      <c r="K107" s="38">
        <f>K$87*'Utility Modules'!$C11/100</f>
        <v>0</v>
      </c>
      <c r="L107" s="38">
        <f>L$87*'Utility Modules'!$C11/100</f>
        <v>0</v>
      </c>
      <c r="M107" s="38">
        <f>M$87*'Utility Modules'!$C11/100</f>
        <v>0</v>
      </c>
      <c r="N107" s="38">
        <f>N$87*'Utility Modules'!$C11/100</f>
        <v>0</v>
      </c>
      <c r="O107" s="38">
        <f>O$87*'Utility Modules'!$C11/100</f>
        <v>0</v>
      </c>
      <c r="P107" s="38">
        <f>P$87*'Utility Modules'!$C11/100</f>
        <v>0</v>
      </c>
      <c r="Q107" s="38">
        <f>Q$87*'Utility Modules'!$C11/100</f>
        <v>0</v>
      </c>
      <c r="R107" s="38">
        <f>R$87*'Utility Modules'!$C11/100</f>
        <v>0</v>
      </c>
      <c r="S107" s="38">
        <f>S$87*'Utility Modules'!$C11/100</f>
        <v>0</v>
      </c>
      <c r="T107" s="38">
        <f>T$87*'Utility Modules'!$C11/100</f>
        <v>0</v>
      </c>
      <c r="U107" s="38">
        <f>U$87*'Utility Modules'!$C11/100</f>
        <v>0</v>
      </c>
      <c r="V107" s="38">
        <f>V$87*'Utility Modules'!$C11/100</f>
        <v>0</v>
      </c>
      <c r="W107" s="38">
        <f>W$87*'Utility Modules'!$C11/100</f>
        <v>0</v>
      </c>
      <c r="X107" s="38">
        <f>X$87*'Utility Modules'!$C11/100</f>
        <v>0</v>
      </c>
      <c r="Y107" s="38">
        <f>Y$87*'Utility Modules'!$C11/100</f>
        <v>0</v>
      </c>
      <c r="Z107" s="38">
        <f>Z$87*'Utility Modules'!$C11/100</f>
        <v>0</v>
      </c>
      <c r="AA107" s="38">
        <f>AA$87*'Utility Modules'!$C11/100</f>
        <v>0</v>
      </c>
      <c r="AB107" s="38">
        <f>AB$87*'Utility Modules'!$C11/100</f>
        <v>0</v>
      </c>
      <c r="AC107" s="38">
        <f>AC$87*'Utility Modules'!$C11/100</f>
        <v>0</v>
      </c>
      <c r="AD107" s="38">
        <f>AD$87*'Utility Modules'!$C11/100</f>
        <v>0</v>
      </c>
      <c r="AE107" s="38">
        <f>AE$87*'Utility Modules'!$C11/100</f>
        <v>0</v>
      </c>
      <c r="AF107" s="38">
        <f>AF$87*'Utility Modules'!$C11/100</f>
        <v>0</v>
      </c>
      <c r="AG107" s="38">
        <f>AG$87*'Utility Modules'!$C11/100</f>
        <v>0</v>
      </c>
      <c r="AH107" s="38">
        <f>AH$87*'Utility Modules'!$C11/100</f>
        <v>0</v>
      </c>
      <c r="AI107" s="38">
        <f>AI$87*'Utility Modules'!$C11/100</f>
        <v>0</v>
      </c>
      <c r="AJ107" s="38">
        <f>AJ$87*'Utility Modules'!$C11/100</f>
        <v>0</v>
      </c>
      <c r="AK107" s="38">
        <f>AK$87*'Utility Modules'!$C11/100</f>
        <v>0</v>
      </c>
      <c r="AL107" s="38">
        <f>AL$87*'Utility Modules'!$C11/100</f>
        <v>0</v>
      </c>
      <c r="AM107" s="38">
        <f>AM$87*'Utility Modules'!$C11/100</f>
        <v>0</v>
      </c>
      <c r="AN107" s="38">
        <f>AN$87*'Utility Modules'!$C11/100</f>
        <v>0</v>
      </c>
      <c r="AO107" s="38">
        <f>AO$87*'Utility Modules'!$C11/100</f>
        <v>0</v>
      </c>
      <c r="AP107" s="38">
        <f>AP$87*'Utility Modules'!$C11/100</f>
        <v>0</v>
      </c>
      <c r="AQ107" s="38">
        <f>AQ$87*'Utility Modules'!$C11/100</f>
        <v>0</v>
      </c>
      <c r="AR107" s="38">
        <f>AR$87*'Utility Modules'!$C11/100</f>
        <v>0</v>
      </c>
      <c r="AS107" s="38">
        <f>AS$87*'Utility Modules'!$C11/100</f>
        <v>0</v>
      </c>
      <c r="AT107" s="38">
        <f>AT$87*'Utility Modules'!$C11/100</f>
        <v>0</v>
      </c>
      <c r="AU107" s="38">
        <f>AU$87*'Utility Modules'!$C11/100</f>
        <v>0</v>
      </c>
      <c r="AV107" s="38">
        <f>AV$87*'Utility Modules'!$C11/100</f>
        <v>0</v>
      </c>
      <c r="AW107" s="38">
        <f>AW$87*'Utility Modules'!$C11/100</f>
        <v>0</v>
      </c>
      <c r="AX107" s="38">
        <f>AX$87*'Utility Modules'!$C11/100</f>
        <v>0</v>
      </c>
      <c r="AY107" s="38">
        <f>AY$87*'Utility Modules'!$C11/100</f>
        <v>0</v>
      </c>
      <c r="AZ107" s="38">
        <f>AZ$87*'Utility Modules'!$C11/100</f>
        <v>0</v>
      </c>
      <c r="BA107" s="38">
        <f>BA$87*'Utility Modules'!$C11/100</f>
        <v>0</v>
      </c>
      <c r="BB107" s="38">
        <f>BB$87*'Utility Modules'!$C11/100</f>
        <v>0</v>
      </c>
      <c r="BC107" s="38">
        <f>BC$87*'Utility Modules'!$C11/100</f>
        <v>0</v>
      </c>
      <c r="BD107" s="38">
        <f>BD$87*'Utility Modules'!$C11/100</f>
        <v>0</v>
      </c>
      <c r="BE107" s="38">
        <f>BE$87*'Utility Modules'!$C11/100</f>
        <v>0</v>
      </c>
      <c r="BF107" s="38">
        <f>BF$87*'Utility Modules'!$C11/100</f>
        <v>0</v>
      </c>
      <c r="BG107" s="38">
        <f>BG$87*'Utility Modules'!$C11/100</f>
        <v>0</v>
      </c>
      <c r="BH107" s="38">
        <f>BH$87*'Utility Modules'!$C11/100</f>
        <v>0</v>
      </c>
      <c r="BI107" s="38">
        <f>BI$87*'Utility Modules'!$C11/100</f>
        <v>0</v>
      </c>
      <c r="BJ107" s="38">
        <f>BJ$87*'Utility Modules'!$C11/100</f>
        <v>0</v>
      </c>
      <c r="BK107" s="38">
        <f>BK$87*'Utility Modules'!$C11/100</f>
        <v>0</v>
      </c>
      <c r="BL107" s="38">
        <f>BL$87*'Utility Modules'!$C11/100</f>
        <v>0</v>
      </c>
      <c r="BM107" s="38">
        <f>BM$87*'Utility Modules'!$C11/100</f>
        <v>0</v>
      </c>
      <c r="BN107" s="38">
        <f>BN$87*'Utility Modules'!$C11/100</f>
        <v>0</v>
      </c>
      <c r="BO107" s="38">
        <f>BO$87*'Utility Modules'!$C11/100</f>
        <v>0</v>
      </c>
      <c r="BP107" s="38">
        <f>BP$87*'Utility Modules'!$C11/100</f>
        <v>0</v>
      </c>
      <c r="BQ107" s="38">
        <f>BQ$87*'Utility Modules'!$C11/100</f>
        <v>0</v>
      </c>
      <c r="BR107" s="38">
        <f>BR$87*'Utility Modules'!$C11/100</f>
        <v>0</v>
      </c>
      <c r="BS107" s="38">
        <f>BS$87*'Utility Modules'!$C11/100</f>
        <v>0</v>
      </c>
      <c r="BT107" s="38">
        <f>BT$87*'Utility Modules'!$C11/100</f>
        <v>0</v>
      </c>
      <c r="BU107" s="38">
        <f>BU$87*'Utility Modules'!$C11/100</f>
        <v>0</v>
      </c>
      <c r="BV107" s="38">
        <f>BV$87*'Utility Modules'!$C11/100</f>
        <v>0</v>
      </c>
      <c r="BW107" s="38">
        <f>BW$87*'Utility Modules'!$C11/100</f>
        <v>0</v>
      </c>
      <c r="BX107" s="38">
        <f>BX$87*'Utility Modules'!$C11/100</f>
        <v>0</v>
      </c>
      <c r="BY107" s="38">
        <f>BY$87*'Utility Modules'!$C11/100</f>
        <v>0</v>
      </c>
      <c r="BZ107" s="38">
        <f>BZ$87*'Utility Modules'!$C11/100</f>
        <v>0</v>
      </c>
      <c r="CA107" s="38">
        <f>CA$87*'Utility Modules'!$C11/100</f>
        <v>0</v>
      </c>
      <c r="CB107" s="38">
        <f>CB$87*'Utility Modules'!$C11/100</f>
        <v>0</v>
      </c>
      <c r="CC107" s="38">
        <f>CC$87*'Utility Modules'!$C11/100</f>
        <v>0</v>
      </c>
      <c r="CD107" s="38">
        <f>CD$87*'Utility Modules'!$C11/100</f>
        <v>0</v>
      </c>
      <c r="CE107" s="38">
        <f>CE$87*'Utility Modules'!$C11/100</f>
        <v>0</v>
      </c>
      <c r="CF107" s="38">
        <f>CF$87*'Utility Modules'!$C11/100</f>
        <v>0</v>
      </c>
      <c r="CG107" s="38">
        <f>CG$87*'Utility Modules'!$C11/100</f>
        <v>0</v>
      </c>
      <c r="CH107" s="38">
        <f>CH$87*'Utility Modules'!$C11/100</f>
        <v>0</v>
      </c>
      <c r="CI107" s="38">
        <f>CI$87*'Utility Modules'!$C11/100</f>
        <v>0</v>
      </c>
      <c r="CJ107" s="38">
        <f>CJ$87*'Utility Modules'!$C11/100</f>
        <v>0</v>
      </c>
      <c r="CK107" s="38">
        <f>CK$87*'Utility Modules'!$C11/100</f>
        <v>0</v>
      </c>
      <c r="CL107" s="38">
        <f>CL$87*'Utility Modules'!$C11/100</f>
        <v>0</v>
      </c>
      <c r="CM107" s="38">
        <f>CM$87*'Utility Modules'!$C11/100</f>
        <v>0</v>
      </c>
      <c r="CN107" s="38">
        <f>CN$87*'Utility Modules'!$C11/100</f>
        <v>0</v>
      </c>
      <c r="CO107" s="38">
        <f>CO$87*'Utility Modules'!$C11/100</f>
        <v>0</v>
      </c>
      <c r="CP107" s="38">
        <f>CP$87*'Utility Modules'!$C11/100</f>
        <v>0</v>
      </c>
      <c r="CQ107" s="38">
        <f>CQ$87*'Utility Modules'!$C11/100</f>
        <v>0</v>
      </c>
      <c r="CR107" s="38">
        <f>CR$87*'Utility Modules'!$C11/100</f>
        <v>0</v>
      </c>
      <c r="CS107" s="38">
        <f>CS$87*'Utility Modules'!$C11/100</f>
        <v>0</v>
      </c>
      <c r="CT107" s="38">
        <f>CT$87*'Utility Modules'!$C11/100</f>
        <v>0</v>
      </c>
      <c r="CU107" s="38">
        <f>CU$87*'Utility Modules'!$C11/100</f>
        <v>0</v>
      </c>
      <c r="CV107" s="38">
        <f>CV$87*'Utility Modules'!$C11/100</f>
        <v>0</v>
      </c>
      <c r="CW107" s="38">
        <f>CW$87*'Utility Modules'!$C11/100</f>
        <v>0</v>
      </c>
      <c r="CX107" s="38">
        <f>CX$87*'Utility Modules'!$C11/100</f>
        <v>0</v>
      </c>
      <c r="CY107" s="38">
        <f>CY$87*'Utility Modules'!$C11/100</f>
        <v>0</v>
      </c>
      <c r="CZ107" s="38">
        <f>CZ$87*'Utility Modules'!$C11/100</f>
        <v>0</v>
      </c>
      <c r="DA107" s="38">
        <f>DA$87*'Utility Modules'!$C11/100</f>
        <v>0</v>
      </c>
      <c r="DB107" s="38">
        <f>DB$87*'Utility Modules'!$C11/100</f>
        <v>0</v>
      </c>
      <c r="DC107" s="38">
        <f>DC$87*'Utility Modules'!$C11/100</f>
        <v>0</v>
      </c>
      <c r="DD107" s="38">
        <f>DD$87*'Utility Modules'!$C11/100</f>
        <v>0</v>
      </c>
      <c r="DE107" s="38">
        <f>DE$87*'Utility Modules'!$C11/100</f>
        <v>0</v>
      </c>
      <c r="DF107" s="38">
        <f>DF$87*'Utility Modules'!$C11/100</f>
        <v>0</v>
      </c>
      <c r="DG107" s="38">
        <f>DG$87*'Utility Modules'!$C11/100</f>
        <v>0</v>
      </c>
      <c r="DH107" s="38">
        <f>DH$87*'Utility Modules'!$C11/100</f>
        <v>0</v>
      </c>
      <c r="DI107" s="38">
        <f>DI$87*'Utility Modules'!$C11/100</f>
        <v>0</v>
      </c>
      <c r="DJ107" s="38">
        <f>DJ$87*'Utility Modules'!$C11/100</f>
        <v>0</v>
      </c>
      <c r="DK107" s="38">
        <f>DK$87*'Utility Modules'!$C11/100</f>
        <v>0</v>
      </c>
      <c r="DL107" s="38">
        <f>DL$87*'Utility Modules'!$C11/100</f>
        <v>0</v>
      </c>
      <c r="DM107" s="38">
        <f>DM$87*'Utility Modules'!$C11/100</f>
        <v>0</v>
      </c>
      <c r="DN107" s="38">
        <f>DN$87*'Utility Modules'!$C11/100</f>
        <v>0</v>
      </c>
      <c r="DO107" s="38">
        <f>DO$87*'Utility Modules'!$C11/100</f>
        <v>0</v>
      </c>
      <c r="DP107" s="38">
        <f>DP$87*'Utility Modules'!$C11/100</f>
        <v>0</v>
      </c>
      <c r="DQ107" s="38">
        <f>DQ$87*'Utility Modules'!$C11/100</f>
        <v>0</v>
      </c>
      <c r="DR107" s="38">
        <f>DR$87*'Utility Modules'!$C11/100</f>
        <v>0</v>
      </c>
    </row>
    <row r="108" ht="14.25" customHeight="1" outlineLevel="1">
      <c r="B108" s="277" t="str">
        <f>'Utility Modules'!B12</f>
        <v>Transfer for Benefit</v>
      </c>
      <c r="C108" s="38">
        <f>C87*'Utility Modules'!$C12/100</f>
        <v>0</v>
      </c>
      <c r="D108" s="38">
        <f>D87*'Utility Modules'!$C12/100</f>
        <v>0</v>
      </c>
      <c r="E108" s="38">
        <f>E87*'Utility Modules'!$C12/100</f>
        <v>0</v>
      </c>
      <c r="F108" s="38">
        <f>F87*'Utility Modules'!$C12/100</f>
        <v>0</v>
      </c>
      <c r="G108" s="38">
        <f>G87*'Utility Modules'!$C12/100</f>
        <v>0</v>
      </c>
      <c r="H108" s="38">
        <f>H87*'Utility Modules'!$C12/100</f>
        <v>0</v>
      </c>
      <c r="I108" s="38">
        <f>I87*'Utility Modules'!$C12/100</f>
        <v>0</v>
      </c>
      <c r="J108" s="38">
        <f>J87*'Utility Modules'!$C12/100</f>
        <v>0</v>
      </c>
      <c r="K108" s="38">
        <f>K87*'Utility Modules'!$C12/100</f>
        <v>0</v>
      </c>
      <c r="L108" s="38">
        <f>L87*'Utility Modules'!$C12/100</f>
        <v>0</v>
      </c>
      <c r="M108" s="38">
        <f>M87*'Utility Modules'!$C12/100</f>
        <v>0</v>
      </c>
      <c r="N108" s="38">
        <f>N87*'Utility Modules'!$C12/100</f>
        <v>0</v>
      </c>
      <c r="O108" s="38">
        <f>O87*'Utility Modules'!$C12/100</f>
        <v>0</v>
      </c>
      <c r="P108" s="38">
        <f>P87*'Utility Modules'!$C12/100</f>
        <v>0</v>
      </c>
      <c r="Q108" s="38">
        <f>Q87*'Utility Modules'!$C12/100</f>
        <v>0</v>
      </c>
      <c r="R108" s="38">
        <f>R87*'Utility Modules'!$C12/100</f>
        <v>0</v>
      </c>
      <c r="S108" s="38">
        <f>S87*'Utility Modules'!$C12/100</f>
        <v>0</v>
      </c>
      <c r="T108" s="38">
        <f>T87*'Utility Modules'!$C12/100</f>
        <v>0</v>
      </c>
      <c r="U108" s="38">
        <f>U87*'Utility Modules'!$C12/100</f>
        <v>0</v>
      </c>
      <c r="V108" s="38">
        <f>V87*'Utility Modules'!$C12/100</f>
        <v>0</v>
      </c>
      <c r="W108" s="38">
        <f>W87*'Utility Modules'!$C12/100</f>
        <v>0</v>
      </c>
      <c r="X108" s="38">
        <f>X87*'Utility Modules'!$C12/100</f>
        <v>0</v>
      </c>
      <c r="Y108" s="38">
        <f>Y87*'Utility Modules'!$C12/100</f>
        <v>0</v>
      </c>
      <c r="Z108" s="38">
        <f>Z87*'Utility Modules'!$C12/100</f>
        <v>0</v>
      </c>
      <c r="AA108" s="38">
        <f>AA87*'Utility Modules'!$C12/100</f>
        <v>0</v>
      </c>
      <c r="AB108" s="38">
        <f>AB87*'Utility Modules'!$C12/100</f>
        <v>0</v>
      </c>
      <c r="AC108" s="38">
        <f>AC87*'Utility Modules'!$C12/100</f>
        <v>0</v>
      </c>
      <c r="AD108" s="38">
        <f>AD87*'Utility Modules'!$C12/100</f>
        <v>0</v>
      </c>
      <c r="AE108" s="38">
        <f>AE87*'Utility Modules'!$C12/100</f>
        <v>0</v>
      </c>
      <c r="AF108" s="38">
        <f>AF87*'Utility Modules'!$C12/100</f>
        <v>0</v>
      </c>
      <c r="AG108" s="38">
        <f>AG87*'Utility Modules'!$C12/100</f>
        <v>0</v>
      </c>
      <c r="AH108" s="38">
        <f>AH87*'Utility Modules'!$C12/100</f>
        <v>0</v>
      </c>
      <c r="AI108" s="38">
        <f>AI87*'Utility Modules'!$C12/100</f>
        <v>0</v>
      </c>
      <c r="AJ108" s="38">
        <f>AJ87*'Utility Modules'!$C12/100</f>
        <v>0</v>
      </c>
      <c r="AK108" s="38">
        <f>AK87*'Utility Modules'!$C12/100</f>
        <v>0</v>
      </c>
      <c r="AL108" s="38">
        <f>AL87*'Utility Modules'!$C12/100</f>
        <v>0</v>
      </c>
      <c r="AM108" s="38">
        <f>AM87*'Utility Modules'!$C12/100</f>
        <v>0</v>
      </c>
      <c r="AN108" s="38">
        <f>AN87*'Utility Modules'!$C12/100</f>
        <v>0</v>
      </c>
      <c r="AO108" s="38">
        <f>AO87*'Utility Modules'!$C12/100</f>
        <v>0</v>
      </c>
      <c r="AP108" s="38">
        <f>AP87*'Utility Modules'!$C12/100</f>
        <v>0</v>
      </c>
      <c r="AQ108" s="38">
        <f>AQ87*'Utility Modules'!$C12/100</f>
        <v>0</v>
      </c>
      <c r="AR108" s="38">
        <f>AR87*'Utility Modules'!$C12/100</f>
        <v>0</v>
      </c>
      <c r="AS108" s="38">
        <f>AS87*'Utility Modules'!$C12/100</f>
        <v>0</v>
      </c>
      <c r="AT108" s="38">
        <f>AT87*'Utility Modules'!$C12/100</f>
        <v>0</v>
      </c>
      <c r="AU108" s="38">
        <f>AU87*'Utility Modules'!$C12/100</f>
        <v>0</v>
      </c>
      <c r="AV108" s="38">
        <f>AV87*'Utility Modules'!$C12/100</f>
        <v>0</v>
      </c>
      <c r="AW108" s="38">
        <f>AW87*'Utility Modules'!$C12/100</f>
        <v>0</v>
      </c>
      <c r="AX108" s="38">
        <f>AX87*'Utility Modules'!$C12/100</f>
        <v>0</v>
      </c>
      <c r="AY108" s="38">
        <f>AY87*'Utility Modules'!$C12/100</f>
        <v>0</v>
      </c>
      <c r="AZ108" s="38">
        <f>AZ87*'Utility Modules'!$C12/100</f>
        <v>0</v>
      </c>
      <c r="BA108" s="38">
        <f>BA87*'Utility Modules'!$C12/100</f>
        <v>0</v>
      </c>
      <c r="BB108" s="38">
        <f>BB87*'Utility Modules'!$C12/100</f>
        <v>0</v>
      </c>
      <c r="BC108" s="38">
        <f>BC87*'Utility Modules'!$C12/100</f>
        <v>0</v>
      </c>
      <c r="BD108" s="38">
        <f>BD87*'Utility Modules'!$C12/100</f>
        <v>0</v>
      </c>
      <c r="BE108" s="38">
        <f>BE87*'Utility Modules'!$C12/100</f>
        <v>0</v>
      </c>
      <c r="BF108" s="38">
        <f>BF87*'Utility Modules'!$C12/100</f>
        <v>0</v>
      </c>
      <c r="BG108" s="38">
        <f>BG87*'Utility Modules'!$C12/100</f>
        <v>0</v>
      </c>
      <c r="BH108" s="38">
        <f>BH87*'Utility Modules'!$C12/100</f>
        <v>0</v>
      </c>
      <c r="BI108" s="38">
        <f>BI87*'Utility Modules'!$C12/100</f>
        <v>0</v>
      </c>
      <c r="BJ108" s="38">
        <f>BJ87*'Utility Modules'!$C12/100</f>
        <v>0</v>
      </c>
      <c r="BK108" s="38">
        <f>BK87*'Utility Modules'!$C12/100</f>
        <v>0</v>
      </c>
      <c r="BL108" s="38">
        <f>BL87*'Utility Modules'!$C12/100</f>
        <v>0</v>
      </c>
      <c r="BM108" s="38">
        <f>BM87*'Utility Modules'!$C12/100</f>
        <v>0</v>
      </c>
      <c r="BN108" s="38">
        <f>BN87*'Utility Modules'!$C12/100</f>
        <v>0</v>
      </c>
      <c r="BO108" s="38">
        <f>BO87*'Utility Modules'!$C12/100</f>
        <v>0</v>
      </c>
      <c r="BP108" s="38">
        <f>BP87*'Utility Modules'!$C12/100</f>
        <v>0</v>
      </c>
      <c r="BQ108" s="38">
        <f>BQ87*'Utility Modules'!$C12/100</f>
        <v>0</v>
      </c>
      <c r="BR108" s="38">
        <f>BR87*'Utility Modules'!$C12/100</f>
        <v>0</v>
      </c>
      <c r="BS108" s="38">
        <f>BS87*'Utility Modules'!$C12/100</f>
        <v>0</v>
      </c>
      <c r="BT108" s="38">
        <f>BT87*'Utility Modules'!$C12/100</f>
        <v>0</v>
      </c>
      <c r="BU108" s="38">
        <f>BU87*'Utility Modules'!$C12/100</f>
        <v>0</v>
      </c>
      <c r="BV108" s="38">
        <f>BV87*'Utility Modules'!$C12/100</f>
        <v>0</v>
      </c>
      <c r="BW108" s="38">
        <f>BW87*'Utility Modules'!$C12/100</f>
        <v>0</v>
      </c>
      <c r="BX108" s="38">
        <f>BX87*'Utility Modules'!$C12/100</f>
        <v>0</v>
      </c>
      <c r="BY108" s="38">
        <f>BY87*'Utility Modules'!$C12/100</f>
        <v>0</v>
      </c>
      <c r="BZ108" s="38">
        <f>BZ87*'Utility Modules'!$C12/100</f>
        <v>0</v>
      </c>
      <c r="CA108" s="38">
        <f>CA87*'Utility Modules'!$C12/100</f>
        <v>0</v>
      </c>
      <c r="CB108" s="38">
        <f>CB87*'Utility Modules'!$C12/100</f>
        <v>0</v>
      </c>
      <c r="CC108" s="38">
        <f>CC87*'Utility Modules'!$C12/100</f>
        <v>0</v>
      </c>
      <c r="CD108" s="38">
        <f>CD87*'Utility Modules'!$C12/100</f>
        <v>0</v>
      </c>
      <c r="CE108" s="38">
        <f>CE87*'Utility Modules'!$C12/100</f>
        <v>0</v>
      </c>
      <c r="CF108" s="38">
        <f>CF87*'Utility Modules'!$C12/100</f>
        <v>0</v>
      </c>
      <c r="CG108" s="38">
        <f>CG87*'Utility Modules'!$C12/100</f>
        <v>0</v>
      </c>
      <c r="CH108" s="38">
        <f>CH87*'Utility Modules'!$C12/100</f>
        <v>0</v>
      </c>
      <c r="CI108" s="38">
        <f>CI87*'Utility Modules'!$C12/100</f>
        <v>0</v>
      </c>
      <c r="CJ108" s="38">
        <f>CJ87*'Utility Modules'!$C12/100</f>
        <v>0</v>
      </c>
      <c r="CK108" s="38">
        <f>CK87*'Utility Modules'!$C12/100</f>
        <v>0</v>
      </c>
      <c r="CL108" s="38">
        <f>CL87*'Utility Modules'!$C12/100</f>
        <v>0</v>
      </c>
      <c r="CM108" s="38">
        <f>CM87*'Utility Modules'!$C12/100</f>
        <v>0</v>
      </c>
      <c r="CN108" s="38">
        <f>CN87*'Utility Modules'!$C12/100</f>
        <v>0</v>
      </c>
      <c r="CO108" s="38">
        <f>CO87*'Utility Modules'!$C12/100</f>
        <v>0</v>
      </c>
      <c r="CP108" s="38">
        <f>CP87*'Utility Modules'!$C12/100</f>
        <v>0</v>
      </c>
      <c r="CQ108" s="38">
        <f>CQ87*'Utility Modules'!$C12/100</f>
        <v>0</v>
      </c>
      <c r="CR108" s="38">
        <f>CR87*'Utility Modules'!$C12/100</f>
        <v>0</v>
      </c>
      <c r="CS108" s="38">
        <f>CS87*'Utility Modules'!$C12/100</f>
        <v>0</v>
      </c>
      <c r="CT108" s="38">
        <f>CT87*'Utility Modules'!$C12/100</f>
        <v>0</v>
      </c>
      <c r="CU108" s="38">
        <f>CU87*'Utility Modules'!$C12/100</f>
        <v>0</v>
      </c>
      <c r="CV108" s="38">
        <f>CV87*'Utility Modules'!$C12/100</f>
        <v>0</v>
      </c>
      <c r="CW108" s="38">
        <f>CW87*'Utility Modules'!$C12/100</f>
        <v>0</v>
      </c>
      <c r="CX108" s="38">
        <f>CX87*'Utility Modules'!$C12/100</f>
        <v>0</v>
      </c>
      <c r="CY108" s="38">
        <f>CY87*'Utility Modules'!$C12/100</f>
        <v>0</v>
      </c>
      <c r="CZ108" s="38">
        <f>CZ87*'Utility Modules'!$C12/100</f>
        <v>0</v>
      </c>
      <c r="DA108" s="38">
        <f>DA87*'Utility Modules'!$C12/100</f>
        <v>0</v>
      </c>
      <c r="DB108" s="38">
        <f>DB87*'Utility Modules'!$C12/100</f>
        <v>0</v>
      </c>
      <c r="DC108" s="38">
        <f>DC87*'Utility Modules'!$C12/100</f>
        <v>0</v>
      </c>
      <c r="DD108" s="38">
        <f>DD87*'Utility Modules'!$C12/100</f>
        <v>0</v>
      </c>
      <c r="DE108" s="38">
        <f>DE87*'Utility Modules'!$C12/100</f>
        <v>0</v>
      </c>
      <c r="DF108" s="38">
        <f>DF87*'Utility Modules'!$C12/100</f>
        <v>0</v>
      </c>
      <c r="DG108" s="38">
        <f>DG87*'Utility Modules'!$C12/100</f>
        <v>0</v>
      </c>
      <c r="DH108" s="38">
        <f>DH87*'Utility Modules'!$C12/100</f>
        <v>0</v>
      </c>
      <c r="DI108" s="38">
        <f>DI87*'Utility Modules'!$C12/100</f>
        <v>0</v>
      </c>
      <c r="DJ108" s="38">
        <f>DJ87*'Utility Modules'!$C12/100</f>
        <v>0</v>
      </c>
      <c r="DK108" s="38">
        <f>DK87*'Utility Modules'!$C12/100</f>
        <v>0</v>
      </c>
      <c r="DL108" s="38">
        <f>DL87*'Utility Modules'!$C12/100</f>
        <v>0</v>
      </c>
      <c r="DM108" s="38">
        <f>DM87*'Utility Modules'!$C12/100</f>
        <v>0</v>
      </c>
      <c r="DN108" s="38">
        <f>DN87*'Utility Modules'!$C12/100</f>
        <v>0</v>
      </c>
      <c r="DO108" s="38">
        <f>DO87*'Utility Modules'!$C12/100</f>
        <v>0</v>
      </c>
      <c r="DP108" s="38">
        <f>DP87*'Utility Modules'!$C12/100</f>
        <v>0</v>
      </c>
      <c r="DQ108" s="38">
        <f>DQ87*'Utility Modules'!$C12/100</f>
        <v>0</v>
      </c>
      <c r="DR108" s="38">
        <f>DR87*'Utility Modules'!$C12/100</f>
        <v>0</v>
      </c>
    </row>
    <row r="109" ht="14.25" customHeight="1" outlineLevel="1">
      <c r="B109" s="34" t="str">
        <f t="shared" ref="B109:B114" si="75">B103&amp;" CUM."</f>
        <v>Staking Base APR CUM.</v>
      </c>
      <c r="C109" s="38">
        <f t="shared" ref="C109:C112" si="76">C103</f>
        <v>0</v>
      </c>
      <c r="D109" s="38">
        <f t="shared" ref="D109:DR109" si="74">C109+D103+C125</f>
        <v>0</v>
      </c>
      <c r="E109" s="38">
        <f t="shared" si="74"/>
        <v>0</v>
      </c>
      <c r="F109" s="38">
        <f t="shared" si="74"/>
        <v>0</v>
      </c>
      <c r="G109" s="38">
        <f t="shared" si="74"/>
        <v>0</v>
      </c>
      <c r="H109" s="38">
        <f t="shared" si="74"/>
        <v>0</v>
      </c>
      <c r="I109" s="38">
        <f t="shared" si="74"/>
        <v>0</v>
      </c>
      <c r="J109" s="38">
        <f t="shared" si="74"/>
        <v>0</v>
      </c>
      <c r="K109" s="38">
        <f t="shared" si="74"/>
        <v>0</v>
      </c>
      <c r="L109" s="38">
        <f t="shared" si="74"/>
        <v>0</v>
      </c>
      <c r="M109" s="38">
        <f t="shared" si="74"/>
        <v>0</v>
      </c>
      <c r="N109" s="38">
        <f t="shared" si="74"/>
        <v>0</v>
      </c>
      <c r="O109" s="38">
        <f t="shared" si="74"/>
        <v>0</v>
      </c>
      <c r="P109" s="38">
        <f t="shared" si="74"/>
        <v>0</v>
      </c>
      <c r="Q109" s="38">
        <f t="shared" si="74"/>
        <v>0</v>
      </c>
      <c r="R109" s="38">
        <f t="shared" si="74"/>
        <v>0</v>
      </c>
      <c r="S109" s="38">
        <f t="shared" si="74"/>
        <v>0</v>
      </c>
      <c r="T109" s="38">
        <f t="shared" si="74"/>
        <v>0</v>
      </c>
      <c r="U109" s="38">
        <f t="shared" si="74"/>
        <v>0</v>
      </c>
      <c r="V109" s="38">
        <f t="shared" si="74"/>
        <v>0</v>
      </c>
      <c r="W109" s="38">
        <f t="shared" si="74"/>
        <v>0</v>
      </c>
      <c r="X109" s="38">
        <f t="shared" si="74"/>
        <v>0</v>
      </c>
      <c r="Y109" s="38">
        <f t="shared" si="74"/>
        <v>0</v>
      </c>
      <c r="Z109" s="38">
        <f t="shared" si="74"/>
        <v>0</v>
      </c>
      <c r="AA109" s="38">
        <f t="shared" si="74"/>
        <v>0</v>
      </c>
      <c r="AB109" s="38">
        <f t="shared" si="74"/>
        <v>0</v>
      </c>
      <c r="AC109" s="38">
        <f t="shared" si="74"/>
        <v>0</v>
      </c>
      <c r="AD109" s="38">
        <f t="shared" si="74"/>
        <v>0</v>
      </c>
      <c r="AE109" s="38">
        <f t="shared" si="74"/>
        <v>0</v>
      </c>
      <c r="AF109" s="38">
        <f t="shared" si="74"/>
        <v>0</v>
      </c>
      <c r="AG109" s="38">
        <f t="shared" si="74"/>
        <v>0</v>
      </c>
      <c r="AH109" s="38">
        <f t="shared" si="74"/>
        <v>0</v>
      </c>
      <c r="AI109" s="38">
        <f t="shared" si="74"/>
        <v>0</v>
      </c>
      <c r="AJ109" s="38">
        <f t="shared" si="74"/>
        <v>0</v>
      </c>
      <c r="AK109" s="38">
        <f t="shared" si="74"/>
        <v>0</v>
      </c>
      <c r="AL109" s="38">
        <f t="shared" si="74"/>
        <v>0</v>
      </c>
      <c r="AM109" s="38">
        <f t="shared" si="74"/>
        <v>0</v>
      </c>
      <c r="AN109" s="38">
        <f t="shared" si="74"/>
        <v>0</v>
      </c>
      <c r="AO109" s="38">
        <f t="shared" si="74"/>
        <v>0</v>
      </c>
      <c r="AP109" s="38">
        <f t="shared" si="74"/>
        <v>0</v>
      </c>
      <c r="AQ109" s="38">
        <f t="shared" si="74"/>
        <v>0</v>
      </c>
      <c r="AR109" s="38">
        <f t="shared" si="74"/>
        <v>0</v>
      </c>
      <c r="AS109" s="38">
        <f t="shared" si="74"/>
        <v>0</v>
      </c>
      <c r="AT109" s="38">
        <f t="shared" si="74"/>
        <v>0</v>
      </c>
      <c r="AU109" s="38">
        <f t="shared" si="74"/>
        <v>0</v>
      </c>
      <c r="AV109" s="38">
        <f t="shared" si="74"/>
        <v>0</v>
      </c>
      <c r="AW109" s="38">
        <f t="shared" si="74"/>
        <v>0</v>
      </c>
      <c r="AX109" s="38">
        <f t="shared" si="74"/>
        <v>0</v>
      </c>
      <c r="AY109" s="38">
        <f t="shared" si="74"/>
        <v>0</v>
      </c>
      <c r="AZ109" s="38">
        <f t="shared" si="74"/>
        <v>0</v>
      </c>
      <c r="BA109" s="38">
        <f t="shared" si="74"/>
        <v>0</v>
      </c>
      <c r="BB109" s="38">
        <f t="shared" si="74"/>
        <v>0</v>
      </c>
      <c r="BC109" s="38">
        <f t="shared" si="74"/>
        <v>0</v>
      </c>
      <c r="BD109" s="38">
        <f t="shared" si="74"/>
        <v>0</v>
      </c>
      <c r="BE109" s="38">
        <f t="shared" si="74"/>
        <v>0</v>
      </c>
      <c r="BF109" s="38">
        <f t="shared" si="74"/>
        <v>0</v>
      </c>
      <c r="BG109" s="38">
        <f t="shared" si="74"/>
        <v>0</v>
      </c>
      <c r="BH109" s="38">
        <f t="shared" si="74"/>
        <v>0</v>
      </c>
      <c r="BI109" s="38">
        <f t="shared" si="74"/>
        <v>0</v>
      </c>
      <c r="BJ109" s="38">
        <f t="shared" si="74"/>
        <v>0</v>
      </c>
      <c r="BK109" s="38">
        <f t="shared" si="74"/>
        <v>0</v>
      </c>
      <c r="BL109" s="38">
        <f t="shared" si="74"/>
        <v>0</v>
      </c>
      <c r="BM109" s="38">
        <f t="shared" si="74"/>
        <v>0</v>
      </c>
      <c r="BN109" s="38">
        <f t="shared" si="74"/>
        <v>0</v>
      </c>
      <c r="BO109" s="38">
        <f t="shared" si="74"/>
        <v>0</v>
      </c>
      <c r="BP109" s="38">
        <f t="shared" si="74"/>
        <v>0</v>
      </c>
      <c r="BQ109" s="38">
        <f t="shared" si="74"/>
        <v>0</v>
      </c>
      <c r="BR109" s="38">
        <f t="shared" si="74"/>
        <v>0</v>
      </c>
      <c r="BS109" s="38">
        <f t="shared" si="74"/>
        <v>0</v>
      </c>
      <c r="BT109" s="38">
        <f t="shared" si="74"/>
        <v>0</v>
      </c>
      <c r="BU109" s="38">
        <f t="shared" si="74"/>
        <v>0</v>
      </c>
      <c r="BV109" s="38">
        <f t="shared" si="74"/>
        <v>0</v>
      </c>
      <c r="BW109" s="38">
        <f t="shared" si="74"/>
        <v>0</v>
      </c>
      <c r="BX109" s="38">
        <f t="shared" si="74"/>
        <v>0</v>
      </c>
      <c r="BY109" s="38">
        <f t="shared" si="74"/>
        <v>0</v>
      </c>
      <c r="BZ109" s="38">
        <f t="shared" si="74"/>
        <v>0</v>
      </c>
      <c r="CA109" s="38">
        <f t="shared" si="74"/>
        <v>0</v>
      </c>
      <c r="CB109" s="38">
        <f t="shared" si="74"/>
        <v>0</v>
      </c>
      <c r="CC109" s="38">
        <f t="shared" si="74"/>
        <v>0</v>
      </c>
      <c r="CD109" s="38">
        <f t="shared" si="74"/>
        <v>0</v>
      </c>
      <c r="CE109" s="38">
        <f t="shared" si="74"/>
        <v>0</v>
      </c>
      <c r="CF109" s="38">
        <f t="shared" si="74"/>
        <v>0</v>
      </c>
      <c r="CG109" s="38">
        <f t="shared" si="74"/>
        <v>0</v>
      </c>
      <c r="CH109" s="38">
        <f t="shared" si="74"/>
        <v>0</v>
      </c>
      <c r="CI109" s="38">
        <f t="shared" si="74"/>
        <v>0</v>
      </c>
      <c r="CJ109" s="38">
        <f t="shared" si="74"/>
        <v>0</v>
      </c>
      <c r="CK109" s="38">
        <f t="shared" si="74"/>
        <v>0</v>
      </c>
      <c r="CL109" s="38">
        <f t="shared" si="74"/>
        <v>0</v>
      </c>
      <c r="CM109" s="38">
        <f t="shared" si="74"/>
        <v>0</v>
      </c>
      <c r="CN109" s="38">
        <f t="shared" si="74"/>
        <v>0</v>
      </c>
      <c r="CO109" s="38">
        <f t="shared" si="74"/>
        <v>0</v>
      </c>
      <c r="CP109" s="38">
        <f t="shared" si="74"/>
        <v>0</v>
      </c>
      <c r="CQ109" s="38">
        <f t="shared" si="74"/>
        <v>0</v>
      </c>
      <c r="CR109" s="38">
        <f t="shared" si="74"/>
        <v>0</v>
      </c>
      <c r="CS109" s="38">
        <f t="shared" si="74"/>
        <v>0</v>
      </c>
      <c r="CT109" s="38">
        <f t="shared" si="74"/>
        <v>0</v>
      </c>
      <c r="CU109" s="38">
        <f t="shared" si="74"/>
        <v>0</v>
      </c>
      <c r="CV109" s="38">
        <f t="shared" si="74"/>
        <v>0</v>
      </c>
      <c r="CW109" s="38">
        <f t="shared" si="74"/>
        <v>0</v>
      </c>
      <c r="CX109" s="38">
        <f t="shared" si="74"/>
        <v>0</v>
      </c>
      <c r="CY109" s="38">
        <f t="shared" si="74"/>
        <v>0</v>
      </c>
      <c r="CZ109" s="38">
        <f t="shared" si="74"/>
        <v>0</v>
      </c>
      <c r="DA109" s="38">
        <f t="shared" si="74"/>
        <v>0</v>
      </c>
      <c r="DB109" s="38">
        <f t="shared" si="74"/>
        <v>0</v>
      </c>
      <c r="DC109" s="38">
        <f t="shared" si="74"/>
        <v>0</v>
      </c>
      <c r="DD109" s="38">
        <f t="shared" si="74"/>
        <v>0</v>
      </c>
      <c r="DE109" s="38">
        <f t="shared" si="74"/>
        <v>0</v>
      </c>
      <c r="DF109" s="38">
        <f t="shared" si="74"/>
        <v>0</v>
      </c>
      <c r="DG109" s="38">
        <f t="shared" si="74"/>
        <v>0</v>
      </c>
      <c r="DH109" s="38">
        <f t="shared" si="74"/>
        <v>0</v>
      </c>
      <c r="DI109" s="38">
        <f t="shared" si="74"/>
        <v>0</v>
      </c>
      <c r="DJ109" s="38">
        <f t="shared" si="74"/>
        <v>0</v>
      </c>
      <c r="DK109" s="38">
        <f t="shared" si="74"/>
        <v>0</v>
      </c>
      <c r="DL109" s="38">
        <f t="shared" si="74"/>
        <v>0</v>
      </c>
      <c r="DM109" s="38">
        <f t="shared" si="74"/>
        <v>0</v>
      </c>
      <c r="DN109" s="38">
        <f t="shared" si="74"/>
        <v>0</v>
      </c>
      <c r="DO109" s="38">
        <f t="shared" si="74"/>
        <v>0</v>
      </c>
      <c r="DP109" s="38">
        <f t="shared" si="74"/>
        <v>0</v>
      </c>
      <c r="DQ109" s="38">
        <f t="shared" si="74"/>
        <v>0</v>
      </c>
      <c r="DR109" s="38">
        <f t="shared" si="74"/>
        <v>0</v>
      </c>
    </row>
    <row r="110" ht="14.25" customHeight="1" outlineLevel="1">
      <c r="B110" s="34" t="str">
        <f t="shared" si="75"/>
        <v>Staking Buyback &amp; Distribute CUM.</v>
      </c>
      <c r="C110" s="38">
        <f t="shared" si="76"/>
        <v>1112718.75</v>
      </c>
      <c r="D110" s="38">
        <f t="shared" ref="D110:DR110" si="77">C110+D104+C126</f>
        <v>1772692.594</v>
      </c>
      <c r="E110" s="38">
        <f t="shared" si="77"/>
        <v>2367502.301</v>
      </c>
      <c r="F110" s="38">
        <f t="shared" si="77"/>
        <v>2971892.965</v>
      </c>
      <c r="G110" s="38">
        <f t="shared" si="77"/>
        <v>3588616.913</v>
      </c>
      <c r="H110" s="38">
        <f t="shared" si="77"/>
        <v>4221468.523</v>
      </c>
      <c r="I110" s="38">
        <f t="shared" si="77"/>
        <v>5646922.121</v>
      </c>
      <c r="J110" s="38">
        <f t="shared" si="77"/>
        <v>7148717.523</v>
      </c>
      <c r="K110" s="38">
        <f t="shared" si="77"/>
        <v>8661584.83</v>
      </c>
      <c r="L110" s="38">
        <f t="shared" si="77"/>
        <v>10178540.04</v>
      </c>
      <c r="M110" s="38">
        <f t="shared" si="77"/>
        <v>11702271.69</v>
      </c>
      <c r="N110" s="38">
        <f t="shared" si="77"/>
        <v>13229116.34</v>
      </c>
      <c r="O110" s="38">
        <f t="shared" si="77"/>
        <v>14762125.41</v>
      </c>
      <c r="P110" s="38">
        <f t="shared" si="77"/>
        <v>16299592.53</v>
      </c>
      <c r="Q110" s="38">
        <f t="shared" si="77"/>
        <v>17835372.27</v>
      </c>
      <c r="R110" s="38">
        <f t="shared" si="77"/>
        <v>19379878.59</v>
      </c>
      <c r="S110" s="38">
        <f t="shared" si="77"/>
        <v>20926510.77</v>
      </c>
      <c r="T110" s="38">
        <f t="shared" si="77"/>
        <v>22478472.1</v>
      </c>
      <c r="U110" s="38">
        <f t="shared" si="77"/>
        <v>24032133.84</v>
      </c>
      <c r="V110" s="38">
        <f t="shared" si="77"/>
        <v>25590950.04</v>
      </c>
      <c r="W110" s="38">
        <f t="shared" si="77"/>
        <v>27153292.8</v>
      </c>
      <c r="X110" s="38">
        <f t="shared" si="77"/>
        <v>28717002.34</v>
      </c>
      <c r="Y110" s="38">
        <f t="shared" si="77"/>
        <v>30285713.08</v>
      </c>
      <c r="Z110" s="38">
        <f t="shared" si="77"/>
        <v>31855765.91</v>
      </c>
      <c r="AA110" s="38">
        <f t="shared" si="77"/>
        <v>33235769.05</v>
      </c>
      <c r="AB110" s="38">
        <f t="shared" si="77"/>
        <v>34600330.59</v>
      </c>
      <c r="AC110" s="38">
        <f t="shared" si="77"/>
        <v>35953305.04</v>
      </c>
      <c r="AD110" s="38">
        <f t="shared" si="77"/>
        <v>37307704.19</v>
      </c>
      <c r="AE110" s="38">
        <f t="shared" si="77"/>
        <v>38658033.08</v>
      </c>
      <c r="AF110" s="38">
        <f t="shared" si="77"/>
        <v>40008656.4</v>
      </c>
      <c r="AG110" s="38">
        <f t="shared" si="77"/>
        <v>40923504.72</v>
      </c>
      <c r="AH110" s="38">
        <f t="shared" si="77"/>
        <v>41797834.78</v>
      </c>
      <c r="AI110" s="38">
        <f t="shared" si="77"/>
        <v>42652435.15</v>
      </c>
      <c r="AJ110" s="38">
        <f t="shared" si="77"/>
        <v>43490372.76</v>
      </c>
      <c r="AK110" s="38">
        <f t="shared" si="77"/>
        <v>44318203.85</v>
      </c>
      <c r="AL110" s="38">
        <f t="shared" si="77"/>
        <v>45135444.25</v>
      </c>
      <c r="AM110" s="38">
        <f t="shared" si="77"/>
        <v>45947169.74</v>
      </c>
      <c r="AN110" s="38">
        <f t="shared" si="77"/>
        <v>46753691.65</v>
      </c>
      <c r="AO110" s="38">
        <f t="shared" si="77"/>
        <v>47551564.84</v>
      </c>
      <c r="AP110" s="38">
        <f t="shared" si="77"/>
        <v>48350620.54</v>
      </c>
      <c r="AQ110" s="38">
        <f t="shared" si="77"/>
        <v>49146387.44</v>
      </c>
      <c r="AR110" s="38">
        <f t="shared" si="77"/>
        <v>49942193.07</v>
      </c>
      <c r="AS110" s="38">
        <f t="shared" si="77"/>
        <v>50329597.3</v>
      </c>
      <c r="AT110" s="38">
        <f t="shared" si="77"/>
        <v>50678087.12</v>
      </c>
      <c r="AU110" s="38">
        <f t="shared" si="77"/>
        <v>51006933.42</v>
      </c>
      <c r="AV110" s="38">
        <f t="shared" si="77"/>
        <v>51319148.24</v>
      </c>
      <c r="AW110" s="38">
        <f t="shared" si="77"/>
        <v>51620178.95</v>
      </c>
      <c r="AX110" s="38">
        <f t="shared" si="77"/>
        <v>51910120.89</v>
      </c>
      <c r="AY110" s="38">
        <f t="shared" si="77"/>
        <v>52193117.56</v>
      </c>
      <c r="AZ110" s="38">
        <f t="shared" si="77"/>
        <v>52469738.61</v>
      </c>
      <c r="BA110" s="38">
        <f t="shared" si="77"/>
        <v>52739005.33</v>
      </c>
      <c r="BB110" s="38">
        <f t="shared" si="77"/>
        <v>53006077.93</v>
      </c>
      <c r="BC110" s="38">
        <f t="shared" si="77"/>
        <v>53268971.81</v>
      </c>
      <c r="BD110" s="38">
        <f t="shared" si="77"/>
        <v>53530221.67</v>
      </c>
      <c r="BE110" s="38">
        <f t="shared" si="77"/>
        <v>53788558.4</v>
      </c>
      <c r="BF110" s="38">
        <f t="shared" si="77"/>
        <v>54051744.6</v>
      </c>
      <c r="BG110" s="38">
        <f t="shared" si="77"/>
        <v>54332504.39</v>
      </c>
      <c r="BH110" s="38">
        <f t="shared" si="77"/>
        <v>54630137.98</v>
      </c>
      <c r="BI110" s="38">
        <f t="shared" si="77"/>
        <v>54944334.46</v>
      </c>
      <c r="BJ110" s="38">
        <f t="shared" si="77"/>
        <v>55271246.32</v>
      </c>
      <c r="BK110" s="38">
        <f t="shared" si="77"/>
        <v>55610787.71</v>
      </c>
      <c r="BL110" s="38">
        <f t="shared" si="77"/>
        <v>55960461.63</v>
      </c>
      <c r="BM110" s="38">
        <f t="shared" si="77"/>
        <v>56315967.19</v>
      </c>
      <c r="BN110" s="38">
        <f t="shared" si="77"/>
        <v>56681271.16</v>
      </c>
      <c r="BO110" s="38">
        <f t="shared" si="77"/>
        <v>57051980.53</v>
      </c>
      <c r="BP110" s="38">
        <f t="shared" si="77"/>
        <v>57428643.13</v>
      </c>
      <c r="BQ110" s="38">
        <f t="shared" si="77"/>
        <v>57808788</v>
      </c>
      <c r="BR110" s="38">
        <f t="shared" si="77"/>
        <v>58193206.89</v>
      </c>
      <c r="BS110" s="38">
        <f t="shared" si="77"/>
        <v>58580526.62</v>
      </c>
      <c r="BT110" s="38">
        <f t="shared" si="77"/>
        <v>58969402.32</v>
      </c>
      <c r="BU110" s="38">
        <f t="shared" si="77"/>
        <v>59360794.64</v>
      </c>
      <c r="BV110" s="38">
        <f t="shared" si="77"/>
        <v>59752963.96</v>
      </c>
      <c r="BW110" s="38">
        <f t="shared" si="77"/>
        <v>60146869.33</v>
      </c>
      <c r="BX110" s="38">
        <f t="shared" si="77"/>
        <v>60541625.37</v>
      </c>
      <c r="BY110" s="38">
        <f t="shared" si="77"/>
        <v>60935152.55</v>
      </c>
      <c r="BZ110" s="38">
        <f t="shared" si="77"/>
        <v>61330773.71</v>
      </c>
      <c r="CA110" s="38">
        <f t="shared" si="77"/>
        <v>61726193.09</v>
      </c>
      <c r="CB110" s="38">
        <f t="shared" si="77"/>
        <v>62122269.64</v>
      </c>
      <c r="CC110" s="38">
        <f t="shared" si="77"/>
        <v>62517916.11</v>
      </c>
      <c r="CD110" s="38">
        <f t="shared" si="77"/>
        <v>62913998.04</v>
      </c>
      <c r="CE110" s="38">
        <f t="shared" si="77"/>
        <v>63310016.9</v>
      </c>
      <c r="CF110" s="38">
        <f t="shared" si="77"/>
        <v>63705482.58</v>
      </c>
      <c r="CG110" s="38">
        <f t="shared" si="77"/>
        <v>64101195.03</v>
      </c>
      <c r="CH110" s="38">
        <f t="shared" si="77"/>
        <v>64496383.02</v>
      </c>
      <c r="CI110" s="38">
        <f t="shared" si="77"/>
        <v>64649232.33</v>
      </c>
      <c r="CJ110" s="38">
        <f t="shared" si="77"/>
        <v>64777286.38</v>
      </c>
      <c r="CK110" s="38">
        <f t="shared" si="77"/>
        <v>64890912.22</v>
      </c>
      <c r="CL110" s="38">
        <f t="shared" si="77"/>
        <v>64994178.69</v>
      </c>
      <c r="CM110" s="38">
        <f t="shared" si="77"/>
        <v>65087587.13</v>
      </c>
      <c r="CN110" s="38">
        <f t="shared" si="77"/>
        <v>65172961.92</v>
      </c>
      <c r="CO110" s="38">
        <f t="shared" si="77"/>
        <v>65250986.36</v>
      </c>
      <c r="CP110" s="38">
        <f t="shared" si="77"/>
        <v>65323084.16</v>
      </c>
      <c r="CQ110" s="38">
        <f t="shared" si="77"/>
        <v>65389901.41</v>
      </c>
      <c r="CR110" s="38">
        <f t="shared" si="77"/>
        <v>65451975.71</v>
      </c>
      <c r="CS110" s="38">
        <f t="shared" si="77"/>
        <v>65510297.7</v>
      </c>
      <c r="CT110" s="38">
        <f t="shared" si="77"/>
        <v>65565094.22</v>
      </c>
      <c r="CU110" s="38">
        <f t="shared" si="77"/>
        <v>65617140.08</v>
      </c>
      <c r="CV110" s="38">
        <f t="shared" si="77"/>
        <v>65666707</v>
      </c>
      <c r="CW110" s="38">
        <f t="shared" si="77"/>
        <v>65713890.92</v>
      </c>
      <c r="CX110" s="38">
        <f t="shared" si="77"/>
        <v>65759499.02</v>
      </c>
      <c r="CY110" s="38">
        <f t="shared" si="77"/>
        <v>65803468.75</v>
      </c>
      <c r="CZ110" s="38">
        <f t="shared" si="77"/>
        <v>65846238.63</v>
      </c>
      <c r="DA110" s="38">
        <f t="shared" si="77"/>
        <v>65887822.89</v>
      </c>
      <c r="DB110" s="38">
        <f t="shared" si="77"/>
        <v>65928581.74</v>
      </c>
      <c r="DC110" s="38">
        <f t="shared" si="77"/>
        <v>65968589.26</v>
      </c>
      <c r="DD110" s="38">
        <f t="shared" si="77"/>
        <v>66007902.68</v>
      </c>
      <c r="DE110" s="38">
        <f t="shared" si="77"/>
        <v>66046791.42</v>
      </c>
      <c r="DF110" s="38">
        <f t="shared" si="77"/>
        <v>66085228.41</v>
      </c>
      <c r="DG110" s="38">
        <f t="shared" si="77"/>
        <v>66123431.41</v>
      </c>
      <c r="DH110" s="38">
        <f t="shared" si="77"/>
        <v>66161423.65</v>
      </c>
      <c r="DI110" s="38">
        <f t="shared" si="77"/>
        <v>66199112.37</v>
      </c>
      <c r="DJ110" s="38">
        <f t="shared" si="77"/>
        <v>66236872.18</v>
      </c>
      <c r="DK110" s="38">
        <f t="shared" si="77"/>
        <v>66274570.08</v>
      </c>
      <c r="DL110" s="38">
        <f t="shared" si="77"/>
        <v>66312336.52</v>
      </c>
      <c r="DM110" s="38">
        <f t="shared" si="77"/>
        <v>66350130.64</v>
      </c>
      <c r="DN110" s="38">
        <f t="shared" si="77"/>
        <v>66388065.75</v>
      </c>
      <c r="DO110" s="38">
        <f t="shared" si="77"/>
        <v>66426137.42</v>
      </c>
      <c r="DP110" s="38">
        <f t="shared" si="77"/>
        <v>66464336.92</v>
      </c>
      <c r="DQ110" s="38">
        <f t="shared" si="77"/>
        <v>66502753.44</v>
      </c>
      <c r="DR110" s="38">
        <f t="shared" si="77"/>
        <v>66541347.69</v>
      </c>
    </row>
    <row r="111" ht="14.25" customHeight="1" outlineLevel="1">
      <c r="B111" s="34" t="str">
        <f t="shared" si="75"/>
        <v>Liquidity Mining CUM.</v>
      </c>
      <c r="C111" s="38">
        <f t="shared" si="76"/>
        <v>123635.4167</v>
      </c>
      <c r="D111" s="38">
        <f t="shared" ref="D111:DR111" si="78">C111+D105+C127+C111*(D$144/C$147-1)</f>
        <v>204614.2602</v>
      </c>
      <c r="E111" s="38">
        <f t="shared" si="78"/>
        <v>279990.8605</v>
      </c>
      <c r="F111" s="38">
        <f t="shared" si="78"/>
        <v>357636.2605</v>
      </c>
      <c r="G111" s="38">
        <f t="shared" si="78"/>
        <v>437098.2227</v>
      </c>
      <c r="H111" s="38">
        <f t="shared" si="78"/>
        <v>518317.0233</v>
      </c>
      <c r="I111" s="38">
        <f t="shared" si="78"/>
        <v>726721.1446</v>
      </c>
      <c r="J111" s="38">
        <f t="shared" si="78"/>
        <v>894607.9543</v>
      </c>
      <c r="K111" s="38">
        <f t="shared" si="78"/>
        <v>1063431.668</v>
      </c>
      <c r="L111" s="38">
        <f t="shared" si="78"/>
        <v>1231351.494</v>
      </c>
      <c r="M111" s="38">
        <f t="shared" si="78"/>
        <v>1399195.771</v>
      </c>
      <c r="N111" s="38">
        <f t="shared" si="78"/>
        <v>1565979.296</v>
      </c>
      <c r="O111" s="38">
        <f t="shared" si="78"/>
        <v>1732335.521</v>
      </c>
      <c r="P111" s="38">
        <f t="shared" si="78"/>
        <v>1899913.009</v>
      </c>
      <c r="Q111" s="38">
        <f t="shared" si="78"/>
        <v>2065186.694</v>
      </c>
      <c r="R111" s="38">
        <f t="shared" si="78"/>
        <v>2230927.068</v>
      </c>
      <c r="S111" s="38">
        <f t="shared" si="78"/>
        <v>2395824.476</v>
      </c>
      <c r="T111" s="38">
        <f t="shared" si="78"/>
        <v>2561307.543</v>
      </c>
      <c r="U111" s="38">
        <f t="shared" si="78"/>
        <v>2725952.013</v>
      </c>
      <c r="V111" s="38">
        <f t="shared" si="78"/>
        <v>2890580.046</v>
      </c>
      <c r="W111" s="38">
        <f t="shared" si="78"/>
        <v>3056042.061</v>
      </c>
      <c r="X111" s="38">
        <f t="shared" si="78"/>
        <v>3220679.143</v>
      </c>
      <c r="Y111" s="38">
        <f t="shared" si="78"/>
        <v>3386250.255</v>
      </c>
      <c r="Z111" s="38">
        <f t="shared" si="78"/>
        <v>3551030.862</v>
      </c>
      <c r="AA111" s="38">
        <f t="shared" si="78"/>
        <v>3655753.94</v>
      </c>
      <c r="AB111" s="38">
        <f t="shared" si="78"/>
        <v>3767560.466</v>
      </c>
      <c r="AC111" s="38">
        <f t="shared" si="78"/>
        <v>3882391.816</v>
      </c>
      <c r="AD111" s="38">
        <f t="shared" si="78"/>
        <v>4003140.698</v>
      </c>
      <c r="AE111" s="38">
        <f t="shared" si="78"/>
        <v>4127134.381</v>
      </c>
      <c r="AF111" s="38">
        <f t="shared" si="78"/>
        <v>4255500.751</v>
      </c>
      <c r="AG111" s="38">
        <f t="shared" si="78"/>
        <v>4240972.488</v>
      </c>
      <c r="AH111" s="38">
        <f t="shared" si="78"/>
        <v>4239508.979</v>
      </c>
      <c r="AI111" s="38">
        <f t="shared" si="78"/>
        <v>4255264.66</v>
      </c>
      <c r="AJ111" s="38">
        <f t="shared" si="78"/>
        <v>4283499.459</v>
      </c>
      <c r="AK111" s="38">
        <f t="shared" si="78"/>
        <v>4323595.169</v>
      </c>
      <c r="AL111" s="38">
        <f t="shared" si="78"/>
        <v>4371817.067</v>
      </c>
      <c r="AM111" s="38">
        <f t="shared" si="78"/>
        <v>4427434.422</v>
      </c>
      <c r="AN111" s="38">
        <f t="shared" si="78"/>
        <v>4491872.443</v>
      </c>
      <c r="AO111" s="38">
        <f t="shared" si="78"/>
        <v>4558768.232</v>
      </c>
      <c r="AP111" s="38">
        <f t="shared" si="78"/>
        <v>4630665.707</v>
      </c>
      <c r="AQ111" s="38">
        <f t="shared" si="78"/>
        <v>4705337.261</v>
      </c>
      <c r="AR111" s="38">
        <f t="shared" si="78"/>
        <v>4783831.184</v>
      </c>
      <c r="AS111" s="38">
        <f t="shared" si="78"/>
        <v>4715571.736</v>
      </c>
      <c r="AT111" s="38">
        <f t="shared" si="78"/>
        <v>4659753.378</v>
      </c>
      <c r="AU111" s="38">
        <f t="shared" si="78"/>
        <v>4620826.008</v>
      </c>
      <c r="AV111" s="38">
        <f t="shared" si="78"/>
        <v>4594611.537</v>
      </c>
      <c r="AW111" s="38">
        <f t="shared" si="78"/>
        <v>4580308.044</v>
      </c>
      <c r="AX111" s="38">
        <f t="shared" si="78"/>
        <v>4574626.744</v>
      </c>
      <c r="AY111" s="38">
        <f t="shared" si="78"/>
        <v>4576706.933</v>
      </c>
      <c r="AZ111" s="38">
        <f t="shared" si="78"/>
        <v>4586723.435</v>
      </c>
      <c r="BA111" s="38">
        <f t="shared" si="78"/>
        <v>4600924.357</v>
      </c>
      <c r="BB111" s="38">
        <f t="shared" si="78"/>
        <v>4620353.646</v>
      </c>
      <c r="BC111" s="38">
        <f t="shared" si="78"/>
        <v>4643150.061</v>
      </c>
      <c r="BD111" s="38">
        <f t="shared" si="78"/>
        <v>4669894.638</v>
      </c>
      <c r="BE111" s="38">
        <f t="shared" si="78"/>
        <v>4698943.181</v>
      </c>
      <c r="BF111" s="38">
        <f t="shared" si="78"/>
        <v>4829192.636</v>
      </c>
      <c r="BG111" s="38">
        <f t="shared" si="78"/>
        <v>4947284.618</v>
      </c>
      <c r="BH111" s="38">
        <f t="shared" si="78"/>
        <v>5054671.603</v>
      </c>
      <c r="BI111" s="38">
        <f t="shared" si="78"/>
        <v>5153856.083</v>
      </c>
      <c r="BJ111" s="38">
        <f t="shared" si="78"/>
        <v>5244890.05</v>
      </c>
      <c r="BK111" s="38">
        <f t="shared" si="78"/>
        <v>5329354.664</v>
      </c>
      <c r="BL111" s="38">
        <f t="shared" si="78"/>
        <v>5410105.274</v>
      </c>
      <c r="BM111" s="38">
        <f t="shared" si="78"/>
        <v>5484441.744</v>
      </c>
      <c r="BN111" s="38">
        <f t="shared" si="78"/>
        <v>5555262.781</v>
      </c>
      <c r="BO111" s="38">
        <f t="shared" si="78"/>
        <v>5622281.118</v>
      </c>
      <c r="BP111" s="38">
        <f t="shared" si="78"/>
        <v>5687086.202</v>
      </c>
      <c r="BQ111" s="38">
        <f t="shared" si="78"/>
        <v>5749156.915</v>
      </c>
      <c r="BR111" s="38">
        <f t="shared" si="78"/>
        <v>5809395.856</v>
      </c>
      <c r="BS111" s="38">
        <f t="shared" si="78"/>
        <v>5868746.277</v>
      </c>
      <c r="BT111" s="38">
        <f t="shared" si="78"/>
        <v>5926524.114</v>
      </c>
      <c r="BU111" s="38">
        <f t="shared" si="78"/>
        <v>5983917.088</v>
      </c>
      <c r="BV111" s="38">
        <f t="shared" si="78"/>
        <v>6040288.062</v>
      </c>
      <c r="BW111" s="38">
        <f t="shared" si="78"/>
        <v>6096227.286</v>
      </c>
      <c r="BX111" s="38">
        <f t="shared" si="78"/>
        <v>6153205.14</v>
      </c>
      <c r="BY111" s="38">
        <f t="shared" si="78"/>
        <v>6208886.932</v>
      </c>
      <c r="BZ111" s="38">
        <f t="shared" si="78"/>
        <v>6264855.529</v>
      </c>
      <c r="CA111" s="38">
        <f t="shared" si="78"/>
        <v>6320585.192</v>
      </c>
      <c r="CB111" s="38">
        <f t="shared" si="78"/>
        <v>6376792.697</v>
      </c>
      <c r="CC111" s="38">
        <f t="shared" si="78"/>
        <v>6432892.626</v>
      </c>
      <c r="CD111" s="38">
        <f t="shared" si="78"/>
        <v>6489219.592</v>
      </c>
      <c r="CE111" s="38">
        <f t="shared" si="78"/>
        <v>6546145.073</v>
      </c>
      <c r="CF111" s="38">
        <f t="shared" si="78"/>
        <v>6603093.45</v>
      </c>
      <c r="CG111" s="38">
        <f t="shared" si="78"/>
        <v>6660607.684</v>
      </c>
      <c r="CH111" s="38">
        <f t="shared" si="78"/>
        <v>6718200.402</v>
      </c>
      <c r="CI111" s="38">
        <f t="shared" si="78"/>
        <v>6675747.061</v>
      </c>
      <c r="CJ111" s="38">
        <f t="shared" si="78"/>
        <v>6638785.448</v>
      </c>
      <c r="CK111" s="38">
        <f t="shared" si="78"/>
        <v>6609153.007</v>
      </c>
      <c r="CL111" s="38">
        <f t="shared" si="78"/>
        <v>6586673.006</v>
      </c>
      <c r="CM111" s="38">
        <f t="shared" si="78"/>
        <v>6570071.056</v>
      </c>
      <c r="CN111" s="38">
        <f t="shared" si="78"/>
        <v>6558820.443</v>
      </c>
      <c r="CO111" s="38">
        <f t="shared" si="78"/>
        <v>6551899.24</v>
      </c>
      <c r="CP111" s="38">
        <f t="shared" si="78"/>
        <v>6548824.426</v>
      </c>
      <c r="CQ111" s="38">
        <f t="shared" si="78"/>
        <v>6549213.729</v>
      </c>
      <c r="CR111" s="38">
        <f t="shared" si="78"/>
        <v>6552342.167</v>
      </c>
      <c r="CS111" s="38">
        <f t="shared" si="78"/>
        <v>6558036.803</v>
      </c>
      <c r="CT111" s="38">
        <f t="shared" si="78"/>
        <v>6565744.446</v>
      </c>
      <c r="CU111" s="38">
        <f t="shared" si="78"/>
        <v>6575256.518</v>
      </c>
      <c r="CV111" s="38">
        <f t="shared" si="78"/>
        <v>6586508.983</v>
      </c>
      <c r="CW111" s="38">
        <f t="shared" si="78"/>
        <v>6598913.033</v>
      </c>
      <c r="CX111" s="38">
        <f t="shared" si="78"/>
        <v>6612503.264</v>
      </c>
      <c r="CY111" s="38">
        <f t="shared" si="78"/>
        <v>6626975.424</v>
      </c>
      <c r="CZ111" s="38">
        <f t="shared" si="78"/>
        <v>6642307.399</v>
      </c>
      <c r="DA111" s="38">
        <f t="shared" si="78"/>
        <v>6658243.705</v>
      </c>
      <c r="DB111" s="38">
        <f t="shared" si="78"/>
        <v>6674723.359</v>
      </c>
      <c r="DC111" s="38">
        <f t="shared" si="78"/>
        <v>6691709.544</v>
      </c>
      <c r="DD111" s="38">
        <f t="shared" si="78"/>
        <v>6709004.341</v>
      </c>
      <c r="DE111" s="38">
        <f t="shared" si="78"/>
        <v>6726623.907</v>
      </c>
      <c r="DF111" s="38">
        <f t="shared" si="78"/>
        <v>6744414.846</v>
      </c>
      <c r="DG111" s="38">
        <f t="shared" si="78"/>
        <v>6762355.546</v>
      </c>
      <c r="DH111" s="38">
        <f t="shared" si="78"/>
        <v>6780517.588</v>
      </c>
      <c r="DI111" s="38">
        <f t="shared" si="78"/>
        <v>6798627.574</v>
      </c>
      <c r="DJ111" s="38">
        <f t="shared" si="78"/>
        <v>6816776.152</v>
      </c>
      <c r="DK111" s="38">
        <f t="shared" si="78"/>
        <v>6834878.427</v>
      </c>
      <c r="DL111" s="38">
        <f t="shared" si="78"/>
        <v>6852958.779</v>
      </c>
      <c r="DM111" s="38">
        <f t="shared" si="78"/>
        <v>6870937.526</v>
      </c>
      <c r="DN111" s="38">
        <f t="shared" si="78"/>
        <v>6888815.695</v>
      </c>
      <c r="DO111" s="38">
        <f t="shared" si="78"/>
        <v>6906602.849</v>
      </c>
      <c r="DP111" s="38">
        <f t="shared" si="78"/>
        <v>6924232.85</v>
      </c>
      <c r="DQ111" s="38">
        <f t="shared" si="78"/>
        <v>6941734.411</v>
      </c>
      <c r="DR111" s="38">
        <f t="shared" si="78"/>
        <v>6959055.14</v>
      </c>
    </row>
    <row r="112" ht="14.25" customHeight="1" outlineLevel="1">
      <c r="B112" s="34" t="str">
        <f t="shared" si="75"/>
        <v>Burning CUM.</v>
      </c>
      <c r="C112" s="38">
        <f t="shared" si="76"/>
        <v>0</v>
      </c>
      <c r="D112" s="38">
        <f>C112+D106+'Data Tables'!C128</f>
        <v>0</v>
      </c>
      <c r="E112" s="38">
        <f>D112+E106+'Data Tables'!D128</f>
        <v>0</v>
      </c>
      <c r="F112" s="38">
        <f>E112+F106+'Data Tables'!E128</f>
        <v>0</v>
      </c>
      <c r="G112" s="38">
        <f>F112+G106+'Data Tables'!F128</f>
        <v>0</v>
      </c>
      <c r="H112" s="38">
        <f>G112+H106+'Data Tables'!G128</f>
        <v>0</v>
      </c>
      <c r="I112" s="38">
        <f>H112+I106+'Data Tables'!H128</f>
        <v>0</v>
      </c>
      <c r="J112" s="38">
        <f>I112+J106+'Data Tables'!I128</f>
        <v>0</v>
      </c>
      <c r="K112" s="38">
        <f>J112+K106+'Data Tables'!J128</f>
        <v>0</v>
      </c>
      <c r="L112" s="38">
        <f>K112+L106+'Data Tables'!K128</f>
        <v>0</v>
      </c>
      <c r="M112" s="38">
        <f>L112+M106+'Data Tables'!L128</f>
        <v>0</v>
      </c>
      <c r="N112" s="38">
        <f>M112+N106+'Data Tables'!M128</f>
        <v>0</v>
      </c>
      <c r="O112" s="38">
        <f>N112+O106+'Data Tables'!N128</f>
        <v>0</v>
      </c>
      <c r="P112" s="38">
        <f>O112+P106+'Data Tables'!O128</f>
        <v>0</v>
      </c>
      <c r="Q112" s="38">
        <f>P112+Q106+'Data Tables'!P128</f>
        <v>0</v>
      </c>
      <c r="R112" s="38">
        <f>Q112+R106+'Data Tables'!Q128</f>
        <v>0</v>
      </c>
      <c r="S112" s="38">
        <f>R112+S106+'Data Tables'!R128</f>
        <v>0</v>
      </c>
      <c r="T112" s="38">
        <f>S112+T106+'Data Tables'!S128</f>
        <v>0</v>
      </c>
      <c r="U112" s="38">
        <f>T112+U106+'Data Tables'!T128</f>
        <v>0</v>
      </c>
      <c r="V112" s="38">
        <f>U112+V106+'Data Tables'!U128</f>
        <v>0</v>
      </c>
      <c r="W112" s="38">
        <f>V112+W106+'Data Tables'!V128</f>
        <v>0</v>
      </c>
      <c r="X112" s="38">
        <f>W112+X106+'Data Tables'!W128</f>
        <v>0</v>
      </c>
      <c r="Y112" s="38">
        <f>X112+Y106+'Data Tables'!X128</f>
        <v>0</v>
      </c>
      <c r="Z112" s="38">
        <f>Y112+Z106+'Data Tables'!Y128</f>
        <v>0</v>
      </c>
      <c r="AA112" s="38">
        <f>Z112+AA106+'Data Tables'!Z128</f>
        <v>0</v>
      </c>
      <c r="AB112" s="38">
        <f>AA112+AB106+'Data Tables'!AA128</f>
        <v>0</v>
      </c>
      <c r="AC112" s="38">
        <f>AB112+AC106+'Data Tables'!AB128</f>
        <v>0</v>
      </c>
      <c r="AD112" s="38">
        <f>AC112+AD106+'Data Tables'!AC128</f>
        <v>0</v>
      </c>
      <c r="AE112" s="38">
        <f>AD112+AE106+'Data Tables'!AD128</f>
        <v>0</v>
      </c>
      <c r="AF112" s="38">
        <f>AE112+AF106+'Data Tables'!AE128</f>
        <v>0</v>
      </c>
      <c r="AG112" s="38">
        <f>AF112+AG106+'Data Tables'!AF128</f>
        <v>0</v>
      </c>
      <c r="AH112" s="38">
        <f>AG112+AH106+'Data Tables'!AG128</f>
        <v>0</v>
      </c>
      <c r="AI112" s="38">
        <f>AH112+AI106+'Data Tables'!AH128</f>
        <v>0</v>
      </c>
      <c r="AJ112" s="38">
        <f>AI112+AJ106+'Data Tables'!AI128</f>
        <v>0</v>
      </c>
      <c r="AK112" s="38">
        <f>AJ112+AK106+'Data Tables'!AJ128</f>
        <v>0</v>
      </c>
      <c r="AL112" s="38">
        <f>AK112+AL106+'Data Tables'!AK128</f>
        <v>0</v>
      </c>
      <c r="AM112" s="38">
        <f>AL112+AM106+'Data Tables'!AL128</f>
        <v>0</v>
      </c>
      <c r="AN112" s="38">
        <f>AM112+AN106+'Data Tables'!AM128</f>
        <v>0</v>
      </c>
      <c r="AO112" s="38">
        <f>AN112+AO106+'Data Tables'!AN128</f>
        <v>0</v>
      </c>
      <c r="AP112" s="38">
        <f>AO112+AP106+'Data Tables'!AO128</f>
        <v>0</v>
      </c>
      <c r="AQ112" s="38">
        <f>AP112+AQ106+'Data Tables'!AP128</f>
        <v>0</v>
      </c>
      <c r="AR112" s="38">
        <f>AQ112+AR106+'Data Tables'!AQ128</f>
        <v>0</v>
      </c>
      <c r="AS112" s="38">
        <f>AR112+AS106+'Data Tables'!AR128</f>
        <v>0</v>
      </c>
      <c r="AT112" s="38">
        <f>AS112+AT106+'Data Tables'!AS128</f>
        <v>0</v>
      </c>
      <c r="AU112" s="38">
        <f>AT112+AU106+'Data Tables'!AT128</f>
        <v>0</v>
      </c>
      <c r="AV112" s="38">
        <f>AU112+AV106+'Data Tables'!AU128</f>
        <v>0</v>
      </c>
      <c r="AW112" s="38">
        <f>AV112+AW106+'Data Tables'!AV128</f>
        <v>0</v>
      </c>
      <c r="AX112" s="38">
        <f>AW112+AX106+'Data Tables'!AW128</f>
        <v>0</v>
      </c>
      <c r="AY112" s="38">
        <f>AX112+AY106+'Data Tables'!AX128</f>
        <v>0</v>
      </c>
      <c r="AZ112" s="38">
        <f>AY112+AZ106+'Data Tables'!AY128</f>
        <v>0</v>
      </c>
      <c r="BA112" s="38">
        <f>AZ112+BA106+'Data Tables'!AZ128</f>
        <v>0</v>
      </c>
      <c r="BB112" s="38">
        <f>BA112+BB106+'Data Tables'!BA128</f>
        <v>0</v>
      </c>
      <c r="BC112" s="38">
        <f>BB112+BC106+'Data Tables'!BB128</f>
        <v>0</v>
      </c>
      <c r="BD112" s="38">
        <f>BC112+BD106+'Data Tables'!BC128</f>
        <v>0</v>
      </c>
      <c r="BE112" s="38">
        <f>BD112+BE106+'Data Tables'!BD128</f>
        <v>0</v>
      </c>
      <c r="BF112" s="38">
        <f>BE112+BF106+'Data Tables'!BE128</f>
        <v>0</v>
      </c>
      <c r="BG112" s="38">
        <f>BF112+BG106+'Data Tables'!BF128</f>
        <v>0</v>
      </c>
      <c r="BH112" s="38">
        <f>BG112+BH106+'Data Tables'!BG128</f>
        <v>0</v>
      </c>
      <c r="BI112" s="38">
        <f>BH112+BI106+'Data Tables'!BH128</f>
        <v>0</v>
      </c>
      <c r="BJ112" s="38">
        <f>BI112+BJ106+'Data Tables'!BI128</f>
        <v>0</v>
      </c>
      <c r="BK112" s="38">
        <f>BJ112+BK106+'Data Tables'!BJ128</f>
        <v>0</v>
      </c>
      <c r="BL112" s="38">
        <f>BK112+BL106+'Data Tables'!BK128</f>
        <v>0</v>
      </c>
      <c r="BM112" s="38">
        <f>BL112+BM106+'Data Tables'!BL128</f>
        <v>0</v>
      </c>
      <c r="BN112" s="38">
        <f>BM112+BN106+'Data Tables'!BM128</f>
        <v>0</v>
      </c>
      <c r="BO112" s="38">
        <f>BN112+BO106+'Data Tables'!BN128</f>
        <v>0</v>
      </c>
      <c r="BP112" s="38">
        <f>BO112+BP106+'Data Tables'!BO128</f>
        <v>0</v>
      </c>
      <c r="BQ112" s="38">
        <f>BP112+BQ106+'Data Tables'!BP128</f>
        <v>0</v>
      </c>
      <c r="BR112" s="38">
        <f>BQ112+BR106+'Data Tables'!BQ128</f>
        <v>0</v>
      </c>
      <c r="BS112" s="38">
        <f>BR112+BS106+'Data Tables'!BR128</f>
        <v>0</v>
      </c>
      <c r="BT112" s="38">
        <f>BS112+BT106+'Data Tables'!BS128</f>
        <v>0</v>
      </c>
      <c r="BU112" s="38">
        <f>BT112+BU106+'Data Tables'!BT128</f>
        <v>0</v>
      </c>
      <c r="BV112" s="38">
        <f>BU112+BV106+'Data Tables'!BU128</f>
        <v>0</v>
      </c>
      <c r="BW112" s="38">
        <f>BV112+BW106+'Data Tables'!BV128</f>
        <v>0</v>
      </c>
      <c r="BX112" s="38">
        <f>BW112+BX106+'Data Tables'!BW128</f>
        <v>0</v>
      </c>
      <c r="BY112" s="38">
        <f>BX112+BY106+'Data Tables'!BX128</f>
        <v>0</v>
      </c>
      <c r="BZ112" s="38">
        <f>BY112+BZ106+'Data Tables'!BY128</f>
        <v>0</v>
      </c>
      <c r="CA112" s="38">
        <f>BZ112+CA106+'Data Tables'!BZ128</f>
        <v>0</v>
      </c>
      <c r="CB112" s="38">
        <f>CA112+CB106+'Data Tables'!CA128</f>
        <v>0</v>
      </c>
      <c r="CC112" s="38">
        <f>CB112+CC106+'Data Tables'!CB128</f>
        <v>0</v>
      </c>
      <c r="CD112" s="38">
        <f>CC112+CD106+'Data Tables'!CC128</f>
        <v>0</v>
      </c>
      <c r="CE112" s="38">
        <f>CD112+CE106+'Data Tables'!CD128</f>
        <v>0</v>
      </c>
      <c r="CF112" s="38">
        <f>CE112+CF106+'Data Tables'!CE128</f>
        <v>0</v>
      </c>
      <c r="CG112" s="38">
        <f>CF112+CG106+'Data Tables'!CF128</f>
        <v>0</v>
      </c>
      <c r="CH112" s="38">
        <f>CG112+CH106+'Data Tables'!CG128</f>
        <v>0</v>
      </c>
      <c r="CI112" s="38">
        <f>CH112+CI106+'Data Tables'!CH128</f>
        <v>0</v>
      </c>
      <c r="CJ112" s="38">
        <f>CI112+CJ106+'Data Tables'!CI128</f>
        <v>0</v>
      </c>
      <c r="CK112" s="38">
        <f>CJ112+CK106+'Data Tables'!CJ128</f>
        <v>0</v>
      </c>
      <c r="CL112" s="38">
        <f>CK112+CL106+'Data Tables'!CK128</f>
        <v>0</v>
      </c>
      <c r="CM112" s="38">
        <f>CL112+CM106+'Data Tables'!CL128</f>
        <v>0</v>
      </c>
      <c r="CN112" s="38">
        <f>CM112+CN106+'Data Tables'!CM128</f>
        <v>0</v>
      </c>
      <c r="CO112" s="38">
        <f>CN112+CO106+'Data Tables'!CN128</f>
        <v>0</v>
      </c>
      <c r="CP112" s="38">
        <f>CO112+CP106+'Data Tables'!CO128</f>
        <v>0</v>
      </c>
      <c r="CQ112" s="38">
        <f>CP112+CQ106+'Data Tables'!CP128</f>
        <v>0</v>
      </c>
      <c r="CR112" s="38">
        <f>CQ112+CR106+'Data Tables'!CQ128</f>
        <v>0</v>
      </c>
      <c r="CS112" s="38">
        <f>CR112+CS106+'Data Tables'!CR128</f>
        <v>0</v>
      </c>
      <c r="CT112" s="38">
        <f>CS112+CT106+'Data Tables'!CS128</f>
        <v>0</v>
      </c>
      <c r="CU112" s="38">
        <f>CT112+CU106+'Data Tables'!CT128</f>
        <v>0</v>
      </c>
      <c r="CV112" s="38">
        <f>CU112+CV106+'Data Tables'!CU128</f>
        <v>0</v>
      </c>
      <c r="CW112" s="38">
        <f>CV112+CW106+'Data Tables'!CV128</f>
        <v>0</v>
      </c>
      <c r="CX112" s="38">
        <f>CW112+CX106+'Data Tables'!CW128</f>
        <v>0</v>
      </c>
      <c r="CY112" s="38">
        <f>CX112+CY106+'Data Tables'!CX128</f>
        <v>0</v>
      </c>
      <c r="CZ112" s="38">
        <f>CY112+CZ106+'Data Tables'!CY128</f>
        <v>0</v>
      </c>
      <c r="DA112" s="38">
        <f>CZ112+DA106+'Data Tables'!CZ128</f>
        <v>0</v>
      </c>
      <c r="DB112" s="38">
        <f>DA112+DB106+'Data Tables'!DA128</f>
        <v>0</v>
      </c>
      <c r="DC112" s="38">
        <f>DB112+DC106+'Data Tables'!DB128</f>
        <v>0</v>
      </c>
      <c r="DD112" s="38">
        <f>DC112+DD106+'Data Tables'!DC128</f>
        <v>0</v>
      </c>
      <c r="DE112" s="38">
        <f>DD112+DE106+'Data Tables'!DD128</f>
        <v>0</v>
      </c>
      <c r="DF112" s="38">
        <f>DE112+DF106+'Data Tables'!DE128</f>
        <v>0</v>
      </c>
      <c r="DG112" s="38">
        <f>DF112+DG106+'Data Tables'!DF128</f>
        <v>0</v>
      </c>
      <c r="DH112" s="38">
        <f>DG112+DH106+'Data Tables'!DG128</f>
        <v>0</v>
      </c>
      <c r="DI112" s="38">
        <f>DH112+DI106+'Data Tables'!DH128</f>
        <v>0</v>
      </c>
      <c r="DJ112" s="38">
        <f>DI112+DJ106+'Data Tables'!DI128</f>
        <v>0</v>
      </c>
      <c r="DK112" s="38">
        <f>DJ112+DK106+'Data Tables'!DJ128</f>
        <v>0</v>
      </c>
      <c r="DL112" s="38">
        <f>DK112+DL106+'Data Tables'!DK128</f>
        <v>0</v>
      </c>
      <c r="DM112" s="38">
        <f>DL112+DM106+'Data Tables'!DL128</f>
        <v>0</v>
      </c>
      <c r="DN112" s="38">
        <f>DM112+DN106+'Data Tables'!DM128</f>
        <v>0</v>
      </c>
      <c r="DO112" s="38">
        <f>DN112+DO106+'Data Tables'!DN128</f>
        <v>0</v>
      </c>
      <c r="DP112" s="38">
        <f>DO112+DP106+'Data Tables'!DO128</f>
        <v>0</v>
      </c>
      <c r="DQ112" s="38">
        <f>DP112+DQ106+'Data Tables'!DP128</f>
        <v>0</v>
      </c>
      <c r="DR112" s="38">
        <f>DQ112+DR106+'Data Tables'!DQ128</f>
        <v>0</v>
      </c>
    </row>
    <row r="113" ht="14.25" customHeight="1" outlineLevel="1">
      <c r="B113" s="34" t="str">
        <f t="shared" si="75"/>
        <v>Holding CUM.</v>
      </c>
      <c r="C113" s="38">
        <f t="shared" ref="C113:DR113" si="79">C$180</f>
        <v>333139.5841</v>
      </c>
      <c r="D113" s="38">
        <f t="shared" si="79"/>
        <v>255592.7096</v>
      </c>
      <c r="E113" s="38">
        <f t="shared" si="79"/>
        <v>302473.4753</v>
      </c>
      <c r="F113" s="38">
        <f t="shared" si="79"/>
        <v>354550.4042</v>
      </c>
      <c r="G113" s="38">
        <f t="shared" si="79"/>
        <v>413745.927</v>
      </c>
      <c r="H113" s="38">
        <f t="shared" si="79"/>
        <v>470056.5309</v>
      </c>
      <c r="I113" s="38">
        <f t="shared" si="79"/>
        <v>673655.5245</v>
      </c>
      <c r="J113" s="38">
        <f t="shared" si="79"/>
        <v>769597.0083</v>
      </c>
      <c r="K113" s="38">
        <f t="shared" si="79"/>
        <v>854167.807</v>
      </c>
      <c r="L113" s="38">
        <f t="shared" si="79"/>
        <v>943544.059</v>
      </c>
      <c r="M113" s="38">
        <f t="shared" si="79"/>
        <v>1027005.498</v>
      </c>
      <c r="N113" s="38">
        <f t="shared" si="79"/>
        <v>1115842.695</v>
      </c>
      <c r="O113" s="38">
        <f t="shared" si="79"/>
        <v>1202079.134</v>
      </c>
      <c r="P113" s="38">
        <f t="shared" si="79"/>
        <v>1278039.204</v>
      </c>
      <c r="Q113" s="38">
        <f t="shared" si="79"/>
        <v>1371714.368</v>
      </c>
      <c r="R113" s="38">
        <f t="shared" si="79"/>
        <v>1454553.778</v>
      </c>
      <c r="S113" s="38">
        <f t="shared" si="79"/>
        <v>1542977.885</v>
      </c>
      <c r="T113" s="38">
        <f t="shared" si="79"/>
        <v>1625472.354</v>
      </c>
      <c r="U113" s="38">
        <f t="shared" si="79"/>
        <v>1713958.334</v>
      </c>
      <c r="V113" s="38">
        <f t="shared" si="79"/>
        <v>1799925.942</v>
      </c>
      <c r="W113" s="38">
        <f t="shared" si="79"/>
        <v>1882382.47</v>
      </c>
      <c r="X113" s="38">
        <f t="shared" si="79"/>
        <v>1971121.753</v>
      </c>
      <c r="Y113" s="38">
        <f t="shared" si="79"/>
        <v>2053862.639</v>
      </c>
      <c r="Z113" s="38">
        <f t="shared" si="79"/>
        <v>2142840.228</v>
      </c>
      <c r="AA113" s="38">
        <f t="shared" si="79"/>
        <v>2187213.718</v>
      </c>
      <c r="AB113" s="38">
        <f t="shared" si="79"/>
        <v>2237384.248</v>
      </c>
      <c r="AC113" s="38">
        <f t="shared" si="79"/>
        <v>2309202.929</v>
      </c>
      <c r="AD113" s="38">
        <f t="shared" si="79"/>
        <v>2371701.604</v>
      </c>
      <c r="AE113" s="38">
        <f t="shared" si="79"/>
        <v>2441452.528</v>
      </c>
      <c r="AF113" s="38">
        <f t="shared" si="79"/>
        <v>2506541.476</v>
      </c>
      <c r="AG113" s="38">
        <f t="shared" si="79"/>
        <v>2484194.785</v>
      </c>
      <c r="AH113" s="38">
        <f t="shared" si="79"/>
        <v>2495306.258</v>
      </c>
      <c r="AI113" s="38">
        <f t="shared" si="79"/>
        <v>2510648.581</v>
      </c>
      <c r="AJ113" s="38">
        <f t="shared" si="79"/>
        <v>2536343.628</v>
      </c>
      <c r="AK113" s="38">
        <f t="shared" si="79"/>
        <v>2560692.751</v>
      </c>
      <c r="AL113" s="38">
        <f t="shared" si="79"/>
        <v>2593175.337</v>
      </c>
      <c r="AM113" s="38">
        <f t="shared" si="79"/>
        <v>2625907.272</v>
      </c>
      <c r="AN113" s="38">
        <f t="shared" si="79"/>
        <v>2652483.222</v>
      </c>
      <c r="AO113" s="38">
        <f t="shared" si="79"/>
        <v>2695421.192</v>
      </c>
      <c r="AP113" s="38">
        <f t="shared" si="79"/>
        <v>2730776.526</v>
      </c>
      <c r="AQ113" s="38">
        <f t="shared" si="79"/>
        <v>2771651.281</v>
      </c>
      <c r="AR113" s="38">
        <f t="shared" si="79"/>
        <v>2808784.229</v>
      </c>
      <c r="AS113" s="38">
        <f t="shared" si="79"/>
        <v>2762130.743</v>
      </c>
      <c r="AT113" s="38">
        <f t="shared" si="79"/>
        <v>2746423.369</v>
      </c>
      <c r="AU113" s="38">
        <f t="shared" si="79"/>
        <v>2734857.389</v>
      </c>
      <c r="AV113" s="38">
        <f t="shared" si="79"/>
        <v>2731750.26</v>
      </c>
      <c r="AW113" s="38">
        <f t="shared" si="79"/>
        <v>2728232.582</v>
      </c>
      <c r="AX113" s="38">
        <f t="shared" si="79"/>
        <v>2731229.135</v>
      </c>
      <c r="AY113" s="38">
        <f t="shared" si="79"/>
        <v>2734843.298</v>
      </c>
      <c r="AZ113" s="38">
        <f t="shared" si="79"/>
        <v>2736457.482</v>
      </c>
      <c r="BA113" s="38">
        <f t="shared" si="79"/>
        <v>2746515.409</v>
      </c>
      <c r="BB113" s="38">
        <f t="shared" si="79"/>
        <v>2753068.32</v>
      </c>
      <c r="BC113" s="38">
        <f t="shared" si="79"/>
        <v>2763739.763</v>
      </c>
      <c r="BD113" s="38">
        <f t="shared" si="79"/>
        <v>2772157.487</v>
      </c>
      <c r="BE113" s="38">
        <f t="shared" si="79"/>
        <v>2793695.222</v>
      </c>
      <c r="BF113" s="38">
        <f t="shared" si="79"/>
        <v>2837232.27</v>
      </c>
      <c r="BG113" s="38">
        <f t="shared" si="79"/>
        <v>2880474.302</v>
      </c>
      <c r="BH113" s="38">
        <f t="shared" si="79"/>
        <v>2924050.206</v>
      </c>
      <c r="BI113" s="38">
        <f t="shared" si="79"/>
        <v>2961898.535</v>
      </c>
      <c r="BJ113" s="38">
        <f t="shared" si="79"/>
        <v>3000252.196</v>
      </c>
      <c r="BK113" s="38">
        <f t="shared" si="79"/>
        <v>3034985.123</v>
      </c>
      <c r="BL113" s="38">
        <f t="shared" si="79"/>
        <v>3062885.745</v>
      </c>
      <c r="BM113" s="38">
        <f t="shared" si="79"/>
        <v>3097866.208</v>
      </c>
      <c r="BN113" s="38">
        <f t="shared" si="79"/>
        <v>3125839.757</v>
      </c>
      <c r="BO113" s="38">
        <f t="shared" si="79"/>
        <v>3155026.955</v>
      </c>
      <c r="BP113" s="38">
        <f t="shared" si="79"/>
        <v>3180295.581</v>
      </c>
      <c r="BQ113" s="38">
        <f t="shared" si="79"/>
        <v>3207096.204</v>
      </c>
      <c r="BR113" s="38">
        <f t="shared" si="79"/>
        <v>3231768.692</v>
      </c>
      <c r="BS113" s="38">
        <f t="shared" si="79"/>
        <v>3254291.028</v>
      </c>
      <c r="BT113" s="38">
        <f t="shared" si="79"/>
        <v>3278535.276</v>
      </c>
      <c r="BU113" s="38">
        <f t="shared" si="79"/>
        <v>3299934.886</v>
      </c>
      <c r="BV113" s="38">
        <f t="shared" si="79"/>
        <v>3323013.738</v>
      </c>
      <c r="BW113" s="38">
        <f t="shared" si="79"/>
        <v>3344668.166</v>
      </c>
      <c r="BX113" s="38">
        <f t="shared" si="79"/>
        <v>3362811.432</v>
      </c>
      <c r="BY113" s="38">
        <f t="shared" si="79"/>
        <v>3386571.777</v>
      </c>
      <c r="BZ113" s="38">
        <f t="shared" si="79"/>
        <v>3406515.108</v>
      </c>
      <c r="CA113" s="38">
        <f t="shared" si="79"/>
        <v>3427916.402</v>
      </c>
      <c r="CB113" s="38">
        <f t="shared" si="79"/>
        <v>3447492.826</v>
      </c>
      <c r="CC113" s="38">
        <f t="shared" si="79"/>
        <v>3468526.782</v>
      </c>
      <c r="CD113" s="38">
        <f t="shared" si="79"/>
        <v>3488730.862</v>
      </c>
      <c r="CE113" s="38">
        <f t="shared" si="79"/>
        <v>3508093.901</v>
      </c>
      <c r="CF113" s="38">
        <f t="shared" si="79"/>
        <v>3528796.038</v>
      </c>
      <c r="CG113" s="38">
        <f t="shared" si="79"/>
        <v>3548192.458</v>
      </c>
      <c r="CH113" s="38">
        <f t="shared" si="79"/>
        <v>3568787.694</v>
      </c>
      <c r="CI113" s="38">
        <f t="shared" si="79"/>
        <v>3534241.053</v>
      </c>
      <c r="CJ113" s="38">
        <f t="shared" si="79"/>
        <v>3516144.324</v>
      </c>
      <c r="CK113" s="38">
        <f t="shared" si="79"/>
        <v>3504262.983</v>
      </c>
      <c r="CL113" s="38">
        <f t="shared" si="79"/>
        <v>3492707.339</v>
      </c>
      <c r="CM113" s="38">
        <f t="shared" si="79"/>
        <v>3483764.802</v>
      </c>
      <c r="CN113" s="38">
        <f t="shared" si="79"/>
        <v>3475578.283</v>
      </c>
      <c r="CO113" s="38">
        <f t="shared" si="79"/>
        <v>3469448.523</v>
      </c>
      <c r="CP113" s="38">
        <f t="shared" si="79"/>
        <v>3464119.289</v>
      </c>
      <c r="CQ113" s="38">
        <f t="shared" si="79"/>
        <v>3459438.187</v>
      </c>
      <c r="CR113" s="38">
        <f t="shared" si="79"/>
        <v>3456207.279</v>
      </c>
      <c r="CS113" s="38">
        <f t="shared" si="79"/>
        <v>3453171.705</v>
      </c>
      <c r="CT113" s="38">
        <f t="shared" si="79"/>
        <v>3451279.81</v>
      </c>
      <c r="CU113" s="38">
        <f t="shared" si="79"/>
        <v>3449711.328</v>
      </c>
      <c r="CV113" s="38">
        <f t="shared" si="79"/>
        <v>3448179.711</v>
      </c>
      <c r="CW113" s="38">
        <f t="shared" si="79"/>
        <v>3447905.684</v>
      </c>
      <c r="CX113" s="38">
        <f t="shared" si="79"/>
        <v>3447443.927</v>
      </c>
      <c r="CY113" s="38">
        <f t="shared" si="79"/>
        <v>3447647.772</v>
      </c>
      <c r="CZ113" s="38">
        <f t="shared" si="79"/>
        <v>3447814.393</v>
      </c>
      <c r="DA113" s="38">
        <f t="shared" si="79"/>
        <v>3448535.953</v>
      </c>
      <c r="DB113" s="38">
        <f t="shared" si="79"/>
        <v>3449341.841</v>
      </c>
      <c r="DC113" s="38">
        <f t="shared" si="79"/>
        <v>3450206.998</v>
      </c>
      <c r="DD113" s="38">
        <f t="shared" si="79"/>
        <v>3451497.129</v>
      </c>
      <c r="DE113" s="38">
        <f t="shared" si="79"/>
        <v>3452719.197</v>
      </c>
      <c r="DF113" s="38">
        <f t="shared" si="79"/>
        <v>3454290.345</v>
      </c>
      <c r="DG113" s="38">
        <f t="shared" si="79"/>
        <v>3455889.209</v>
      </c>
      <c r="DH113" s="38">
        <f t="shared" si="79"/>
        <v>3457318.689</v>
      </c>
      <c r="DI113" s="38">
        <f t="shared" si="79"/>
        <v>3459372.956</v>
      </c>
      <c r="DJ113" s="38">
        <f t="shared" si="79"/>
        <v>3461203.521</v>
      </c>
      <c r="DK113" s="38">
        <f t="shared" si="79"/>
        <v>3463253.926</v>
      </c>
      <c r="DL113" s="38">
        <f t="shared" si="79"/>
        <v>3465237.982</v>
      </c>
      <c r="DM113" s="38">
        <f t="shared" si="79"/>
        <v>3467417.134</v>
      </c>
      <c r="DN113" s="38">
        <f t="shared" si="79"/>
        <v>3469595.973</v>
      </c>
      <c r="DO113" s="38">
        <f t="shared" si="79"/>
        <v>3471766.875</v>
      </c>
      <c r="DP113" s="38">
        <f t="shared" si="79"/>
        <v>3474096.804</v>
      </c>
      <c r="DQ113" s="38">
        <f t="shared" si="79"/>
        <v>3476370.681</v>
      </c>
      <c r="DR113" s="38">
        <f t="shared" si="79"/>
        <v>3478780.411</v>
      </c>
    </row>
    <row r="114" ht="14.25" customHeight="1" outlineLevel="1">
      <c r="B114" s="34" t="str">
        <f t="shared" si="75"/>
        <v>Transfer for Benefit CUM.</v>
      </c>
      <c r="C114" s="38">
        <f>C108</f>
        <v>0</v>
      </c>
      <c r="D114" s="38">
        <f>C114+D108+IF('Background Data'!$A79&lt;&gt;'Background Data'!$A$19,'Data Tables'!C130,D$180-C114-D108)+IF('Background Data'!$A79&lt;&gt;'Background Data'!$A$21,0,C114*(D$144/C$147-1))</f>
        <v>0</v>
      </c>
      <c r="E114" s="38">
        <f>D114+E108+IF('Background Data'!$A79&lt;&gt;'Background Data'!$A$19,'Data Tables'!D130,E$180-D114-E108)+IF('Background Data'!$A79&lt;&gt;'Background Data'!$A$21,0,D114*(E$144/D$147-1))</f>
        <v>0</v>
      </c>
      <c r="F114" s="38">
        <f>E114+F108+IF('Background Data'!$A79&lt;&gt;'Background Data'!$A$19,'Data Tables'!E130,F$180-E114-F108)+IF('Background Data'!$A79&lt;&gt;'Background Data'!$A$21,0,E114*(F$144/E$147-1))</f>
        <v>0</v>
      </c>
      <c r="G114" s="38">
        <f>F114+G108+IF('Background Data'!$A79&lt;&gt;'Background Data'!$A$19,'Data Tables'!F130,G$180-F114-G108)+IF('Background Data'!$A79&lt;&gt;'Background Data'!$A$21,0,F114*(G$144/F$147-1))</f>
        <v>0</v>
      </c>
      <c r="H114" s="38">
        <f>G114+H108+IF('Background Data'!$A79&lt;&gt;'Background Data'!$A$19,'Data Tables'!G130,H$180-G114-H108)+IF('Background Data'!$A79&lt;&gt;'Background Data'!$A$21,0,G114*(H$144/G$147-1))</f>
        <v>0</v>
      </c>
      <c r="I114" s="38">
        <f>H114+I108+IF('Background Data'!$A79&lt;&gt;'Background Data'!$A$19,'Data Tables'!H130,I$180-H114-I108)+IF('Background Data'!$A79&lt;&gt;'Background Data'!$A$21,0,H114*(I$144/H$147-1))</f>
        <v>0</v>
      </c>
      <c r="J114" s="38">
        <f>I114+J108+IF('Background Data'!$A79&lt;&gt;'Background Data'!$A$19,'Data Tables'!I130,J$180-I114-J108)+IF('Background Data'!$A79&lt;&gt;'Background Data'!$A$21,0,I114*(J$144/I$147-1))</f>
        <v>0</v>
      </c>
      <c r="K114" s="38">
        <f>J114+K108+IF('Background Data'!$A79&lt;&gt;'Background Data'!$A$19,'Data Tables'!J130,K$180-J114-K108)+IF('Background Data'!$A79&lt;&gt;'Background Data'!$A$21,0,J114*(K$144/J$147-1))</f>
        <v>0</v>
      </c>
      <c r="L114" s="38">
        <f>K114+L108+IF('Background Data'!$A79&lt;&gt;'Background Data'!$A$19,'Data Tables'!K130,L$180-K114-L108)+IF('Background Data'!$A79&lt;&gt;'Background Data'!$A$21,0,K114*(L$144/K$147-1))</f>
        <v>0</v>
      </c>
      <c r="M114" s="38">
        <f>L114+M108+IF('Background Data'!$A79&lt;&gt;'Background Data'!$A$19,'Data Tables'!L130,M$180-L114-M108)+IF('Background Data'!$A79&lt;&gt;'Background Data'!$A$21,0,L114*(M$144/L$147-1))</f>
        <v>0</v>
      </c>
      <c r="N114" s="38">
        <f>M114+N108+IF('Background Data'!$A79&lt;&gt;'Background Data'!$A$19,'Data Tables'!M130,N$180-M114-N108)+IF('Background Data'!$A79&lt;&gt;'Background Data'!$A$21,0,M114*(N$144/M$147-1))</f>
        <v>0</v>
      </c>
      <c r="O114" s="38">
        <f>N114+O108+IF('Background Data'!$A79&lt;&gt;'Background Data'!$A$19,'Data Tables'!N130,O$180-N114-O108)+IF('Background Data'!$A79&lt;&gt;'Background Data'!$A$21,0,N114*(O$144/N$147-1))</f>
        <v>0</v>
      </c>
      <c r="P114" s="38">
        <f>O114+P108+IF('Background Data'!$A79&lt;&gt;'Background Data'!$A$19,'Data Tables'!O130,P$180-O114-P108)+IF('Background Data'!$A79&lt;&gt;'Background Data'!$A$21,0,O114*(P$144/O$147-1))</f>
        <v>0</v>
      </c>
      <c r="Q114" s="38">
        <f>P114+Q108+IF('Background Data'!$A79&lt;&gt;'Background Data'!$A$19,'Data Tables'!P130,Q$180-P114-Q108)+IF('Background Data'!$A79&lt;&gt;'Background Data'!$A$21,0,P114*(Q$144/P$147-1))</f>
        <v>0</v>
      </c>
      <c r="R114" s="38">
        <f>Q114+R108+IF('Background Data'!$A79&lt;&gt;'Background Data'!$A$19,'Data Tables'!Q130,R$180-Q114-R108)+IF('Background Data'!$A79&lt;&gt;'Background Data'!$A$21,0,Q114*(R$144/Q$147-1))</f>
        <v>0</v>
      </c>
      <c r="S114" s="38">
        <f>R114+S108+IF('Background Data'!$A79&lt;&gt;'Background Data'!$A$19,'Data Tables'!R130,S$180-R114-S108)+IF('Background Data'!$A79&lt;&gt;'Background Data'!$A$21,0,R114*(S$144/R$147-1))</f>
        <v>0</v>
      </c>
      <c r="T114" s="38">
        <f>S114+T108+IF('Background Data'!$A79&lt;&gt;'Background Data'!$A$19,'Data Tables'!S130,T$180-S114-T108)+IF('Background Data'!$A79&lt;&gt;'Background Data'!$A$21,0,S114*(T$144/S$147-1))</f>
        <v>0</v>
      </c>
      <c r="U114" s="38">
        <f>T114+U108+IF('Background Data'!$A79&lt;&gt;'Background Data'!$A$19,'Data Tables'!T130,U$180-T114-U108)+IF('Background Data'!$A79&lt;&gt;'Background Data'!$A$21,0,T114*(U$144/T$147-1))</f>
        <v>0</v>
      </c>
      <c r="V114" s="38">
        <f>U114+V108+IF('Background Data'!$A79&lt;&gt;'Background Data'!$A$19,'Data Tables'!U130,V$180-U114-V108)+IF('Background Data'!$A79&lt;&gt;'Background Data'!$A$21,0,U114*(V$144/U$147-1))</f>
        <v>0</v>
      </c>
      <c r="W114" s="38">
        <f>V114+W108+IF('Background Data'!$A79&lt;&gt;'Background Data'!$A$19,'Data Tables'!V130,W$180-V114-W108)+IF('Background Data'!$A79&lt;&gt;'Background Data'!$A$21,0,V114*(W$144/V$147-1))</f>
        <v>0</v>
      </c>
      <c r="X114" s="38">
        <f>W114+X108+IF('Background Data'!$A79&lt;&gt;'Background Data'!$A$19,'Data Tables'!W130,X$180-W114-X108)+IF('Background Data'!$A79&lt;&gt;'Background Data'!$A$21,0,W114*(X$144/W$147-1))</f>
        <v>0</v>
      </c>
      <c r="Y114" s="38">
        <f>X114+Y108+IF('Background Data'!$A79&lt;&gt;'Background Data'!$A$19,'Data Tables'!X130,Y$180-X114-Y108)+IF('Background Data'!$A79&lt;&gt;'Background Data'!$A$21,0,X114*(Y$144/X$147-1))</f>
        <v>0</v>
      </c>
      <c r="Z114" s="38">
        <f>Y114+Z108+IF('Background Data'!$A79&lt;&gt;'Background Data'!$A$19,'Data Tables'!Y130,Z$180-Y114-Z108)+IF('Background Data'!$A79&lt;&gt;'Background Data'!$A$21,0,Y114*(Z$144/Y$147-1))</f>
        <v>0</v>
      </c>
      <c r="AA114" s="38">
        <f>Z114+AA108+IF('Background Data'!$A79&lt;&gt;'Background Data'!$A$19,'Data Tables'!Z130,AA$180-Z114-AA108)+IF('Background Data'!$A79&lt;&gt;'Background Data'!$A$21,0,Z114*(AA$144/Z$147-1))</f>
        <v>0</v>
      </c>
      <c r="AB114" s="38">
        <f>AA114+AB108+IF('Background Data'!$A79&lt;&gt;'Background Data'!$A$19,'Data Tables'!AA130,AB$180-AA114-AB108)+IF('Background Data'!$A79&lt;&gt;'Background Data'!$A$21,0,AA114*(AB$144/AA$147-1))</f>
        <v>0</v>
      </c>
      <c r="AC114" s="38">
        <f>AB114+AC108+IF('Background Data'!$A79&lt;&gt;'Background Data'!$A$19,'Data Tables'!AB130,AC$180-AB114-AC108)+IF('Background Data'!$A79&lt;&gt;'Background Data'!$A$21,0,AB114*(AC$144/AB$147-1))</f>
        <v>0</v>
      </c>
      <c r="AD114" s="38">
        <f>AC114+AD108+IF('Background Data'!$A79&lt;&gt;'Background Data'!$A$19,'Data Tables'!AC130,AD$180-AC114-AD108)+IF('Background Data'!$A79&lt;&gt;'Background Data'!$A$21,0,AC114*(AD$144/AC$147-1))</f>
        <v>0</v>
      </c>
      <c r="AE114" s="38">
        <f>AD114+AE108+IF('Background Data'!$A79&lt;&gt;'Background Data'!$A$19,'Data Tables'!AD130,AE$180-AD114-AE108)+IF('Background Data'!$A79&lt;&gt;'Background Data'!$A$21,0,AD114*(AE$144/AD$147-1))</f>
        <v>0</v>
      </c>
      <c r="AF114" s="38">
        <f>AE114+AF108+IF('Background Data'!$A79&lt;&gt;'Background Data'!$A$19,'Data Tables'!AE130,AF$180-AE114-AF108)+IF('Background Data'!$A79&lt;&gt;'Background Data'!$A$21,0,AE114*(AF$144/AE$147-1))</f>
        <v>0</v>
      </c>
      <c r="AG114" s="38">
        <f>AF114+AG108+IF('Background Data'!$A79&lt;&gt;'Background Data'!$A$19,'Data Tables'!AF130,AG$180-AF114-AG108)+IF('Background Data'!$A79&lt;&gt;'Background Data'!$A$21,0,AF114*(AG$144/AF$147-1))</f>
        <v>0</v>
      </c>
      <c r="AH114" s="38">
        <f>AG114+AH108+IF('Background Data'!$A79&lt;&gt;'Background Data'!$A$19,'Data Tables'!AG130,AH$180-AG114-AH108)+IF('Background Data'!$A79&lt;&gt;'Background Data'!$A$21,0,AG114*(AH$144/AG$147-1))</f>
        <v>0</v>
      </c>
      <c r="AI114" s="38">
        <f>AH114+AI108+IF('Background Data'!$A79&lt;&gt;'Background Data'!$A$19,'Data Tables'!AH130,AI$180-AH114-AI108)+IF('Background Data'!$A79&lt;&gt;'Background Data'!$A$21,0,AH114*(AI$144/AH$147-1))</f>
        <v>0</v>
      </c>
      <c r="AJ114" s="38">
        <f>AI114+AJ108+IF('Background Data'!$A79&lt;&gt;'Background Data'!$A$19,'Data Tables'!AI130,AJ$180-AI114-AJ108)+IF('Background Data'!$A79&lt;&gt;'Background Data'!$A$21,0,AI114*(AJ$144/AI$147-1))</f>
        <v>0</v>
      </c>
      <c r="AK114" s="38">
        <f>AJ114+AK108+IF('Background Data'!$A79&lt;&gt;'Background Data'!$A$19,'Data Tables'!AJ130,AK$180-AJ114-AK108)+IF('Background Data'!$A79&lt;&gt;'Background Data'!$A$21,0,AJ114*(AK$144/AJ$147-1))</f>
        <v>0</v>
      </c>
      <c r="AL114" s="38">
        <f>AK114+AL108+IF('Background Data'!$A79&lt;&gt;'Background Data'!$A$19,'Data Tables'!AK130,AL$180-AK114-AL108)+IF('Background Data'!$A79&lt;&gt;'Background Data'!$A$21,0,AK114*(AL$144/AK$147-1))</f>
        <v>0</v>
      </c>
      <c r="AM114" s="38">
        <f>AL114+AM108+IF('Background Data'!$A79&lt;&gt;'Background Data'!$A$19,'Data Tables'!AL130,AM$180-AL114-AM108)+IF('Background Data'!$A79&lt;&gt;'Background Data'!$A$21,0,AL114*(AM$144/AL$147-1))</f>
        <v>0</v>
      </c>
      <c r="AN114" s="38">
        <f>AM114+AN108+IF('Background Data'!$A79&lt;&gt;'Background Data'!$A$19,'Data Tables'!AM130,AN$180-AM114-AN108)+IF('Background Data'!$A79&lt;&gt;'Background Data'!$A$21,0,AM114*(AN$144/AM$147-1))</f>
        <v>0</v>
      </c>
      <c r="AO114" s="38">
        <f>AN114+AO108+IF('Background Data'!$A79&lt;&gt;'Background Data'!$A$19,'Data Tables'!AN130,AO$180-AN114-AO108)+IF('Background Data'!$A79&lt;&gt;'Background Data'!$A$21,0,AN114*(AO$144/AN$147-1))</f>
        <v>0</v>
      </c>
      <c r="AP114" s="38">
        <f>AO114+AP108+IF('Background Data'!$A79&lt;&gt;'Background Data'!$A$19,'Data Tables'!AO130,AP$180-AO114-AP108)+IF('Background Data'!$A79&lt;&gt;'Background Data'!$A$21,0,AO114*(AP$144/AO$147-1))</f>
        <v>0</v>
      </c>
      <c r="AQ114" s="38">
        <f>AP114+AQ108+IF('Background Data'!$A79&lt;&gt;'Background Data'!$A$19,'Data Tables'!AP130,AQ$180-AP114-AQ108)+IF('Background Data'!$A79&lt;&gt;'Background Data'!$A$21,0,AP114*(AQ$144/AP$147-1))</f>
        <v>0</v>
      </c>
      <c r="AR114" s="38">
        <f>AQ114+AR108+IF('Background Data'!$A79&lt;&gt;'Background Data'!$A$19,'Data Tables'!AQ130,AR$180-AQ114-AR108)+IF('Background Data'!$A79&lt;&gt;'Background Data'!$A$21,0,AQ114*(AR$144/AQ$147-1))</f>
        <v>0</v>
      </c>
      <c r="AS114" s="38">
        <f>AR114+AS108+IF('Background Data'!$A79&lt;&gt;'Background Data'!$A$19,'Data Tables'!AR130,AS$180-AR114-AS108)+IF('Background Data'!$A79&lt;&gt;'Background Data'!$A$21,0,AR114*(AS$144/AR$147-1))</f>
        <v>0</v>
      </c>
      <c r="AT114" s="38">
        <f>AS114+AT108+IF('Background Data'!$A79&lt;&gt;'Background Data'!$A$19,'Data Tables'!AS130,AT$180-AS114-AT108)+IF('Background Data'!$A79&lt;&gt;'Background Data'!$A$21,0,AS114*(AT$144/AS$147-1))</f>
        <v>0</v>
      </c>
      <c r="AU114" s="38">
        <f>AT114+AU108+IF('Background Data'!$A79&lt;&gt;'Background Data'!$A$19,'Data Tables'!AT130,AU$180-AT114-AU108)+IF('Background Data'!$A79&lt;&gt;'Background Data'!$A$21,0,AT114*(AU$144/AT$147-1))</f>
        <v>0</v>
      </c>
      <c r="AV114" s="38">
        <f>AU114+AV108+IF('Background Data'!$A79&lt;&gt;'Background Data'!$A$19,'Data Tables'!AU130,AV$180-AU114-AV108)+IF('Background Data'!$A79&lt;&gt;'Background Data'!$A$21,0,AU114*(AV$144/AU$147-1))</f>
        <v>0</v>
      </c>
      <c r="AW114" s="38">
        <f>AV114+AW108+IF('Background Data'!$A79&lt;&gt;'Background Data'!$A$19,'Data Tables'!AV130,AW$180-AV114-AW108)+IF('Background Data'!$A79&lt;&gt;'Background Data'!$A$21,0,AV114*(AW$144/AV$147-1))</f>
        <v>0</v>
      </c>
      <c r="AX114" s="38">
        <f>AW114+AX108+IF('Background Data'!$A79&lt;&gt;'Background Data'!$A$19,'Data Tables'!AW130,AX$180-AW114-AX108)+IF('Background Data'!$A79&lt;&gt;'Background Data'!$A$21,0,AW114*(AX$144/AW$147-1))</f>
        <v>0</v>
      </c>
      <c r="AY114" s="38">
        <f>AX114+AY108+IF('Background Data'!$A79&lt;&gt;'Background Data'!$A$19,'Data Tables'!AX130,AY$180-AX114-AY108)+IF('Background Data'!$A79&lt;&gt;'Background Data'!$A$21,0,AX114*(AY$144/AX$147-1))</f>
        <v>0</v>
      </c>
      <c r="AZ114" s="38">
        <f>AY114+AZ108+IF('Background Data'!$A79&lt;&gt;'Background Data'!$A$19,'Data Tables'!AY130,AZ$180-AY114-AZ108)+IF('Background Data'!$A79&lt;&gt;'Background Data'!$A$21,0,AY114*(AZ$144/AY$147-1))</f>
        <v>0</v>
      </c>
      <c r="BA114" s="38">
        <f>AZ114+BA108+IF('Background Data'!$A79&lt;&gt;'Background Data'!$A$19,'Data Tables'!AZ130,BA$180-AZ114-BA108)+IF('Background Data'!$A79&lt;&gt;'Background Data'!$A$21,0,AZ114*(BA$144/AZ$147-1))</f>
        <v>0</v>
      </c>
      <c r="BB114" s="38">
        <f>BA114+BB108+IF('Background Data'!$A79&lt;&gt;'Background Data'!$A$19,'Data Tables'!BA130,BB$180-BA114-BB108)+IF('Background Data'!$A79&lt;&gt;'Background Data'!$A$21,0,BA114*(BB$144/BA$147-1))</f>
        <v>0</v>
      </c>
      <c r="BC114" s="38">
        <f>BB114+BC108+IF('Background Data'!$A79&lt;&gt;'Background Data'!$A$19,'Data Tables'!BB130,BC$180-BB114-BC108)+IF('Background Data'!$A79&lt;&gt;'Background Data'!$A$21,0,BB114*(BC$144/BB$147-1))</f>
        <v>0</v>
      </c>
      <c r="BD114" s="38">
        <f>BC114+BD108+IF('Background Data'!$A79&lt;&gt;'Background Data'!$A$19,'Data Tables'!BC130,BD$180-BC114-BD108)+IF('Background Data'!$A79&lt;&gt;'Background Data'!$A$21,0,BC114*(BD$144/BC$147-1))</f>
        <v>0</v>
      </c>
      <c r="BE114" s="38">
        <f>BD114+BE108+IF('Background Data'!$A79&lt;&gt;'Background Data'!$A$19,'Data Tables'!BD130,BE$180-BD114-BE108)+IF('Background Data'!$A79&lt;&gt;'Background Data'!$A$21,0,BD114*(BE$144/BD$147-1))</f>
        <v>0</v>
      </c>
      <c r="BF114" s="38">
        <f>BE114+BF108+IF('Background Data'!$A79&lt;&gt;'Background Data'!$A$19,'Data Tables'!BE130,BF$180-BE114-BF108)+IF('Background Data'!$A79&lt;&gt;'Background Data'!$A$21,0,BE114*(BF$144/BE$147-1))</f>
        <v>0</v>
      </c>
      <c r="BG114" s="38">
        <f>BF114+BG108+IF('Background Data'!$A79&lt;&gt;'Background Data'!$A$19,'Data Tables'!BF130,BG$180-BF114-BG108)+IF('Background Data'!$A79&lt;&gt;'Background Data'!$A$21,0,BF114*(BG$144/BF$147-1))</f>
        <v>0</v>
      </c>
      <c r="BH114" s="38">
        <f>BG114+BH108+IF('Background Data'!$A79&lt;&gt;'Background Data'!$A$19,'Data Tables'!BG130,BH$180-BG114-BH108)+IF('Background Data'!$A79&lt;&gt;'Background Data'!$A$21,0,BG114*(BH$144/BG$147-1))</f>
        <v>0</v>
      </c>
      <c r="BI114" s="38">
        <f>BH114+BI108+IF('Background Data'!$A79&lt;&gt;'Background Data'!$A$19,'Data Tables'!BH130,BI$180-BH114-BI108)+IF('Background Data'!$A79&lt;&gt;'Background Data'!$A$21,0,BH114*(BI$144/BH$147-1))</f>
        <v>0</v>
      </c>
      <c r="BJ114" s="38">
        <f>BI114+BJ108+IF('Background Data'!$A79&lt;&gt;'Background Data'!$A$19,'Data Tables'!BI130,BJ$180-BI114-BJ108)+IF('Background Data'!$A79&lt;&gt;'Background Data'!$A$21,0,BI114*(BJ$144/BI$147-1))</f>
        <v>0</v>
      </c>
      <c r="BK114" s="38">
        <f>BJ114+BK108+IF('Background Data'!$A79&lt;&gt;'Background Data'!$A$19,'Data Tables'!BJ130,BK$180-BJ114-BK108)+IF('Background Data'!$A79&lt;&gt;'Background Data'!$A$21,0,BJ114*(BK$144/BJ$147-1))</f>
        <v>0</v>
      </c>
      <c r="BL114" s="38">
        <f>BK114+BL108+IF('Background Data'!$A79&lt;&gt;'Background Data'!$A$19,'Data Tables'!BK130,BL$180-BK114-BL108)+IF('Background Data'!$A79&lt;&gt;'Background Data'!$A$21,0,BK114*(BL$144/BK$147-1))</f>
        <v>0</v>
      </c>
      <c r="BM114" s="38">
        <f>BL114+BM108+IF('Background Data'!$A79&lt;&gt;'Background Data'!$A$19,'Data Tables'!BL130,BM$180-BL114-BM108)+IF('Background Data'!$A79&lt;&gt;'Background Data'!$A$21,0,BL114*(BM$144/BL$147-1))</f>
        <v>0</v>
      </c>
      <c r="BN114" s="38">
        <f>BM114+BN108+IF('Background Data'!$A79&lt;&gt;'Background Data'!$A$19,'Data Tables'!BM130,BN$180-BM114-BN108)+IF('Background Data'!$A79&lt;&gt;'Background Data'!$A$21,0,BM114*(BN$144/BM$147-1))</f>
        <v>0</v>
      </c>
      <c r="BO114" s="38">
        <f>BN114+BO108+IF('Background Data'!$A79&lt;&gt;'Background Data'!$A$19,'Data Tables'!BN130,BO$180-BN114-BO108)+IF('Background Data'!$A79&lt;&gt;'Background Data'!$A$21,0,BN114*(BO$144/BN$147-1))</f>
        <v>0</v>
      </c>
      <c r="BP114" s="38">
        <f>BO114+BP108+IF('Background Data'!$A79&lt;&gt;'Background Data'!$A$19,'Data Tables'!BO130,BP$180-BO114-BP108)+IF('Background Data'!$A79&lt;&gt;'Background Data'!$A$21,0,BO114*(BP$144/BO$147-1))</f>
        <v>0</v>
      </c>
      <c r="BQ114" s="38">
        <f>BP114+BQ108+IF('Background Data'!$A79&lt;&gt;'Background Data'!$A$19,'Data Tables'!BP130,BQ$180-BP114-BQ108)+IF('Background Data'!$A79&lt;&gt;'Background Data'!$A$21,0,BP114*(BQ$144/BP$147-1))</f>
        <v>0</v>
      </c>
      <c r="BR114" s="38">
        <f>BQ114+BR108+IF('Background Data'!$A79&lt;&gt;'Background Data'!$A$19,'Data Tables'!BQ130,BR$180-BQ114-BR108)+IF('Background Data'!$A79&lt;&gt;'Background Data'!$A$21,0,BQ114*(BR$144/BQ$147-1))</f>
        <v>0</v>
      </c>
      <c r="BS114" s="38">
        <f>BR114+BS108+IF('Background Data'!$A79&lt;&gt;'Background Data'!$A$19,'Data Tables'!BR130,BS$180-BR114-BS108)+IF('Background Data'!$A79&lt;&gt;'Background Data'!$A$21,0,BR114*(BS$144/BR$147-1))</f>
        <v>0</v>
      </c>
      <c r="BT114" s="38">
        <f>BS114+BT108+IF('Background Data'!$A79&lt;&gt;'Background Data'!$A$19,'Data Tables'!BS130,BT$180-BS114-BT108)+IF('Background Data'!$A79&lt;&gt;'Background Data'!$A$21,0,BS114*(BT$144/BS$147-1))</f>
        <v>0</v>
      </c>
      <c r="BU114" s="38">
        <f>BT114+BU108+IF('Background Data'!$A79&lt;&gt;'Background Data'!$A$19,'Data Tables'!BT130,BU$180-BT114-BU108)+IF('Background Data'!$A79&lt;&gt;'Background Data'!$A$21,0,BT114*(BU$144/BT$147-1))</f>
        <v>0</v>
      </c>
      <c r="BV114" s="38">
        <f>BU114+BV108+IF('Background Data'!$A79&lt;&gt;'Background Data'!$A$19,'Data Tables'!BU130,BV$180-BU114-BV108)+IF('Background Data'!$A79&lt;&gt;'Background Data'!$A$21,0,BU114*(BV$144/BU$147-1))</f>
        <v>0</v>
      </c>
      <c r="BW114" s="38">
        <f>BV114+BW108+IF('Background Data'!$A79&lt;&gt;'Background Data'!$A$19,'Data Tables'!BV130,BW$180-BV114-BW108)+IF('Background Data'!$A79&lt;&gt;'Background Data'!$A$21,0,BV114*(BW$144/BV$147-1))</f>
        <v>0</v>
      </c>
      <c r="BX114" s="38">
        <f>BW114+BX108+IF('Background Data'!$A79&lt;&gt;'Background Data'!$A$19,'Data Tables'!BW130,BX$180-BW114-BX108)+IF('Background Data'!$A79&lt;&gt;'Background Data'!$A$21,0,BW114*(BX$144/BW$147-1))</f>
        <v>0</v>
      </c>
      <c r="BY114" s="38">
        <f>BX114+BY108+IF('Background Data'!$A79&lt;&gt;'Background Data'!$A$19,'Data Tables'!BX130,BY$180-BX114-BY108)+IF('Background Data'!$A79&lt;&gt;'Background Data'!$A$21,0,BX114*(BY$144/BX$147-1))</f>
        <v>0</v>
      </c>
      <c r="BZ114" s="38">
        <f>BY114+BZ108+IF('Background Data'!$A79&lt;&gt;'Background Data'!$A$19,'Data Tables'!BY130,BZ$180-BY114-BZ108)+IF('Background Data'!$A79&lt;&gt;'Background Data'!$A$21,0,BY114*(BZ$144/BY$147-1))</f>
        <v>0</v>
      </c>
      <c r="CA114" s="38">
        <f>BZ114+CA108+IF('Background Data'!$A79&lt;&gt;'Background Data'!$A$19,'Data Tables'!BZ130,CA$180-BZ114-CA108)+IF('Background Data'!$A79&lt;&gt;'Background Data'!$A$21,0,BZ114*(CA$144/BZ$147-1))</f>
        <v>0</v>
      </c>
      <c r="CB114" s="38">
        <f>CA114+CB108+IF('Background Data'!$A79&lt;&gt;'Background Data'!$A$19,'Data Tables'!CA130,CB$180-CA114-CB108)+IF('Background Data'!$A79&lt;&gt;'Background Data'!$A$21,0,CA114*(CB$144/CA$147-1))</f>
        <v>0</v>
      </c>
      <c r="CC114" s="38">
        <f>CB114+CC108+IF('Background Data'!$A79&lt;&gt;'Background Data'!$A$19,'Data Tables'!CB130,CC$180-CB114-CC108)+IF('Background Data'!$A79&lt;&gt;'Background Data'!$A$21,0,CB114*(CC$144/CB$147-1))</f>
        <v>0</v>
      </c>
      <c r="CD114" s="38">
        <f>CC114+CD108+IF('Background Data'!$A79&lt;&gt;'Background Data'!$A$19,'Data Tables'!CC130,CD$180-CC114-CD108)+IF('Background Data'!$A79&lt;&gt;'Background Data'!$A$21,0,CC114*(CD$144/CC$147-1))</f>
        <v>0</v>
      </c>
      <c r="CE114" s="38">
        <f>CD114+CE108+IF('Background Data'!$A79&lt;&gt;'Background Data'!$A$19,'Data Tables'!CD130,CE$180-CD114-CE108)+IF('Background Data'!$A79&lt;&gt;'Background Data'!$A$21,0,CD114*(CE$144/CD$147-1))</f>
        <v>0</v>
      </c>
      <c r="CF114" s="38">
        <f>CE114+CF108+IF('Background Data'!$A79&lt;&gt;'Background Data'!$A$19,'Data Tables'!CE130,CF$180-CE114-CF108)+IF('Background Data'!$A79&lt;&gt;'Background Data'!$A$21,0,CE114*(CF$144/CE$147-1))</f>
        <v>0</v>
      </c>
      <c r="CG114" s="38">
        <f>CF114+CG108+IF('Background Data'!$A79&lt;&gt;'Background Data'!$A$19,'Data Tables'!CF130,CG$180-CF114-CG108)+IF('Background Data'!$A79&lt;&gt;'Background Data'!$A$21,0,CF114*(CG$144/CF$147-1))</f>
        <v>0</v>
      </c>
      <c r="CH114" s="38">
        <f>CG114+CH108+IF('Background Data'!$A79&lt;&gt;'Background Data'!$A$19,'Data Tables'!CG130,CH$180-CG114-CH108)+IF('Background Data'!$A79&lt;&gt;'Background Data'!$A$21,0,CG114*(CH$144/CG$147-1))</f>
        <v>0</v>
      </c>
      <c r="CI114" s="38">
        <f>CH114+CI108+IF('Background Data'!$A79&lt;&gt;'Background Data'!$A$19,'Data Tables'!CH130,CI$180-CH114-CI108)+IF('Background Data'!$A79&lt;&gt;'Background Data'!$A$21,0,CH114*(CI$144/CH$147-1))</f>
        <v>0</v>
      </c>
      <c r="CJ114" s="38">
        <f>CI114+CJ108+IF('Background Data'!$A79&lt;&gt;'Background Data'!$A$19,'Data Tables'!CI130,CJ$180-CI114-CJ108)+IF('Background Data'!$A79&lt;&gt;'Background Data'!$A$21,0,CI114*(CJ$144/CI$147-1))</f>
        <v>0</v>
      </c>
      <c r="CK114" s="38">
        <f>CJ114+CK108+IF('Background Data'!$A79&lt;&gt;'Background Data'!$A$19,'Data Tables'!CJ130,CK$180-CJ114-CK108)+IF('Background Data'!$A79&lt;&gt;'Background Data'!$A$21,0,CJ114*(CK$144/CJ$147-1))</f>
        <v>0</v>
      </c>
      <c r="CL114" s="38">
        <f>CK114+CL108+IF('Background Data'!$A79&lt;&gt;'Background Data'!$A$19,'Data Tables'!CK130,CL$180-CK114-CL108)+IF('Background Data'!$A79&lt;&gt;'Background Data'!$A$21,0,CK114*(CL$144/CK$147-1))</f>
        <v>0</v>
      </c>
      <c r="CM114" s="38">
        <f>CL114+CM108+IF('Background Data'!$A79&lt;&gt;'Background Data'!$A$19,'Data Tables'!CL130,CM$180-CL114-CM108)+IF('Background Data'!$A79&lt;&gt;'Background Data'!$A$21,0,CL114*(CM$144/CL$147-1))</f>
        <v>0</v>
      </c>
      <c r="CN114" s="38">
        <f>CM114+CN108+IF('Background Data'!$A79&lt;&gt;'Background Data'!$A$19,'Data Tables'!CM130,CN$180-CM114-CN108)+IF('Background Data'!$A79&lt;&gt;'Background Data'!$A$21,0,CM114*(CN$144/CM$147-1))</f>
        <v>0</v>
      </c>
      <c r="CO114" s="38">
        <f>CN114+CO108+IF('Background Data'!$A79&lt;&gt;'Background Data'!$A$19,'Data Tables'!CN130,CO$180-CN114-CO108)+IF('Background Data'!$A79&lt;&gt;'Background Data'!$A$21,0,CN114*(CO$144/CN$147-1))</f>
        <v>0</v>
      </c>
      <c r="CP114" s="38">
        <f>CO114+CP108+IF('Background Data'!$A79&lt;&gt;'Background Data'!$A$19,'Data Tables'!CO130,CP$180-CO114-CP108)+IF('Background Data'!$A79&lt;&gt;'Background Data'!$A$21,0,CO114*(CP$144/CO$147-1))</f>
        <v>0</v>
      </c>
      <c r="CQ114" s="38">
        <f>CP114+CQ108+IF('Background Data'!$A79&lt;&gt;'Background Data'!$A$19,'Data Tables'!CP130,CQ$180-CP114-CQ108)+IF('Background Data'!$A79&lt;&gt;'Background Data'!$A$21,0,CP114*(CQ$144/CP$147-1))</f>
        <v>0</v>
      </c>
      <c r="CR114" s="38">
        <f>CQ114+CR108+IF('Background Data'!$A79&lt;&gt;'Background Data'!$A$19,'Data Tables'!CQ130,CR$180-CQ114-CR108)+IF('Background Data'!$A79&lt;&gt;'Background Data'!$A$21,0,CQ114*(CR$144/CQ$147-1))</f>
        <v>0</v>
      </c>
      <c r="CS114" s="38">
        <f>CR114+CS108+IF('Background Data'!$A79&lt;&gt;'Background Data'!$A$19,'Data Tables'!CR130,CS$180-CR114-CS108)+IF('Background Data'!$A79&lt;&gt;'Background Data'!$A$21,0,CR114*(CS$144/CR$147-1))</f>
        <v>0</v>
      </c>
      <c r="CT114" s="38">
        <f>CS114+CT108+IF('Background Data'!$A79&lt;&gt;'Background Data'!$A$19,'Data Tables'!CS130,CT$180-CS114-CT108)+IF('Background Data'!$A79&lt;&gt;'Background Data'!$A$21,0,CS114*(CT$144/CS$147-1))</f>
        <v>0</v>
      </c>
      <c r="CU114" s="38">
        <f>CT114+CU108+IF('Background Data'!$A79&lt;&gt;'Background Data'!$A$19,'Data Tables'!CT130,CU$180-CT114-CU108)+IF('Background Data'!$A79&lt;&gt;'Background Data'!$A$21,0,CT114*(CU$144/CT$147-1))</f>
        <v>0</v>
      </c>
      <c r="CV114" s="38">
        <f>CU114+CV108+IF('Background Data'!$A79&lt;&gt;'Background Data'!$A$19,'Data Tables'!CU130,CV$180-CU114-CV108)+IF('Background Data'!$A79&lt;&gt;'Background Data'!$A$21,0,CU114*(CV$144/CU$147-1))</f>
        <v>0</v>
      </c>
      <c r="CW114" s="38">
        <f>CV114+CW108+IF('Background Data'!$A79&lt;&gt;'Background Data'!$A$19,'Data Tables'!CV130,CW$180-CV114-CW108)+IF('Background Data'!$A79&lt;&gt;'Background Data'!$A$21,0,CV114*(CW$144/CV$147-1))</f>
        <v>0</v>
      </c>
      <c r="CX114" s="38">
        <f>CW114+CX108+IF('Background Data'!$A79&lt;&gt;'Background Data'!$A$19,'Data Tables'!CW130,CX$180-CW114-CX108)+IF('Background Data'!$A79&lt;&gt;'Background Data'!$A$21,0,CW114*(CX$144/CW$147-1))</f>
        <v>0</v>
      </c>
      <c r="CY114" s="38">
        <f>CX114+CY108+IF('Background Data'!$A79&lt;&gt;'Background Data'!$A$19,'Data Tables'!CX130,CY$180-CX114-CY108)+IF('Background Data'!$A79&lt;&gt;'Background Data'!$A$21,0,CX114*(CY$144/CX$147-1))</f>
        <v>0</v>
      </c>
      <c r="CZ114" s="38">
        <f>CY114+CZ108+IF('Background Data'!$A79&lt;&gt;'Background Data'!$A$19,'Data Tables'!CY130,CZ$180-CY114-CZ108)+IF('Background Data'!$A79&lt;&gt;'Background Data'!$A$21,0,CY114*(CZ$144/CY$147-1))</f>
        <v>0</v>
      </c>
      <c r="DA114" s="38">
        <f>CZ114+DA108+IF('Background Data'!$A79&lt;&gt;'Background Data'!$A$19,'Data Tables'!CZ130,DA$180-CZ114-DA108)+IF('Background Data'!$A79&lt;&gt;'Background Data'!$A$21,0,CZ114*(DA$144/CZ$147-1))</f>
        <v>0</v>
      </c>
      <c r="DB114" s="38">
        <f>DA114+DB108+IF('Background Data'!$A79&lt;&gt;'Background Data'!$A$19,'Data Tables'!DA130,DB$180-DA114-DB108)+IF('Background Data'!$A79&lt;&gt;'Background Data'!$A$21,0,DA114*(DB$144/DA$147-1))</f>
        <v>0</v>
      </c>
      <c r="DC114" s="38">
        <f>DB114+DC108+IF('Background Data'!$A79&lt;&gt;'Background Data'!$A$19,'Data Tables'!DB130,DC$180-DB114-DC108)+IF('Background Data'!$A79&lt;&gt;'Background Data'!$A$21,0,DB114*(DC$144/DB$147-1))</f>
        <v>0</v>
      </c>
      <c r="DD114" s="38">
        <f>DC114+DD108+IF('Background Data'!$A79&lt;&gt;'Background Data'!$A$19,'Data Tables'!DC130,DD$180-DC114-DD108)+IF('Background Data'!$A79&lt;&gt;'Background Data'!$A$21,0,DC114*(DD$144/DC$147-1))</f>
        <v>0</v>
      </c>
      <c r="DE114" s="38">
        <f>DD114+DE108+IF('Background Data'!$A79&lt;&gt;'Background Data'!$A$19,'Data Tables'!DD130,DE$180-DD114-DE108)+IF('Background Data'!$A79&lt;&gt;'Background Data'!$A$21,0,DD114*(DE$144/DD$147-1))</f>
        <v>0</v>
      </c>
      <c r="DF114" s="38">
        <f>DE114+DF108+IF('Background Data'!$A79&lt;&gt;'Background Data'!$A$19,'Data Tables'!DE130,DF$180-DE114-DF108)+IF('Background Data'!$A79&lt;&gt;'Background Data'!$A$21,0,DE114*(DF$144/DE$147-1))</f>
        <v>0</v>
      </c>
      <c r="DG114" s="38">
        <f>DF114+DG108+IF('Background Data'!$A79&lt;&gt;'Background Data'!$A$19,'Data Tables'!DF130,DG$180-DF114-DG108)+IF('Background Data'!$A79&lt;&gt;'Background Data'!$A$21,0,DF114*(DG$144/DF$147-1))</f>
        <v>0</v>
      </c>
      <c r="DH114" s="38">
        <f>DG114+DH108+IF('Background Data'!$A79&lt;&gt;'Background Data'!$A$19,'Data Tables'!DG130,DH$180-DG114-DH108)+IF('Background Data'!$A79&lt;&gt;'Background Data'!$A$21,0,DG114*(DH$144/DG$147-1))</f>
        <v>0</v>
      </c>
      <c r="DI114" s="38">
        <f>DH114+DI108+IF('Background Data'!$A79&lt;&gt;'Background Data'!$A$19,'Data Tables'!DH130,DI$180-DH114-DI108)+IF('Background Data'!$A79&lt;&gt;'Background Data'!$A$21,0,DH114*(DI$144/DH$147-1))</f>
        <v>0</v>
      </c>
      <c r="DJ114" s="38">
        <f>DI114+DJ108+IF('Background Data'!$A79&lt;&gt;'Background Data'!$A$19,'Data Tables'!DI130,DJ$180-DI114-DJ108)+IF('Background Data'!$A79&lt;&gt;'Background Data'!$A$21,0,DI114*(DJ$144/DI$147-1))</f>
        <v>0</v>
      </c>
      <c r="DK114" s="38">
        <f>DJ114+DK108+IF('Background Data'!$A79&lt;&gt;'Background Data'!$A$19,'Data Tables'!DJ130,DK$180-DJ114-DK108)+IF('Background Data'!$A79&lt;&gt;'Background Data'!$A$21,0,DJ114*(DK$144/DJ$147-1))</f>
        <v>0</v>
      </c>
      <c r="DL114" s="38">
        <f>DK114+DL108+IF('Background Data'!$A79&lt;&gt;'Background Data'!$A$19,'Data Tables'!DK130,DL$180-DK114-DL108)+IF('Background Data'!$A79&lt;&gt;'Background Data'!$A$21,0,DK114*(DL$144/DK$147-1))</f>
        <v>0</v>
      </c>
      <c r="DM114" s="38">
        <f>DL114+DM108+IF('Background Data'!$A79&lt;&gt;'Background Data'!$A$19,'Data Tables'!DL130,DM$180-DL114-DM108)+IF('Background Data'!$A79&lt;&gt;'Background Data'!$A$21,0,DL114*(DM$144/DL$147-1))</f>
        <v>0</v>
      </c>
      <c r="DN114" s="38">
        <f>DM114+DN108+IF('Background Data'!$A79&lt;&gt;'Background Data'!$A$19,'Data Tables'!DM130,DN$180-DM114-DN108)+IF('Background Data'!$A79&lt;&gt;'Background Data'!$A$21,0,DM114*(DN$144/DM$147-1))</f>
        <v>0</v>
      </c>
      <c r="DO114" s="38">
        <f>DN114+DO108+IF('Background Data'!$A79&lt;&gt;'Background Data'!$A$19,'Data Tables'!DN130,DO$180-DN114-DO108)+IF('Background Data'!$A79&lt;&gt;'Background Data'!$A$21,0,DN114*(DO$144/DN$147-1))</f>
        <v>0</v>
      </c>
      <c r="DP114" s="38">
        <f>DO114+DP108+IF('Background Data'!$A79&lt;&gt;'Background Data'!$A$19,'Data Tables'!DO130,DP$180-DO114-DP108)+IF('Background Data'!$A79&lt;&gt;'Background Data'!$A$21,0,DO114*(DP$144/DO$147-1))</f>
        <v>0</v>
      </c>
      <c r="DQ114" s="38">
        <f>DP114+DQ108+IF('Background Data'!$A79&lt;&gt;'Background Data'!$A$19,'Data Tables'!DP130,DQ$180-DP114-DQ108)+IF('Background Data'!$A79&lt;&gt;'Background Data'!$A$21,0,DP114*(DQ$144/DP$147-1))</f>
        <v>0</v>
      </c>
      <c r="DR114" s="38">
        <f>DQ114+DR108+IF('Background Data'!$A79&lt;&gt;'Background Data'!$A$19,'Data Tables'!DQ130,DR$180-DQ114-DR108)+IF('Background Data'!$A79&lt;&gt;'Background Data'!$A$21,0,DQ114*(DR$144/DQ$147-1))</f>
        <v>0</v>
      </c>
    </row>
    <row r="115" ht="14.25" customHeight="1" outlineLevel="1">
      <c r="B115" s="284" t="s">
        <v>242</v>
      </c>
      <c r="C115" s="292"/>
      <c r="D115" s="292"/>
      <c r="E115" s="292"/>
      <c r="F115" s="292"/>
      <c r="G115" s="292"/>
      <c r="H115" s="292"/>
      <c r="I115" s="292"/>
      <c r="J115" s="292"/>
      <c r="K115" s="292"/>
      <c r="L115" s="292"/>
      <c r="M115" s="292"/>
      <c r="N115" s="292"/>
      <c r="O115" s="292"/>
      <c r="P115" s="292"/>
      <c r="Q115" s="292"/>
      <c r="R115" s="292"/>
      <c r="S115" s="292"/>
      <c r="T115" s="292"/>
      <c r="U115" s="292"/>
      <c r="V115" s="292"/>
      <c r="W115" s="292"/>
      <c r="X115" s="292"/>
      <c r="Y115" s="292"/>
      <c r="Z115" s="292"/>
      <c r="AA115" s="292"/>
      <c r="AB115" s="292"/>
      <c r="AC115" s="292"/>
      <c r="AD115" s="292"/>
      <c r="AE115" s="292"/>
      <c r="AF115" s="292"/>
      <c r="AG115" s="292"/>
      <c r="AH115" s="292"/>
      <c r="AI115" s="292"/>
      <c r="AJ115" s="292"/>
      <c r="AK115" s="292"/>
      <c r="AL115" s="292"/>
      <c r="AM115" s="292"/>
      <c r="AN115" s="292"/>
      <c r="AO115" s="292"/>
      <c r="AP115" s="292"/>
      <c r="AQ115" s="292"/>
      <c r="AR115" s="292"/>
      <c r="AS115" s="292"/>
      <c r="AT115" s="292"/>
      <c r="AU115" s="292"/>
      <c r="AV115" s="292"/>
      <c r="AW115" s="292"/>
      <c r="AX115" s="292"/>
      <c r="AY115" s="292"/>
      <c r="AZ115" s="292"/>
      <c r="BA115" s="292"/>
      <c r="BB115" s="292"/>
      <c r="BC115" s="292"/>
      <c r="BD115" s="292"/>
      <c r="BE115" s="292"/>
      <c r="BF115" s="292"/>
      <c r="BG115" s="292"/>
      <c r="BH115" s="292"/>
      <c r="BI115" s="292"/>
      <c r="BJ115" s="292"/>
      <c r="BK115" s="292"/>
      <c r="BL115" s="292"/>
      <c r="BM115" s="292"/>
      <c r="BN115" s="292"/>
      <c r="BO115" s="292"/>
      <c r="BP115" s="292"/>
      <c r="BQ115" s="292"/>
      <c r="BR115" s="292"/>
      <c r="BS115" s="292"/>
      <c r="BT115" s="292"/>
      <c r="BU115" s="292"/>
      <c r="BV115" s="292"/>
      <c r="BW115" s="292"/>
      <c r="BX115" s="292"/>
      <c r="BY115" s="292"/>
      <c r="BZ115" s="292"/>
      <c r="CA115" s="292"/>
      <c r="CB115" s="292"/>
      <c r="CC115" s="292"/>
      <c r="CD115" s="292"/>
      <c r="CE115" s="292"/>
      <c r="CF115" s="292"/>
      <c r="CG115" s="292"/>
      <c r="CH115" s="292"/>
      <c r="CI115" s="292"/>
      <c r="CJ115" s="292"/>
      <c r="CK115" s="292"/>
      <c r="CL115" s="292"/>
      <c r="CM115" s="292"/>
      <c r="CN115" s="292"/>
      <c r="CO115" s="292"/>
      <c r="CP115" s="292"/>
      <c r="CQ115" s="292"/>
      <c r="CR115" s="292"/>
      <c r="CS115" s="292"/>
      <c r="CT115" s="292"/>
      <c r="CU115" s="292"/>
      <c r="CV115" s="292"/>
      <c r="CW115" s="292"/>
      <c r="CX115" s="292"/>
      <c r="CY115" s="292"/>
      <c r="CZ115" s="292"/>
      <c r="DA115" s="292"/>
      <c r="DB115" s="292"/>
      <c r="DC115" s="292"/>
      <c r="DD115" s="292"/>
      <c r="DE115" s="292"/>
      <c r="DF115" s="292"/>
      <c r="DG115" s="292"/>
      <c r="DH115" s="292"/>
      <c r="DI115" s="292"/>
      <c r="DJ115" s="292"/>
      <c r="DK115" s="292"/>
      <c r="DL115" s="292"/>
      <c r="DM115" s="292"/>
      <c r="DN115" s="292"/>
      <c r="DO115" s="292"/>
      <c r="DP115" s="292"/>
      <c r="DQ115" s="292"/>
      <c r="DR115" s="292"/>
    </row>
    <row r="116" ht="14.25" customHeight="1">
      <c r="B116" s="289" t="s">
        <v>261</v>
      </c>
      <c r="C116" s="291"/>
      <c r="D116" s="291"/>
      <c r="E116" s="291"/>
      <c r="F116" s="291"/>
      <c r="G116" s="291"/>
      <c r="H116" s="291"/>
      <c r="I116" s="291"/>
      <c r="J116" s="291"/>
      <c r="K116" s="291"/>
      <c r="L116" s="291"/>
      <c r="M116" s="291"/>
      <c r="N116" s="291"/>
      <c r="O116" s="291"/>
      <c r="P116" s="291"/>
      <c r="Q116" s="291"/>
      <c r="R116" s="291"/>
      <c r="S116" s="291"/>
      <c r="T116" s="291"/>
      <c r="U116" s="291"/>
      <c r="V116" s="291"/>
      <c r="W116" s="291"/>
      <c r="X116" s="291"/>
      <c r="Y116" s="291"/>
      <c r="Z116" s="291"/>
      <c r="AA116" s="291"/>
      <c r="AB116" s="291"/>
      <c r="AC116" s="291"/>
      <c r="AD116" s="291"/>
      <c r="AE116" s="291"/>
      <c r="AF116" s="291"/>
      <c r="AG116" s="291"/>
      <c r="AH116" s="291"/>
      <c r="AI116" s="291"/>
      <c r="AJ116" s="291"/>
      <c r="AK116" s="291"/>
      <c r="AL116" s="291"/>
      <c r="AM116" s="291"/>
      <c r="AN116" s="291"/>
      <c r="AO116" s="291"/>
      <c r="AP116" s="291"/>
      <c r="AQ116" s="291"/>
      <c r="AR116" s="291"/>
      <c r="AS116" s="291"/>
      <c r="AT116" s="291"/>
      <c r="AU116" s="291"/>
      <c r="AV116" s="291"/>
      <c r="AW116" s="291"/>
      <c r="AX116" s="291"/>
      <c r="AY116" s="291"/>
      <c r="AZ116" s="291"/>
      <c r="BA116" s="291"/>
      <c r="BB116" s="291"/>
      <c r="BC116" s="291"/>
      <c r="BD116" s="291"/>
      <c r="BE116" s="291"/>
      <c r="BF116" s="291"/>
      <c r="BG116" s="291"/>
      <c r="BH116" s="291"/>
      <c r="BI116" s="291"/>
      <c r="BJ116" s="291"/>
      <c r="BK116" s="291"/>
      <c r="BL116" s="291"/>
      <c r="BM116" s="291"/>
      <c r="BN116" s="291"/>
      <c r="BO116" s="291"/>
      <c r="BP116" s="291"/>
      <c r="BQ116" s="291"/>
      <c r="BR116" s="291"/>
      <c r="BS116" s="291"/>
      <c r="BT116" s="291"/>
      <c r="BU116" s="291"/>
      <c r="BV116" s="291"/>
      <c r="BW116" s="291"/>
      <c r="BX116" s="291"/>
      <c r="BY116" s="291"/>
      <c r="BZ116" s="291"/>
      <c r="CA116" s="291"/>
      <c r="CB116" s="291"/>
      <c r="CC116" s="291"/>
      <c r="CD116" s="291"/>
      <c r="CE116" s="291"/>
      <c r="CF116" s="291"/>
      <c r="CG116" s="291"/>
      <c r="CH116" s="291"/>
      <c r="CI116" s="291"/>
      <c r="CJ116" s="291"/>
      <c r="CK116" s="291"/>
      <c r="CL116" s="291"/>
      <c r="CM116" s="291"/>
      <c r="CN116" s="291"/>
      <c r="CO116" s="291"/>
      <c r="CP116" s="291"/>
      <c r="CQ116" s="291"/>
      <c r="CR116" s="291"/>
      <c r="CS116" s="291"/>
      <c r="CT116" s="291"/>
      <c r="CU116" s="291"/>
      <c r="CV116" s="291"/>
      <c r="CW116" s="291"/>
      <c r="CX116" s="291"/>
      <c r="CY116" s="291"/>
      <c r="CZ116" s="291"/>
      <c r="DA116" s="291"/>
      <c r="DB116" s="291"/>
      <c r="DC116" s="291"/>
      <c r="DD116" s="291"/>
      <c r="DE116" s="291"/>
      <c r="DF116" s="291"/>
      <c r="DG116" s="291"/>
      <c r="DH116" s="291"/>
      <c r="DI116" s="291"/>
      <c r="DJ116" s="291"/>
      <c r="DK116" s="291"/>
      <c r="DL116" s="291"/>
      <c r="DM116" s="291"/>
      <c r="DN116" s="291"/>
      <c r="DO116" s="291"/>
      <c r="DP116" s="291"/>
      <c r="DQ116" s="291"/>
      <c r="DR116" s="291"/>
    </row>
    <row r="117" ht="14.25" customHeight="1" outlineLevel="1">
      <c r="B117" s="12" t="s">
        <v>262</v>
      </c>
      <c r="C117" s="38">
        <f>C7*((Inputs!$C$25)+Inputs!$C$26)</f>
        <v>26188.80299</v>
      </c>
      <c r="D117" s="38">
        <f>((D7-C7)*Inputs!$C$25)+D7*Inputs!$C$26</f>
        <v>23903.24023</v>
      </c>
      <c r="E117" s="38">
        <f>((E7-D7)*Inputs!$C$25)+E7*Inputs!$C$26</f>
        <v>29846.40368</v>
      </c>
      <c r="F117" s="38">
        <f>((F7-E7)*Inputs!$C$25)+F7*Inputs!$C$26</f>
        <v>34447.34609</v>
      </c>
      <c r="G117" s="38">
        <f>((G7-F7)*Inputs!$C$25)+G7*Inputs!$C$26</f>
        <v>40073.49697</v>
      </c>
      <c r="H117" s="38">
        <f>((H7-G7)*Inputs!$C$25)+H7*Inputs!$C$26</f>
        <v>44749.26703</v>
      </c>
      <c r="I117" s="38">
        <f>((I7-H7)*Inputs!$C$25)+I7*Inputs!$C$26</f>
        <v>50468.05667</v>
      </c>
      <c r="J117" s="38">
        <f>((J7-I7)*Inputs!$C$25)+J7*Inputs!$C$26</f>
        <v>55818.59498</v>
      </c>
      <c r="K117" s="38">
        <f>((K7-J7)*Inputs!$C$25)+K7*Inputs!$C$26</f>
        <v>60617.58126</v>
      </c>
      <c r="L117" s="38">
        <f>((L7-K7)*Inputs!$C$25)+L7*Inputs!$C$26</f>
        <v>66488.67896</v>
      </c>
      <c r="M117" s="38">
        <f>((M7-L7)*Inputs!$C$25)+M7*Inputs!$C$26</f>
        <v>71376.25682</v>
      </c>
      <c r="N117" s="38">
        <f>((N7-M7)*Inputs!$C$25)+N7*Inputs!$C$26</f>
        <v>77356.66795</v>
      </c>
      <c r="O117" s="38">
        <f>((O7-N7)*Inputs!$C$25)+O7*Inputs!$C$26</f>
        <v>82959.39478</v>
      </c>
      <c r="P117" s="38">
        <f>((P7-O7)*Inputs!$C$25)+P7*Inputs!$C$26</f>
        <v>86737.03702</v>
      </c>
      <c r="Q117" s="38">
        <f>((Q7-P7)*Inputs!$C$25)+Q7*Inputs!$C$26</f>
        <v>93777.6639</v>
      </c>
      <c r="R117" s="38">
        <f>((R7-Q7)*Inputs!$C$25)+R7*Inputs!$C$26</f>
        <v>98907.09459</v>
      </c>
      <c r="S117" s="38">
        <f>((S7-R7)*Inputs!$C$25)+S7*Inputs!$C$26</f>
        <v>105184.9963</v>
      </c>
      <c r="T117" s="38">
        <f>((T7-S7)*Inputs!$C$25)+T7*Inputs!$C$26</f>
        <v>110420.2566</v>
      </c>
      <c r="U117" s="38">
        <f>((U7-T7)*Inputs!$C$25)+U7*Inputs!$C$26</f>
        <v>116827.8482</v>
      </c>
      <c r="V117" s="38">
        <f>((V7-U7)*Inputs!$C$25)+V7*Inputs!$C$26</f>
        <v>122837.5803</v>
      </c>
      <c r="W117" s="38">
        <f>((W7-V7)*Inputs!$C$25)+W7*Inputs!$C$26</f>
        <v>128239.18</v>
      </c>
      <c r="X117" s="38">
        <f>((X7-W7)*Inputs!$C$25)+X7*Inputs!$C$26</f>
        <v>134849.9088</v>
      </c>
      <c r="Y117" s="38">
        <f>((Y7-X7)*Inputs!$C$25)+Y7*Inputs!$C$26</f>
        <v>140364.7386</v>
      </c>
      <c r="Z117" s="38">
        <f>((Z7-Y7)*Inputs!$C$25)+Z7*Inputs!$C$26</f>
        <v>147113.1754</v>
      </c>
      <c r="AA117" s="38">
        <f>((AA7-Z7)*Inputs!$C$25)+AA7*Inputs!$C$26</f>
        <v>153441.9969</v>
      </c>
      <c r="AB117" s="38">
        <f>((AB7-AA7)*Inputs!$C$25)+AB7*Inputs!$C$26</f>
        <v>157714.6642</v>
      </c>
      <c r="AC117" s="38">
        <f>((AC7-AB7)*Inputs!$C$25)+AC7*Inputs!$C$26</f>
        <v>165666.1632</v>
      </c>
      <c r="AD117" s="38">
        <f>((AD7-AC7)*Inputs!$C$25)+AD7*Inputs!$C$26</f>
        <v>171460.8202</v>
      </c>
      <c r="AE117" s="38">
        <f>((AE7-AD7)*Inputs!$C$25)+AE7*Inputs!$C$26</f>
        <v>178546.9727</v>
      </c>
      <c r="AF117" s="38">
        <f>((AF7-AE7)*Inputs!$C$25)+AF7*Inputs!$C$26</f>
        <v>184449.4036</v>
      </c>
      <c r="AG117" s="38">
        <f>((AG7-AF7)*Inputs!$C$25)+AG7*Inputs!$C$26</f>
        <v>191664.268</v>
      </c>
      <c r="AH117" s="38">
        <f>((AH7-AG7)*Inputs!$C$25)+AH7*Inputs!$C$26</f>
        <v>198416.3086</v>
      </c>
      <c r="AI117" s="38">
        <f>((AI7-AH7)*Inputs!$C$25)+AI7*Inputs!$C$26</f>
        <v>204467.8221</v>
      </c>
      <c r="AJ117" s="38">
        <f>((AJ7-AI7)*Inputs!$C$25)+AJ7*Inputs!$C$26</f>
        <v>211858.7384</v>
      </c>
      <c r="AK117" s="38">
        <f>((AK7-AJ7)*Inputs!$C$25)+AK7*Inputs!$C$26</f>
        <v>217995.8887</v>
      </c>
      <c r="AL117" s="38">
        <f>((AL7-AK7)*Inputs!$C$25)+AL7*Inputs!$C$26</f>
        <v>225486.2514</v>
      </c>
      <c r="AM117" s="38">
        <f>((AM7-AL7)*Inputs!$C$25)+AM7*Inputs!$C$26</f>
        <v>232472.4733</v>
      </c>
      <c r="AN117" s="38">
        <f>((AN7-AM7)*Inputs!$C$25)+AN7*Inputs!$C$26</f>
        <v>237146.2143</v>
      </c>
      <c r="AO117" s="38">
        <f>((AO7-AN7)*Inputs!$C$25)+AO7*Inputs!$C$26</f>
        <v>245859.4867</v>
      </c>
      <c r="AP117" s="38">
        <f>((AP7-AO7)*Inputs!$C$25)+AP7*Inputs!$C$26</f>
        <v>252140.0769</v>
      </c>
      <c r="AQ117" s="38">
        <f>((AQ7-AP7)*Inputs!$C$25)+AQ7*Inputs!$C$26</f>
        <v>259788.9825</v>
      </c>
      <c r="AR117" s="38">
        <f>((AR7-AQ7)*Inputs!$C$25)+AR7*Inputs!$C$26</f>
        <v>266091.0685</v>
      </c>
      <c r="AS117" s="38">
        <f>((AS7-AR7)*Inputs!$C$25)+AS7*Inputs!$C$26</f>
        <v>273758.1074</v>
      </c>
      <c r="AT117" s="38">
        <f>((AT7-AS7)*Inputs!$C$25)+AT7*Inputs!$C$26</f>
        <v>280854.0476</v>
      </c>
      <c r="AU117" s="38">
        <f>((AU7-AT7)*Inputs!$C$25)+AU7*Inputs!$C$26</f>
        <v>287138.8093</v>
      </c>
      <c r="AV117" s="38">
        <f>((AV7-AU7)*Inputs!$C$25)+AV7*Inputs!$C$26</f>
        <v>294771.39</v>
      </c>
      <c r="AW117" s="38">
        <f>((AW7-AV7)*Inputs!$C$25)+AW7*Inputs!$C$26</f>
        <v>301007.742</v>
      </c>
      <c r="AX117" s="38">
        <f>((AX7-AW7)*Inputs!$C$25)+AX7*Inputs!$C$26</f>
        <v>308572.0159</v>
      </c>
      <c r="AY117" s="38">
        <f>((AY7-AX7)*Inputs!$C$25)+AY7*Inputs!$C$26</f>
        <v>315518.2064</v>
      </c>
      <c r="AZ117" s="38">
        <f>((AZ7-AY7)*Inputs!$C$25)+AZ7*Inputs!$C$26</f>
        <v>320835.306</v>
      </c>
      <c r="BA117" s="38">
        <f>((BA7-AZ7)*Inputs!$C$25)+BA7*Inputs!$C$26</f>
        <v>328789.4963</v>
      </c>
      <c r="BB117" s="38">
        <f>((BB7-BA7)*Inputs!$C$25)+BB7*Inputs!$C$26</f>
        <v>334764.627</v>
      </c>
      <c r="BC117" s="38">
        <f>((BC7-BB7)*Inputs!$C$25)+BC7*Inputs!$C$26</f>
        <v>341987.8005</v>
      </c>
      <c r="BD117" s="38">
        <f>((BD7-BC7)*Inputs!$C$25)+BD7*Inputs!$C$26</f>
        <v>347800.5027</v>
      </c>
      <c r="BE117" s="38">
        <f>((BE7-BD7)*Inputs!$C$25)+BE7*Inputs!$C$26</f>
        <v>354817.5913</v>
      </c>
      <c r="BF117" s="38">
        <f>((BF7-BE7)*Inputs!$C$25)+BF7*Inputs!$C$26</f>
        <v>361174.0781</v>
      </c>
      <c r="BG117" s="38">
        <f>((BG7-BF7)*Inputs!$C$25)+BG7*Inputs!$C$26</f>
        <v>366682.6771</v>
      </c>
      <c r="BH117" s="38">
        <f>((BH7-BG7)*Inputs!$C$25)+BH7*Inputs!$C$26</f>
        <v>373318.903</v>
      </c>
      <c r="BI117" s="38">
        <f>((BI7-BH7)*Inputs!$C$25)+BI7*Inputs!$C$26</f>
        <v>378590.3997</v>
      </c>
      <c r="BJ117" s="38">
        <f>((BJ7-BI7)*Inputs!$C$25)+BJ7*Inputs!$C$26</f>
        <v>384932.5504</v>
      </c>
      <c r="BK117" s="38">
        <f>((BK7-BJ7)*Inputs!$C$25)+BK7*Inputs!$C$26</f>
        <v>390613.9787</v>
      </c>
      <c r="BL117" s="38">
        <f>((BL7-BK7)*Inputs!$C$25)+BL7*Inputs!$C$26</f>
        <v>394171.841</v>
      </c>
      <c r="BM117" s="38">
        <f>((BM7-BL7)*Inputs!$C$25)+BM7*Inputs!$C$26</f>
        <v>400989.9137</v>
      </c>
      <c r="BN117" s="38">
        <f>((BN7-BM7)*Inputs!$C$25)+BN7*Inputs!$C$26</f>
        <v>405580.1559</v>
      </c>
      <c r="BO117" s="38">
        <f>((BO7-BN7)*Inputs!$C$25)+BO7*Inputs!$C$26</f>
        <v>411086.0749</v>
      </c>
      <c r="BP117" s="38">
        <f>((BP7-BO7)*Inputs!$C$25)+BP7*Inputs!$C$26</f>
        <v>415375.2484</v>
      </c>
      <c r="BQ117" s="38">
        <f>((BQ7-BP7)*Inputs!$C$25)+BQ7*Inputs!$C$26</f>
        <v>420514.5604</v>
      </c>
      <c r="BR117" s="38">
        <f>((BR7-BQ7)*Inputs!$C$25)+BR7*Inputs!$C$26</f>
        <v>425045.0694</v>
      </c>
      <c r="BS117" s="38">
        <f>((BS7-BR7)*Inputs!$C$25)+BS7*Inputs!$C$26</f>
        <v>428868.0908</v>
      </c>
      <c r="BT117" s="38">
        <f>((BT7-BS7)*Inputs!$C$25)+BT7*Inputs!$C$26</f>
        <v>433442.4042</v>
      </c>
      <c r="BU117" s="38">
        <f>((BU7-BT7)*Inputs!$C$25)+BU7*Inputs!$C$26</f>
        <v>436955.6804</v>
      </c>
      <c r="BV117" s="38">
        <f>((BV7-BU7)*Inputs!$C$25)+BV7*Inputs!$C$26</f>
        <v>441156.0368</v>
      </c>
      <c r="BW117" s="38">
        <f>((BW7-BV7)*Inputs!$C$25)+BW7*Inputs!$C$26</f>
        <v>444817.4459</v>
      </c>
      <c r="BX117" s="38">
        <f>((BX7-BW7)*Inputs!$C$25)+BX7*Inputs!$C$26</f>
        <v>447005.0932</v>
      </c>
      <c r="BY117" s="38">
        <f>((BY7-BX7)*Inputs!$C$25)+BY7*Inputs!$C$26</f>
        <v>451315.1655</v>
      </c>
      <c r="BZ117" s="38">
        <f>((BZ7-BY7)*Inputs!$C$25)+BZ7*Inputs!$C$26</f>
        <v>454090.8382</v>
      </c>
      <c r="CA117" s="38">
        <f>((CA7-BZ7)*Inputs!$C$25)+CA7*Inputs!$C$26</f>
        <v>457404.4212</v>
      </c>
      <c r="CB117" s="38">
        <f>((CB7-CA7)*Inputs!$C$25)+CB7*Inputs!$C$26</f>
        <v>459902.9973</v>
      </c>
      <c r="CC117" s="38">
        <f>((CC7-CB7)*Inputs!$C$25)+CC7*Inputs!$C$26</f>
        <v>462884.5582</v>
      </c>
      <c r="CD117" s="38">
        <f>((CD7-CC7)*Inputs!$C$25)+CD7*Inputs!$C$26</f>
        <v>465447.2716</v>
      </c>
      <c r="CE117" s="38">
        <f>((CE7-CD7)*Inputs!$C$25)+CE7*Inputs!$C$26</f>
        <v>467558.4636</v>
      </c>
      <c r="CF117" s="38">
        <f>((CF7-CE7)*Inputs!$C$25)+CF7*Inputs!$C$26</f>
        <v>470076.6679</v>
      </c>
      <c r="CG117" s="38">
        <f>((CG7-CF7)*Inputs!$C$25)+CG7*Inputs!$C$26</f>
        <v>471953.3975</v>
      </c>
      <c r="CH117" s="38">
        <f>((CH7-CG7)*Inputs!$C$25)+CH7*Inputs!$C$26</f>
        <v>474191.5506</v>
      </c>
      <c r="CI117" s="38">
        <f>((CI7-CH7)*Inputs!$C$25)+CI7*Inputs!$C$26</f>
        <v>476098.7751</v>
      </c>
      <c r="CJ117" s="38">
        <f>((CJ7-CI7)*Inputs!$C$25)+CJ7*Inputs!$C$26</f>
        <v>477192.3582</v>
      </c>
      <c r="CK117" s="38">
        <f>((CK7-CJ7)*Inputs!$C$25)+CK7*Inputs!$C$26</f>
        <v>479410.7405</v>
      </c>
      <c r="CL117" s="38">
        <f>((CL7-CK7)*Inputs!$C$25)+CL7*Inputs!$C$26</f>
        <v>480787.9823</v>
      </c>
      <c r="CM117" s="38">
        <f>((CM7-CL7)*Inputs!$C$25)+CM7*Inputs!$C$26</f>
        <v>482430.311</v>
      </c>
      <c r="CN117" s="38">
        <f>((CN7-CM7)*Inputs!$C$25)+CN7*Inputs!$C$26</f>
        <v>483638.0832</v>
      </c>
      <c r="CO117" s="38">
        <f>((CO7-CN7)*Inputs!$C$25)+CO7*Inputs!$C$26</f>
        <v>485078.4483</v>
      </c>
      <c r="CP117" s="38">
        <f>((CP7-CO7)*Inputs!$C$25)+CP7*Inputs!$C$26</f>
        <v>486294.3748</v>
      </c>
      <c r="CQ117" s="38">
        <f>((CQ7-CP7)*Inputs!$C$25)+CQ7*Inputs!$C$26</f>
        <v>487279.638</v>
      </c>
      <c r="CR117" s="38">
        <f>((CR7-CQ7)*Inputs!$C$25)+CR7*Inputs!$C$26</f>
        <v>488454.9382</v>
      </c>
      <c r="CS117" s="38">
        <f>((CS7-CR7)*Inputs!$C$25)+CS7*Inputs!$C$26</f>
        <v>489313.1263</v>
      </c>
      <c r="CT117" s="38">
        <f>((CT7-CS7)*Inputs!$C$25)+CT7*Inputs!$C$26</f>
        <v>490337.0911</v>
      </c>
      <c r="CU117" s="38">
        <f>((CU7-CT7)*Inputs!$C$25)+CU7*Inputs!$C$26</f>
        <v>491197.516</v>
      </c>
      <c r="CV117" s="38">
        <f>((CV7-CU7)*Inputs!$C$25)+CV7*Inputs!$C$26</f>
        <v>491785.0875</v>
      </c>
      <c r="CW117" s="38">
        <f>((CW7-CV7)*Inputs!$C$25)+CW7*Inputs!$C$26</f>
        <v>492697.6787</v>
      </c>
      <c r="CX117" s="38">
        <f>((CX7-CW7)*Inputs!$C$25)+CX7*Inputs!$C$26</f>
        <v>493301.6608</v>
      </c>
      <c r="CY117" s="38">
        <f>((CY7-CX7)*Inputs!$C$25)+CY7*Inputs!$C$26</f>
        <v>494022.9538</v>
      </c>
      <c r="CZ117" s="38">
        <f>((CZ7-CY7)*Inputs!$C$25)+CZ7*Inputs!$C$26</f>
        <v>494546.7517</v>
      </c>
      <c r="DA117" s="38">
        <f>((DA7-CZ7)*Inputs!$C$25)+DA7*Inputs!$C$26</f>
        <v>495172.5856</v>
      </c>
      <c r="DB117" s="38">
        <f>((DB7-DA7)*Inputs!$C$25)+DB7*Inputs!$C$26</f>
        <v>495697.117</v>
      </c>
      <c r="DC117" s="38">
        <f>((DC7-DB7)*Inputs!$C$25)+DC7*Inputs!$C$26</f>
        <v>496119.83</v>
      </c>
      <c r="DD117" s="38">
        <f>((DD7-DC7)*Inputs!$C$25)+DD7*Inputs!$C$26</f>
        <v>496625.3296</v>
      </c>
      <c r="DE117" s="38">
        <f>((DE7-DD7)*Inputs!$C$25)+DE7*Inputs!$C$26</f>
        <v>496992.5257</v>
      </c>
      <c r="DF117" s="38">
        <f>((DF7-DE7)*Inputs!$C$25)+DF7*Inputs!$C$26</f>
        <v>497431.9404</v>
      </c>
      <c r="DG117" s="38">
        <f>((DG7-DF7)*Inputs!$C$25)+DG7*Inputs!$C$26</f>
        <v>497800.9234</v>
      </c>
      <c r="DH117" s="38">
        <f>((DH7-DG7)*Inputs!$C$25)+DH7*Inputs!$C$26</f>
        <v>498006.8389</v>
      </c>
      <c r="DI117" s="38">
        <f>((DI7-DH7)*Inputs!$C$25)+DI7*Inputs!$C$26</f>
        <v>498436.295</v>
      </c>
      <c r="DJ117" s="38">
        <f>((DJ7-DI7)*Inputs!$C$25)+DJ7*Inputs!$C$26</f>
        <v>498698.2826</v>
      </c>
      <c r="DK117" s="38">
        <f>((DK7-DJ7)*Inputs!$C$25)+DK7*Inputs!$C$26</f>
        <v>499012.4755</v>
      </c>
      <c r="DL117" s="38">
        <f>((DL7-DK7)*Inputs!$C$25)+DL7*Inputs!$C$26</f>
        <v>499242.6676</v>
      </c>
      <c r="DM117" s="38">
        <f>((DM7-DL7)*Inputs!$C$25)+DM7*Inputs!$C$26</f>
        <v>499519.0238</v>
      </c>
      <c r="DN117" s="38">
        <f>((DN7-DM7)*Inputs!$C$25)+DN7*Inputs!$C$26</f>
        <v>499753.3362</v>
      </c>
      <c r="DO117" s="38">
        <f>((DO7-DN7)*Inputs!$C$25)+DO7*Inputs!$C$26</f>
        <v>499944.8198</v>
      </c>
      <c r="DP117" s="38">
        <f>((DP7-DO7)*Inputs!$C$25)+DP7*Inputs!$C$26</f>
        <v>500175.1225</v>
      </c>
      <c r="DQ117" s="38">
        <f>((DQ7-DP7)*Inputs!$C$25)+DQ7*Inputs!$C$26</f>
        <v>500346.1207</v>
      </c>
      <c r="DR117" s="38">
        <f>((DR7-DQ7)*Inputs!$C$25)+DR7*Inputs!$C$26</f>
        <v>500552.058</v>
      </c>
    </row>
    <row r="118" ht="14.25" customHeight="1" outlineLevel="1">
      <c r="B118" s="289" t="s">
        <v>263</v>
      </c>
      <c r="C118" s="291"/>
      <c r="D118" s="291"/>
      <c r="E118" s="291"/>
      <c r="F118" s="291"/>
      <c r="G118" s="291"/>
      <c r="H118" s="291"/>
      <c r="I118" s="291"/>
      <c r="J118" s="291"/>
      <c r="K118" s="291"/>
      <c r="L118" s="291"/>
      <c r="M118" s="291"/>
      <c r="N118" s="291"/>
      <c r="O118" s="291"/>
      <c r="P118" s="291"/>
      <c r="Q118" s="291"/>
      <c r="R118" s="291"/>
      <c r="S118" s="291"/>
      <c r="T118" s="291"/>
      <c r="U118" s="291"/>
      <c r="V118" s="291"/>
      <c r="W118" s="291"/>
      <c r="X118" s="291"/>
      <c r="Y118" s="291"/>
      <c r="Z118" s="291"/>
      <c r="AA118" s="291"/>
      <c r="AB118" s="291"/>
      <c r="AC118" s="291"/>
      <c r="AD118" s="291"/>
      <c r="AE118" s="291"/>
      <c r="AF118" s="291"/>
      <c r="AG118" s="291"/>
      <c r="AH118" s="291"/>
      <c r="AI118" s="291"/>
      <c r="AJ118" s="291"/>
      <c r="AK118" s="291"/>
      <c r="AL118" s="291"/>
      <c r="AM118" s="291"/>
      <c r="AN118" s="291"/>
      <c r="AO118" s="291"/>
      <c r="AP118" s="291"/>
      <c r="AQ118" s="291"/>
      <c r="AR118" s="291"/>
      <c r="AS118" s="291"/>
      <c r="AT118" s="291"/>
      <c r="AU118" s="291"/>
      <c r="AV118" s="291"/>
      <c r="AW118" s="291"/>
      <c r="AX118" s="291"/>
      <c r="AY118" s="291"/>
      <c r="AZ118" s="291"/>
      <c r="BA118" s="291"/>
      <c r="BB118" s="291"/>
      <c r="BC118" s="291"/>
      <c r="BD118" s="291"/>
      <c r="BE118" s="291"/>
      <c r="BF118" s="291"/>
      <c r="BG118" s="291"/>
      <c r="BH118" s="291"/>
      <c r="BI118" s="291"/>
      <c r="BJ118" s="291"/>
      <c r="BK118" s="291"/>
      <c r="BL118" s="291"/>
      <c r="BM118" s="291"/>
      <c r="BN118" s="291"/>
      <c r="BO118" s="291"/>
      <c r="BP118" s="291"/>
      <c r="BQ118" s="291"/>
      <c r="BR118" s="291"/>
      <c r="BS118" s="291"/>
      <c r="BT118" s="291"/>
      <c r="BU118" s="291"/>
      <c r="BV118" s="291"/>
      <c r="BW118" s="291"/>
      <c r="BX118" s="291"/>
      <c r="BY118" s="291"/>
      <c r="BZ118" s="291"/>
      <c r="CA118" s="291"/>
      <c r="CB118" s="291"/>
      <c r="CC118" s="291"/>
      <c r="CD118" s="291"/>
      <c r="CE118" s="291"/>
      <c r="CF118" s="291"/>
      <c r="CG118" s="291"/>
      <c r="CH118" s="291"/>
      <c r="CI118" s="291"/>
      <c r="CJ118" s="291"/>
      <c r="CK118" s="291"/>
      <c r="CL118" s="291"/>
      <c r="CM118" s="291"/>
      <c r="CN118" s="291"/>
      <c r="CO118" s="291"/>
      <c r="CP118" s="291"/>
      <c r="CQ118" s="291"/>
      <c r="CR118" s="291"/>
      <c r="CS118" s="291"/>
      <c r="CT118" s="291"/>
      <c r="CU118" s="291"/>
      <c r="CV118" s="291"/>
      <c r="CW118" s="291"/>
      <c r="CX118" s="291"/>
      <c r="CY118" s="291"/>
      <c r="CZ118" s="291"/>
      <c r="DA118" s="291"/>
      <c r="DB118" s="291"/>
      <c r="DC118" s="291"/>
      <c r="DD118" s="291"/>
      <c r="DE118" s="291"/>
      <c r="DF118" s="291"/>
      <c r="DG118" s="291"/>
      <c r="DH118" s="291"/>
      <c r="DI118" s="291"/>
      <c r="DJ118" s="291"/>
      <c r="DK118" s="291"/>
      <c r="DL118" s="291"/>
      <c r="DM118" s="291"/>
      <c r="DN118" s="291"/>
      <c r="DO118" s="291"/>
      <c r="DP118" s="291"/>
      <c r="DQ118" s="291"/>
      <c r="DR118" s="291"/>
    </row>
    <row r="119" ht="14.25" customHeight="1" outlineLevel="1">
      <c r="B119" s="12" t="s">
        <v>264</v>
      </c>
      <c r="C119" s="38">
        <f>C8*((Inputs!$C$31)+Inputs!$C$32)</f>
        <v>41552.42826</v>
      </c>
      <c r="D119" s="38">
        <f>((D8-C8)*Inputs!$C$31)+D8*Inputs!$C$32</f>
        <v>17809.02008</v>
      </c>
      <c r="E119" s="38">
        <f>((E8-D8)*Inputs!$C$31)+E8*Inputs!$C$32</f>
        <v>20458.53918</v>
      </c>
      <c r="F119" s="38">
        <f>((F8-E8)*Inputs!$C$31)+F8*Inputs!$C$32</f>
        <v>22120.51154</v>
      </c>
      <c r="G119" s="38">
        <f>((G8-F8)*Inputs!$C$31)+G8*Inputs!$C$32</f>
        <v>24499.25375</v>
      </c>
      <c r="H119" s="38">
        <f>((H8-G8)*Inputs!$C$31)+H8*Inputs!$C$32</f>
        <v>26192.49228</v>
      </c>
      <c r="I119" s="38">
        <f>((I8-H8)*Inputs!$C$31)+I8*Inputs!$C$32</f>
        <v>28614.99601</v>
      </c>
      <c r="J119" s="38">
        <f>((J8-I8)*Inputs!$C$31)+J8*Inputs!$C$32</f>
        <v>30736.96445</v>
      </c>
      <c r="K119" s="38">
        <f>((K8-J8)*Inputs!$C$31)+K8*Inputs!$C$32</f>
        <v>32481.30717</v>
      </c>
      <c r="L119" s="38">
        <f>((L8-K8)*Inputs!$C$31)+L8*Inputs!$C$32</f>
        <v>34975.34507</v>
      </c>
      <c r="M119" s="38">
        <f>((M8-L8)*Inputs!$C$31)+M8*Inputs!$C$32</f>
        <v>36756.14219</v>
      </c>
      <c r="N119" s="38">
        <f>((N8-M8)*Inputs!$C$31)+N8*Inputs!$C$32</f>
        <v>39301.21646</v>
      </c>
      <c r="O119" s="38">
        <f>((O8-N8)*Inputs!$C$31)+O8*Inputs!$C$32</f>
        <v>41534.65138</v>
      </c>
      <c r="P119" s="38">
        <f>((P8-O8)*Inputs!$C$31)+P8*Inputs!$C$32</f>
        <v>42537.63228</v>
      </c>
      <c r="Q119" s="38">
        <f>((Q8-P8)*Inputs!$C$31)+Q8*Inputs!$C$32</f>
        <v>45853.22702</v>
      </c>
      <c r="R119" s="38">
        <f>((R8-Q8)*Inputs!$C$31)+R8*Inputs!$C$32</f>
        <v>47732.27233</v>
      </c>
      <c r="S119" s="38">
        <f>((S8-R8)*Inputs!$C$31)+S8*Inputs!$C$32</f>
        <v>50414.95821</v>
      </c>
      <c r="T119" s="38">
        <f>((T8-S8)*Inputs!$C$31)+T8*Inputs!$C$32</f>
        <v>52336.36442</v>
      </c>
      <c r="U119" s="38">
        <f>((U8-T8)*Inputs!$C$31)+U8*Inputs!$C$32</f>
        <v>55078.42771</v>
      </c>
      <c r="V119" s="38">
        <f>((V8-U8)*Inputs!$C$31)+V8*Inputs!$C$32</f>
        <v>57488.22709</v>
      </c>
      <c r="W119" s="38">
        <f>((W8-V8)*Inputs!$C$31)+W8*Inputs!$C$32</f>
        <v>59475.32694</v>
      </c>
      <c r="X119" s="38">
        <f>((X8-W8)*Inputs!$C$31)+X8*Inputs!$C$32</f>
        <v>62309.55795</v>
      </c>
      <c r="Y119" s="38">
        <f>((Y8-X8)*Inputs!$C$31)+Y8*Inputs!$C$32</f>
        <v>64340.66303</v>
      </c>
      <c r="Z119" s="38">
        <f>((Z8-Y8)*Inputs!$C$31)+Z8*Inputs!$C$32</f>
        <v>67236.71526</v>
      </c>
      <c r="AA119" s="38">
        <f>((AA8-Z8)*Inputs!$C$31)+AA8*Inputs!$C$32</f>
        <v>69781.02699</v>
      </c>
      <c r="AB119" s="38">
        <f>((AB8-AA8)*Inputs!$C$31)+AB8*Inputs!$C$32</f>
        <v>70928.59661</v>
      </c>
      <c r="AC119" s="38">
        <f>((AC8-AB8)*Inputs!$C$31)+AC8*Inputs!$C$32</f>
        <v>74697.22932</v>
      </c>
      <c r="AD119" s="38">
        <f>((AD8-AC8)*Inputs!$C$31)+AD8*Inputs!$C$32</f>
        <v>76833.8108</v>
      </c>
      <c r="AE119" s="38">
        <f>((AE8-AD8)*Inputs!$C$31)+AE8*Inputs!$C$32</f>
        <v>79878.52075</v>
      </c>
      <c r="AF119" s="38">
        <f>((AF8-AE8)*Inputs!$C$31)+AF8*Inputs!$C$32</f>
        <v>82053.99021</v>
      </c>
      <c r="AG119" s="38">
        <f>((AG8-AF8)*Inputs!$C$31)+AG8*Inputs!$C$32</f>
        <v>85153.81533</v>
      </c>
      <c r="AH119" s="38">
        <f>((AH8-AG8)*Inputs!$C$31)+AH8*Inputs!$C$32</f>
        <v>87868.02828</v>
      </c>
      <c r="AI119" s="38">
        <f>((AI8-AH8)*Inputs!$C$31)+AI8*Inputs!$C$32</f>
        <v>90094.67051</v>
      </c>
      <c r="AJ119" s="38">
        <f>((AJ8-AI8)*Inputs!$C$31)+AJ8*Inputs!$C$32</f>
        <v>93267.57961</v>
      </c>
      <c r="AK119" s="38">
        <f>((AK8-AJ8)*Inputs!$C$31)+AK8*Inputs!$C$32</f>
        <v>95521.35396</v>
      </c>
      <c r="AL119" s="38">
        <f>((AL8-AK8)*Inputs!$C$31)+AL8*Inputs!$C$32</f>
        <v>98733.56307</v>
      </c>
      <c r="AM119" s="38">
        <f>((AM8-AL8)*Inputs!$C$31)+AM8*Inputs!$C$32</f>
        <v>101531.689</v>
      </c>
      <c r="AN119" s="38">
        <f>((AN8-AM8)*Inputs!$C$31)+AN8*Inputs!$C$32</f>
        <v>102757.9184</v>
      </c>
      <c r="AO119" s="38">
        <f>((AO8-AN8)*Inputs!$C$31)+AO8*Inputs!$C$32</f>
        <v>106883.9444</v>
      </c>
      <c r="AP119" s="38">
        <f>((AP8-AO8)*Inputs!$C$31)+AP8*Inputs!$C$32</f>
        <v>109171.9997</v>
      </c>
      <c r="AQ119" s="38">
        <f>((AQ8-AP8)*Inputs!$C$31)+AQ8*Inputs!$C$32</f>
        <v>112437.087</v>
      </c>
      <c r="AR119" s="38">
        <f>((AR8-AQ8)*Inputs!$C$31)+AR8*Inputs!$C$32</f>
        <v>114722.2886</v>
      </c>
      <c r="AS119" s="38">
        <f>((AS8-AR8)*Inputs!$C$31)+AS8*Inputs!$C$32</f>
        <v>117986.1519</v>
      </c>
      <c r="AT119" s="38">
        <f>((AT8-AS8)*Inputs!$C$31)+AT8*Inputs!$C$32</f>
        <v>120796.1231</v>
      </c>
      <c r="AU119" s="38">
        <f>((AU8-AT8)*Inputs!$C$31)+AU8*Inputs!$C$32</f>
        <v>123055.2168</v>
      </c>
      <c r="AV119" s="38">
        <f>((AV8-AU8)*Inputs!$C$31)+AV8*Inputs!$C$32</f>
        <v>126287.7035</v>
      </c>
      <c r="AW119" s="38">
        <f>((AW8-AV8)*Inputs!$C$31)+AW8*Inputs!$C$32</f>
        <v>128513.8071</v>
      </c>
      <c r="AX119" s="38">
        <f>((AX8-AW8)*Inputs!$C$31)+AX8*Inputs!$C$32</f>
        <v>131704.2167</v>
      </c>
      <c r="AY119" s="38">
        <f>((AY8-AX8)*Inputs!$C$31)+AY8*Inputs!$C$32</f>
        <v>134418.2431</v>
      </c>
      <c r="AZ119" s="38">
        <f>((AZ8-AY8)*Inputs!$C$31)+AZ8*Inputs!$C$32</f>
        <v>136038.7654</v>
      </c>
      <c r="BA119" s="38">
        <f>((BA8-AZ8)*Inputs!$C$31)+BA8*Inputs!$C$32</f>
        <v>139578.2987</v>
      </c>
      <c r="BB119" s="38">
        <f>((BB8-BA8)*Inputs!$C$31)+BB8*Inputs!$C$32</f>
        <v>141665.3841</v>
      </c>
      <c r="BC119" s="38">
        <f>((BC8-BB8)*Inputs!$C$31)+BC8*Inputs!$C$32</f>
        <v>144673.5201</v>
      </c>
      <c r="BD119" s="38">
        <f>((BD8-BC8)*Inputs!$C$31)+BD8*Inputs!$C$32</f>
        <v>146682.7263</v>
      </c>
      <c r="BE119" s="38">
        <f>((BE8-BD8)*Inputs!$C$31)+BE8*Inputs!$C$32</f>
        <v>149587.3986</v>
      </c>
      <c r="BF119" s="38">
        <f>((BF8-BE8)*Inputs!$C$31)+BF8*Inputs!$C$32</f>
        <v>152006.3109</v>
      </c>
      <c r="BG119" s="38">
        <f>((BG8-BF8)*Inputs!$C$31)+BG8*Inputs!$C$32</f>
        <v>153877.0228</v>
      </c>
      <c r="BH119" s="38">
        <f>((BH8-BG8)*Inputs!$C$31)+BH8*Inputs!$C$32</f>
        <v>156596.3816</v>
      </c>
      <c r="BI119" s="38">
        <f>((BI8-BH8)*Inputs!$C$31)+BI8*Inputs!$C$32</f>
        <v>158363.5391</v>
      </c>
      <c r="BJ119" s="38">
        <f>((BJ8-BI8)*Inputs!$C$31)+BJ8*Inputs!$C$32</f>
        <v>160943.4294</v>
      </c>
      <c r="BK119" s="38">
        <f>((BK8-BJ8)*Inputs!$C$31)+BK8*Inputs!$C$32</f>
        <v>163053.6209</v>
      </c>
      <c r="BL119" s="38">
        <f>((BL8-BK8)*Inputs!$C$31)+BL8*Inputs!$C$32</f>
        <v>163764.8843</v>
      </c>
      <c r="BM119" s="38">
        <f>((BM8-BL8)*Inputs!$C$31)+BM8*Inputs!$C$32</f>
        <v>166877.2464</v>
      </c>
      <c r="BN119" s="38">
        <f>((BN8-BM8)*Inputs!$C$31)+BN8*Inputs!$C$32</f>
        <v>168361.6883</v>
      </c>
      <c r="BO119" s="38">
        <f>((BO8-BN8)*Inputs!$C$31)+BO8*Inputs!$C$32</f>
        <v>170557.1534</v>
      </c>
      <c r="BP119" s="38">
        <f>((BP8-BO8)*Inputs!$C$31)+BP8*Inputs!$C$32</f>
        <v>171922.3071</v>
      </c>
      <c r="BQ119" s="38">
        <f>((BQ8-BP8)*Inputs!$C$31)+BQ8*Inputs!$C$32</f>
        <v>173953.8814</v>
      </c>
      <c r="BR119" s="38">
        <f>((BR8-BQ8)*Inputs!$C$31)+BR8*Inputs!$C$32</f>
        <v>175571.2252</v>
      </c>
      <c r="BS119" s="38">
        <f>((BS8-BR8)*Inputs!$C$31)+BS8*Inputs!$C$32</f>
        <v>176757.6044</v>
      </c>
      <c r="BT119" s="38">
        <f>((BT8-BS8)*Inputs!$C$31)+BT8*Inputs!$C$32</f>
        <v>178541.4285</v>
      </c>
      <c r="BU119" s="38">
        <f>((BU8-BT8)*Inputs!$C$31)+BU8*Inputs!$C$32</f>
        <v>179612.7894</v>
      </c>
      <c r="BV119" s="38">
        <f>((BV8-BU8)*Inputs!$C$31)+BV8*Inputs!$C$32</f>
        <v>181235.6907</v>
      </c>
      <c r="BW119" s="38">
        <f>((BW8-BV8)*Inputs!$C$31)+BW8*Inputs!$C$32</f>
        <v>182502.2016</v>
      </c>
      <c r="BX119" s="38">
        <f>((BX8-BW8)*Inputs!$C$31)+BX8*Inputs!$C$32</f>
        <v>182823.5561</v>
      </c>
      <c r="BY119" s="38">
        <f>((BY8-BX8)*Inputs!$C$31)+BY8*Inputs!$C$32</f>
        <v>184728.6539</v>
      </c>
      <c r="BZ119" s="38">
        <f>((BZ8-BY8)*Inputs!$C$31)+BZ8*Inputs!$C$32</f>
        <v>185537.9117</v>
      </c>
      <c r="CA119" s="38">
        <f>((CA8-BZ8)*Inputs!$C$31)+CA8*Inputs!$C$32</f>
        <v>186788.6533</v>
      </c>
      <c r="CB119" s="38">
        <f>((CB8-CA8)*Inputs!$C$31)+CB8*Inputs!$C$32</f>
        <v>187503.7732</v>
      </c>
      <c r="CC119" s="38">
        <f>((CC8-CB8)*Inputs!$C$31)+CC8*Inputs!$C$32</f>
        <v>188618.6056</v>
      </c>
      <c r="CD119" s="38">
        <f>((CD8-CC8)*Inputs!$C$31)+CD8*Inputs!$C$32</f>
        <v>189465.9452</v>
      </c>
      <c r="CE119" s="38">
        <f>((CE8-CD8)*Inputs!$C$31)+CE8*Inputs!$C$32</f>
        <v>190053.5756</v>
      </c>
      <c r="CF119" s="38">
        <f>((CF8-CE8)*Inputs!$C$31)+CF8*Inputs!$C$32</f>
        <v>190981.9767</v>
      </c>
      <c r="CG119" s="38">
        <f>((CG8-CF8)*Inputs!$C$31)+CG8*Inputs!$C$32</f>
        <v>191494.881</v>
      </c>
      <c r="CH119" s="38">
        <f>((CH8-CG8)*Inputs!$C$31)+CH8*Inputs!$C$32</f>
        <v>192312.5133</v>
      </c>
      <c r="CI119" s="38">
        <f>((CI8-CH8)*Inputs!$C$31)+CI8*Inputs!$C$32</f>
        <v>192923.3783</v>
      </c>
      <c r="CJ119" s="38">
        <f>((CJ8-CI8)*Inputs!$C$31)+CJ8*Inputs!$C$32</f>
        <v>193026.5895</v>
      </c>
      <c r="CK119" s="38">
        <f>((CK8-CJ8)*Inputs!$C$31)+CK8*Inputs!$C$32</f>
        <v>193974.7821</v>
      </c>
      <c r="CL119" s="38">
        <f>((CL8-CK8)*Inputs!$C$31)+CL8*Inputs!$C$32</f>
        <v>194335.1443</v>
      </c>
      <c r="CM119" s="38">
        <f>((CM8-CL8)*Inputs!$C$31)+CM8*Inputs!$C$32</f>
        <v>194922.3167</v>
      </c>
      <c r="CN119" s="38">
        <f>((CN8-CM8)*Inputs!$C$31)+CN8*Inputs!$C$32</f>
        <v>195233.1821</v>
      </c>
      <c r="CO119" s="38">
        <f>((CO8-CN8)*Inputs!$C$31)+CO8*Inputs!$C$32</f>
        <v>195744.0134</v>
      </c>
      <c r="CP119" s="38">
        <f>((CP8-CO8)*Inputs!$C$31)+CP8*Inputs!$C$32</f>
        <v>196118.2527</v>
      </c>
      <c r="CQ119" s="38">
        <f>((CQ8-CP8)*Inputs!$C$31)+CQ8*Inputs!$C$32</f>
        <v>196366.1064</v>
      </c>
      <c r="CR119" s="38">
        <f>((CR8-CQ8)*Inputs!$C$31)+CR8*Inputs!$C$32</f>
        <v>196778.3193</v>
      </c>
      <c r="CS119" s="38">
        <f>((CS8-CR8)*Inputs!$C$31)+CS8*Inputs!$C$32</f>
        <v>196991.3067</v>
      </c>
      <c r="CT119" s="38">
        <f>((CT8-CS8)*Inputs!$C$31)+CT8*Inputs!$C$32</f>
        <v>197348.1202</v>
      </c>
      <c r="CU119" s="38">
        <f>((CU8-CT8)*Inputs!$C$31)+CU8*Inputs!$C$32</f>
        <v>197607.0019</v>
      </c>
      <c r="CV119" s="38">
        <f>((CV8-CU8)*Inputs!$C$31)+CV8*Inputs!$C$32</f>
        <v>197705.5722</v>
      </c>
      <c r="CW119" s="38">
        <f>((CW8-CV8)*Inputs!$C$31)+CW8*Inputs!$C$32</f>
        <v>198056.0832</v>
      </c>
      <c r="CX119" s="38">
        <f>((CX8-CW8)*Inputs!$C$31)+CX8*Inputs!$C$32</f>
        <v>198202.2394</v>
      </c>
      <c r="CY119" s="38">
        <f>((CY8-CX8)*Inputs!$C$31)+CY8*Inputs!$C$32</f>
        <v>198450.6836</v>
      </c>
      <c r="CZ119" s="38">
        <f>((CZ8-CY8)*Inputs!$C$31)+CZ8*Inputs!$C$32</f>
        <v>198576.7388</v>
      </c>
      <c r="DA119" s="38">
        <f>((DA8-CZ8)*Inputs!$C$31)+DA8*Inputs!$C$32</f>
        <v>198791.8505</v>
      </c>
      <c r="DB119" s="38">
        <f>((DB8-DA8)*Inputs!$C$31)+DB8*Inputs!$C$32</f>
        <v>198947.3682</v>
      </c>
      <c r="DC119" s="38">
        <f>((DC8-DB8)*Inputs!$C$31)+DC8*Inputs!$C$32</f>
        <v>199048.9532</v>
      </c>
      <c r="DD119" s="38">
        <f>((DD8-DC8)*Inputs!$C$31)+DD8*Inputs!$C$32</f>
        <v>199222.8348</v>
      </c>
      <c r="DE119" s="38">
        <f>((DE8-DD8)*Inputs!$C$31)+DE8*Inputs!$C$32</f>
        <v>199311.4919</v>
      </c>
      <c r="DF119" s="38">
        <f>((DF8-DE8)*Inputs!$C$31)+DF8*Inputs!$C$32</f>
        <v>199463.2113</v>
      </c>
      <c r="DG119" s="38">
        <f>((DG8-DF8)*Inputs!$C$31)+DG8*Inputs!$C$32</f>
        <v>199573.7969</v>
      </c>
      <c r="DH119" s="38">
        <f>((DH8-DG8)*Inputs!$C$31)+DH8*Inputs!$C$32</f>
        <v>199585.9677</v>
      </c>
      <c r="DI119" s="38">
        <f>((DI8-DH8)*Inputs!$C$31)+DI8*Inputs!$C$32</f>
        <v>199765.7675</v>
      </c>
      <c r="DJ119" s="38">
        <f>((DJ8-DI8)*Inputs!$C$31)+DJ8*Inputs!$C$32</f>
        <v>199831.3321</v>
      </c>
      <c r="DK119" s="38">
        <f>((DK8-DJ8)*Inputs!$C$31)+DK8*Inputs!$C$32</f>
        <v>199942.4519</v>
      </c>
      <c r="DL119" s="38">
        <f>((DL8-DK8)*Inputs!$C$31)+DL8*Inputs!$C$32</f>
        <v>200001.561</v>
      </c>
      <c r="DM119" s="38">
        <f>((DM8-DL8)*Inputs!$C$31)+DM8*Inputs!$C$32</f>
        <v>200100.9569</v>
      </c>
      <c r="DN119" s="38">
        <f>((DN8-DM8)*Inputs!$C$31)+DN8*Inputs!$C$32</f>
        <v>200175.6712</v>
      </c>
      <c r="DO119" s="38">
        <f>((DO8-DN8)*Inputs!$C$31)+DO8*Inputs!$C$32</f>
        <v>200227.447</v>
      </c>
      <c r="DP119" s="38">
        <f>((DP8-DO8)*Inputs!$C$31)+DP8*Inputs!$C$32</f>
        <v>200313.1451</v>
      </c>
      <c r="DQ119" s="38">
        <f>((DQ8-DP8)*Inputs!$C$31)+DQ8*Inputs!$C$32</f>
        <v>200361.3774</v>
      </c>
      <c r="DR119" s="38">
        <f>((DR8-DQ8)*Inputs!$C$31)+DR8*Inputs!$C$32</f>
        <v>200440.2061</v>
      </c>
    </row>
    <row r="120" ht="14.25" customHeight="1" outlineLevel="1">
      <c r="B120" s="287" t="s">
        <v>265</v>
      </c>
      <c r="C120" s="291"/>
      <c r="D120" s="291"/>
      <c r="E120" s="291"/>
      <c r="F120" s="291"/>
      <c r="G120" s="291"/>
      <c r="H120" s="291"/>
      <c r="I120" s="291"/>
      <c r="J120" s="291"/>
      <c r="K120" s="291"/>
      <c r="L120" s="291"/>
      <c r="M120" s="291"/>
      <c r="N120" s="291"/>
      <c r="O120" s="291"/>
      <c r="P120" s="291"/>
      <c r="Q120" s="291"/>
      <c r="R120" s="291"/>
      <c r="S120" s="291"/>
      <c r="T120" s="291"/>
      <c r="U120" s="291"/>
      <c r="V120" s="291"/>
      <c r="W120" s="291"/>
      <c r="X120" s="291"/>
      <c r="Y120" s="291"/>
      <c r="Z120" s="291"/>
      <c r="AA120" s="291"/>
      <c r="AB120" s="291"/>
      <c r="AC120" s="291"/>
      <c r="AD120" s="291"/>
      <c r="AE120" s="291"/>
      <c r="AF120" s="291"/>
      <c r="AG120" s="291"/>
      <c r="AH120" s="291"/>
      <c r="AI120" s="291"/>
      <c r="AJ120" s="291"/>
      <c r="AK120" s="291"/>
      <c r="AL120" s="291"/>
      <c r="AM120" s="291"/>
      <c r="AN120" s="291"/>
      <c r="AO120" s="291"/>
      <c r="AP120" s="291"/>
      <c r="AQ120" s="291"/>
      <c r="AR120" s="291"/>
      <c r="AS120" s="291"/>
      <c r="AT120" s="291"/>
      <c r="AU120" s="291"/>
      <c r="AV120" s="291"/>
      <c r="AW120" s="291"/>
      <c r="AX120" s="291"/>
      <c r="AY120" s="291"/>
      <c r="AZ120" s="291"/>
      <c r="BA120" s="291"/>
      <c r="BB120" s="291"/>
      <c r="BC120" s="291"/>
      <c r="BD120" s="291"/>
      <c r="BE120" s="291"/>
      <c r="BF120" s="291"/>
      <c r="BG120" s="291"/>
      <c r="BH120" s="291"/>
      <c r="BI120" s="291"/>
      <c r="BJ120" s="291"/>
      <c r="BK120" s="291"/>
      <c r="BL120" s="291"/>
      <c r="BM120" s="291"/>
      <c r="BN120" s="291"/>
      <c r="BO120" s="291"/>
      <c r="BP120" s="291"/>
      <c r="BQ120" s="291"/>
      <c r="BR120" s="291"/>
      <c r="BS120" s="291"/>
      <c r="BT120" s="291"/>
      <c r="BU120" s="291"/>
      <c r="BV120" s="291"/>
      <c r="BW120" s="291"/>
      <c r="BX120" s="291"/>
      <c r="BY120" s="291"/>
      <c r="BZ120" s="291"/>
      <c r="CA120" s="291"/>
      <c r="CB120" s="291"/>
      <c r="CC120" s="291"/>
      <c r="CD120" s="291"/>
      <c r="CE120" s="291"/>
      <c r="CF120" s="291"/>
      <c r="CG120" s="291"/>
      <c r="CH120" s="291"/>
      <c r="CI120" s="291"/>
      <c r="CJ120" s="291"/>
      <c r="CK120" s="291"/>
      <c r="CL120" s="291"/>
      <c r="CM120" s="291"/>
      <c r="CN120" s="291"/>
      <c r="CO120" s="291"/>
      <c r="CP120" s="291"/>
      <c r="CQ120" s="291"/>
      <c r="CR120" s="291"/>
      <c r="CS120" s="291"/>
      <c r="CT120" s="291"/>
      <c r="CU120" s="291"/>
      <c r="CV120" s="291"/>
      <c r="CW120" s="291"/>
      <c r="CX120" s="291"/>
      <c r="CY120" s="291"/>
      <c r="CZ120" s="291"/>
      <c r="DA120" s="291"/>
      <c r="DB120" s="291"/>
      <c r="DC120" s="291"/>
      <c r="DD120" s="291"/>
      <c r="DE120" s="291"/>
      <c r="DF120" s="291"/>
      <c r="DG120" s="291"/>
      <c r="DH120" s="291"/>
      <c r="DI120" s="291"/>
      <c r="DJ120" s="291"/>
      <c r="DK120" s="291"/>
      <c r="DL120" s="291"/>
      <c r="DM120" s="291"/>
      <c r="DN120" s="291"/>
      <c r="DO120" s="291"/>
      <c r="DP120" s="291"/>
      <c r="DQ120" s="291"/>
      <c r="DR120" s="291"/>
    </row>
    <row r="121" ht="14.25" customHeight="1" outlineLevel="1">
      <c r="B121" s="277" t="s">
        <v>266</v>
      </c>
      <c r="C121" s="38">
        <f>C119/Inputs!$C$16</f>
        <v>41552.42826</v>
      </c>
      <c r="D121" s="38">
        <f>D119/Inputs!$C$16</f>
        <v>17809.02008</v>
      </c>
      <c r="E121" s="38">
        <f>E119/Inputs!$C$16</f>
        <v>20458.53918</v>
      </c>
      <c r="F121" s="38">
        <f>F119/Inputs!$C$16</f>
        <v>22120.51154</v>
      </c>
      <c r="G121" s="38">
        <f>G119/Inputs!$C$16</f>
        <v>24499.25375</v>
      </c>
      <c r="H121" s="38">
        <f>H119/Inputs!$C$16</f>
        <v>26192.49228</v>
      </c>
      <c r="I121" s="38">
        <f>I119/Inputs!$C$16</f>
        <v>28614.99601</v>
      </c>
      <c r="J121" s="38">
        <f>J119/Inputs!$C$16</f>
        <v>30736.96445</v>
      </c>
      <c r="K121" s="38">
        <f>K119/Inputs!$C$16</f>
        <v>32481.30717</v>
      </c>
      <c r="L121" s="38">
        <f>L119/Inputs!$C$16</f>
        <v>34975.34507</v>
      </c>
      <c r="M121" s="38">
        <f>M119/Inputs!$C$16</f>
        <v>36756.14219</v>
      </c>
      <c r="N121" s="38">
        <f>N119/Inputs!$C$16</f>
        <v>39301.21646</v>
      </c>
      <c r="O121" s="38">
        <f>O119/Inputs!$C$16</f>
        <v>41534.65138</v>
      </c>
      <c r="P121" s="38">
        <f>P119/Inputs!$C$16</f>
        <v>42537.63228</v>
      </c>
      <c r="Q121" s="38">
        <f>Q119/Inputs!$C$16</f>
        <v>45853.22702</v>
      </c>
      <c r="R121" s="38">
        <f>R119/Inputs!$C$16</f>
        <v>47732.27233</v>
      </c>
      <c r="S121" s="38">
        <f>S119/Inputs!$C$16</f>
        <v>50414.95821</v>
      </c>
      <c r="T121" s="38">
        <f>T119/Inputs!$C$16</f>
        <v>52336.36442</v>
      </c>
      <c r="U121" s="38">
        <f>U119/Inputs!$C$16</f>
        <v>55078.42771</v>
      </c>
      <c r="V121" s="38">
        <f>V119/Inputs!$C$16</f>
        <v>57488.22709</v>
      </c>
      <c r="W121" s="38">
        <f>W119/Inputs!$C$16</f>
        <v>59475.32694</v>
      </c>
      <c r="X121" s="38">
        <f>X119/Inputs!$C$16</f>
        <v>62309.55795</v>
      </c>
      <c r="Y121" s="38">
        <f>Y119/Inputs!$C$16</f>
        <v>64340.66303</v>
      </c>
      <c r="Z121" s="38">
        <f>Z119/Inputs!$C$16</f>
        <v>67236.71526</v>
      </c>
      <c r="AA121" s="38">
        <f>AA119/Inputs!$C$16</f>
        <v>69781.02699</v>
      </c>
      <c r="AB121" s="38">
        <f>AB119/Inputs!$C$16</f>
        <v>70928.59661</v>
      </c>
      <c r="AC121" s="38">
        <f>AC119/Inputs!$C$16</f>
        <v>74697.22932</v>
      </c>
      <c r="AD121" s="38">
        <f>AD119/Inputs!$C$16</f>
        <v>76833.8108</v>
      </c>
      <c r="AE121" s="38">
        <f>AE119/Inputs!$C$16</f>
        <v>79878.52075</v>
      </c>
      <c r="AF121" s="38">
        <f>AF119/Inputs!$C$16</f>
        <v>82053.99021</v>
      </c>
      <c r="AG121" s="38">
        <f>AG119/Inputs!$C$16</f>
        <v>85153.81533</v>
      </c>
      <c r="AH121" s="38">
        <f>AH119/Inputs!$C$16</f>
        <v>87868.02828</v>
      </c>
      <c r="AI121" s="38">
        <f>AI119/Inputs!$C$16</f>
        <v>90094.67051</v>
      </c>
      <c r="AJ121" s="38">
        <f>AJ119/Inputs!$C$16</f>
        <v>93267.57961</v>
      </c>
      <c r="AK121" s="38">
        <f>AK119/Inputs!$C$16</f>
        <v>95521.35396</v>
      </c>
      <c r="AL121" s="38">
        <f>AL119/Inputs!$C$16</f>
        <v>98733.56307</v>
      </c>
      <c r="AM121" s="38">
        <f>AM119/Inputs!$C$16</f>
        <v>101531.689</v>
      </c>
      <c r="AN121" s="38">
        <f>AN119/Inputs!$C$16</f>
        <v>102757.9184</v>
      </c>
      <c r="AO121" s="38">
        <f>AO119/Inputs!$C$16</f>
        <v>106883.9444</v>
      </c>
      <c r="AP121" s="38">
        <f>AP119/Inputs!$C$16</f>
        <v>109171.9997</v>
      </c>
      <c r="AQ121" s="38">
        <f>AQ119/Inputs!$C$16</f>
        <v>112437.087</v>
      </c>
      <c r="AR121" s="38">
        <f>AR119/Inputs!$C$16</f>
        <v>114722.2886</v>
      </c>
      <c r="AS121" s="38">
        <f>AS119/Inputs!$C$16</f>
        <v>117986.1519</v>
      </c>
      <c r="AT121" s="38">
        <f>AT119/Inputs!$C$16</f>
        <v>120796.1231</v>
      </c>
      <c r="AU121" s="38">
        <f>AU119/Inputs!$C$16</f>
        <v>123055.2168</v>
      </c>
      <c r="AV121" s="38">
        <f>AV119/Inputs!$C$16</f>
        <v>126287.7035</v>
      </c>
      <c r="AW121" s="38">
        <f>AW119/Inputs!$C$16</f>
        <v>128513.8071</v>
      </c>
      <c r="AX121" s="38">
        <f>AX119/Inputs!$C$16</f>
        <v>131704.2167</v>
      </c>
      <c r="AY121" s="38">
        <f>AY119/Inputs!$C$16</f>
        <v>134418.2431</v>
      </c>
      <c r="AZ121" s="38">
        <f>AZ119/Inputs!$C$16</f>
        <v>136038.7654</v>
      </c>
      <c r="BA121" s="38">
        <f>BA119/Inputs!$C$16</f>
        <v>139578.2987</v>
      </c>
      <c r="BB121" s="38">
        <f>BB119/Inputs!$C$16</f>
        <v>141665.3841</v>
      </c>
      <c r="BC121" s="38">
        <f>BC119/Inputs!$C$16</f>
        <v>144673.5201</v>
      </c>
      <c r="BD121" s="38">
        <f>BD119/Inputs!$C$16</f>
        <v>146682.7263</v>
      </c>
      <c r="BE121" s="38">
        <f>BE119/Inputs!$C$16</f>
        <v>149587.3986</v>
      </c>
      <c r="BF121" s="38">
        <f>BF119/Inputs!$C$16</f>
        <v>152006.3109</v>
      </c>
      <c r="BG121" s="38">
        <f>BG119/Inputs!$C$16</f>
        <v>153877.0228</v>
      </c>
      <c r="BH121" s="38">
        <f>BH119/Inputs!$C$16</f>
        <v>156596.3816</v>
      </c>
      <c r="BI121" s="38">
        <f>BI119/Inputs!$C$16</f>
        <v>158363.5391</v>
      </c>
      <c r="BJ121" s="38">
        <f>BJ119/Inputs!$C$16</f>
        <v>160943.4294</v>
      </c>
      <c r="BK121" s="38">
        <f>BK119/Inputs!$C$16</f>
        <v>163053.6209</v>
      </c>
      <c r="BL121" s="38">
        <f>BL119/Inputs!$C$16</f>
        <v>163764.8843</v>
      </c>
      <c r="BM121" s="38">
        <f>BM119/Inputs!$C$16</f>
        <v>166877.2464</v>
      </c>
      <c r="BN121" s="38">
        <f>BN119/Inputs!$C$16</f>
        <v>168361.6883</v>
      </c>
      <c r="BO121" s="38">
        <f>BO119/Inputs!$C$16</f>
        <v>170557.1534</v>
      </c>
      <c r="BP121" s="38">
        <f>BP119/Inputs!$C$16</f>
        <v>171922.3071</v>
      </c>
      <c r="BQ121" s="38">
        <f>BQ119/Inputs!$C$16</f>
        <v>173953.8814</v>
      </c>
      <c r="BR121" s="38">
        <f>BR119/Inputs!$C$16</f>
        <v>175571.2252</v>
      </c>
      <c r="BS121" s="38">
        <f>BS119/Inputs!$C$16</f>
        <v>176757.6044</v>
      </c>
      <c r="BT121" s="38">
        <f>BT119/Inputs!$C$16</f>
        <v>178541.4285</v>
      </c>
      <c r="BU121" s="38">
        <f>BU119/Inputs!$C$16</f>
        <v>179612.7894</v>
      </c>
      <c r="BV121" s="38">
        <f>BV119/Inputs!$C$16</f>
        <v>181235.6907</v>
      </c>
      <c r="BW121" s="38">
        <f>BW119/Inputs!$C$16</f>
        <v>182502.2016</v>
      </c>
      <c r="BX121" s="38">
        <f>BX119/Inputs!$C$16</f>
        <v>182823.5561</v>
      </c>
      <c r="BY121" s="38">
        <f>BY119/Inputs!$C$16</f>
        <v>184728.6539</v>
      </c>
      <c r="BZ121" s="38">
        <f>BZ119/Inputs!$C$16</f>
        <v>185537.9117</v>
      </c>
      <c r="CA121" s="38">
        <f>CA119/Inputs!$C$16</f>
        <v>186788.6533</v>
      </c>
      <c r="CB121" s="38">
        <f>CB119/Inputs!$C$16</f>
        <v>187503.7732</v>
      </c>
      <c r="CC121" s="38">
        <f>CC119/Inputs!$C$16</f>
        <v>188618.6056</v>
      </c>
      <c r="CD121" s="38">
        <f>CD119/Inputs!$C$16</f>
        <v>189465.9452</v>
      </c>
      <c r="CE121" s="38">
        <f>CE119/Inputs!$C$16</f>
        <v>190053.5756</v>
      </c>
      <c r="CF121" s="38">
        <f>CF119/Inputs!$C$16</f>
        <v>190981.9767</v>
      </c>
      <c r="CG121" s="38">
        <f>CG119/Inputs!$C$16</f>
        <v>191494.881</v>
      </c>
      <c r="CH121" s="38">
        <f>CH119/Inputs!$C$16</f>
        <v>192312.5133</v>
      </c>
      <c r="CI121" s="38">
        <f>CI119/Inputs!$C$16</f>
        <v>192923.3783</v>
      </c>
      <c r="CJ121" s="38">
        <f>CJ119/Inputs!$C$16</f>
        <v>193026.5895</v>
      </c>
      <c r="CK121" s="38">
        <f>CK119/Inputs!$C$16</f>
        <v>193974.7821</v>
      </c>
      <c r="CL121" s="38">
        <f>CL119/Inputs!$C$16</f>
        <v>194335.1443</v>
      </c>
      <c r="CM121" s="38">
        <f>CM119/Inputs!$C$16</f>
        <v>194922.3167</v>
      </c>
      <c r="CN121" s="38">
        <f>CN119/Inputs!$C$16</f>
        <v>195233.1821</v>
      </c>
      <c r="CO121" s="38">
        <f>CO119/Inputs!$C$16</f>
        <v>195744.0134</v>
      </c>
      <c r="CP121" s="38">
        <f>CP119/Inputs!$C$16</f>
        <v>196118.2527</v>
      </c>
      <c r="CQ121" s="38">
        <f>CQ119/Inputs!$C$16</f>
        <v>196366.1064</v>
      </c>
      <c r="CR121" s="38">
        <f>CR119/Inputs!$C$16</f>
        <v>196778.3193</v>
      </c>
      <c r="CS121" s="38">
        <f>CS119/Inputs!$C$16</f>
        <v>196991.3067</v>
      </c>
      <c r="CT121" s="38">
        <f>CT119/Inputs!$C$16</f>
        <v>197348.1202</v>
      </c>
      <c r="CU121" s="38">
        <f>CU119/Inputs!$C$16</f>
        <v>197607.0019</v>
      </c>
      <c r="CV121" s="38">
        <f>CV119/Inputs!$C$16</f>
        <v>197705.5722</v>
      </c>
      <c r="CW121" s="38">
        <f>CW119/Inputs!$C$16</f>
        <v>198056.0832</v>
      </c>
      <c r="CX121" s="38">
        <f>CX119/Inputs!$C$16</f>
        <v>198202.2394</v>
      </c>
      <c r="CY121" s="38">
        <f>CY119/Inputs!$C$16</f>
        <v>198450.6836</v>
      </c>
      <c r="CZ121" s="38">
        <f>CZ119/Inputs!$C$16</f>
        <v>198576.7388</v>
      </c>
      <c r="DA121" s="38">
        <f>DA119/Inputs!$C$16</f>
        <v>198791.8505</v>
      </c>
      <c r="DB121" s="38">
        <f>DB119/Inputs!$C$16</f>
        <v>198947.3682</v>
      </c>
      <c r="DC121" s="38">
        <f>DC119/Inputs!$C$16</f>
        <v>199048.9532</v>
      </c>
      <c r="DD121" s="38">
        <f>DD119/Inputs!$C$16</f>
        <v>199222.8348</v>
      </c>
      <c r="DE121" s="38">
        <f>DE119/Inputs!$C$16</f>
        <v>199311.4919</v>
      </c>
      <c r="DF121" s="38">
        <f>DF119/Inputs!$C$16</f>
        <v>199463.2113</v>
      </c>
      <c r="DG121" s="38">
        <f>DG119/Inputs!$C$16</f>
        <v>199573.7969</v>
      </c>
      <c r="DH121" s="38">
        <f>DH119/Inputs!$C$16</f>
        <v>199585.9677</v>
      </c>
      <c r="DI121" s="38">
        <f>DI119/Inputs!$C$16</f>
        <v>199765.7675</v>
      </c>
      <c r="DJ121" s="38">
        <f>DJ119/Inputs!$C$16</f>
        <v>199831.3321</v>
      </c>
      <c r="DK121" s="38">
        <f>DK119/Inputs!$C$16</f>
        <v>199942.4519</v>
      </c>
      <c r="DL121" s="38">
        <f>DL119/Inputs!$C$16</f>
        <v>200001.561</v>
      </c>
      <c r="DM121" s="38">
        <f>DM119/Inputs!$C$16</f>
        <v>200100.9569</v>
      </c>
      <c r="DN121" s="38">
        <f>DN119/Inputs!$C$16</f>
        <v>200175.6712</v>
      </c>
      <c r="DO121" s="38">
        <f>DO119/Inputs!$C$16</f>
        <v>200227.447</v>
      </c>
      <c r="DP121" s="38">
        <f>DP119/Inputs!$C$16</f>
        <v>200313.1451</v>
      </c>
      <c r="DQ121" s="38">
        <f>DQ119/Inputs!$C$16</f>
        <v>200361.3774</v>
      </c>
      <c r="DR121" s="38">
        <f>DR119/Inputs!$C$16</f>
        <v>200440.2061</v>
      </c>
    </row>
    <row r="122" ht="14.25" customHeight="1">
      <c r="B122" s="287" t="s">
        <v>267</v>
      </c>
      <c r="C122" s="291"/>
      <c r="D122" s="291"/>
      <c r="E122" s="291"/>
      <c r="F122" s="291"/>
      <c r="G122" s="291"/>
      <c r="H122" s="291"/>
      <c r="I122" s="291"/>
      <c r="J122" s="291"/>
      <c r="K122" s="291"/>
      <c r="L122" s="291"/>
      <c r="M122" s="291"/>
      <c r="N122" s="291"/>
      <c r="O122" s="291"/>
      <c r="P122" s="291"/>
      <c r="Q122" s="291"/>
      <c r="R122" s="291"/>
      <c r="S122" s="291"/>
      <c r="T122" s="291"/>
      <c r="U122" s="291"/>
      <c r="V122" s="291"/>
      <c r="W122" s="291"/>
      <c r="X122" s="291"/>
      <c r="Y122" s="291"/>
      <c r="Z122" s="291"/>
      <c r="AA122" s="291"/>
      <c r="AB122" s="291"/>
      <c r="AC122" s="291"/>
      <c r="AD122" s="291"/>
      <c r="AE122" s="291"/>
      <c r="AF122" s="291"/>
      <c r="AG122" s="291"/>
      <c r="AH122" s="291"/>
      <c r="AI122" s="291"/>
      <c r="AJ122" s="291"/>
      <c r="AK122" s="291"/>
      <c r="AL122" s="291"/>
      <c r="AM122" s="291"/>
      <c r="AN122" s="291"/>
      <c r="AO122" s="291"/>
      <c r="AP122" s="291"/>
      <c r="AQ122" s="291"/>
      <c r="AR122" s="291"/>
      <c r="AS122" s="291"/>
      <c r="AT122" s="291"/>
      <c r="AU122" s="291"/>
      <c r="AV122" s="291"/>
      <c r="AW122" s="291"/>
      <c r="AX122" s="291"/>
      <c r="AY122" s="291"/>
      <c r="AZ122" s="291"/>
      <c r="BA122" s="291"/>
      <c r="BB122" s="291"/>
      <c r="BC122" s="291"/>
      <c r="BD122" s="291"/>
      <c r="BE122" s="291"/>
      <c r="BF122" s="291"/>
      <c r="BG122" s="291"/>
      <c r="BH122" s="291"/>
      <c r="BI122" s="291"/>
      <c r="BJ122" s="291"/>
      <c r="BK122" s="291"/>
      <c r="BL122" s="291"/>
      <c r="BM122" s="291"/>
      <c r="BN122" s="291"/>
      <c r="BO122" s="291"/>
      <c r="BP122" s="291"/>
      <c r="BQ122" s="291"/>
      <c r="BR122" s="291"/>
      <c r="BS122" s="291"/>
      <c r="BT122" s="291"/>
      <c r="BU122" s="291"/>
      <c r="BV122" s="291"/>
      <c r="BW122" s="291"/>
      <c r="BX122" s="291"/>
      <c r="BY122" s="291"/>
      <c r="BZ122" s="291"/>
      <c r="CA122" s="291"/>
      <c r="CB122" s="291"/>
      <c r="CC122" s="291"/>
      <c r="CD122" s="291"/>
      <c r="CE122" s="291"/>
      <c r="CF122" s="291"/>
      <c r="CG122" s="291"/>
      <c r="CH122" s="291"/>
      <c r="CI122" s="291"/>
      <c r="CJ122" s="291"/>
      <c r="CK122" s="291"/>
      <c r="CL122" s="291"/>
      <c r="CM122" s="291"/>
      <c r="CN122" s="291"/>
      <c r="CO122" s="291"/>
      <c r="CP122" s="291"/>
      <c r="CQ122" s="291"/>
      <c r="CR122" s="291"/>
      <c r="CS122" s="291"/>
      <c r="CT122" s="291"/>
      <c r="CU122" s="291"/>
      <c r="CV122" s="291"/>
      <c r="CW122" s="291"/>
      <c r="CX122" s="291"/>
      <c r="CY122" s="291"/>
      <c r="CZ122" s="291"/>
      <c r="DA122" s="291"/>
      <c r="DB122" s="291"/>
      <c r="DC122" s="291"/>
      <c r="DD122" s="291"/>
      <c r="DE122" s="291"/>
      <c r="DF122" s="291"/>
      <c r="DG122" s="291"/>
      <c r="DH122" s="291"/>
      <c r="DI122" s="291"/>
      <c r="DJ122" s="291"/>
      <c r="DK122" s="291"/>
      <c r="DL122" s="291"/>
      <c r="DM122" s="291"/>
      <c r="DN122" s="291"/>
      <c r="DO122" s="291"/>
      <c r="DP122" s="291"/>
      <c r="DQ122" s="291"/>
      <c r="DR122" s="291"/>
    </row>
    <row r="123" ht="14.25" customHeight="1" outlineLevel="1">
      <c r="B123" s="277" t="s">
        <v>165</v>
      </c>
      <c r="C123" s="38">
        <f>IF(AND(C$5&gt;=Inputs!$C$89,C$5&lt;Inputs!$D$89),Inputs!$H$89,IF(AND(C$5&gt;=Inputs!$C$90,C$5&lt;Inputs!$D$90),Inputs!$H$90,IF(AND(C$5&gt;=Inputs!$C$91,C$5&lt;Inputs!$D$91),Inputs!$H$91,IF(AND(C$5&gt;=Inputs!$C$92,C$5&lt;Inputs!$D$92),Inputs!$H$92,IF(AND(C$5&gt;=Inputs!$C$93,C$5&lt;Inputs!$D$93),Inputs!$H$93,IF(AND(C$5&gt;=Inputs!$C$94,C$5&lt;Inputs!$D$94),Inputs!$H$94,IF(AND(C$5&gt;=Inputs!$C$95,C$5&lt;Inputs!$D$95),Inputs!$H$95,IF(AND(C$5&gt;=Inputs!$C$96,C$5&lt;Inputs!$D$96),Inputs!$H$96,IF(AND(C$5&gt;=Inputs!$C$97,C$5&lt;Inputs!$D$97),Inputs!$H$97,IF(AND(C$5&gt;=Inputs!$C$98,C$5&lt;Inputs!$D$98),Inputs!$H$98,IF(AND(C$5&gt;=Inputs!$C$99,C$5&lt;Inputs!$D$99),Inputs!$H$99,IF(AND(C$5&gt;=Inputs!$C$100,C$5&lt;Inputs!$D$100),Inputs!$H$100,0))))))))))))</f>
        <v>3</v>
      </c>
      <c r="D123" s="38">
        <f>IF(AND(D$5&gt;=Inputs!$C$89,D$5&lt;Inputs!$D$89),Inputs!$H$89,IF(AND(D$5&gt;=Inputs!$C$90,D$5&lt;Inputs!$D$90),Inputs!$H$90,IF(AND(D$5&gt;=Inputs!$C$91,D$5&lt;Inputs!$D$91),Inputs!$H$91,IF(AND(D$5&gt;=Inputs!$C$92,D$5&lt;Inputs!$D$92),Inputs!$H$92,IF(AND(D$5&gt;=Inputs!$C$93,D$5&lt;Inputs!$D$93),Inputs!$H$93,IF(AND(D$5&gt;=Inputs!$C$94,D$5&lt;Inputs!$D$94),Inputs!$H$94,IF(AND(D$5&gt;=Inputs!$C$95,D$5&lt;Inputs!$D$95),Inputs!$H$95,IF(AND(D$5&gt;=Inputs!$C$96,D$5&lt;Inputs!$D$96),Inputs!$H$96,IF(AND(D$5&gt;=Inputs!$C$97,D$5&lt;Inputs!$D$97),Inputs!$H$97,IF(AND(D$5&gt;=Inputs!$C$98,D$5&lt;Inputs!$D$98),Inputs!$H$98,IF(AND(D$5&gt;=Inputs!$C$99,D$5&lt;Inputs!$D$99),Inputs!$H$99,IF(AND(D$5&gt;=Inputs!$C$100,D$5&lt;Inputs!$D$100),Inputs!$H$100,0))))))))))))</f>
        <v>3</v>
      </c>
      <c r="E123" s="38">
        <f>IF(AND(E$5&gt;=Inputs!$C$89,E$5&lt;Inputs!$D$89),Inputs!$H$89,IF(AND(E$5&gt;=Inputs!$C$90,E$5&lt;Inputs!$D$90),Inputs!$H$90,IF(AND(E$5&gt;=Inputs!$C$91,E$5&lt;Inputs!$D$91),Inputs!$H$91,IF(AND(E$5&gt;=Inputs!$C$92,E$5&lt;Inputs!$D$92),Inputs!$H$92,IF(AND(E$5&gt;=Inputs!$C$93,E$5&lt;Inputs!$D$93),Inputs!$H$93,IF(AND(E$5&gt;=Inputs!$C$94,E$5&lt;Inputs!$D$94),Inputs!$H$94,IF(AND(E$5&gt;=Inputs!$C$95,E$5&lt;Inputs!$D$95),Inputs!$H$95,IF(AND(E$5&gt;=Inputs!$C$96,E$5&lt;Inputs!$D$96),Inputs!$H$96,IF(AND(E$5&gt;=Inputs!$C$97,E$5&lt;Inputs!$D$97),Inputs!$H$97,IF(AND(E$5&gt;=Inputs!$C$98,E$5&lt;Inputs!$D$98),Inputs!$H$98,IF(AND(E$5&gt;=Inputs!$C$99,E$5&lt;Inputs!$D$99),Inputs!$H$99,IF(AND(E$5&gt;=Inputs!$C$100,E$5&lt;Inputs!$D$100),Inputs!$H$100,0))))))))))))</f>
        <v>3</v>
      </c>
      <c r="F123" s="38">
        <f>IF(AND(F$5&gt;=Inputs!$C$89,F$5&lt;Inputs!$D$89),Inputs!$H$89,IF(AND(F$5&gt;=Inputs!$C$90,F$5&lt;Inputs!$D$90),Inputs!$H$90,IF(AND(F$5&gt;=Inputs!$C$91,F$5&lt;Inputs!$D$91),Inputs!$H$91,IF(AND(F$5&gt;=Inputs!$C$92,F$5&lt;Inputs!$D$92),Inputs!$H$92,IF(AND(F$5&gt;=Inputs!$C$93,F$5&lt;Inputs!$D$93),Inputs!$H$93,IF(AND(F$5&gt;=Inputs!$C$94,F$5&lt;Inputs!$D$94),Inputs!$H$94,IF(AND(F$5&gt;=Inputs!$C$95,F$5&lt;Inputs!$D$95),Inputs!$H$95,IF(AND(F$5&gt;=Inputs!$C$96,F$5&lt;Inputs!$D$96),Inputs!$H$96,IF(AND(F$5&gt;=Inputs!$C$97,F$5&lt;Inputs!$D$97),Inputs!$H$97,IF(AND(F$5&gt;=Inputs!$C$98,F$5&lt;Inputs!$D$98),Inputs!$H$98,IF(AND(F$5&gt;=Inputs!$C$99,F$5&lt;Inputs!$D$99),Inputs!$H$99,IF(AND(F$5&gt;=Inputs!$C$100,F$5&lt;Inputs!$D$100),Inputs!$H$100,0))))))))))))</f>
        <v>3</v>
      </c>
      <c r="G123" s="38">
        <f>IF(AND(G$5&gt;=Inputs!$C$89,G$5&lt;Inputs!$D$89),Inputs!$H$89,IF(AND(G$5&gt;=Inputs!$C$90,G$5&lt;Inputs!$D$90),Inputs!$H$90,IF(AND(G$5&gt;=Inputs!$C$91,G$5&lt;Inputs!$D$91),Inputs!$H$91,IF(AND(G$5&gt;=Inputs!$C$92,G$5&lt;Inputs!$D$92),Inputs!$H$92,IF(AND(G$5&gt;=Inputs!$C$93,G$5&lt;Inputs!$D$93),Inputs!$H$93,IF(AND(G$5&gt;=Inputs!$C$94,G$5&lt;Inputs!$D$94),Inputs!$H$94,IF(AND(G$5&gt;=Inputs!$C$95,G$5&lt;Inputs!$D$95),Inputs!$H$95,IF(AND(G$5&gt;=Inputs!$C$96,G$5&lt;Inputs!$D$96),Inputs!$H$96,IF(AND(G$5&gt;=Inputs!$C$97,G$5&lt;Inputs!$D$97),Inputs!$H$97,IF(AND(G$5&gt;=Inputs!$C$98,G$5&lt;Inputs!$D$98),Inputs!$H$98,IF(AND(G$5&gt;=Inputs!$C$99,G$5&lt;Inputs!$D$99),Inputs!$H$99,IF(AND(G$5&gt;=Inputs!$C$100,G$5&lt;Inputs!$D$100),Inputs!$H$100,0))))))))))))</f>
        <v>3</v>
      </c>
      <c r="H123" s="38">
        <f>IF(AND(H$5&gt;=Inputs!$C$89,H$5&lt;Inputs!$D$89),Inputs!$H$89,IF(AND(H$5&gt;=Inputs!$C$90,H$5&lt;Inputs!$D$90),Inputs!$H$90,IF(AND(H$5&gt;=Inputs!$C$91,H$5&lt;Inputs!$D$91),Inputs!$H$91,IF(AND(H$5&gt;=Inputs!$C$92,H$5&lt;Inputs!$D$92),Inputs!$H$92,IF(AND(H$5&gt;=Inputs!$C$93,H$5&lt;Inputs!$D$93),Inputs!$H$93,IF(AND(H$5&gt;=Inputs!$C$94,H$5&lt;Inputs!$D$94),Inputs!$H$94,IF(AND(H$5&gt;=Inputs!$C$95,H$5&lt;Inputs!$D$95),Inputs!$H$95,IF(AND(H$5&gt;=Inputs!$C$96,H$5&lt;Inputs!$D$96),Inputs!$H$96,IF(AND(H$5&gt;=Inputs!$C$97,H$5&lt;Inputs!$D$97),Inputs!$H$97,IF(AND(H$5&gt;=Inputs!$C$98,H$5&lt;Inputs!$D$98),Inputs!$H$98,IF(AND(H$5&gt;=Inputs!$C$99,H$5&lt;Inputs!$D$99),Inputs!$H$99,IF(AND(H$5&gt;=Inputs!$C$100,H$5&lt;Inputs!$D$100),Inputs!$H$100,0))))))))))))</f>
        <v>3</v>
      </c>
      <c r="I123" s="38">
        <f>IF(AND(I$5&gt;=Inputs!$C$89,I$5&lt;Inputs!$D$89),Inputs!$H$89,IF(AND(I$5&gt;=Inputs!$C$90,I$5&lt;Inputs!$D$90),Inputs!$H$90,IF(AND(I$5&gt;=Inputs!$C$91,I$5&lt;Inputs!$D$91),Inputs!$H$91,IF(AND(I$5&gt;=Inputs!$C$92,I$5&lt;Inputs!$D$92),Inputs!$H$92,IF(AND(I$5&gt;=Inputs!$C$93,I$5&lt;Inputs!$D$93),Inputs!$H$93,IF(AND(I$5&gt;=Inputs!$C$94,I$5&lt;Inputs!$D$94),Inputs!$H$94,IF(AND(I$5&gt;=Inputs!$C$95,I$5&lt;Inputs!$D$95),Inputs!$H$95,IF(AND(I$5&gt;=Inputs!$C$96,I$5&lt;Inputs!$D$96),Inputs!$H$96,IF(AND(I$5&gt;=Inputs!$C$97,I$5&lt;Inputs!$D$97),Inputs!$H$97,IF(AND(I$5&gt;=Inputs!$C$98,I$5&lt;Inputs!$D$98),Inputs!$H$98,IF(AND(I$5&gt;=Inputs!$C$99,I$5&lt;Inputs!$D$99),Inputs!$H$99,IF(AND(I$5&gt;=Inputs!$C$100,I$5&lt;Inputs!$D$100),Inputs!$H$100,0))))))))))))</f>
        <v>3</v>
      </c>
      <c r="J123" s="38">
        <f>IF(AND(J$5&gt;=Inputs!$C$89,J$5&lt;Inputs!$D$89),Inputs!$H$89,IF(AND(J$5&gt;=Inputs!$C$90,J$5&lt;Inputs!$D$90),Inputs!$H$90,IF(AND(J$5&gt;=Inputs!$C$91,J$5&lt;Inputs!$D$91),Inputs!$H$91,IF(AND(J$5&gt;=Inputs!$C$92,J$5&lt;Inputs!$D$92),Inputs!$H$92,IF(AND(J$5&gt;=Inputs!$C$93,J$5&lt;Inputs!$D$93),Inputs!$H$93,IF(AND(J$5&gt;=Inputs!$C$94,J$5&lt;Inputs!$D$94),Inputs!$H$94,IF(AND(J$5&gt;=Inputs!$C$95,J$5&lt;Inputs!$D$95),Inputs!$H$95,IF(AND(J$5&gt;=Inputs!$C$96,J$5&lt;Inputs!$D$96),Inputs!$H$96,IF(AND(J$5&gt;=Inputs!$C$97,J$5&lt;Inputs!$D$97),Inputs!$H$97,IF(AND(J$5&gt;=Inputs!$C$98,J$5&lt;Inputs!$D$98),Inputs!$H$98,IF(AND(J$5&gt;=Inputs!$C$99,J$5&lt;Inputs!$D$99),Inputs!$H$99,IF(AND(J$5&gt;=Inputs!$C$100,J$5&lt;Inputs!$D$100),Inputs!$H$100,0))))))))))))</f>
        <v>3</v>
      </c>
      <c r="K123" s="38">
        <f>IF(AND(K$5&gt;=Inputs!$C$89,K$5&lt;Inputs!$D$89),Inputs!$H$89,IF(AND(K$5&gt;=Inputs!$C$90,K$5&lt;Inputs!$D$90),Inputs!$H$90,IF(AND(K$5&gt;=Inputs!$C$91,K$5&lt;Inputs!$D$91),Inputs!$H$91,IF(AND(K$5&gt;=Inputs!$C$92,K$5&lt;Inputs!$D$92),Inputs!$H$92,IF(AND(K$5&gt;=Inputs!$C$93,K$5&lt;Inputs!$D$93),Inputs!$H$93,IF(AND(K$5&gt;=Inputs!$C$94,K$5&lt;Inputs!$D$94),Inputs!$H$94,IF(AND(K$5&gt;=Inputs!$C$95,K$5&lt;Inputs!$D$95),Inputs!$H$95,IF(AND(K$5&gt;=Inputs!$C$96,K$5&lt;Inputs!$D$96),Inputs!$H$96,IF(AND(K$5&gt;=Inputs!$C$97,K$5&lt;Inputs!$D$97),Inputs!$H$97,IF(AND(K$5&gt;=Inputs!$C$98,K$5&lt;Inputs!$D$98),Inputs!$H$98,IF(AND(K$5&gt;=Inputs!$C$99,K$5&lt;Inputs!$D$99),Inputs!$H$99,IF(AND(K$5&gt;=Inputs!$C$100,K$5&lt;Inputs!$D$100),Inputs!$H$100,0))))))))))))</f>
        <v>3</v>
      </c>
      <c r="L123" s="38">
        <f>IF(AND(L$5&gt;=Inputs!$C$89,L$5&lt;Inputs!$D$89),Inputs!$H$89,IF(AND(L$5&gt;=Inputs!$C$90,L$5&lt;Inputs!$D$90),Inputs!$H$90,IF(AND(L$5&gt;=Inputs!$C$91,L$5&lt;Inputs!$D$91),Inputs!$H$91,IF(AND(L$5&gt;=Inputs!$C$92,L$5&lt;Inputs!$D$92),Inputs!$H$92,IF(AND(L$5&gt;=Inputs!$C$93,L$5&lt;Inputs!$D$93),Inputs!$H$93,IF(AND(L$5&gt;=Inputs!$C$94,L$5&lt;Inputs!$D$94),Inputs!$H$94,IF(AND(L$5&gt;=Inputs!$C$95,L$5&lt;Inputs!$D$95),Inputs!$H$95,IF(AND(L$5&gt;=Inputs!$C$96,L$5&lt;Inputs!$D$96),Inputs!$H$96,IF(AND(L$5&gt;=Inputs!$C$97,L$5&lt;Inputs!$D$97),Inputs!$H$97,IF(AND(L$5&gt;=Inputs!$C$98,L$5&lt;Inputs!$D$98),Inputs!$H$98,IF(AND(L$5&gt;=Inputs!$C$99,L$5&lt;Inputs!$D$99),Inputs!$H$99,IF(AND(L$5&gt;=Inputs!$C$100,L$5&lt;Inputs!$D$100),Inputs!$H$100,0))))))))))))</f>
        <v>3</v>
      </c>
      <c r="M123" s="38">
        <f>IF(AND(M$5&gt;=Inputs!$C$89,M$5&lt;Inputs!$D$89),Inputs!$H$89,IF(AND(M$5&gt;=Inputs!$C$90,M$5&lt;Inputs!$D$90),Inputs!$H$90,IF(AND(M$5&gt;=Inputs!$C$91,M$5&lt;Inputs!$D$91),Inputs!$H$91,IF(AND(M$5&gt;=Inputs!$C$92,M$5&lt;Inputs!$D$92),Inputs!$H$92,IF(AND(M$5&gt;=Inputs!$C$93,M$5&lt;Inputs!$D$93),Inputs!$H$93,IF(AND(M$5&gt;=Inputs!$C$94,M$5&lt;Inputs!$D$94),Inputs!$H$94,IF(AND(M$5&gt;=Inputs!$C$95,M$5&lt;Inputs!$D$95),Inputs!$H$95,IF(AND(M$5&gt;=Inputs!$C$96,M$5&lt;Inputs!$D$96),Inputs!$H$96,IF(AND(M$5&gt;=Inputs!$C$97,M$5&lt;Inputs!$D$97),Inputs!$H$97,IF(AND(M$5&gt;=Inputs!$C$98,M$5&lt;Inputs!$D$98),Inputs!$H$98,IF(AND(M$5&gt;=Inputs!$C$99,M$5&lt;Inputs!$D$99),Inputs!$H$99,IF(AND(M$5&gt;=Inputs!$C$100,M$5&lt;Inputs!$D$100),Inputs!$H$100,0))))))))))))</f>
        <v>3</v>
      </c>
      <c r="N123" s="38">
        <f>IF(AND(N$5&gt;=Inputs!$C$89,N$5&lt;Inputs!$D$89),Inputs!$H$89,IF(AND(N$5&gt;=Inputs!$C$90,N$5&lt;Inputs!$D$90),Inputs!$H$90,IF(AND(N$5&gt;=Inputs!$C$91,N$5&lt;Inputs!$D$91),Inputs!$H$91,IF(AND(N$5&gt;=Inputs!$C$92,N$5&lt;Inputs!$D$92),Inputs!$H$92,IF(AND(N$5&gt;=Inputs!$C$93,N$5&lt;Inputs!$D$93),Inputs!$H$93,IF(AND(N$5&gt;=Inputs!$C$94,N$5&lt;Inputs!$D$94),Inputs!$H$94,IF(AND(N$5&gt;=Inputs!$C$95,N$5&lt;Inputs!$D$95),Inputs!$H$95,IF(AND(N$5&gt;=Inputs!$C$96,N$5&lt;Inputs!$D$96),Inputs!$H$96,IF(AND(N$5&gt;=Inputs!$C$97,N$5&lt;Inputs!$D$97),Inputs!$H$97,IF(AND(N$5&gt;=Inputs!$C$98,N$5&lt;Inputs!$D$98),Inputs!$H$98,IF(AND(N$5&gt;=Inputs!$C$99,N$5&lt;Inputs!$D$99),Inputs!$H$99,IF(AND(N$5&gt;=Inputs!$C$100,N$5&lt;Inputs!$D$100),Inputs!$H$100,0))))))))))))</f>
        <v>3</v>
      </c>
      <c r="O123" s="38">
        <f>IF(AND(O$5&gt;=Inputs!$C$89,O$5&lt;Inputs!$D$89),Inputs!$H$89,IF(AND(O$5&gt;=Inputs!$C$90,O$5&lt;Inputs!$D$90),Inputs!$H$90,IF(AND(O$5&gt;=Inputs!$C$91,O$5&lt;Inputs!$D$91),Inputs!$H$91,IF(AND(O$5&gt;=Inputs!$C$92,O$5&lt;Inputs!$D$92),Inputs!$H$92,IF(AND(O$5&gt;=Inputs!$C$93,O$5&lt;Inputs!$D$93),Inputs!$H$93,IF(AND(O$5&gt;=Inputs!$C$94,O$5&lt;Inputs!$D$94),Inputs!$H$94,IF(AND(O$5&gt;=Inputs!$C$95,O$5&lt;Inputs!$D$95),Inputs!$H$95,IF(AND(O$5&gt;=Inputs!$C$96,O$5&lt;Inputs!$D$96),Inputs!$H$96,IF(AND(O$5&gt;=Inputs!$C$97,O$5&lt;Inputs!$D$97),Inputs!$H$97,IF(AND(O$5&gt;=Inputs!$C$98,O$5&lt;Inputs!$D$98),Inputs!$H$98,IF(AND(O$5&gt;=Inputs!$C$99,O$5&lt;Inputs!$D$99),Inputs!$H$99,IF(AND(O$5&gt;=Inputs!$C$100,O$5&lt;Inputs!$D$100),Inputs!$H$100,0))))))))))))</f>
        <v>3</v>
      </c>
      <c r="P123" s="38">
        <f>IF(AND(P$5&gt;=Inputs!$C$89,P$5&lt;Inputs!$D$89),Inputs!$H$89,IF(AND(P$5&gt;=Inputs!$C$90,P$5&lt;Inputs!$D$90),Inputs!$H$90,IF(AND(P$5&gt;=Inputs!$C$91,P$5&lt;Inputs!$D$91),Inputs!$H$91,IF(AND(P$5&gt;=Inputs!$C$92,P$5&lt;Inputs!$D$92),Inputs!$H$92,IF(AND(P$5&gt;=Inputs!$C$93,P$5&lt;Inputs!$D$93),Inputs!$H$93,IF(AND(P$5&gt;=Inputs!$C$94,P$5&lt;Inputs!$D$94),Inputs!$H$94,IF(AND(P$5&gt;=Inputs!$C$95,P$5&lt;Inputs!$D$95),Inputs!$H$95,IF(AND(P$5&gt;=Inputs!$C$96,P$5&lt;Inputs!$D$96),Inputs!$H$96,IF(AND(P$5&gt;=Inputs!$C$97,P$5&lt;Inputs!$D$97),Inputs!$H$97,IF(AND(P$5&gt;=Inputs!$C$98,P$5&lt;Inputs!$D$98),Inputs!$H$98,IF(AND(P$5&gt;=Inputs!$C$99,P$5&lt;Inputs!$D$99),Inputs!$H$99,IF(AND(P$5&gt;=Inputs!$C$100,P$5&lt;Inputs!$D$100),Inputs!$H$100,0))))))))))))</f>
        <v>3</v>
      </c>
      <c r="Q123" s="38">
        <f>IF(AND(Q$5&gt;=Inputs!$C$89,Q$5&lt;Inputs!$D$89),Inputs!$H$89,IF(AND(Q$5&gt;=Inputs!$C$90,Q$5&lt;Inputs!$D$90),Inputs!$H$90,IF(AND(Q$5&gt;=Inputs!$C$91,Q$5&lt;Inputs!$D$91),Inputs!$H$91,IF(AND(Q$5&gt;=Inputs!$C$92,Q$5&lt;Inputs!$D$92),Inputs!$H$92,IF(AND(Q$5&gt;=Inputs!$C$93,Q$5&lt;Inputs!$D$93),Inputs!$H$93,IF(AND(Q$5&gt;=Inputs!$C$94,Q$5&lt;Inputs!$D$94),Inputs!$H$94,IF(AND(Q$5&gt;=Inputs!$C$95,Q$5&lt;Inputs!$D$95),Inputs!$H$95,IF(AND(Q$5&gt;=Inputs!$C$96,Q$5&lt;Inputs!$D$96),Inputs!$H$96,IF(AND(Q$5&gt;=Inputs!$C$97,Q$5&lt;Inputs!$D$97),Inputs!$H$97,IF(AND(Q$5&gt;=Inputs!$C$98,Q$5&lt;Inputs!$D$98),Inputs!$H$98,IF(AND(Q$5&gt;=Inputs!$C$99,Q$5&lt;Inputs!$D$99),Inputs!$H$99,IF(AND(Q$5&gt;=Inputs!$C$100,Q$5&lt;Inputs!$D$100),Inputs!$H$100,0))))))))))))</f>
        <v>3</v>
      </c>
      <c r="R123" s="38">
        <f>IF(AND(R$5&gt;=Inputs!$C$89,R$5&lt;Inputs!$D$89),Inputs!$H$89,IF(AND(R$5&gt;=Inputs!$C$90,R$5&lt;Inputs!$D$90),Inputs!$H$90,IF(AND(R$5&gt;=Inputs!$C$91,R$5&lt;Inputs!$D$91),Inputs!$H$91,IF(AND(R$5&gt;=Inputs!$C$92,R$5&lt;Inputs!$D$92),Inputs!$H$92,IF(AND(R$5&gt;=Inputs!$C$93,R$5&lt;Inputs!$D$93),Inputs!$H$93,IF(AND(R$5&gt;=Inputs!$C$94,R$5&lt;Inputs!$D$94),Inputs!$H$94,IF(AND(R$5&gt;=Inputs!$C$95,R$5&lt;Inputs!$D$95),Inputs!$H$95,IF(AND(R$5&gt;=Inputs!$C$96,R$5&lt;Inputs!$D$96),Inputs!$H$96,IF(AND(R$5&gt;=Inputs!$C$97,R$5&lt;Inputs!$D$97),Inputs!$H$97,IF(AND(R$5&gt;=Inputs!$C$98,R$5&lt;Inputs!$D$98),Inputs!$H$98,IF(AND(R$5&gt;=Inputs!$C$99,R$5&lt;Inputs!$D$99),Inputs!$H$99,IF(AND(R$5&gt;=Inputs!$C$100,R$5&lt;Inputs!$D$100),Inputs!$H$100,0))))))))))))</f>
        <v>3</v>
      </c>
      <c r="S123" s="38">
        <f>IF(AND(S$5&gt;=Inputs!$C$89,S$5&lt;Inputs!$D$89),Inputs!$H$89,IF(AND(S$5&gt;=Inputs!$C$90,S$5&lt;Inputs!$D$90),Inputs!$H$90,IF(AND(S$5&gt;=Inputs!$C$91,S$5&lt;Inputs!$D$91),Inputs!$H$91,IF(AND(S$5&gt;=Inputs!$C$92,S$5&lt;Inputs!$D$92),Inputs!$H$92,IF(AND(S$5&gt;=Inputs!$C$93,S$5&lt;Inputs!$D$93),Inputs!$H$93,IF(AND(S$5&gt;=Inputs!$C$94,S$5&lt;Inputs!$D$94),Inputs!$H$94,IF(AND(S$5&gt;=Inputs!$C$95,S$5&lt;Inputs!$D$95),Inputs!$H$95,IF(AND(S$5&gt;=Inputs!$C$96,S$5&lt;Inputs!$D$96),Inputs!$H$96,IF(AND(S$5&gt;=Inputs!$C$97,S$5&lt;Inputs!$D$97),Inputs!$H$97,IF(AND(S$5&gt;=Inputs!$C$98,S$5&lt;Inputs!$D$98),Inputs!$H$98,IF(AND(S$5&gt;=Inputs!$C$99,S$5&lt;Inputs!$D$99),Inputs!$H$99,IF(AND(S$5&gt;=Inputs!$C$100,S$5&lt;Inputs!$D$100),Inputs!$H$100,0))))))))))))</f>
        <v>3</v>
      </c>
      <c r="T123" s="38">
        <f>IF(AND(T$5&gt;=Inputs!$C$89,T$5&lt;Inputs!$D$89),Inputs!$H$89,IF(AND(T$5&gt;=Inputs!$C$90,T$5&lt;Inputs!$D$90),Inputs!$H$90,IF(AND(T$5&gt;=Inputs!$C$91,T$5&lt;Inputs!$D$91),Inputs!$H$91,IF(AND(T$5&gt;=Inputs!$C$92,T$5&lt;Inputs!$D$92),Inputs!$H$92,IF(AND(T$5&gt;=Inputs!$C$93,T$5&lt;Inputs!$D$93),Inputs!$H$93,IF(AND(T$5&gt;=Inputs!$C$94,T$5&lt;Inputs!$D$94),Inputs!$H$94,IF(AND(T$5&gt;=Inputs!$C$95,T$5&lt;Inputs!$D$95),Inputs!$H$95,IF(AND(T$5&gt;=Inputs!$C$96,T$5&lt;Inputs!$D$96),Inputs!$H$96,IF(AND(T$5&gt;=Inputs!$C$97,T$5&lt;Inputs!$D$97),Inputs!$H$97,IF(AND(T$5&gt;=Inputs!$C$98,T$5&lt;Inputs!$D$98),Inputs!$H$98,IF(AND(T$5&gt;=Inputs!$C$99,T$5&lt;Inputs!$D$99),Inputs!$H$99,IF(AND(T$5&gt;=Inputs!$C$100,T$5&lt;Inputs!$D$100),Inputs!$H$100,0))))))))))))</f>
        <v>3</v>
      </c>
      <c r="U123" s="38">
        <f>IF(AND(U$5&gt;=Inputs!$C$89,U$5&lt;Inputs!$D$89),Inputs!$H$89,IF(AND(U$5&gt;=Inputs!$C$90,U$5&lt;Inputs!$D$90),Inputs!$H$90,IF(AND(U$5&gt;=Inputs!$C$91,U$5&lt;Inputs!$D$91),Inputs!$H$91,IF(AND(U$5&gt;=Inputs!$C$92,U$5&lt;Inputs!$D$92),Inputs!$H$92,IF(AND(U$5&gt;=Inputs!$C$93,U$5&lt;Inputs!$D$93),Inputs!$H$93,IF(AND(U$5&gt;=Inputs!$C$94,U$5&lt;Inputs!$D$94),Inputs!$H$94,IF(AND(U$5&gt;=Inputs!$C$95,U$5&lt;Inputs!$D$95),Inputs!$H$95,IF(AND(U$5&gt;=Inputs!$C$96,U$5&lt;Inputs!$D$96),Inputs!$H$96,IF(AND(U$5&gt;=Inputs!$C$97,U$5&lt;Inputs!$D$97),Inputs!$H$97,IF(AND(U$5&gt;=Inputs!$C$98,U$5&lt;Inputs!$D$98),Inputs!$H$98,IF(AND(U$5&gt;=Inputs!$C$99,U$5&lt;Inputs!$D$99),Inputs!$H$99,IF(AND(U$5&gt;=Inputs!$C$100,U$5&lt;Inputs!$D$100),Inputs!$H$100,0))))))))))))</f>
        <v>3</v>
      </c>
      <c r="V123" s="38">
        <f>IF(AND(V$5&gt;=Inputs!$C$89,V$5&lt;Inputs!$D$89),Inputs!$H$89,IF(AND(V$5&gt;=Inputs!$C$90,V$5&lt;Inputs!$D$90),Inputs!$H$90,IF(AND(V$5&gt;=Inputs!$C$91,V$5&lt;Inputs!$D$91),Inputs!$H$91,IF(AND(V$5&gt;=Inputs!$C$92,V$5&lt;Inputs!$D$92),Inputs!$H$92,IF(AND(V$5&gt;=Inputs!$C$93,V$5&lt;Inputs!$D$93),Inputs!$H$93,IF(AND(V$5&gt;=Inputs!$C$94,V$5&lt;Inputs!$D$94),Inputs!$H$94,IF(AND(V$5&gt;=Inputs!$C$95,V$5&lt;Inputs!$D$95),Inputs!$H$95,IF(AND(V$5&gt;=Inputs!$C$96,V$5&lt;Inputs!$D$96),Inputs!$H$96,IF(AND(V$5&gt;=Inputs!$C$97,V$5&lt;Inputs!$D$97),Inputs!$H$97,IF(AND(V$5&gt;=Inputs!$C$98,V$5&lt;Inputs!$D$98),Inputs!$H$98,IF(AND(V$5&gt;=Inputs!$C$99,V$5&lt;Inputs!$D$99),Inputs!$H$99,IF(AND(V$5&gt;=Inputs!$C$100,V$5&lt;Inputs!$D$100),Inputs!$H$100,0))))))))))))</f>
        <v>3</v>
      </c>
      <c r="W123" s="38">
        <f>IF(AND(W$5&gt;=Inputs!$C$89,W$5&lt;Inputs!$D$89),Inputs!$H$89,IF(AND(W$5&gt;=Inputs!$C$90,W$5&lt;Inputs!$D$90),Inputs!$H$90,IF(AND(W$5&gt;=Inputs!$C$91,W$5&lt;Inputs!$D$91),Inputs!$H$91,IF(AND(W$5&gt;=Inputs!$C$92,W$5&lt;Inputs!$D$92),Inputs!$H$92,IF(AND(W$5&gt;=Inputs!$C$93,W$5&lt;Inputs!$D$93),Inputs!$H$93,IF(AND(W$5&gt;=Inputs!$C$94,W$5&lt;Inputs!$D$94),Inputs!$H$94,IF(AND(W$5&gt;=Inputs!$C$95,W$5&lt;Inputs!$D$95),Inputs!$H$95,IF(AND(W$5&gt;=Inputs!$C$96,W$5&lt;Inputs!$D$96),Inputs!$H$96,IF(AND(W$5&gt;=Inputs!$C$97,W$5&lt;Inputs!$D$97),Inputs!$H$97,IF(AND(W$5&gt;=Inputs!$C$98,W$5&lt;Inputs!$D$98),Inputs!$H$98,IF(AND(W$5&gt;=Inputs!$C$99,W$5&lt;Inputs!$D$99),Inputs!$H$99,IF(AND(W$5&gt;=Inputs!$C$100,W$5&lt;Inputs!$D$100),Inputs!$H$100,0))))))))))))</f>
        <v>3</v>
      </c>
      <c r="X123" s="38">
        <f>IF(AND(X$5&gt;=Inputs!$C$89,X$5&lt;Inputs!$D$89),Inputs!$H$89,IF(AND(X$5&gt;=Inputs!$C$90,X$5&lt;Inputs!$D$90),Inputs!$H$90,IF(AND(X$5&gt;=Inputs!$C$91,X$5&lt;Inputs!$D$91),Inputs!$H$91,IF(AND(X$5&gt;=Inputs!$C$92,X$5&lt;Inputs!$D$92),Inputs!$H$92,IF(AND(X$5&gt;=Inputs!$C$93,X$5&lt;Inputs!$D$93),Inputs!$H$93,IF(AND(X$5&gt;=Inputs!$C$94,X$5&lt;Inputs!$D$94),Inputs!$H$94,IF(AND(X$5&gt;=Inputs!$C$95,X$5&lt;Inputs!$D$95),Inputs!$H$95,IF(AND(X$5&gt;=Inputs!$C$96,X$5&lt;Inputs!$D$96),Inputs!$H$96,IF(AND(X$5&gt;=Inputs!$C$97,X$5&lt;Inputs!$D$97),Inputs!$H$97,IF(AND(X$5&gt;=Inputs!$C$98,X$5&lt;Inputs!$D$98),Inputs!$H$98,IF(AND(X$5&gt;=Inputs!$C$99,X$5&lt;Inputs!$D$99),Inputs!$H$99,IF(AND(X$5&gt;=Inputs!$C$100,X$5&lt;Inputs!$D$100),Inputs!$H$100,0))))))))))))</f>
        <v>3</v>
      </c>
      <c r="Y123" s="38">
        <f>IF(AND(Y$5&gt;=Inputs!$C$89,Y$5&lt;Inputs!$D$89),Inputs!$H$89,IF(AND(Y$5&gt;=Inputs!$C$90,Y$5&lt;Inputs!$D$90),Inputs!$H$90,IF(AND(Y$5&gt;=Inputs!$C$91,Y$5&lt;Inputs!$D$91),Inputs!$H$91,IF(AND(Y$5&gt;=Inputs!$C$92,Y$5&lt;Inputs!$D$92),Inputs!$H$92,IF(AND(Y$5&gt;=Inputs!$C$93,Y$5&lt;Inputs!$D$93),Inputs!$H$93,IF(AND(Y$5&gt;=Inputs!$C$94,Y$5&lt;Inputs!$D$94),Inputs!$H$94,IF(AND(Y$5&gt;=Inputs!$C$95,Y$5&lt;Inputs!$D$95),Inputs!$H$95,IF(AND(Y$5&gt;=Inputs!$C$96,Y$5&lt;Inputs!$D$96),Inputs!$H$96,IF(AND(Y$5&gt;=Inputs!$C$97,Y$5&lt;Inputs!$D$97),Inputs!$H$97,IF(AND(Y$5&gt;=Inputs!$C$98,Y$5&lt;Inputs!$D$98),Inputs!$H$98,IF(AND(Y$5&gt;=Inputs!$C$99,Y$5&lt;Inputs!$D$99),Inputs!$H$99,IF(AND(Y$5&gt;=Inputs!$C$100,Y$5&lt;Inputs!$D$100),Inputs!$H$100,0))))))))))))</f>
        <v>3</v>
      </c>
      <c r="Z123" s="38">
        <f>IF(AND(Z$5&gt;=Inputs!$C$89,Z$5&lt;Inputs!$D$89),Inputs!$H$89,IF(AND(Z$5&gt;=Inputs!$C$90,Z$5&lt;Inputs!$D$90),Inputs!$H$90,IF(AND(Z$5&gt;=Inputs!$C$91,Z$5&lt;Inputs!$D$91),Inputs!$H$91,IF(AND(Z$5&gt;=Inputs!$C$92,Z$5&lt;Inputs!$D$92),Inputs!$H$92,IF(AND(Z$5&gt;=Inputs!$C$93,Z$5&lt;Inputs!$D$93),Inputs!$H$93,IF(AND(Z$5&gt;=Inputs!$C$94,Z$5&lt;Inputs!$D$94),Inputs!$H$94,IF(AND(Z$5&gt;=Inputs!$C$95,Z$5&lt;Inputs!$D$95),Inputs!$H$95,IF(AND(Z$5&gt;=Inputs!$C$96,Z$5&lt;Inputs!$D$96),Inputs!$H$96,IF(AND(Z$5&gt;=Inputs!$C$97,Z$5&lt;Inputs!$D$97),Inputs!$H$97,IF(AND(Z$5&gt;=Inputs!$C$98,Z$5&lt;Inputs!$D$98),Inputs!$H$98,IF(AND(Z$5&gt;=Inputs!$C$99,Z$5&lt;Inputs!$D$99),Inputs!$H$99,IF(AND(Z$5&gt;=Inputs!$C$100,Z$5&lt;Inputs!$D$100),Inputs!$H$100,0))))))))))))</f>
        <v>3</v>
      </c>
      <c r="AA123" s="38">
        <f>IF(AND(AA$5&gt;=Inputs!$C$89,AA$5&lt;Inputs!$D$89),Inputs!$H$89,IF(AND(AA$5&gt;=Inputs!$C$90,AA$5&lt;Inputs!$D$90),Inputs!$H$90,IF(AND(AA$5&gt;=Inputs!$C$91,AA$5&lt;Inputs!$D$91),Inputs!$H$91,IF(AND(AA$5&gt;=Inputs!$C$92,AA$5&lt;Inputs!$D$92),Inputs!$H$92,IF(AND(AA$5&gt;=Inputs!$C$93,AA$5&lt;Inputs!$D$93),Inputs!$H$93,IF(AND(AA$5&gt;=Inputs!$C$94,AA$5&lt;Inputs!$D$94),Inputs!$H$94,IF(AND(AA$5&gt;=Inputs!$C$95,AA$5&lt;Inputs!$D$95),Inputs!$H$95,IF(AND(AA$5&gt;=Inputs!$C$96,AA$5&lt;Inputs!$D$96),Inputs!$H$96,IF(AND(AA$5&gt;=Inputs!$C$97,AA$5&lt;Inputs!$D$97),Inputs!$H$97,IF(AND(AA$5&gt;=Inputs!$C$98,AA$5&lt;Inputs!$D$98),Inputs!$H$98,IF(AND(AA$5&gt;=Inputs!$C$99,AA$5&lt;Inputs!$D$99),Inputs!$H$99,IF(AND(AA$5&gt;=Inputs!$C$100,AA$5&lt;Inputs!$D$100),Inputs!$H$100,0))))))))))))</f>
        <v>3</v>
      </c>
      <c r="AB123" s="38">
        <f>IF(AND(AB$5&gt;=Inputs!$C$89,AB$5&lt;Inputs!$D$89),Inputs!$H$89,IF(AND(AB$5&gt;=Inputs!$C$90,AB$5&lt;Inputs!$D$90),Inputs!$H$90,IF(AND(AB$5&gt;=Inputs!$C$91,AB$5&lt;Inputs!$D$91),Inputs!$H$91,IF(AND(AB$5&gt;=Inputs!$C$92,AB$5&lt;Inputs!$D$92),Inputs!$H$92,IF(AND(AB$5&gt;=Inputs!$C$93,AB$5&lt;Inputs!$D$93),Inputs!$H$93,IF(AND(AB$5&gt;=Inputs!$C$94,AB$5&lt;Inputs!$D$94),Inputs!$H$94,IF(AND(AB$5&gt;=Inputs!$C$95,AB$5&lt;Inputs!$D$95),Inputs!$H$95,IF(AND(AB$5&gt;=Inputs!$C$96,AB$5&lt;Inputs!$D$96),Inputs!$H$96,IF(AND(AB$5&gt;=Inputs!$C$97,AB$5&lt;Inputs!$D$97),Inputs!$H$97,IF(AND(AB$5&gt;=Inputs!$C$98,AB$5&lt;Inputs!$D$98),Inputs!$H$98,IF(AND(AB$5&gt;=Inputs!$C$99,AB$5&lt;Inputs!$D$99),Inputs!$H$99,IF(AND(AB$5&gt;=Inputs!$C$100,AB$5&lt;Inputs!$D$100),Inputs!$H$100,0))))))))))))</f>
        <v>3</v>
      </c>
      <c r="AC123" s="38">
        <f>IF(AND(AC$5&gt;=Inputs!$C$89,AC$5&lt;Inputs!$D$89),Inputs!$H$89,IF(AND(AC$5&gt;=Inputs!$C$90,AC$5&lt;Inputs!$D$90),Inputs!$H$90,IF(AND(AC$5&gt;=Inputs!$C$91,AC$5&lt;Inputs!$D$91),Inputs!$H$91,IF(AND(AC$5&gt;=Inputs!$C$92,AC$5&lt;Inputs!$D$92),Inputs!$H$92,IF(AND(AC$5&gt;=Inputs!$C$93,AC$5&lt;Inputs!$D$93),Inputs!$H$93,IF(AND(AC$5&gt;=Inputs!$C$94,AC$5&lt;Inputs!$D$94),Inputs!$H$94,IF(AND(AC$5&gt;=Inputs!$C$95,AC$5&lt;Inputs!$D$95),Inputs!$H$95,IF(AND(AC$5&gt;=Inputs!$C$96,AC$5&lt;Inputs!$D$96),Inputs!$H$96,IF(AND(AC$5&gt;=Inputs!$C$97,AC$5&lt;Inputs!$D$97),Inputs!$H$97,IF(AND(AC$5&gt;=Inputs!$C$98,AC$5&lt;Inputs!$D$98),Inputs!$H$98,IF(AND(AC$5&gt;=Inputs!$C$99,AC$5&lt;Inputs!$D$99),Inputs!$H$99,IF(AND(AC$5&gt;=Inputs!$C$100,AC$5&lt;Inputs!$D$100),Inputs!$H$100,0))))))))))))</f>
        <v>3</v>
      </c>
      <c r="AD123" s="38">
        <f>IF(AND(AD$5&gt;=Inputs!$C$89,AD$5&lt;Inputs!$D$89),Inputs!$H$89,IF(AND(AD$5&gt;=Inputs!$C$90,AD$5&lt;Inputs!$D$90),Inputs!$H$90,IF(AND(AD$5&gt;=Inputs!$C$91,AD$5&lt;Inputs!$D$91),Inputs!$H$91,IF(AND(AD$5&gt;=Inputs!$C$92,AD$5&lt;Inputs!$D$92),Inputs!$H$92,IF(AND(AD$5&gt;=Inputs!$C$93,AD$5&lt;Inputs!$D$93),Inputs!$H$93,IF(AND(AD$5&gt;=Inputs!$C$94,AD$5&lt;Inputs!$D$94),Inputs!$H$94,IF(AND(AD$5&gt;=Inputs!$C$95,AD$5&lt;Inputs!$D$95),Inputs!$H$95,IF(AND(AD$5&gt;=Inputs!$C$96,AD$5&lt;Inputs!$D$96),Inputs!$H$96,IF(AND(AD$5&gt;=Inputs!$C$97,AD$5&lt;Inputs!$D$97),Inputs!$H$97,IF(AND(AD$5&gt;=Inputs!$C$98,AD$5&lt;Inputs!$D$98),Inputs!$H$98,IF(AND(AD$5&gt;=Inputs!$C$99,AD$5&lt;Inputs!$D$99),Inputs!$H$99,IF(AND(AD$5&gt;=Inputs!$C$100,AD$5&lt;Inputs!$D$100),Inputs!$H$100,0))))))))))))</f>
        <v>3</v>
      </c>
      <c r="AE123" s="38">
        <f>IF(AND(AE$5&gt;=Inputs!$C$89,AE$5&lt;Inputs!$D$89),Inputs!$H$89,IF(AND(AE$5&gt;=Inputs!$C$90,AE$5&lt;Inputs!$D$90),Inputs!$H$90,IF(AND(AE$5&gt;=Inputs!$C$91,AE$5&lt;Inputs!$D$91),Inputs!$H$91,IF(AND(AE$5&gt;=Inputs!$C$92,AE$5&lt;Inputs!$D$92),Inputs!$H$92,IF(AND(AE$5&gt;=Inputs!$C$93,AE$5&lt;Inputs!$D$93),Inputs!$H$93,IF(AND(AE$5&gt;=Inputs!$C$94,AE$5&lt;Inputs!$D$94),Inputs!$H$94,IF(AND(AE$5&gt;=Inputs!$C$95,AE$5&lt;Inputs!$D$95),Inputs!$H$95,IF(AND(AE$5&gt;=Inputs!$C$96,AE$5&lt;Inputs!$D$96),Inputs!$H$96,IF(AND(AE$5&gt;=Inputs!$C$97,AE$5&lt;Inputs!$D$97),Inputs!$H$97,IF(AND(AE$5&gt;=Inputs!$C$98,AE$5&lt;Inputs!$D$98),Inputs!$H$98,IF(AND(AE$5&gt;=Inputs!$C$99,AE$5&lt;Inputs!$D$99),Inputs!$H$99,IF(AND(AE$5&gt;=Inputs!$C$100,AE$5&lt;Inputs!$D$100),Inputs!$H$100,0))))))))))))</f>
        <v>3</v>
      </c>
      <c r="AF123" s="38">
        <f>IF(AND(AF$5&gt;=Inputs!$C$89,AF$5&lt;Inputs!$D$89),Inputs!$H$89,IF(AND(AF$5&gt;=Inputs!$C$90,AF$5&lt;Inputs!$D$90),Inputs!$H$90,IF(AND(AF$5&gt;=Inputs!$C$91,AF$5&lt;Inputs!$D$91),Inputs!$H$91,IF(AND(AF$5&gt;=Inputs!$C$92,AF$5&lt;Inputs!$D$92),Inputs!$H$92,IF(AND(AF$5&gt;=Inputs!$C$93,AF$5&lt;Inputs!$D$93),Inputs!$H$93,IF(AND(AF$5&gt;=Inputs!$C$94,AF$5&lt;Inputs!$D$94),Inputs!$H$94,IF(AND(AF$5&gt;=Inputs!$C$95,AF$5&lt;Inputs!$D$95),Inputs!$H$95,IF(AND(AF$5&gt;=Inputs!$C$96,AF$5&lt;Inputs!$D$96),Inputs!$H$96,IF(AND(AF$5&gt;=Inputs!$C$97,AF$5&lt;Inputs!$D$97),Inputs!$H$97,IF(AND(AF$5&gt;=Inputs!$C$98,AF$5&lt;Inputs!$D$98),Inputs!$H$98,IF(AND(AF$5&gt;=Inputs!$C$99,AF$5&lt;Inputs!$D$99),Inputs!$H$99,IF(AND(AF$5&gt;=Inputs!$C$100,AF$5&lt;Inputs!$D$100),Inputs!$H$100,0))))))))))))</f>
        <v>3</v>
      </c>
      <c r="AG123" s="38">
        <f>IF(AND(AG$5&gt;=Inputs!$C$89,AG$5&lt;Inputs!$D$89),Inputs!$H$89,IF(AND(AG$5&gt;=Inputs!$C$90,AG$5&lt;Inputs!$D$90),Inputs!$H$90,IF(AND(AG$5&gt;=Inputs!$C$91,AG$5&lt;Inputs!$D$91),Inputs!$H$91,IF(AND(AG$5&gt;=Inputs!$C$92,AG$5&lt;Inputs!$D$92),Inputs!$H$92,IF(AND(AG$5&gt;=Inputs!$C$93,AG$5&lt;Inputs!$D$93),Inputs!$H$93,IF(AND(AG$5&gt;=Inputs!$C$94,AG$5&lt;Inputs!$D$94),Inputs!$H$94,IF(AND(AG$5&gt;=Inputs!$C$95,AG$5&lt;Inputs!$D$95),Inputs!$H$95,IF(AND(AG$5&gt;=Inputs!$C$96,AG$5&lt;Inputs!$D$96),Inputs!$H$96,IF(AND(AG$5&gt;=Inputs!$C$97,AG$5&lt;Inputs!$D$97),Inputs!$H$97,IF(AND(AG$5&gt;=Inputs!$C$98,AG$5&lt;Inputs!$D$98),Inputs!$H$98,IF(AND(AG$5&gt;=Inputs!$C$99,AG$5&lt;Inputs!$D$99),Inputs!$H$99,IF(AND(AG$5&gt;=Inputs!$C$100,AG$5&lt;Inputs!$D$100),Inputs!$H$100,0))))))))))))</f>
        <v>3</v>
      </c>
      <c r="AH123" s="38">
        <f>IF(AND(AH$5&gt;=Inputs!$C$89,AH$5&lt;Inputs!$D$89),Inputs!$H$89,IF(AND(AH$5&gt;=Inputs!$C$90,AH$5&lt;Inputs!$D$90),Inputs!$H$90,IF(AND(AH$5&gt;=Inputs!$C$91,AH$5&lt;Inputs!$D$91),Inputs!$H$91,IF(AND(AH$5&gt;=Inputs!$C$92,AH$5&lt;Inputs!$D$92),Inputs!$H$92,IF(AND(AH$5&gt;=Inputs!$C$93,AH$5&lt;Inputs!$D$93),Inputs!$H$93,IF(AND(AH$5&gt;=Inputs!$C$94,AH$5&lt;Inputs!$D$94),Inputs!$H$94,IF(AND(AH$5&gt;=Inputs!$C$95,AH$5&lt;Inputs!$D$95),Inputs!$H$95,IF(AND(AH$5&gt;=Inputs!$C$96,AH$5&lt;Inputs!$D$96),Inputs!$H$96,IF(AND(AH$5&gt;=Inputs!$C$97,AH$5&lt;Inputs!$D$97),Inputs!$H$97,IF(AND(AH$5&gt;=Inputs!$C$98,AH$5&lt;Inputs!$D$98),Inputs!$H$98,IF(AND(AH$5&gt;=Inputs!$C$99,AH$5&lt;Inputs!$D$99),Inputs!$H$99,IF(AND(AH$5&gt;=Inputs!$C$100,AH$5&lt;Inputs!$D$100),Inputs!$H$100,0))))))))))))</f>
        <v>3</v>
      </c>
      <c r="AI123" s="38">
        <f>IF(AND(AI$5&gt;=Inputs!$C$89,AI$5&lt;Inputs!$D$89),Inputs!$H$89,IF(AND(AI$5&gt;=Inputs!$C$90,AI$5&lt;Inputs!$D$90),Inputs!$H$90,IF(AND(AI$5&gt;=Inputs!$C$91,AI$5&lt;Inputs!$D$91),Inputs!$H$91,IF(AND(AI$5&gt;=Inputs!$C$92,AI$5&lt;Inputs!$D$92),Inputs!$H$92,IF(AND(AI$5&gt;=Inputs!$C$93,AI$5&lt;Inputs!$D$93),Inputs!$H$93,IF(AND(AI$5&gt;=Inputs!$C$94,AI$5&lt;Inputs!$D$94),Inputs!$H$94,IF(AND(AI$5&gt;=Inputs!$C$95,AI$5&lt;Inputs!$D$95),Inputs!$H$95,IF(AND(AI$5&gt;=Inputs!$C$96,AI$5&lt;Inputs!$D$96),Inputs!$H$96,IF(AND(AI$5&gt;=Inputs!$C$97,AI$5&lt;Inputs!$D$97),Inputs!$H$97,IF(AND(AI$5&gt;=Inputs!$C$98,AI$5&lt;Inputs!$D$98),Inputs!$H$98,IF(AND(AI$5&gt;=Inputs!$C$99,AI$5&lt;Inputs!$D$99),Inputs!$H$99,IF(AND(AI$5&gt;=Inputs!$C$100,AI$5&lt;Inputs!$D$100),Inputs!$H$100,0))))))))))))</f>
        <v>3</v>
      </c>
      <c r="AJ123" s="38">
        <f>IF(AND(AJ$5&gt;=Inputs!$C$89,AJ$5&lt;Inputs!$D$89),Inputs!$H$89,IF(AND(AJ$5&gt;=Inputs!$C$90,AJ$5&lt;Inputs!$D$90),Inputs!$H$90,IF(AND(AJ$5&gt;=Inputs!$C$91,AJ$5&lt;Inputs!$D$91),Inputs!$H$91,IF(AND(AJ$5&gt;=Inputs!$C$92,AJ$5&lt;Inputs!$D$92),Inputs!$H$92,IF(AND(AJ$5&gt;=Inputs!$C$93,AJ$5&lt;Inputs!$D$93),Inputs!$H$93,IF(AND(AJ$5&gt;=Inputs!$C$94,AJ$5&lt;Inputs!$D$94),Inputs!$H$94,IF(AND(AJ$5&gt;=Inputs!$C$95,AJ$5&lt;Inputs!$D$95),Inputs!$H$95,IF(AND(AJ$5&gt;=Inputs!$C$96,AJ$5&lt;Inputs!$D$96),Inputs!$H$96,IF(AND(AJ$5&gt;=Inputs!$C$97,AJ$5&lt;Inputs!$D$97),Inputs!$H$97,IF(AND(AJ$5&gt;=Inputs!$C$98,AJ$5&lt;Inputs!$D$98),Inputs!$H$98,IF(AND(AJ$5&gt;=Inputs!$C$99,AJ$5&lt;Inputs!$D$99),Inputs!$H$99,IF(AND(AJ$5&gt;=Inputs!$C$100,AJ$5&lt;Inputs!$D$100),Inputs!$H$100,0))))))))))))</f>
        <v>3</v>
      </c>
      <c r="AK123" s="38">
        <f>IF(AND(AK$5&gt;=Inputs!$C$89,AK$5&lt;Inputs!$D$89),Inputs!$H$89,IF(AND(AK$5&gt;=Inputs!$C$90,AK$5&lt;Inputs!$D$90),Inputs!$H$90,IF(AND(AK$5&gt;=Inputs!$C$91,AK$5&lt;Inputs!$D$91),Inputs!$H$91,IF(AND(AK$5&gt;=Inputs!$C$92,AK$5&lt;Inputs!$D$92),Inputs!$H$92,IF(AND(AK$5&gt;=Inputs!$C$93,AK$5&lt;Inputs!$D$93),Inputs!$H$93,IF(AND(AK$5&gt;=Inputs!$C$94,AK$5&lt;Inputs!$D$94),Inputs!$H$94,IF(AND(AK$5&gt;=Inputs!$C$95,AK$5&lt;Inputs!$D$95),Inputs!$H$95,IF(AND(AK$5&gt;=Inputs!$C$96,AK$5&lt;Inputs!$D$96),Inputs!$H$96,IF(AND(AK$5&gt;=Inputs!$C$97,AK$5&lt;Inputs!$D$97),Inputs!$H$97,IF(AND(AK$5&gt;=Inputs!$C$98,AK$5&lt;Inputs!$D$98),Inputs!$H$98,IF(AND(AK$5&gt;=Inputs!$C$99,AK$5&lt;Inputs!$D$99),Inputs!$H$99,IF(AND(AK$5&gt;=Inputs!$C$100,AK$5&lt;Inputs!$D$100),Inputs!$H$100,0))))))))))))</f>
        <v>3</v>
      </c>
      <c r="AL123" s="38">
        <f>IF(AND(AL$5&gt;=Inputs!$C$89,AL$5&lt;Inputs!$D$89),Inputs!$H$89,IF(AND(AL$5&gt;=Inputs!$C$90,AL$5&lt;Inputs!$D$90),Inputs!$H$90,IF(AND(AL$5&gt;=Inputs!$C$91,AL$5&lt;Inputs!$D$91),Inputs!$H$91,IF(AND(AL$5&gt;=Inputs!$C$92,AL$5&lt;Inputs!$D$92),Inputs!$H$92,IF(AND(AL$5&gt;=Inputs!$C$93,AL$5&lt;Inputs!$D$93),Inputs!$H$93,IF(AND(AL$5&gt;=Inputs!$C$94,AL$5&lt;Inputs!$D$94),Inputs!$H$94,IF(AND(AL$5&gt;=Inputs!$C$95,AL$5&lt;Inputs!$D$95),Inputs!$H$95,IF(AND(AL$5&gt;=Inputs!$C$96,AL$5&lt;Inputs!$D$96),Inputs!$H$96,IF(AND(AL$5&gt;=Inputs!$C$97,AL$5&lt;Inputs!$D$97),Inputs!$H$97,IF(AND(AL$5&gt;=Inputs!$C$98,AL$5&lt;Inputs!$D$98),Inputs!$H$98,IF(AND(AL$5&gt;=Inputs!$C$99,AL$5&lt;Inputs!$D$99),Inputs!$H$99,IF(AND(AL$5&gt;=Inputs!$C$100,AL$5&lt;Inputs!$D$100),Inputs!$H$100,0))))))))))))</f>
        <v>3</v>
      </c>
      <c r="AM123" s="38">
        <f>IF(AND(AM$5&gt;=Inputs!$C$89,AM$5&lt;Inputs!$D$89),Inputs!$H$89,IF(AND(AM$5&gt;=Inputs!$C$90,AM$5&lt;Inputs!$D$90),Inputs!$H$90,IF(AND(AM$5&gt;=Inputs!$C$91,AM$5&lt;Inputs!$D$91),Inputs!$H$91,IF(AND(AM$5&gt;=Inputs!$C$92,AM$5&lt;Inputs!$D$92),Inputs!$H$92,IF(AND(AM$5&gt;=Inputs!$C$93,AM$5&lt;Inputs!$D$93),Inputs!$H$93,IF(AND(AM$5&gt;=Inputs!$C$94,AM$5&lt;Inputs!$D$94),Inputs!$H$94,IF(AND(AM$5&gt;=Inputs!$C$95,AM$5&lt;Inputs!$D$95),Inputs!$H$95,IF(AND(AM$5&gt;=Inputs!$C$96,AM$5&lt;Inputs!$D$96),Inputs!$H$96,IF(AND(AM$5&gt;=Inputs!$C$97,AM$5&lt;Inputs!$D$97),Inputs!$H$97,IF(AND(AM$5&gt;=Inputs!$C$98,AM$5&lt;Inputs!$D$98),Inputs!$H$98,IF(AND(AM$5&gt;=Inputs!$C$99,AM$5&lt;Inputs!$D$99),Inputs!$H$99,IF(AND(AM$5&gt;=Inputs!$C$100,AM$5&lt;Inputs!$D$100),Inputs!$H$100,0))))))))))))</f>
        <v>3</v>
      </c>
      <c r="AN123" s="38">
        <f>IF(AND(AN$5&gt;=Inputs!$C$89,AN$5&lt;Inputs!$D$89),Inputs!$H$89,IF(AND(AN$5&gt;=Inputs!$C$90,AN$5&lt;Inputs!$D$90),Inputs!$H$90,IF(AND(AN$5&gt;=Inputs!$C$91,AN$5&lt;Inputs!$D$91),Inputs!$H$91,IF(AND(AN$5&gt;=Inputs!$C$92,AN$5&lt;Inputs!$D$92),Inputs!$H$92,IF(AND(AN$5&gt;=Inputs!$C$93,AN$5&lt;Inputs!$D$93),Inputs!$H$93,IF(AND(AN$5&gt;=Inputs!$C$94,AN$5&lt;Inputs!$D$94),Inputs!$H$94,IF(AND(AN$5&gt;=Inputs!$C$95,AN$5&lt;Inputs!$D$95),Inputs!$H$95,IF(AND(AN$5&gt;=Inputs!$C$96,AN$5&lt;Inputs!$D$96),Inputs!$H$96,IF(AND(AN$5&gt;=Inputs!$C$97,AN$5&lt;Inputs!$D$97),Inputs!$H$97,IF(AND(AN$5&gt;=Inputs!$C$98,AN$5&lt;Inputs!$D$98),Inputs!$H$98,IF(AND(AN$5&gt;=Inputs!$C$99,AN$5&lt;Inputs!$D$99),Inputs!$H$99,IF(AND(AN$5&gt;=Inputs!$C$100,AN$5&lt;Inputs!$D$100),Inputs!$H$100,0))))))))))))</f>
        <v>3</v>
      </c>
      <c r="AO123" s="38">
        <f>IF(AND(AO$5&gt;=Inputs!$C$89,AO$5&lt;Inputs!$D$89),Inputs!$H$89,IF(AND(AO$5&gt;=Inputs!$C$90,AO$5&lt;Inputs!$D$90),Inputs!$H$90,IF(AND(AO$5&gt;=Inputs!$C$91,AO$5&lt;Inputs!$D$91),Inputs!$H$91,IF(AND(AO$5&gt;=Inputs!$C$92,AO$5&lt;Inputs!$D$92),Inputs!$H$92,IF(AND(AO$5&gt;=Inputs!$C$93,AO$5&lt;Inputs!$D$93),Inputs!$H$93,IF(AND(AO$5&gt;=Inputs!$C$94,AO$5&lt;Inputs!$D$94),Inputs!$H$94,IF(AND(AO$5&gt;=Inputs!$C$95,AO$5&lt;Inputs!$D$95),Inputs!$H$95,IF(AND(AO$5&gt;=Inputs!$C$96,AO$5&lt;Inputs!$D$96),Inputs!$H$96,IF(AND(AO$5&gt;=Inputs!$C$97,AO$5&lt;Inputs!$D$97),Inputs!$H$97,IF(AND(AO$5&gt;=Inputs!$C$98,AO$5&lt;Inputs!$D$98),Inputs!$H$98,IF(AND(AO$5&gt;=Inputs!$C$99,AO$5&lt;Inputs!$D$99),Inputs!$H$99,IF(AND(AO$5&gt;=Inputs!$C$100,AO$5&lt;Inputs!$D$100),Inputs!$H$100,0))))))))))))</f>
        <v>3</v>
      </c>
      <c r="AP123" s="38">
        <f>IF(AND(AP$5&gt;=Inputs!$C$89,AP$5&lt;Inputs!$D$89),Inputs!$H$89,IF(AND(AP$5&gt;=Inputs!$C$90,AP$5&lt;Inputs!$D$90),Inputs!$H$90,IF(AND(AP$5&gt;=Inputs!$C$91,AP$5&lt;Inputs!$D$91),Inputs!$H$91,IF(AND(AP$5&gt;=Inputs!$C$92,AP$5&lt;Inputs!$D$92),Inputs!$H$92,IF(AND(AP$5&gt;=Inputs!$C$93,AP$5&lt;Inputs!$D$93),Inputs!$H$93,IF(AND(AP$5&gt;=Inputs!$C$94,AP$5&lt;Inputs!$D$94),Inputs!$H$94,IF(AND(AP$5&gt;=Inputs!$C$95,AP$5&lt;Inputs!$D$95),Inputs!$H$95,IF(AND(AP$5&gt;=Inputs!$C$96,AP$5&lt;Inputs!$D$96),Inputs!$H$96,IF(AND(AP$5&gt;=Inputs!$C$97,AP$5&lt;Inputs!$D$97),Inputs!$H$97,IF(AND(AP$5&gt;=Inputs!$C$98,AP$5&lt;Inputs!$D$98),Inputs!$H$98,IF(AND(AP$5&gt;=Inputs!$C$99,AP$5&lt;Inputs!$D$99),Inputs!$H$99,IF(AND(AP$5&gt;=Inputs!$C$100,AP$5&lt;Inputs!$D$100),Inputs!$H$100,0))))))))))))</f>
        <v>3</v>
      </c>
      <c r="AQ123" s="38">
        <f>IF(AND(AQ$5&gt;=Inputs!$C$89,AQ$5&lt;Inputs!$D$89),Inputs!$H$89,IF(AND(AQ$5&gt;=Inputs!$C$90,AQ$5&lt;Inputs!$D$90),Inputs!$H$90,IF(AND(AQ$5&gt;=Inputs!$C$91,AQ$5&lt;Inputs!$D$91),Inputs!$H$91,IF(AND(AQ$5&gt;=Inputs!$C$92,AQ$5&lt;Inputs!$D$92),Inputs!$H$92,IF(AND(AQ$5&gt;=Inputs!$C$93,AQ$5&lt;Inputs!$D$93),Inputs!$H$93,IF(AND(AQ$5&gt;=Inputs!$C$94,AQ$5&lt;Inputs!$D$94),Inputs!$H$94,IF(AND(AQ$5&gt;=Inputs!$C$95,AQ$5&lt;Inputs!$D$95),Inputs!$H$95,IF(AND(AQ$5&gt;=Inputs!$C$96,AQ$5&lt;Inputs!$D$96),Inputs!$H$96,IF(AND(AQ$5&gt;=Inputs!$C$97,AQ$5&lt;Inputs!$D$97),Inputs!$H$97,IF(AND(AQ$5&gt;=Inputs!$C$98,AQ$5&lt;Inputs!$D$98),Inputs!$H$98,IF(AND(AQ$5&gt;=Inputs!$C$99,AQ$5&lt;Inputs!$D$99),Inputs!$H$99,IF(AND(AQ$5&gt;=Inputs!$C$100,AQ$5&lt;Inputs!$D$100),Inputs!$H$100,0))))))))))))</f>
        <v>3</v>
      </c>
      <c r="AR123" s="38">
        <f>IF(AND(AR$5&gt;=Inputs!$C$89,AR$5&lt;Inputs!$D$89),Inputs!$H$89,IF(AND(AR$5&gt;=Inputs!$C$90,AR$5&lt;Inputs!$D$90),Inputs!$H$90,IF(AND(AR$5&gt;=Inputs!$C$91,AR$5&lt;Inputs!$D$91),Inputs!$H$91,IF(AND(AR$5&gt;=Inputs!$C$92,AR$5&lt;Inputs!$D$92),Inputs!$H$92,IF(AND(AR$5&gt;=Inputs!$C$93,AR$5&lt;Inputs!$D$93),Inputs!$H$93,IF(AND(AR$5&gt;=Inputs!$C$94,AR$5&lt;Inputs!$D$94),Inputs!$H$94,IF(AND(AR$5&gt;=Inputs!$C$95,AR$5&lt;Inputs!$D$95),Inputs!$H$95,IF(AND(AR$5&gt;=Inputs!$C$96,AR$5&lt;Inputs!$D$96),Inputs!$H$96,IF(AND(AR$5&gt;=Inputs!$C$97,AR$5&lt;Inputs!$D$97),Inputs!$H$97,IF(AND(AR$5&gt;=Inputs!$C$98,AR$5&lt;Inputs!$D$98),Inputs!$H$98,IF(AND(AR$5&gt;=Inputs!$C$99,AR$5&lt;Inputs!$D$99),Inputs!$H$99,IF(AND(AR$5&gt;=Inputs!$C$100,AR$5&lt;Inputs!$D$100),Inputs!$H$100,0))))))))))))</f>
        <v>3</v>
      </c>
      <c r="AS123" s="38">
        <f>IF(AND(AS$5&gt;=Inputs!$C$89,AS$5&lt;Inputs!$D$89),Inputs!$H$89,IF(AND(AS$5&gt;=Inputs!$C$90,AS$5&lt;Inputs!$D$90),Inputs!$H$90,IF(AND(AS$5&gt;=Inputs!$C$91,AS$5&lt;Inputs!$D$91),Inputs!$H$91,IF(AND(AS$5&gt;=Inputs!$C$92,AS$5&lt;Inputs!$D$92),Inputs!$H$92,IF(AND(AS$5&gt;=Inputs!$C$93,AS$5&lt;Inputs!$D$93),Inputs!$H$93,IF(AND(AS$5&gt;=Inputs!$C$94,AS$5&lt;Inputs!$D$94),Inputs!$H$94,IF(AND(AS$5&gt;=Inputs!$C$95,AS$5&lt;Inputs!$D$95),Inputs!$H$95,IF(AND(AS$5&gt;=Inputs!$C$96,AS$5&lt;Inputs!$D$96),Inputs!$H$96,IF(AND(AS$5&gt;=Inputs!$C$97,AS$5&lt;Inputs!$D$97),Inputs!$H$97,IF(AND(AS$5&gt;=Inputs!$C$98,AS$5&lt;Inputs!$D$98),Inputs!$H$98,IF(AND(AS$5&gt;=Inputs!$C$99,AS$5&lt;Inputs!$D$99),Inputs!$H$99,IF(AND(AS$5&gt;=Inputs!$C$100,AS$5&lt;Inputs!$D$100),Inputs!$H$100,0))))))))))))</f>
        <v>3</v>
      </c>
      <c r="AT123" s="38">
        <f>IF(AND(AT$5&gt;=Inputs!$C$89,AT$5&lt;Inputs!$D$89),Inputs!$H$89,IF(AND(AT$5&gt;=Inputs!$C$90,AT$5&lt;Inputs!$D$90),Inputs!$H$90,IF(AND(AT$5&gt;=Inputs!$C$91,AT$5&lt;Inputs!$D$91),Inputs!$H$91,IF(AND(AT$5&gt;=Inputs!$C$92,AT$5&lt;Inputs!$D$92),Inputs!$H$92,IF(AND(AT$5&gt;=Inputs!$C$93,AT$5&lt;Inputs!$D$93),Inputs!$H$93,IF(AND(AT$5&gt;=Inputs!$C$94,AT$5&lt;Inputs!$D$94),Inputs!$H$94,IF(AND(AT$5&gt;=Inputs!$C$95,AT$5&lt;Inputs!$D$95),Inputs!$H$95,IF(AND(AT$5&gt;=Inputs!$C$96,AT$5&lt;Inputs!$D$96),Inputs!$H$96,IF(AND(AT$5&gt;=Inputs!$C$97,AT$5&lt;Inputs!$D$97),Inputs!$H$97,IF(AND(AT$5&gt;=Inputs!$C$98,AT$5&lt;Inputs!$D$98),Inputs!$H$98,IF(AND(AT$5&gt;=Inputs!$C$99,AT$5&lt;Inputs!$D$99),Inputs!$H$99,IF(AND(AT$5&gt;=Inputs!$C$100,AT$5&lt;Inputs!$D$100),Inputs!$H$100,0))))))))))))</f>
        <v>3</v>
      </c>
      <c r="AU123" s="38">
        <f>IF(AND(AU$5&gt;=Inputs!$C$89,AU$5&lt;Inputs!$D$89),Inputs!$H$89,IF(AND(AU$5&gt;=Inputs!$C$90,AU$5&lt;Inputs!$D$90),Inputs!$H$90,IF(AND(AU$5&gt;=Inputs!$C$91,AU$5&lt;Inputs!$D$91),Inputs!$H$91,IF(AND(AU$5&gt;=Inputs!$C$92,AU$5&lt;Inputs!$D$92),Inputs!$H$92,IF(AND(AU$5&gt;=Inputs!$C$93,AU$5&lt;Inputs!$D$93),Inputs!$H$93,IF(AND(AU$5&gt;=Inputs!$C$94,AU$5&lt;Inputs!$D$94),Inputs!$H$94,IF(AND(AU$5&gt;=Inputs!$C$95,AU$5&lt;Inputs!$D$95),Inputs!$H$95,IF(AND(AU$5&gt;=Inputs!$C$96,AU$5&lt;Inputs!$D$96),Inputs!$H$96,IF(AND(AU$5&gt;=Inputs!$C$97,AU$5&lt;Inputs!$D$97),Inputs!$H$97,IF(AND(AU$5&gt;=Inputs!$C$98,AU$5&lt;Inputs!$D$98),Inputs!$H$98,IF(AND(AU$5&gt;=Inputs!$C$99,AU$5&lt;Inputs!$D$99),Inputs!$H$99,IF(AND(AU$5&gt;=Inputs!$C$100,AU$5&lt;Inputs!$D$100),Inputs!$H$100,0))))))))))))</f>
        <v>3</v>
      </c>
      <c r="AV123" s="38">
        <f>IF(AND(AV$5&gt;=Inputs!$C$89,AV$5&lt;Inputs!$D$89),Inputs!$H$89,IF(AND(AV$5&gt;=Inputs!$C$90,AV$5&lt;Inputs!$D$90),Inputs!$H$90,IF(AND(AV$5&gt;=Inputs!$C$91,AV$5&lt;Inputs!$D$91),Inputs!$H$91,IF(AND(AV$5&gt;=Inputs!$C$92,AV$5&lt;Inputs!$D$92),Inputs!$H$92,IF(AND(AV$5&gt;=Inputs!$C$93,AV$5&lt;Inputs!$D$93),Inputs!$H$93,IF(AND(AV$5&gt;=Inputs!$C$94,AV$5&lt;Inputs!$D$94),Inputs!$H$94,IF(AND(AV$5&gt;=Inputs!$C$95,AV$5&lt;Inputs!$D$95),Inputs!$H$95,IF(AND(AV$5&gt;=Inputs!$C$96,AV$5&lt;Inputs!$D$96),Inputs!$H$96,IF(AND(AV$5&gt;=Inputs!$C$97,AV$5&lt;Inputs!$D$97),Inputs!$H$97,IF(AND(AV$5&gt;=Inputs!$C$98,AV$5&lt;Inputs!$D$98),Inputs!$H$98,IF(AND(AV$5&gt;=Inputs!$C$99,AV$5&lt;Inputs!$D$99),Inputs!$H$99,IF(AND(AV$5&gt;=Inputs!$C$100,AV$5&lt;Inputs!$D$100),Inputs!$H$100,0))))))))))))</f>
        <v>3</v>
      </c>
      <c r="AW123" s="38">
        <f>IF(AND(AW$5&gt;=Inputs!$C$89,AW$5&lt;Inputs!$D$89),Inputs!$H$89,IF(AND(AW$5&gt;=Inputs!$C$90,AW$5&lt;Inputs!$D$90),Inputs!$H$90,IF(AND(AW$5&gt;=Inputs!$C$91,AW$5&lt;Inputs!$D$91),Inputs!$H$91,IF(AND(AW$5&gt;=Inputs!$C$92,AW$5&lt;Inputs!$D$92),Inputs!$H$92,IF(AND(AW$5&gt;=Inputs!$C$93,AW$5&lt;Inputs!$D$93),Inputs!$H$93,IF(AND(AW$5&gt;=Inputs!$C$94,AW$5&lt;Inputs!$D$94),Inputs!$H$94,IF(AND(AW$5&gt;=Inputs!$C$95,AW$5&lt;Inputs!$D$95),Inputs!$H$95,IF(AND(AW$5&gt;=Inputs!$C$96,AW$5&lt;Inputs!$D$96),Inputs!$H$96,IF(AND(AW$5&gt;=Inputs!$C$97,AW$5&lt;Inputs!$D$97),Inputs!$H$97,IF(AND(AW$5&gt;=Inputs!$C$98,AW$5&lt;Inputs!$D$98),Inputs!$H$98,IF(AND(AW$5&gt;=Inputs!$C$99,AW$5&lt;Inputs!$D$99),Inputs!$H$99,IF(AND(AW$5&gt;=Inputs!$C$100,AW$5&lt;Inputs!$D$100),Inputs!$H$100,0))))))))))))</f>
        <v>3</v>
      </c>
      <c r="AX123" s="38">
        <f>IF(AND(AX$5&gt;=Inputs!$C$89,AX$5&lt;Inputs!$D$89),Inputs!$H$89,IF(AND(AX$5&gt;=Inputs!$C$90,AX$5&lt;Inputs!$D$90),Inputs!$H$90,IF(AND(AX$5&gt;=Inputs!$C$91,AX$5&lt;Inputs!$D$91),Inputs!$H$91,IF(AND(AX$5&gt;=Inputs!$C$92,AX$5&lt;Inputs!$D$92),Inputs!$H$92,IF(AND(AX$5&gt;=Inputs!$C$93,AX$5&lt;Inputs!$D$93),Inputs!$H$93,IF(AND(AX$5&gt;=Inputs!$C$94,AX$5&lt;Inputs!$D$94),Inputs!$H$94,IF(AND(AX$5&gt;=Inputs!$C$95,AX$5&lt;Inputs!$D$95),Inputs!$H$95,IF(AND(AX$5&gt;=Inputs!$C$96,AX$5&lt;Inputs!$D$96),Inputs!$H$96,IF(AND(AX$5&gt;=Inputs!$C$97,AX$5&lt;Inputs!$D$97),Inputs!$H$97,IF(AND(AX$5&gt;=Inputs!$C$98,AX$5&lt;Inputs!$D$98),Inputs!$H$98,IF(AND(AX$5&gt;=Inputs!$C$99,AX$5&lt;Inputs!$D$99),Inputs!$H$99,IF(AND(AX$5&gt;=Inputs!$C$100,AX$5&lt;Inputs!$D$100),Inputs!$H$100,0))))))))))))</f>
        <v>3</v>
      </c>
      <c r="AY123" s="38">
        <f>IF(AND(AY$5&gt;=Inputs!$C$89,AY$5&lt;Inputs!$D$89),Inputs!$H$89,IF(AND(AY$5&gt;=Inputs!$C$90,AY$5&lt;Inputs!$D$90),Inputs!$H$90,IF(AND(AY$5&gt;=Inputs!$C$91,AY$5&lt;Inputs!$D$91),Inputs!$H$91,IF(AND(AY$5&gt;=Inputs!$C$92,AY$5&lt;Inputs!$D$92),Inputs!$H$92,IF(AND(AY$5&gt;=Inputs!$C$93,AY$5&lt;Inputs!$D$93),Inputs!$H$93,IF(AND(AY$5&gt;=Inputs!$C$94,AY$5&lt;Inputs!$D$94),Inputs!$H$94,IF(AND(AY$5&gt;=Inputs!$C$95,AY$5&lt;Inputs!$D$95),Inputs!$H$95,IF(AND(AY$5&gt;=Inputs!$C$96,AY$5&lt;Inputs!$D$96),Inputs!$H$96,IF(AND(AY$5&gt;=Inputs!$C$97,AY$5&lt;Inputs!$D$97),Inputs!$H$97,IF(AND(AY$5&gt;=Inputs!$C$98,AY$5&lt;Inputs!$D$98),Inputs!$H$98,IF(AND(AY$5&gt;=Inputs!$C$99,AY$5&lt;Inputs!$D$99),Inputs!$H$99,IF(AND(AY$5&gt;=Inputs!$C$100,AY$5&lt;Inputs!$D$100),Inputs!$H$100,0))))))))))))</f>
        <v>3</v>
      </c>
      <c r="AZ123" s="38">
        <f>IF(AND(AZ$5&gt;=Inputs!$C$89,AZ$5&lt;Inputs!$D$89),Inputs!$H$89,IF(AND(AZ$5&gt;=Inputs!$C$90,AZ$5&lt;Inputs!$D$90),Inputs!$H$90,IF(AND(AZ$5&gt;=Inputs!$C$91,AZ$5&lt;Inputs!$D$91),Inputs!$H$91,IF(AND(AZ$5&gt;=Inputs!$C$92,AZ$5&lt;Inputs!$D$92),Inputs!$H$92,IF(AND(AZ$5&gt;=Inputs!$C$93,AZ$5&lt;Inputs!$D$93),Inputs!$H$93,IF(AND(AZ$5&gt;=Inputs!$C$94,AZ$5&lt;Inputs!$D$94),Inputs!$H$94,IF(AND(AZ$5&gt;=Inputs!$C$95,AZ$5&lt;Inputs!$D$95),Inputs!$H$95,IF(AND(AZ$5&gt;=Inputs!$C$96,AZ$5&lt;Inputs!$D$96),Inputs!$H$96,IF(AND(AZ$5&gt;=Inputs!$C$97,AZ$5&lt;Inputs!$D$97),Inputs!$H$97,IF(AND(AZ$5&gt;=Inputs!$C$98,AZ$5&lt;Inputs!$D$98),Inputs!$H$98,IF(AND(AZ$5&gt;=Inputs!$C$99,AZ$5&lt;Inputs!$D$99),Inputs!$H$99,IF(AND(AZ$5&gt;=Inputs!$C$100,AZ$5&lt;Inputs!$D$100),Inputs!$H$100,0))))))))))))</f>
        <v>3</v>
      </c>
      <c r="BA123" s="38">
        <f>IF(AND(BA$5&gt;=Inputs!$C$89,BA$5&lt;Inputs!$D$89),Inputs!$H$89,IF(AND(BA$5&gt;=Inputs!$C$90,BA$5&lt;Inputs!$D$90),Inputs!$H$90,IF(AND(BA$5&gt;=Inputs!$C$91,BA$5&lt;Inputs!$D$91),Inputs!$H$91,IF(AND(BA$5&gt;=Inputs!$C$92,BA$5&lt;Inputs!$D$92),Inputs!$H$92,IF(AND(BA$5&gt;=Inputs!$C$93,BA$5&lt;Inputs!$D$93),Inputs!$H$93,IF(AND(BA$5&gt;=Inputs!$C$94,BA$5&lt;Inputs!$D$94),Inputs!$H$94,IF(AND(BA$5&gt;=Inputs!$C$95,BA$5&lt;Inputs!$D$95),Inputs!$H$95,IF(AND(BA$5&gt;=Inputs!$C$96,BA$5&lt;Inputs!$D$96),Inputs!$H$96,IF(AND(BA$5&gt;=Inputs!$C$97,BA$5&lt;Inputs!$D$97),Inputs!$H$97,IF(AND(BA$5&gt;=Inputs!$C$98,BA$5&lt;Inputs!$D$98),Inputs!$H$98,IF(AND(BA$5&gt;=Inputs!$C$99,BA$5&lt;Inputs!$D$99),Inputs!$H$99,IF(AND(BA$5&gt;=Inputs!$C$100,BA$5&lt;Inputs!$D$100),Inputs!$H$100,0))))))))))))</f>
        <v>3</v>
      </c>
      <c r="BB123" s="38">
        <f>IF(AND(BB$5&gt;=Inputs!$C$89,BB$5&lt;Inputs!$D$89),Inputs!$H$89,IF(AND(BB$5&gt;=Inputs!$C$90,BB$5&lt;Inputs!$D$90),Inputs!$H$90,IF(AND(BB$5&gt;=Inputs!$C$91,BB$5&lt;Inputs!$D$91),Inputs!$H$91,IF(AND(BB$5&gt;=Inputs!$C$92,BB$5&lt;Inputs!$D$92),Inputs!$H$92,IF(AND(BB$5&gt;=Inputs!$C$93,BB$5&lt;Inputs!$D$93),Inputs!$H$93,IF(AND(BB$5&gt;=Inputs!$C$94,BB$5&lt;Inputs!$D$94),Inputs!$H$94,IF(AND(BB$5&gt;=Inputs!$C$95,BB$5&lt;Inputs!$D$95),Inputs!$H$95,IF(AND(BB$5&gt;=Inputs!$C$96,BB$5&lt;Inputs!$D$96),Inputs!$H$96,IF(AND(BB$5&gt;=Inputs!$C$97,BB$5&lt;Inputs!$D$97),Inputs!$H$97,IF(AND(BB$5&gt;=Inputs!$C$98,BB$5&lt;Inputs!$D$98),Inputs!$H$98,IF(AND(BB$5&gt;=Inputs!$C$99,BB$5&lt;Inputs!$D$99),Inputs!$H$99,IF(AND(BB$5&gt;=Inputs!$C$100,BB$5&lt;Inputs!$D$100),Inputs!$H$100,0))))))))))))</f>
        <v>3</v>
      </c>
      <c r="BC123" s="38">
        <f>IF(AND(BC$5&gt;=Inputs!$C$89,BC$5&lt;Inputs!$D$89),Inputs!$H$89,IF(AND(BC$5&gt;=Inputs!$C$90,BC$5&lt;Inputs!$D$90),Inputs!$H$90,IF(AND(BC$5&gt;=Inputs!$C$91,BC$5&lt;Inputs!$D$91),Inputs!$H$91,IF(AND(BC$5&gt;=Inputs!$C$92,BC$5&lt;Inputs!$D$92),Inputs!$H$92,IF(AND(BC$5&gt;=Inputs!$C$93,BC$5&lt;Inputs!$D$93),Inputs!$H$93,IF(AND(BC$5&gt;=Inputs!$C$94,BC$5&lt;Inputs!$D$94),Inputs!$H$94,IF(AND(BC$5&gt;=Inputs!$C$95,BC$5&lt;Inputs!$D$95),Inputs!$H$95,IF(AND(BC$5&gt;=Inputs!$C$96,BC$5&lt;Inputs!$D$96),Inputs!$H$96,IF(AND(BC$5&gt;=Inputs!$C$97,BC$5&lt;Inputs!$D$97),Inputs!$H$97,IF(AND(BC$5&gt;=Inputs!$C$98,BC$5&lt;Inputs!$D$98),Inputs!$H$98,IF(AND(BC$5&gt;=Inputs!$C$99,BC$5&lt;Inputs!$D$99),Inputs!$H$99,IF(AND(BC$5&gt;=Inputs!$C$100,BC$5&lt;Inputs!$D$100),Inputs!$H$100,0))))))))))))</f>
        <v>3</v>
      </c>
      <c r="BD123" s="38">
        <f>IF(AND(BD$5&gt;=Inputs!$C$89,BD$5&lt;Inputs!$D$89),Inputs!$H$89,IF(AND(BD$5&gt;=Inputs!$C$90,BD$5&lt;Inputs!$D$90),Inputs!$H$90,IF(AND(BD$5&gt;=Inputs!$C$91,BD$5&lt;Inputs!$D$91),Inputs!$H$91,IF(AND(BD$5&gt;=Inputs!$C$92,BD$5&lt;Inputs!$D$92),Inputs!$H$92,IF(AND(BD$5&gt;=Inputs!$C$93,BD$5&lt;Inputs!$D$93),Inputs!$H$93,IF(AND(BD$5&gt;=Inputs!$C$94,BD$5&lt;Inputs!$D$94),Inputs!$H$94,IF(AND(BD$5&gt;=Inputs!$C$95,BD$5&lt;Inputs!$D$95),Inputs!$H$95,IF(AND(BD$5&gt;=Inputs!$C$96,BD$5&lt;Inputs!$D$96),Inputs!$H$96,IF(AND(BD$5&gt;=Inputs!$C$97,BD$5&lt;Inputs!$D$97),Inputs!$H$97,IF(AND(BD$5&gt;=Inputs!$C$98,BD$5&lt;Inputs!$D$98),Inputs!$H$98,IF(AND(BD$5&gt;=Inputs!$C$99,BD$5&lt;Inputs!$D$99),Inputs!$H$99,IF(AND(BD$5&gt;=Inputs!$C$100,BD$5&lt;Inputs!$D$100),Inputs!$H$100,0))))))))))))</f>
        <v>3</v>
      </c>
      <c r="BE123" s="38">
        <f>IF(AND(BE$5&gt;=Inputs!$C$89,BE$5&lt;Inputs!$D$89),Inputs!$H$89,IF(AND(BE$5&gt;=Inputs!$C$90,BE$5&lt;Inputs!$D$90),Inputs!$H$90,IF(AND(BE$5&gt;=Inputs!$C$91,BE$5&lt;Inputs!$D$91),Inputs!$H$91,IF(AND(BE$5&gt;=Inputs!$C$92,BE$5&lt;Inputs!$D$92),Inputs!$H$92,IF(AND(BE$5&gt;=Inputs!$C$93,BE$5&lt;Inputs!$D$93),Inputs!$H$93,IF(AND(BE$5&gt;=Inputs!$C$94,BE$5&lt;Inputs!$D$94),Inputs!$H$94,IF(AND(BE$5&gt;=Inputs!$C$95,BE$5&lt;Inputs!$D$95),Inputs!$H$95,IF(AND(BE$5&gt;=Inputs!$C$96,BE$5&lt;Inputs!$D$96),Inputs!$H$96,IF(AND(BE$5&gt;=Inputs!$C$97,BE$5&lt;Inputs!$D$97),Inputs!$H$97,IF(AND(BE$5&gt;=Inputs!$C$98,BE$5&lt;Inputs!$D$98),Inputs!$H$98,IF(AND(BE$5&gt;=Inputs!$C$99,BE$5&lt;Inputs!$D$99),Inputs!$H$99,IF(AND(BE$5&gt;=Inputs!$C$100,BE$5&lt;Inputs!$D$100),Inputs!$H$100,0))))))))))))</f>
        <v>3</v>
      </c>
      <c r="BF123" s="38">
        <f>IF(AND(BF$5&gt;=Inputs!$C$89,BF$5&lt;Inputs!$D$89),Inputs!$H$89,IF(AND(BF$5&gt;=Inputs!$C$90,BF$5&lt;Inputs!$D$90),Inputs!$H$90,IF(AND(BF$5&gt;=Inputs!$C$91,BF$5&lt;Inputs!$D$91),Inputs!$H$91,IF(AND(BF$5&gt;=Inputs!$C$92,BF$5&lt;Inputs!$D$92),Inputs!$H$92,IF(AND(BF$5&gt;=Inputs!$C$93,BF$5&lt;Inputs!$D$93),Inputs!$H$93,IF(AND(BF$5&gt;=Inputs!$C$94,BF$5&lt;Inputs!$D$94),Inputs!$H$94,IF(AND(BF$5&gt;=Inputs!$C$95,BF$5&lt;Inputs!$D$95),Inputs!$H$95,IF(AND(BF$5&gt;=Inputs!$C$96,BF$5&lt;Inputs!$D$96),Inputs!$H$96,IF(AND(BF$5&gt;=Inputs!$C$97,BF$5&lt;Inputs!$D$97),Inputs!$H$97,IF(AND(BF$5&gt;=Inputs!$C$98,BF$5&lt;Inputs!$D$98),Inputs!$H$98,IF(AND(BF$5&gt;=Inputs!$C$99,BF$5&lt;Inputs!$D$99),Inputs!$H$99,IF(AND(BF$5&gt;=Inputs!$C$100,BF$5&lt;Inputs!$D$100),Inputs!$H$100,0))))))))))))</f>
        <v>3</v>
      </c>
      <c r="BG123" s="38">
        <f>IF(AND(BG$5&gt;=Inputs!$C$89,BG$5&lt;Inputs!$D$89),Inputs!$H$89,IF(AND(BG$5&gt;=Inputs!$C$90,BG$5&lt;Inputs!$D$90),Inputs!$H$90,IF(AND(BG$5&gt;=Inputs!$C$91,BG$5&lt;Inputs!$D$91),Inputs!$H$91,IF(AND(BG$5&gt;=Inputs!$C$92,BG$5&lt;Inputs!$D$92),Inputs!$H$92,IF(AND(BG$5&gt;=Inputs!$C$93,BG$5&lt;Inputs!$D$93),Inputs!$H$93,IF(AND(BG$5&gt;=Inputs!$C$94,BG$5&lt;Inputs!$D$94),Inputs!$H$94,IF(AND(BG$5&gt;=Inputs!$C$95,BG$5&lt;Inputs!$D$95),Inputs!$H$95,IF(AND(BG$5&gt;=Inputs!$C$96,BG$5&lt;Inputs!$D$96),Inputs!$H$96,IF(AND(BG$5&gt;=Inputs!$C$97,BG$5&lt;Inputs!$D$97),Inputs!$H$97,IF(AND(BG$5&gt;=Inputs!$C$98,BG$5&lt;Inputs!$D$98),Inputs!$H$98,IF(AND(BG$5&gt;=Inputs!$C$99,BG$5&lt;Inputs!$D$99),Inputs!$H$99,IF(AND(BG$5&gt;=Inputs!$C$100,BG$5&lt;Inputs!$D$100),Inputs!$H$100,0))))))))))))</f>
        <v>3</v>
      </c>
      <c r="BH123" s="38">
        <f>IF(AND(BH$5&gt;=Inputs!$C$89,BH$5&lt;Inputs!$D$89),Inputs!$H$89,IF(AND(BH$5&gt;=Inputs!$C$90,BH$5&lt;Inputs!$D$90),Inputs!$H$90,IF(AND(BH$5&gt;=Inputs!$C$91,BH$5&lt;Inputs!$D$91),Inputs!$H$91,IF(AND(BH$5&gt;=Inputs!$C$92,BH$5&lt;Inputs!$D$92),Inputs!$H$92,IF(AND(BH$5&gt;=Inputs!$C$93,BH$5&lt;Inputs!$D$93),Inputs!$H$93,IF(AND(BH$5&gt;=Inputs!$C$94,BH$5&lt;Inputs!$D$94),Inputs!$H$94,IF(AND(BH$5&gt;=Inputs!$C$95,BH$5&lt;Inputs!$D$95),Inputs!$H$95,IF(AND(BH$5&gt;=Inputs!$C$96,BH$5&lt;Inputs!$D$96),Inputs!$H$96,IF(AND(BH$5&gt;=Inputs!$C$97,BH$5&lt;Inputs!$D$97),Inputs!$H$97,IF(AND(BH$5&gt;=Inputs!$C$98,BH$5&lt;Inputs!$D$98),Inputs!$H$98,IF(AND(BH$5&gt;=Inputs!$C$99,BH$5&lt;Inputs!$D$99),Inputs!$H$99,IF(AND(BH$5&gt;=Inputs!$C$100,BH$5&lt;Inputs!$D$100),Inputs!$H$100,0))))))))))))</f>
        <v>3</v>
      </c>
      <c r="BI123" s="38">
        <f>IF(AND(BI$5&gt;=Inputs!$C$89,BI$5&lt;Inputs!$D$89),Inputs!$H$89,IF(AND(BI$5&gt;=Inputs!$C$90,BI$5&lt;Inputs!$D$90),Inputs!$H$90,IF(AND(BI$5&gt;=Inputs!$C$91,BI$5&lt;Inputs!$D$91),Inputs!$H$91,IF(AND(BI$5&gt;=Inputs!$C$92,BI$5&lt;Inputs!$D$92),Inputs!$H$92,IF(AND(BI$5&gt;=Inputs!$C$93,BI$5&lt;Inputs!$D$93),Inputs!$H$93,IF(AND(BI$5&gt;=Inputs!$C$94,BI$5&lt;Inputs!$D$94),Inputs!$H$94,IF(AND(BI$5&gt;=Inputs!$C$95,BI$5&lt;Inputs!$D$95),Inputs!$H$95,IF(AND(BI$5&gt;=Inputs!$C$96,BI$5&lt;Inputs!$D$96),Inputs!$H$96,IF(AND(BI$5&gt;=Inputs!$C$97,BI$5&lt;Inputs!$D$97),Inputs!$H$97,IF(AND(BI$5&gt;=Inputs!$C$98,BI$5&lt;Inputs!$D$98),Inputs!$H$98,IF(AND(BI$5&gt;=Inputs!$C$99,BI$5&lt;Inputs!$D$99),Inputs!$H$99,IF(AND(BI$5&gt;=Inputs!$C$100,BI$5&lt;Inputs!$D$100),Inputs!$H$100,0))))))))))))</f>
        <v>3</v>
      </c>
      <c r="BJ123" s="38">
        <f>IF(AND(BJ$5&gt;=Inputs!$C$89,BJ$5&lt;Inputs!$D$89),Inputs!$H$89,IF(AND(BJ$5&gt;=Inputs!$C$90,BJ$5&lt;Inputs!$D$90),Inputs!$H$90,IF(AND(BJ$5&gt;=Inputs!$C$91,BJ$5&lt;Inputs!$D$91),Inputs!$H$91,IF(AND(BJ$5&gt;=Inputs!$C$92,BJ$5&lt;Inputs!$D$92),Inputs!$H$92,IF(AND(BJ$5&gt;=Inputs!$C$93,BJ$5&lt;Inputs!$D$93),Inputs!$H$93,IF(AND(BJ$5&gt;=Inputs!$C$94,BJ$5&lt;Inputs!$D$94),Inputs!$H$94,IF(AND(BJ$5&gt;=Inputs!$C$95,BJ$5&lt;Inputs!$D$95),Inputs!$H$95,IF(AND(BJ$5&gt;=Inputs!$C$96,BJ$5&lt;Inputs!$D$96),Inputs!$H$96,IF(AND(BJ$5&gt;=Inputs!$C$97,BJ$5&lt;Inputs!$D$97),Inputs!$H$97,IF(AND(BJ$5&gt;=Inputs!$C$98,BJ$5&lt;Inputs!$D$98),Inputs!$H$98,IF(AND(BJ$5&gt;=Inputs!$C$99,BJ$5&lt;Inputs!$D$99),Inputs!$H$99,IF(AND(BJ$5&gt;=Inputs!$C$100,BJ$5&lt;Inputs!$D$100),Inputs!$H$100,0))))))))))))</f>
        <v>3</v>
      </c>
      <c r="BK123" s="38">
        <f>IF(AND(BK$5&gt;=Inputs!$C$89,BK$5&lt;Inputs!$D$89),Inputs!$H$89,IF(AND(BK$5&gt;=Inputs!$C$90,BK$5&lt;Inputs!$D$90),Inputs!$H$90,IF(AND(BK$5&gt;=Inputs!$C$91,BK$5&lt;Inputs!$D$91),Inputs!$H$91,IF(AND(BK$5&gt;=Inputs!$C$92,BK$5&lt;Inputs!$D$92),Inputs!$H$92,IF(AND(BK$5&gt;=Inputs!$C$93,BK$5&lt;Inputs!$D$93),Inputs!$H$93,IF(AND(BK$5&gt;=Inputs!$C$94,BK$5&lt;Inputs!$D$94),Inputs!$H$94,IF(AND(BK$5&gt;=Inputs!$C$95,BK$5&lt;Inputs!$D$95),Inputs!$H$95,IF(AND(BK$5&gt;=Inputs!$C$96,BK$5&lt;Inputs!$D$96),Inputs!$H$96,IF(AND(BK$5&gt;=Inputs!$C$97,BK$5&lt;Inputs!$D$97),Inputs!$H$97,IF(AND(BK$5&gt;=Inputs!$C$98,BK$5&lt;Inputs!$D$98),Inputs!$H$98,IF(AND(BK$5&gt;=Inputs!$C$99,BK$5&lt;Inputs!$D$99),Inputs!$H$99,IF(AND(BK$5&gt;=Inputs!$C$100,BK$5&lt;Inputs!$D$100),Inputs!$H$100,0))))))))))))</f>
        <v>3</v>
      </c>
      <c r="BL123" s="38">
        <f>IF(AND(BL$5&gt;=Inputs!$C$89,BL$5&lt;Inputs!$D$89),Inputs!$H$89,IF(AND(BL$5&gt;=Inputs!$C$90,BL$5&lt;Inputs!$D$90),Inputs!$H$90,IF(AND(BL$5&gt;=Inputs!$C$91,BL$5&lt;Inputs!$D$91),Inputs!$H$91,IF(AND(BL$5&gt;=Inputs!$C$92,BL$5&lt;Inputs!$D$92),Inputs!$H$92,IF(AND(BL$5&gt;=Inputs!$C$93,BL$5&lt;Inputs!$D$93),Inputs!$H$93,IF(AND(BL$5&gt;=Inputs!$C$94,BL$5&lt;Inputs!$D$94),Inputs!$H$94,IF(AND(BL$5&gt;=Inputs!$C$95,BL$5&lt;Inputs!$D$95),Inputs!$H$95,IF(AND(BL$5&gt;=Inputs!$C$96,BL$5&lt;Inputs!$D$96),Inputs!$H$96,IF(AND(BL$5&gt;=Inputs!$C$97,BL$5&lt;Inputs!$D$97),Inputs!$H$97,IF(AND(BL$5&gt;=Inputs!$C$98,BL$5&lt;Inputs!$D$98),Inputs!$H$98,IF(AND(BL$5&gt;=Inputs!$C$99,BL$5&lt;Inputs!$D$99),Inputs!$H$99,IF(AND(BL$5&gt;=Inputs!$C$100,BL$5&lt;Inputs!$D$100),Inputs!$H$100,0))))))))))))</f>
        <v>3</v>
      </c>
      <c r="BM123" s="38">
        <f>IF(AND(BM$5&gt;=Inputs!$C$89,BM$5&lt;Inputs!$D$89),Inputs!$H$89,IF(AND(BM$5&gt;=Inputs!$C$90,BM$5&lt;Inputs!$D$90),Inputs!$H$90,IF(AND(BM$5&gt;=Inputs!$C$91,BM$5&lt;Inputs!$D$91),Inputs!$H$91,IF(AND(BM$5&gt;=Inputs!$C$92,BM$5&lt;Inputs!$D$92),Inputs!$H$92,IF(AND(BM$5&gt;=Inputs!$C$93,BM$5&lt;Inputs!$D$93),Inputs!$H$93,IF(AND(BM$5&gt;=Inputs!$C$94,BM$5&lt;Inputs!$D$94),Inputs!$H$94,IF(AND(BM$5&gt;=Inputs!$C$95,BM$5&lt;Inputs!$D$95),Inputs!$H$95,IF(AND(BM$5&gt;=Inputs!$C$96,BM$5&lt;Inputs!$D$96),Inputs!$H$96,IF(AND(BM$5&gt;=Inputs!$C$97,BM$5&lt;Inputs!$D$97),Inputs!$H$97,IF(AND(BM$5&gt;=Inputs!$C$98,BM$5&lt;Inputs!$D$98),Inputs!$H$98,IF(AND(BM$5&gt;=Inputs!$C$99,BM$5&lt;Inputs!$D$99),Inputs!$H$99,IF(AND(BM$5&gt;=Inputs!$C$100,BM$5&lt;Inputs!$D$100),Inputs!$H$100,0))))))))))))</f>
        <v>3</v>
      </c>
      <c r="BN123" s="38">
        <f>IF(AND(BN$5&gt;=Inputs!$C$89,BN$5&lt;Inputs!$D$89),Inputs!$H$89,IF(AND(BN$5&gt;=Inputs!$C$90,BN$5&lt;Inputs!$D$90),Inputs!$H$90,IF(AND(BN$5&gt;=Inputs!$C$91,BN$5&lt;Inputs!$D$91),Inputs!$H$91,IF(AND(BN$5&gt;=Inputs!$C$92,BN$5&lt;Inputs!$D$92),Inputs!$H$92,IF(AND(BN$5&gt;=Inputs!$C$93,BN$5&lt;Inputs!$D$93),Inputs!$H$93,IF(AND(BN$5&gt;=Inputs!$C$94,BN$5&lt;Inputs!$D$94),Inputs!$H$94,IF(AND(BN$5&gt;=Inputs!$C$95,BN$5&lt;Inputs!$D$95),Inputs!$H$95,IF(AND(BN$5&gt;=Inputs!$C$96,BN$5&lt;Inputs!$D$96),Inputs!$H$96,IF(AND(BN$5&gt;=Inputs!$C$97,BN$5&lt;Inputs!$D$97),Inputs!$H$97,IF(AND(BN$5&gt;=Inputs!$C$98,BN$5&lt;Inputs!$D$98),Inputs!$H$98,IF(AND(BN$5&gt;=Inputs!$C$99,BN$5&lt;Inputs!$D$99),Inputs!$H$99,IF(AND(BN$5&gt;=Inputs!$C$100,BN$5&lt;Inputs!$D$100),Inputs!$H$100,0))))))))))))</f>
        <v>3</v>
      </c>
      <c r="BO123" s="38">
        <f>IF(AND(BO$5&gt;=Inputs!$C$89,BO$5&lt;Inputs!$D$89),Inputs!$H$89,IF(AND(BO$5&gt;=Inputs!$C$90,BO$5&lt;Inputs!$D$90),Inputs!$H$90,IF(AND(BO$5&gt;=Inputs!$C$91,BO$5&lt;Inputs!$D$91),Inputs!$H$91,IF(AND(BO$5&gt;=Inputs!$C$92,BO$5&lt;Inputs!$D$92),Inputs!$H$92,IF(AND(BO$5&gt;=Inputs!$C$93,BO$5&lt;Inputs!$D$93),Inputs!$H$93,IF(AND(BO$5&gt;=Inputs!$C$94,BO$5&lt;Inputs!$D$94),Inputs!$H$94,IF(AND(BO$5&gt;=Inputs!$C$95,BO$5&lt;Inputs!$D$95),Inputs!$H$95,IF(AND(BO$5&gt;=Inputs!$C$96,BO$5&lt;Inputs!$D$96),Inputs!$H$96,IF(AND(BO$5&gt;=Inputs!$C$97,BO$5&lt;Inputs!$D$97),Inputs!$H$97,IF(AND(BO$5&gt;=Inputs!$C$98,BO$5&lt;Inputs!$D$98),Inputs!$H$98,IF(AND(BO$5&gt;=Inputs!$C$99,BO$5&lt;Inputs!$D$99),Inputs!$H$99,IF(AND(BO$5&gt;=Inputs!$C$100,BO$5&lt;Inputs!$D$100),Inputs!$H$100,0))))))))))))</f>
        <v>3</v>
      </c>
      <c r="BP123" s="38">
        <f>IF(AND(BP$5&gt;=Inputs!$C$89,BP$5&lt;Inputs!$D$89),Inputs!$H$89,IF(AND(BP$5&gt;=Inputs!$C$90,BP$5&lt;Inputs!$D$90),Inputs!$H$90,IF(AND(BP$5&gt;=Inputs!$C$91,BP$5&lt;Inputs!$D$91),Inputs!$H$91,IF(AND(BP$5&gt;=Inputs!$C$92,BP$5&lt;Inputs!$D$92),Inputs!$H$92,IF(AND(BP$5&gt;=Inputs!$C$93,BP$5&lt;Inputs!$D$93),Inputs!$H$93,IF(AND(BP$5&gt;=Inputs!$C$94,BP$5&lt;Inputs!$D$94),Inputs!$H$94,IF(AND(BP$5&gt;=Inputs!$C$95,BP$5&lt;Inputs!$D$95),Inputs!$H$95,IF(AND(BP$5&gt;=Inputs!$C$96,BP$5&lt;Inputs!$D$96),Inputs!$H$96,IF(AND(BP$5&gt;=Inputs!$C$97,BP$5&lt;Inputs!$D$97),Inputs!$H$97,IF(AND(BP$5&gt;=Inputs!$C$98,BP$5&lt;Inputs!$D$98),Inputs!$H$98,IF(AND(BP$5&gt;=Inputs!$C$99,BP$5&lt;Inputs!$D$99),Inputs!$H$99,IF(AND(BP$5&gt;=Inputs!$C$100,BP$5&lt;Inputs!$D$100),Inputs!$H$100,0))))))))))))</f>
        <v>3</v>
      </c>
      <c r="BQ123" s="38">
        <f>IF(AND(BQ$5&gt;=Inputs!$C$89,BQ$5&lt;Inputs!$D$89),Inputs!$H$89,IF(AND(BQ$5&gt;=Inputs!$C$90,BQ$5&lt;Inputs!$D$90),Inputs!$H$90,IF(AND(BQ$5&gt;=Inputs!$C$91,BQ$5&lt;Inputs!$D$91),Inputs!$H$91,IF(AND(BQ$5&gt;=Inputs!$C$92,BQ$5&lt;Inputs!$D$92),Inputs!$H$92,IF(AND(BQ$5&gt;=Inputs!$C$93,BQ$5&lt;Inputs!$D$93),Inputs!$H$93,IF(AND(BQ$5&gt;=Inputs!$C$94,BQ$5&lt;Inputs!$D$94),Inputs!$H$94,IF(AND(BQ$5&gt;=Inputs!$C$95,BQ$5&lt;Inputs!$D$95),Inputs!$H$95,IF(AND(BQ$5&gt;=Inputs!$C$96,BQ$5&lt;Inputs!$D$96),Inputs!$H$96,IF(AND(BQ$5&gt;=Inputs!$C$97,BQ$5&lt;Inputs!$D$97),Inputs!$H$97,IF(AND(BQ$5&gt;=Inputs!$C$98,BQ$5&lt;Inputs!$D$98),Inputs!$H$98,IF(AND(BQ$5&gt;=Inputs!$C$99,BQ$5&lt;Inputs!$D$99),Inputs!$H$99,IF(AND(BQ$5&gt;=Inputs!$C$100,BQ$5&lt;Inputs!$D$100),Inputs!$H$100,0))))))))))))</f>
        <v>3</v>
      </c>
      <c r="BR123" s="38">
        <f>IF(AND(BR$5&gt;=Inputs!$C$89,BR$5&lt;Inputs!$D$89),Inputs!$H$89,IF(AND(BR$5&gt;=Inputs!$C$90,BR$5&lt;Inputs!$D$90),Inputs!$H$90,IF(AND(BR$5&gt;=Inputs!$C$91,BR$5&lt;Inputs!$D$91),Inputs!$H$91,IF(AND(BR$5&gt;=Inputs!$C$92,BR$5&lt;Inputs!$D$92),Inputs!$H$92,IF(AND(BR$5&gt;=Inputs!$C$93,BR$5&lt;Inputs!$D$93),Inputs!$H$93,IF(AND(BR$5&gt;=Inputs!$C$94,BR$5&lt;Inputs!$D$94),Inputs!$H$94,IF(AND(BR$5&gt;=Inputs!$C$95,BR$5&lt;Inputs!$D$95),Inputs!$H$95,IF(AND(BR$5&gt;=Inputs!$C$96,BR$5&lt;Inputs!$D$96),Inputs!$H$96,IF(AND(BR$5&gt;=Inputs!$C$97,BR$5&lt;Inputs!$D$97),Inputs!$H$97,IF(AND(BR$5&gt;=Inputs!$C$98,BR$5&lt;Inputs!$D$98),Inputs!$H$98,IF(AND(BR$5&gt;=Inputs!$C$99,BR$5&lt;Inputs!$D$99),Inputs!$H$99,IF(AND(BR$5&gt;=Inputs!$C$100,BR$5&lt;Inputs!$D$100),Inputs!$H$100,0))))))))))))</f>
        <v>3</v>
      </c>
      <c r="BS123" s="38">
        <f>IF(AND(BS$5&gt;=Inputs!$C$89,BS$5&lt;Inputs!$D$89),Inputs!$H$89,IF(AND(BS$5&gt;=Inputs!$C$90,BS$5&lt;Inputs!$D$90),Inputs!$H$90,IF(AND(BS$5&gt;=Inputs!$C$91,BS$5&lt;Inputs!$D$91),Inputs!$H$91,IF(AND(BS$5&gt;=Inputs!$C$92,BS$5&lt;Inputs!$D$92),Inputs!$H$92,IF(AND(BS$5&gt;=Inputs!$C$93,BS$5&lt;Inputs!$D$93),Inputs!$H$93,IF(AND(BS$5&gt;=Inputs!$C$94,BS$5&lt;Inputs!$D$94),Inputs!$H$94,IF(AND(BS$5&gt;=Inputs!$C$95,BS$5&lt;Inputs!$D$95),Inputs!$H$95,IF(AND(BS$5&gt;=Inputs!$C$96,BS$5&lt;Inputs!$D$96),Inputs!$H$96,IF(AND(BS$5&gt;=Inputs!$C$97,BS$5&lt;Inputs!$D$97),Inputs!$H$97,IF(AND(BS$5&gt;=Inputs!$C$98,BS$5&lt;Inputs!$D$98),Inputs!$H$98,IF(AND(BS$5&gt;=Inputs!$C$99,BS$5&lt;Inputs!$D$99),Inputs!$H$99,IF(AND(BS$5&gt;=Inputs!$C$100,BS$5&lt;Inputs!$D$100),Inputs!$H$100,0))))))))))))</f>
        <v>3</v>
      </c>
      <c r="BT123" s="38">
        <f>IF(AND(BT$5&gt;=Inputs!$C$89,BT$5&lt;Inputs!$D$89),Inputs!$H$89,IF(AND(BT$5&gt;=Inputs!$C$90,BT$5&lt;Inputs!$D$90),Inputs!$H$90,IF(AND(BT$5&gt;=Inputs!$C$91,BT$5&lt;Inputs!$D$91),Inputs!$H$91,IF(AND(BT$5&gt;=Inputs!$C$92,BT$5&lt;Inputs!$D$92),Inputs!$H$92,IF(AND(BT$5&gt;=Inputs!$C$93,BT$5&lt;Inputs!$D$93),Inputs!$H$93,IF(AND(BT$5&gt;=Inputs!$C$94,BT$5&lt;Inputs!$D$94),Inputs!$H$94,IF(AND(BT$5&gt;=Inputs!$C$95,BT$5&lt;Inputs!$D$95),Inputs!$H$95,IF(AND(BT$5&gt;=Inputs!$C$96,BT$5&lt;Inputs!$D$96),Inputs!$H$96,IF(AND(BT$5&gt;=Inputs!$C$97,BT$5&lt;Inputs!$D$97),Inputs!$H$97,IF(AND(BT$5&gt;=Inputs!$C$98,BT$5&lt;Inputs!$D$98),Inputs!$H$98,IF(AND(BT$5&gt;=Inputs!$C$99,BT$5&lt;Inputs!$D$99),Inputs!$H$99,IF(AND(BT$5&gt;=Inputs!$C$100,BT$5&lt;Inputs!$D$100),Inputs!$H$100,0))))))))))))</f>
        <v>3</v>
      </c>
      <c r="BU123" s="38">
        <f>IF(AND(BU$5&gt;=Inputs!$C$89,BU$5&lt;Inputs!$D$89),Inputs!$H$89,IF(AND(BU$5&gt;=Inputs!$C$90,BU$5&lt;Inputs!$D$90),Inputs!$H$90,IF(AND(BU$5&gt;=Inputs!$C$91,BU$5&lt;Inputs!$D$91),Inputs!$H$91,IF(AND(BU$5&gt;=Inputs!$C$92,BU$5&lt;Inputs!$D$92),Inputs!$H$92,IF(AND(BU$5&gt;=Inputs!$C$93,BU$5&lt;Inputs!$D$93),Inputs!$H$93,IF(AND(BU$5&gt;=Inputs!$C$94,BU$5&lt;Inputs!$D$94),Inputs!$H$94,IF(AND(BU$5&gt;=Inputs!$C$95,BU$5&lt;Inputs!$D$95),Inputs!$H$95,IF(AND(BU$5&gt;=Inputs!$C$96,BU$5&lt;Inputs!$D$96),Inputs!$H$96,IF(AND(BU$5&gt;=Inputs!$C$97,BU$5&lt;Inputs!$D$97),Inputs!$H$97,IF(AND(BU$5&gt;=Inputs!$C$98,BU$5&lt;Inputs!$D$98),Inputs!$H$98,IF(AND(BU$5&gt;=Inputs!$C$99,BU$5&lt;Inputs!$D$99),Inputs!$H$99,IF(AND(BU$5&gt;=Inputs!$C$100,BU$5&lt;Inputs!$D$100),Inputs!$H$100,0))))))))))))</f>
        <v>3</v>
      </c>
      <c r="BV123" s="38">
        <f>IF(AND(BV$5&gt;=Inputs!$C$89,BV$5&lt;Inputs!$D$89),Inputs!$H$89,IF(AND(BV$5&gt;=Inputs!$C$90,BV$5&lt;Inputs!$D$90),Inputs!$H$90,IF(AND(BV$5&gt;=Inputs!$C$91,BV$5&lt;Inputs!$D$91),Inputs!$H$91,IF(AND(BV$5&gt;=Inputs!$C$92,BV$5&lt;Inputs!$D$92),Inputs!$H$92,IF(AND(BV$5&gt;=Inputs!$C$93,BV$5&lt;Inputs!$D$93),Inputs!$H$93,IF(AND(BV$5&gt;=Inputs!$C$94,BV$5&lt;Inputs!$D$94),Inputs!$H$94,IF(AND(BV$5&gt;=Inputs!$C$95,BV$5&lt;Inputs!$D$95),Inputs!$H$95,IF(AND(BV$5&gt;=Inputs!$C$96,BV$5&lt;Inputs!$D$96),Inputs!$H$96,IF(AND(BV$5&gt;=Inputs!$C$97,BV$5&lt;Inputs!$D$97),Inputs!$H$97,IF(AND(BV$5&gt;=Inputs!$C$98,BV$5&lt;Inputs!$D$98),Inputs!$H$98,IF(AND(BV$5&gt;=Inputs!$C$99,BV$5&lt;Inputs!$D$99),Inputs!$H$99,IF(AND(BV$5&gt;=Inputs!$C$100,BV$5&lt;Inputs!$D$100),Inputs!$H$100,0))))))))))))</f>
        <v>3</v>
      </c>
      <c r="BW123" s="38">
        <f>IF(AND(BW$5&gt;=Inputs!$C$89,BW$5&lt;Inputs!$D$89),Inputs!$H$89,IF(AND(BW$5&gt;=Inputs!$C$90,BW$5&lt;Inputs!$D$90),Inputs!$H$90,IF(AND(BW$5&gt;=Inputs!$C$91,BW$5&lt;Inputs!$D$91),Inputs!$H$91,IF(AND(BW$5&gt;=Inputs!$C$92,BW$5&lt;Inputs!$D$92),Inputs!$H$92,IF(AND(BW$5&gt;=Inputs!$C$93,BW$5&lt;Inputs!$D$93),Inputs!$H$93,IF(AND(BW$5&gt;=Inputs!$C$94,BW$5&lt;Inputs!$D$94),Inputs!$H$94,IF(AND(BW$5&gt;=Inputs!$C$95,BW$5&lt;Inputs!$D$95),Inputs!$H$95,IF(AND(BW$5&gt;=Inputs!$C$96,BW$5&lt;Inputs!$D$96),Inputs!$H$96,IF(AND(BW$5&gt;=Inputs!$C$97,BW$5&lt;Inputs!$D$97),Inputs!$H$97,IF(AND(BW$5&gt;=Inputs!$C$98,BW$5&lt;Inputs!$D$98),Inputs!$H$98,IF(AND(BW$5&gt;=Inputs!$C$99,BW$5&lt;Inputs!$D$99),Inputs!$H$99,IF(AND(BW$5&gt;=Inputs!$C$100,BW$5&lt;Inputs!$D$100),Inputs!$H$100,0))))))))))))</f>
        <v>3</v>
      </c>
      <c r="BX123" s="38">
        <f>IF(AND(BX$5&gt;=Inputs!$C$89,BX$5&lt;Inputs!$D$89),Inputs!$H$89,IF(AND(BX$5&gt;=Inputs!$C$90,BX$5&lt;Inputs!$D$90),Inputs!$H$90,IF(AND(BX$5&gt;=Inputs!$C$91,BX$5&lt;Inputs!$D$91),Inputs!$H$91,IF(AND(BX$5&gt;=Inputs!$C$92,BX$5&lt;Inputs!$D$92),Inputs!$H$92,IF(AND(BX$5&gt;=Inputs!$C$93,BX$5&lt;Inputs!$D$93),Inputs!$H$93,IF(AND(BX$5&gt;=Inputs!$C$94,BX$5&lt;Inputs!$D$94),Inputs!$H$94,IF(AND(BX$5&gt;=Inputs!$C$95,BX$5&lt;Inputs!$D$95),Inputs!$H$95,IF(AND(BX$5&gt;=Inputs!$C$96,BX$5&lt;Inputs!$D$96),Inputs!$H$96,IF(AND(BX$5&gt;=Inputs!$C$97,BX$5&lt;Inputs!$D$97),Inputs!$H$97,IF(AND(BX$5&gt;=Inputs!$C$98,BX$5&lt;Inputs!$D$98),Inputs!$H$98,IF(AND(BX$5&gt;=Inputs!$C$99,BX$5&lt;Inputs!$D$99),Inputs!$H$99,IF(AND(BX$5&gt;=Inputs!$C$100,BX$5&lt;Inputs!$D$100),Inputs!$H$100,0))))))))))))</f>
        <v>3</v>
      </c>
      <c r="BY123" s="38">
        <f>IF(AND(BY$5&gt;=Inputs!$C$89,BY$5&lt;Inputs!$D$89),Inputs!$H$89,IF(AND(BY$5&gt;=Inputs!$C$90,BY$5&lt;Inputs!$D$90),Inputs!$H$90,IF(AND(BY$5&gt;=Inputs!$C$91,BY$5&lt;Inputs!$D$91),Inputs!$H$91,IF(AND(BY$5&gt;=Inputs!$C$92,BY$5&lt;Inputs!$D$92),Inputs!$H$92,IF(AND(BY$5&gt;=Inputs!$C$93,BY$5&lt;Inputs!$D$93),Inputs!$H$93,IF(AND(BY$5&gt;=Inputs!$C$94,BY$5&lt;Inputs!$D$94),Inputs!$H$94,IF(AND(BY$5&gt;=Inputs!$C$95,BY$5&lt;Inputs!$D$95),Inputs!$H$95,IF(AND(BY$5&gt;=Inputs!$C$96,BY$5&lt;Inputs!$D$96),Inputs!$H$96,IF(AND(BY$5&gt;=Inputs!$C$97,BY$5&lt;Inputs!$D$97),Inputs!$H$97,IF(AND(BY$5&gt;=Inputs!$C$98,BY$5&lt;Inputs!$D$98),Inputs!$H$98,IF(AND(BY$5&gt;=Inputs!$C$99,BY$5&lt;Inputs!$D$99),Inputs!$H$99,IF(AND(BY$5&gt;=Inputs!$C$100,BY$5&lt;Inputs!$D$100),Inputs!$H$100,0))))))))))))</f>
        <v>3</v>
      </c>
      <c r="BZ123" s="38">
        <f>IF(AND(BZ$5&gt;=Inputs!$C$89,BZ$5&lt;Inputs!$D$89),Inputs!$H$89,IF(AND(BZ$5&gt;=Inputs!$C$90,BZ$5&lt;Inputs!$D$90),Inputs!$H$90,IF(AND(BZ$5&gt;=Inputs!$C$91,BZ$5&lt;Inputs!$D$91),Inputs!$H$91,IF(AND(BZ$5&gt;=Inputs!$C$92,BZ$5&lt;Inputs!$D$92),Inputs!$H$92,IF(AND(BZ$5&gt;=Inputs!$C$93,BZ$5&lt;Inputs!$D$93),Inputs!$H$93,IF(AND(BZ$5&gt;=Inputs!$C$94,BZ$5&lt;Inputs!$D$94),Inputs!$H$94,IF(AND(BZ$5&gt;=Inputs!$C$95,BZ$5&lt;Inputs!$D$95),Inputs!$H$95,IF(AND(BZ$5&gt;=Inputs!$C$96,BZ$5&lt;Inputs!$D$96),Inputs!$H$96,IF(AND(BZ$5&gt;=Inputs!$C$97,BZ$5&lt;Inputs!$D$97),Inputs!$H$97,IF(AND(BZ$5&gt;=Inputs!$C$98,BZ$5&lt;Inputs!$D$98),Inputs!$H$98,IF(AND(BZ$5&gt;=Inputs!$C$99,BZ$5&lt;Inputs!$D$99),Inputs!$H$99,IF(AND(BZ$5&gt;=Inputs!$C$100,BZ$5&lt;Inputs!$D$100),Inputs!$H$100,0))))))))))))</f>
        <v>3</v>
      </c>
      <c r="CA123" s="38">
        <f>IF(AND(CA$5&gt;=Inputs!$C$89,CA$5&lt;Inputs!$D$89),Inputs!$H$89,IF(AND(CA$5&gt;=Inputs!$C$90,CA$5&lt;Inputs!$D$90),Inputs!$H$90,IF(AND(CA$5&gt;=Inputs!$C$91,CA$5&lt;Inputs!$D$91),Inputs!$H$91,IF(AND(CA$5&gt;=Inputs!$C$92,CA$5&lt;Inputs!$D$92),Inputs!$H$92,IF(AND(CA$5&gt;=Inputs!$C$93,CA$5&lt;Inputs!$D$93),Inputs!$H$93,IF(AND(CA$5&gt;=Inputs!$C$94,CA$5&lt;Inputs!$D$94),Inputs!$H$94,IF(AND(CA$5&gt;=Inputs!$C$95,CA$5&lt;Inputs!$D$95),Inputs!$H$95,IF(AND(CA$5&gt;=Inputs!$C$96,CA$5&lt;Inputs!$D$96),Inputs!$H$96,IF(AND(CA$5&gt;=Inputs!$C$97,CA$5&lt;Inputs!$D$97),Inputs!$H$97,IF(AND(CA$5&gt;=Inputs!$C$98,CA$5&lt;Inputs!$D$98),Inputs!$H$98,IF(AND(CA$5&gt;=Inputs!$C$99,CA$5&lt;Inputs!$D$99),Inputs!$H$99,IF(AND(CA$5&gt;=Inputs!$C$100,CA$5&lt;Inputs!$D$100),Inputs!$H$100,0))))))))))))</f>
        <v>3</v>
      </c>
      <c r="CB123" s="38">
        <f>IF(AND(CB$5&gt;=Inputs!$C$89,CB$5&lt;Inputs!$D$89),Inputs!$H$89,IF(AND(CB$5&gt;=Inputs!$C$90,CB$5&lt;Inputs!$D$90),Inputs!$H$90,IF(AND(CB$5&gt;=Inputs!$C$91,CB$5&lt;Inputs!$D$91),Inputs!$H$91,IF(AND(CB$5&gt;=Inputs!$C$92,CB$5&lt;Inputs!$D$92),Inputs!$H$92,IF(AND(CB$5&gt;=Inputs!$C$93,CB$5&lt;Inputs!$D$93),Inputs!$H$93,IF(AND(CB$5&gt;=Inputs!$C$94,CB$5&lt;Inputs!$D$94),Inputs!$H$94,IF(AND(CB$5&gt;=Inputs!$C$95,CB$5&lt;Inputs!$D$95),Inputs!$H$95,IF(AND(CB$5&gt;=Inputs!$C$96,CB$5&lt;Inputs!$D$96),Inputs!$H$96,IF(AND(CB$5&gt;=Inputs!$C$97,CB$5&lt;Inputs!$D$97),Inputs!$H$97,IF(AND(CB$5&gt;=Inputs!$C$98,CB$5&lt;Inputs!$D$98),Inputs!$H$98,IF(AND(CB$5&gt;=Inputs!$C$99,CB$5&lt;Inputs!$D$99),Inputs!$H$99,IF(AND(CB$5&gt;=Inputs!$C$100,CB$5&lt;Inputs!$D$100),Inputs!$H$100,0))))))))))))</f>
        <v>3</v>
      </c>
      <c r="CC123" s="38">
        <f>IF(AND(CC$5&gt;=Inputs!$C$89,CC$5&lt;Inputs!$D$89),Inputs!$H$89,IF(AND(CC$5&gt;=Inputs!$C$90,CC$5&lt;Inputs!$D$90),Inputs!$H$90,IF(AND(CC$5&gt;=Inputs!$C$91,CC$5&lt;Inputs!$D$91),Inputs!$H$91,IF(AND(CC$5&gt;=Inputs!$C$92,CC$5&lt;Inputs!$D$92),Inputs!$H$92,IF(AND(CC$5&gt;=Inputs!$C$93,CC$5&lt;Inputs!$D$93),Inputs!$H$93,IF(AND(CC$5&gt;=Inputs!$C$94,CC$5&lt;Inputs!$D$94),Inputs!$H$94,IF(AND(CC$5&gt;=Inputs!$C$95,CC$5&lt;Inputs!$D$95),Inputs!$H$95,IF(AND(CC$5&gt;=Inputs!$C$96,CC$5&lt;Inputs!$D$96),Inputs!$H$96,IF(AND(CC$5&gt;=Inputs!$C$97,CC$5&lt;Inputs!$D$97),Inputs!$H$97,IF(AND(CC$5&gt;=Inputs!$C$98,CC$5&lt;Inputs!$D$98),Inputs!$H$98,IF(AND(CC$5&gt;=Inputs!$C$99,CC$5&lt;Inputs!$D$99),Inputs!$H$99,IF(AND(CC$5&gt;=Inputs!$C$100,CC$5&lt;Inputs!$D$100),Inputs!$H$100,0))))))))))))</f>
        <v>3</v>
      </c>
      <c r="CD123" s="38">
        <f>IF(AND(CD$5&gt;=Inputs!$C$89,CD$5&lt;Inputs!$D$89),Inputs!$H$89,IF(AND(CD$5&gt;=Inputs!$C$90,CD$5&lt;Inputs!$D$90),Inputs!$H$90,IF(AND(CD$5&gt;=Inputs!$C$91,CD$5&lt;Inputs!$D$91),Inputs!$H$91,IF(AND(CD$5&gt;=Inputs!$C$92,CD$5&lt;Inputs!$D$92),Inputs!$H$92,IF(AND(CD$5&gt;=Inputs!$C$93,CD$5&lt;Inputs!$D$93),Inputs!$H$93,IF(AND(CD$5&gt;=Inputs!$C$94,CD$5&lt;Inputs!$D$94),Inputs!$H$94,IF(AND(CD$5&gt;=Inputs!$C$95,CD$5&lt;Inputs!$D$95),Inputs!$H$95,IF(AND(CD$5&gt;=Inputs!$C$96,CD$5&lt;Inputs!$D$96),Inputs!$H$96,IF(AND(CD$5&gt;=Inputs!$C$97,CD$5&lt;Inputs!$D$97),Inputs!$H$97,IF(AND(CD$5&gt;=Inputs!$C$98,CD$5&lt;Inputs!$D$98),Inputs!$H$98,IF(AND(CD$5&gt;=Inputs!$C$99,CD$5&lt;Inputs!$D$99),Inputs!$H$99,IF(AND(CD$5&gt;=Inputs!$C$100,CD$5&lt;Inputs!$D$100),Inputs!$H$100,0))))))))))))</f>
        <v>3</v>
      </c>
      <c r="CE123" s="38">
        <f>IF(AND(CE$5&gt;=Inputs!$C$89,CE$5&lt;Inputs!$D$89),Inputs!$H$89,IF(AND(CE$5&gt;=Inputs!$C$90,CE$5&lt;Inputs!$D$90),Inputs!$H$90,IF(AND(CE$5&gt;=Inputs!$C$91,CE$5&lt;Inputs!$D$91),Inputs!$H$91,IF(AND(CE$5&gt;=Inputs!$C$92,CE$5&lt;Inputs!$D$92),Inputs!$H$92,IF(AND(CE$5&gt;=Inputs!$C$93,CE$5&lt;Inputs!$D$93),Inputs!$H$93,IF(AND(CE$5&gt;=Inputs!$C$94,CE$5&lt;Inputs!$D$94),Inputs!$H$94,IF(AND(CE$5&gt;=Inputs!$C$95,CE$5&lt;Inputs!$D$95),Inputs!$H$95,IF(AND(CE$5&gt;=Inputs!$C$96,CE$5&lt;Inputs!$D$96),Inputs!$H$96,IF(AND(CE$5&gt;=Inputs!$C$97,CE$5&lt;Inputs!$D$97),Inputs!$H$97,IF(AND(CE$5&gt;=Inputs!$C$98,CE$5&lt;Inputs!$D$98),Inputs!$H$98,IF(AND(CE$5&gt;=Inputs!$C$99,CE$5&lt;Inputs!$D$99),Inputs!$H$99,IF(AND(CE$5&gt;=Inputs!$C$100,CE$5&lt;Inputs!$D$100),Inputs!$H$100,0))))))))))))</f>
        <v>3</v>
      </c>
      <c r="CF123" s="38">
        <f>IF(AND(CF$5&gt;=Inputs!$C$89,CF$5&lt;Inputs!$D$89),Inputs!$H$89,IF(AND(CF$5&gt;=Inputs!$C$90,CF$5&lt;Inputs!$D$90),Inputs!$H$90,IF(AND(CF$5&gt;=Inputs!$C$91,CF$5&lt;Inputs!$D$91),Inputs!$H$91,IF(AND(CF$5&gt;=Inputs!$C$92,CF$5&lt;Inputs!$D$92),Inputs!$H$92,IF(AND(CF$5&gt;=Inputs!$C$93,CF$5&lt;Inputs!$D$93),Inputs!$H$93,IF(AND(CF$5&gt;=Inputs!$C$94,CF$5&lt;Inputs!$D$94),Inputs!$H$94,IF(AND(CF$5&gt;=Inputs!$C$95,CF$5&lt;Inputs!$D$95),Inputs!$H$95,IF(AND(CF$5&gt;=Inputs!$C$96,CF$5&lt;Inputs!$D$96),Inputs!$H$96,IF(AND(CF$5&gt;=Inputs!$C$97,CF$5&lt;Inputs!$D$97),Inputs!$H$97,IF(AND(CF$5&gt;=Inputs!$C$98,CF$5&lt;Inputs!$D$98),Inputs!$H$98,IF(AND(CF$5&gt;=Inputs!$C$99,CF$5&lt;Inputs!$D$99),Inputs!$H$99,IF(AND(CF$5&gt;=Inputs!$C$100,CF$5&lt;Inputs!$D$100),Inputs!$H$100,0))))))))))))</f>
        <v>3</v>
      </c>
      <c r="CG123" s="38">
        <f>IF(AND(CG$5&gt;=Inputs!$C$89,CG$5&lt;Inputs!$D$89),Inputs!$H$89,IF(AND(CG$5&gt;=Inputs!$C$90,CG$5&lt;Inputs!$D$90),Inputs!$H$90,IF(AND(CG$5&gt;=Inputs!$C$91,CG$5&lt;Inputs!$D$91),Inputs!$H$91,IF(AND(CG$5&gt;=Inputs!$C$92,CG$5&lt;Inputs!$D$92),Inputs!$H$92,IF(AND(CG$5&gt;=Inputs!$C$93,CG$5&lt;Inputs!$D$93),Inputs!$H$93,IF(AND(CG$5&gt;=Inputs!$C$94,CG$5&lt;Inputs!$D$94),Inputs!$H$94,IF(AND(CG$5&gt;=Inputs!$C$95,CG$5&lt;Inputs!$D$95),Inputs!$H$95,IF(AND(CG$5&gt;=Inputs!$C$96,CG$5&lt;Inputs!$D$96),Inputs!$H$96,IF(AND(CG$5&gt;=Inputs!$C$97,CG$5&lt;Inputs!$D$97),Inputs!$H$97,IF(AND(CG$5&gt;=Inputs!$C$98,CG$5&lt;Inputs!$D$98),Inputs!$H$98,IF(AND(CG$5&gt;=Inputs!$C$99,CG$5&lt;Inputs!$D$99),Inputs!$H$99,IF(AND(CG$5&gt;=Inputs!$C$100,CG$5&lt;Inputs!$D$100),Inputs!$H$100,0))))))))))))</f>
        <v>3</v>
      </c>
      <c r="CH123" s="38">
        <f>IF(AND(CH$5&gt;=Inputs!$C$89,CH$5&lt;Inputs!$D$89),Inputs!$H$89,IF(AND(CH$5&gt;=Inputs!$C$90,CH$5&lt;Inputs!$D$90),Inputs!$H$90,IF(AND(CH$5&gt;=Inputs!$C$91,CH$5&lt;Inputs!$D$91),Inputs!$H$91,IF(AND(CH$5&gt;=Inputs!$C$92,CH$5&lt;Inputs!$D$92),Inputs!$H$92,IF(AND(CH$5&gt;=Inputs!$C$93,CH$5&lt;Inputs!$D$93),Inputs!$H$93,IF(AND(CH$5&gt;=Inputs!$C$94,CH$5&lt;Inputs!$D$94),Inputs!$H$94,IF(AND(CH$5&gt;=Inputs!$C$95,CH$5&lt;Inputs!$D$95),Inputs!$H$95,IF(AND(CH$5&gt;=Inputs!$C$96,CH$5&lt;Inputs!$D$96),Inputs!$H$96,IF(AND(CH$5&gt;=Inputs!$C$97,CH$5&lt;Inputs!$D$97),Inputs!$H$97,IF(AND(CH$5&gt;=Inputs!$C$98,CH$5&lt;Inputs!$D$98),Inputs!$H$98,IF(AND(CH$5&gt;=Inputs!$C$99,CH$5&lt;Inputs!$D$99),Inputs!$H$99,IF(AND(CH$5&gt;=Inputs!$C$100,CH$5&lt;Inputs!$D$100),Inputs!$H$100,0))))))))))))</f>
        <v>3</v>
      </c>
      <c r="CI123" s="38">
        <f>IF(AND(CI$5&gt;=Inputs!$C$89,CI$5&lt;Inputs!$D$89),Inputs!$H$89,IF(AND(CI$5&gt;=Inputs!$C$90,CI$5&lt;Inputs!$D$90),Inputs!$H$90,IF(AND(CI$5&gt;=Inputs!$C$91,CI$5&lt;Inputs!$D$91),Inputs!$H$91,IF(AND(CI$5&gt;=Inputs!$C$92,CI$5&lt;Inputs!$D$92),Inputs!$H$92,IF(AND(CI$5&gt;=Inputs!$C$93,CI$5&lt;Inputs!$D$93),Inputs!$H$93,IF(AND(CI$5&gt;=Inputs!$C$94,CI$5&lt;Inputs!$D$94),Inputs!$H$94,IF(AND(CI$5&gt;=Inputs!$C$95,CI$5&lt;Inputs!$D$95),Inputs!$H$95,IF(AND(CI$5&gt;=Inputs!$C$96,CI$5&lt;Inputs!$D$96),Inputs!$H$96,IF(AND(CI$5&gt;=Inputs!$C$97,CI$5&lt;Inputs!$D$97),Inputs!$H$97,IF(AND(CI$5&gt;=Inputs!$C$98,CI$5&lt;Inputs!$D$98),Inputs!$H$98,IF(AND(CI$5&gt;=Inputs!$C$99,CI$5&lt;Inputs!$D$99),Inputs!$H$99,IF(AND(CI$5&gt;=Inputs!$C$100,CI$5&lt;Inputs!$D$100),Inputs!$H$100,0))))))))))))</f>
        <v>3</v>
      </c>
      <c r="CJ123" s="38">
        <f>IF(AND(CJ$5&gt;=Inputs!$C$89,CJ$5&lt;Inputs!$D$89),Inputs!$H$89,IF(AND(CJ$5&gt;=Inputs!$C$90,CJ$5&lt;Inputs!$D$90),Inputs!$H$90,IF(AND(CJ$5&gt;=Inputs!$C$91,CJ$5&lt;Inputs!$D$91),Inputs!$H$91,IF(AND(CJ$5&gt;=Inputs!$C$92,CJ$5&lt;Inputs!$D$92),Inputs!$H$92,IF(AND(CJ$5&gt;=Inputs!$C$93,CJ$5&lt;Inputs!$D$93),Inputs!$H$93,IF(AND(CJ$5&gt;=Inputs!$C$94,CJ$5&lt;Inputs!$D$94),Inputs!$H$94,IF(AND(CJ$5&gt;=Inputs!$C$95,CJ$5&lt;Inputs!$D$95),Inputs!$H$95,IF(AND(CJ$5&gt;=Inputs!$C$96,CJ$5&lt;Inputs!$D$96),Inputs!$H$96,IF(AND(CJ$5&gt;=Inputs!$C$97,CJ$5&lt;Inputs!$D$97),Inputs!$H$97,IF(AND(CJ$5&gt;=Inputs!$C$98,CJ$5&lt;Inputs!$D$98),Inputs!$H$98,IF(AND(CJ$5&gt;=Inputs!$C$99,CJ$5&lt;Inputs!$D$99),Inputs!$H$99,IF(AND(CJ$5&gt;=Inputs!$C$100,CJ$5&lt;Inputs!$D$100),Inputs!$H$100,0))))))))))))</f>
        <v>3</v>
      </c>
      <c r="CK123" s="38">
        <f>IF(AND(CK$5&gt;=Inputs!$C$89,CK$5&lt;Inputs!$D$89),Inputs!$H$89,IF(AND(CK$5&gt;=Inputs!$C$90,CK$5&lt;Inputs!$D$90),Inputs!$H$90,IF(AND(CK$5&gt;=Inputs!$C$91,CK$5&lt;Inputs!$D$91),Inputs!$H$91,IF(AND(CK$5&gt;=Inputs!$C$92,CK$5&lt;Inputs!$D$92),Inputs!$H$92,IF(AND(CK$5&gt;=Inputs!$C$93,CK$5&lt;Inputs!$D$93),Inputs!$H$93,IF(AND(CK$5&gt;=Inputs!$C$94,CK$5&lt;Inputs!$D$94),Inputs!$H$94,IF(AND(CK$5&gt;=Inputs!$C$95,CK$5&lt;Inputs!$D$95),Inputs!$H$95,IF(AND(CK$5&gt;=Inputs!$C$96,CK$5&lt;Inputs!$D$96),Inputs!$H$96,IF(AND(CK$5&gt;=Inputs!$C$97,CK$5&lt;Inputs!$D$97),Inputs!$H$97,IF(AND(CK$5&gt;=Inputs!$C$98,CK$5&lt;Inputs!$D$98),Inputs!$H$98,IF(AND(CK$5&gt;=Inputs!$C$99,CK$5&lt;Inputs!$D$99),Inputs!$H$99,IF(AND(CK$5&gt;=Inputs!$C$100,CK$5&lt;Inputs!$D$100),Inputs!$H$100,0))))))))))))</f>
        <v>3</v>
      </c>
      <c r="CL123" s="38">
        <f>IF(AND(CL$5&gt;=Inputs!$C$89,CL$5&lt;Inputs!$D$89),Inputs!$H$89,IF(AND(CL$5&gt;=Inputs!$C$90,CL$5&lt;Inputs!$D$90),Inputs!$H$90,IF(AND(CL$5&gt;=Inputs!$C$91,CL$5&lt;Inputs!$D$91),Inputs!$H$91,IF(AND(CL$5&gt;=Inputs!$C$92,CL$5&lt;Inputs!$D$92),Inputs!$H$92,IF(AND(CL$5&gt;=Inputs!$C$93,CL$5&lt;Inputs!$D$93),Inputs!$H$93,IF(AND(CL$5&gt;=Inputs!$C$94,CL$5&lt;Inputs!$D$94),Inputs!$H$94,IF(AND(CL$5&gt;=Inputs!$C$95,CL$5&lt;Inputs!$D$95),Inputs!$H$95,IF(AND(CL$5&gt;=Inputs!$C$96,CL$5&lt;Inputs!$D$96),Inputs!$H$96,IF(AND(CL$5&gt;=Inputs!$C$97,CL$5&lt;Inputs!$D$97),Inputs!$H$97,IF(AND(CL$5&gt;=Inputs!$C$98,CL$5&lt;Inputs!$D$98),Inputs!$H$98,IF(AND(CL$5&gt;=Inputs!$C$99,CL$5&lt;Inputs!$D$99),Inputs!$H$99,IF(AND(CL$5&gt;=Inputs!$C$100,CL$5&lt;Inputs!$D$100),Inputs!$H$100,0))))))))))))</f>
        <v>3</v>
      </c>
      <c r="CM123" s="38">
        <f>IF(AND(CM$5&gt;=Inputs!$C$89,CM$5&lt;Inputs!$D$89),Inputs!$H$89,IF(AND(CM$5&gt;=Inputs!$C$90,CM$5&lt;Inputs!$D$90),Inputs!$H$90,IF(AND(CM$5&gt;=Inputs!$C$91,CM$5&lt;Inputs!$D$91),Inputs!$H$91,IF(AND(CM$5&gt;=Inputs!$C$92,CM$5&lt;Inputs!$D$92),Inputs!$H$92,IF(AND(CM$5&gt;=Inputs!$C$93,CM$5&lt;Inputs!$D$93),Inputs!$H$93,IF(AND(CM$5&gt;=Inputs!$C$94,CM$5&lt;Inputs!$D$94),Inputs!$H$94,IF(AND(CM$5&gt;=Inputs!$C$95,CM$5&lt;Inputs!$D$95),Inputs!$H$95,IF(AND(CM$5&gt;=Inputs!$C$96,CM$5&lt;Inputs!$D$96),Inputs!$H$96,IF(AND(CM$5&gt;=Inputs!$C$97,CM$5&lt;Inputs!$D$97),Inputs!$H$97,IF(AND(CM$5&gt;=Inputs!$C$98,CM$5&lt;Inputs!$D$98),Inputs!$H$98,IF(AND(CM$5&gt;=Inputs!$C$99,CM$5&lt;Inputs!$D$99),Inputs!$H$99,IF(AND(CM$5&gt;=Inputs!$C$100,CM$5&lt;Inputs!$D$100),Inputs!$H$100,0))))))))))))</f>
        <v>3</v>
      </c>
      <c r="CN123" s="38">
        <f>IF(AND(CN$5&gt;=Inputs!$C$89,CN$5&lt;Inputs!$D$89),Inputs!$H$89,IF(AND(CN$5&gt;=Inputs!$C$90,CN$5&lt;Inputs!$D$90),Inputs!$H$90,IF(AND(CN$5&gt;=Inputs!$C$91,CN$5&lt;Inputs!$D$91),Inputs!$H$91,IF(AND(CN$5&gt;=Inputs!$C$92,CN$5&lt;Inputs!$D$92),Inputs!$H$92,IF(AND(CN$5&gt;=Inputs!$C$93,CN$5&lt;Inputs!$D$93),Inputs!$H$93,IF(AND(CN$5&gt;=Inputs!$C$94,CN$5&lt;Inputs!$D$94),Inputs!$H$94,IF(AND(CN$5&gt;=Inputs!$C$95,CN$5&lt;Inputs!$D$95),Inputs!$H$95,IF(AND(CN$5&gt;=Inputs!$C$96,CN$5&lt;Inputs!$D$96),Inputs!$H$96,IF(AND(CN$5&gt;=Inputs!$C$97,CN$5&lt;Inputs!$D$97),Inputs!$H$97,IF(AND(CN$5&gt;=Inputs!$C$98,CN$5&lt;Inputs!$D$98),Inputs!$H$98,IF(AND(CN$5&gt;=Inputs!$C$99,CN$5&lt;Inputs!$D$99),Inputs!$H$99,IF(AND(CN$5&gt;=Inputs!$C$100,CN$5&lt;Inputs!$D$100),Inputs!$H$100,0))))))))))))</f>
        <v>3</v>
      </c>
      <c r="CO123" s="38">
        <f>IF(AND(CO$5&gt;=Inputs!$C$89,CO$5&lt;Inputs!$D$89),Inputs!$H$89,IF(AND(CO$5&gt;=Inputs!$C$90,CO$5&lt;Inputs!$D$90),Inputs!$H$90,IF(AND(CO$5&gt;=Inputs!$C$91,CO$5&lt;Inputs!$D$91),Inputs!$H$91,IF(AND(CO$5&gt;=Inputs!$C$92,CO$5&lt;Inputs!$D$92),Inputs!$H$92,IF(AND(CO$5&gt;=Inputs!$C$93,CO$5&lt;Inputs!$D$93),Inputs!$H$93,IF(AND(CO$5&gt;=Inputs!$C$94,CO$5&lt;Inputs!$D$94),Inputs!$H$94,IF(AND(CO$5&gt;=Inputs!$C$95,CO$5&lt;Inputs!$D$95),Inputs!$H$95,IF(AND(CO$5&gt;=Inputs!$C$96,CO$5&lt;Inputs!$D$96),Inputs!$H$96,IF(AND(CO$5&gt;=Inputs!$C$97,CO$5&lt;Inputs!$D$97),Inputs!$H$97,IF(AND(CO$5&gt;=Inputs!$C$98,CO$5&lt;Inputs!$D$98),Inputs!$H$98,IF(AND(CO$5&gt;=Inputs!$C$99,CO$5&lt;Inputs!$D$99),Inputs!$H$99,IF(AND(CO$5&gt;=Inputs!$C$100,CO$5&lt;Inputs!$D$100),Inputs!$H$100,0))))))))))))</f>
        <v>3</v>
      </c>
      <c r="CP123" s="38">
        <f>IF(AND(CP$5&gt;=Inputs!$C$89,CP$5&lt;Inputs!$D$89),Inputs!$H$89,IF(AND(CP$5&gt;=Inputs!$C$90,CP$5&lt;Inputs!$D$90),Inputs!$H$90,IF(AND(CP$5&gt;=Inputs!$C$91,CP$5&lt;Inputs!$D$91),Inputs!$H$91,IF(AND(CP$5&gt;=Inputs!$C$92,CP$5&lt;Inputs!$D$92),Inputs!$H$92,IF(AND(CP$5&gt;=Inputs!$C$93,CP$5&lt;Inputs!$D$93),Inputs!$H$93,IF(AND(CP$5&gt;=Inputs!$C$94,CP$5&lt;Inputs!$D$94),Inputs!$H$94,IF(AND(CP$5&gt;=Inputs!$C$95,CP$5&lt;Inputs!$D$95),Inputs!$H$95,IF(AND(CP$5&gt;=Inputs!$C$96,CP$5&lt;Inputs!$D$96),Inputs!$H$96,IF(AND(CP$5&gt;=Inputs!$C$97,CP$5&lt;Inputs!$D$97),Inputs!$H$97,IF(AND(CP$5&gt;=Inputs!$C$98,CP$5&lt;Inputs!$D$98),Inputs!$H$98,IF(AND(CP$5&gt;=Inputs!$C$99,CP$5&lt;Inputs!$D$99),Inputs!$H$99,IF(AND(CP$5&gt;=Inputs!$C$100,CP$5&lt;Inputs!$D$100),Inputs!$H$100,0))))))))))))</f>
        <v>3</v>
      </c>
      <c r="CQ123" s="38">
        <f>IF(AND(CQ$5&gt;=Inputs!$C$89,CQ$5&lt;Inputs!$D$89),Inputs!$H$89,IF(AND(CQ$5&gt;=Inputs!$C$90,CQ$5&lt;Inputs!$D$90),Inputs!$H$90,IF(AND(CQ$5&gt;=Inputs!$C$91,CQ$5&lt;Inputs!$D$91),Inputs!$H$91,IF(AND(CQ$5&gt;=Inputs!$C$92,CQ$5&lt;Inputs!$D$92),Inputs!$H$92,IF(AND(CQ$5&gt;=Inputs!$C$93,CQ$5&lt;Inputs!$D$93),Inputs!$H$93,IF(AND(CQ$5&gt;=Inputs!$C$94,CQ$5&lt;Inputs!$D$94),Inputs!$H$94,IF(AND(CQ$5&gt;=Inputs!$C$95,CQ$5&lt;Inputs!$D$95),Inputs!$H$95,IF(AND(CQ$5&gt;=Inputs!$C$96,CQ$5&lt;Inputs!$D$96),Inputs!$H$96,IF(AND(CQ$5&gt;=Inputs!$C$97,CQ$5&lt;Inputs!$D$97),Inputs!$H$97,IF(AND(CQ$5&gt;=Inputs!$C$98,CQ$5&lt;Inputs!$D$98),Inputs!$H$98,IF(AND(CQ$5&gt;=Inputs!$C$99,CQ$5&lt;Inputs!$D$99),Inputs!$H$99,IF(AND(CQ$5&gt;=Inputs!$C$100,CQ$5&lt;Inputs!$D$100),Inputs!$H$100,0))))))))))))</f>
        <v>3</v>
      </c>
      <c r="CR123" s="38">
        <f>IF(AND(CR$5&gt;=Inputs!$C$89,CR$5&lt;Inputs!$D$89),Inputs!$H$89,IF(AND(CR$5&gt;=Inputs!$C$90,CR$5&lt;Inputs!$D$90),Inputs!$H$90,IF(AND(CR$5&gt;=Inputs!$C$91,CR$5&lt;Inputs!$D$91),Inputs!$H$91,IF(AND(CR$5&gt;=Inputs!$C$92,CR$5&lt;Inputs!$D$92),Inputs!$H$92,IF(AND(CR$5&gt;=Inputs!$C$93,CR$5&lt;Inputs!$D$93),Inputs!$H$93,IF(AND(CR$5&gt;=Inputs!$C$94,CR$5&lt;Inputs!$D$94),Inputs!$H$94,IF(AND(CR$5&gt;=Inputs!$C$95,CR$5&lt;Inputs!$D$95),Inputs!$H$95,IF(AND(CR$5&gt;=Inputs!$C$96,CR$5&lt;Inputs!$D$96),Inputs!$H$96,IF(AND(CR$5&gt;=Inputs!$C$97,CR$5&lt;Inputs!$D$97),Inputs!$H$97,IF(AND(CR$5&gt;=Inputs!$C$98,CR$5&lt;Inputs!$D$98),Inputs!$H$98,IF(AND(CR$5&gt;=Inputs!$C$99,CR$5&lt;Inputs!$D$99),Inputs!$H$99,IF(AND(CR$5&gt;=Inputs!$C$100,CR$5&lt;Inputs!$D$100),Inputs!$H$100,0))))))))))))</f>
        <v>3</v>
      </c>
      <c r="CS123" s="38">
        <f>IF(AND(CS$5&gt;=Inputs!$C$89,CS$5&lt;Inputs!$D$89),Inputs!$H$89,IF(AND(CS$5&gt;=Inputs!$C$90,CS$5&lt;Inputs!$D$90),Inputs!$H$90,IF(AND(CS$5&gt;=Inputs!$C$91,CS$5&lt;Inputs!$D$91),Inputs!$H$91,IF(AND(CS$5&gt;=Inputs!$C$92,CS$5&lt;Inputs!$D$92),Inputs!$H$92,IF(AND(CS$5&gt;=Inputs!$C$93,CS$5&lt;Inputs!$D$93),Inputs!$H$93,IF(AND(CS$5&gt;=Inputs!$C$94,CS$5&lt;Inputs!$D$94),Inputs!$H$94,IF(AND(CS$5&gt;=Inputs!$C$95,CS$5&lt;Inputs!$D$95),Inputs!$H$95,IF(AND(CS$5&gt;=Inputs!$C$96,CS$5&lt;Inputs!$D$96),Inputs!$H$96,IF(AND(CS$5&gt;=Inputs!$C$97,CS$5&lt;Inputs!$D$97),Inputs!$H$97,IF(AND(CS$5&gt;=Inputs!$C$98,CS$5&lt;Inputs!$D$98),Inputs!$H$98,IF(AND(CS$5&gt;=Inputs!$C$99,CS$5&lt;Inputs!$D$99),Inputs!$H$99,IF(AND(CS$5&gt;=Inputs!$C$100,CS$5&lt;Inputs!$D$100),Inputs!$H$100,0))))))))))))</f>
        <v>3</v>
      </c>
      <c r="CT123" s="38">
        <f>IF(AND(CT$5&gt;=Inputs!$C$89,CT$5&lt;Inputs!$D$89),Inputs!$H$89,IF(AND(CT$5&gt;=Inputs!$C$90,CT$5&lt;Inputs!$D$90),Inputs!$H$90,IF(AND(CT$5&gt;=Inputs!$C$91,CT$5&lt;Inputs!$D$91),Inputs!$H$91,IF(AND(CT$5&gt;=Inputs!$C$92,CT$5&lt;Inputs!$D$92),Inputs!$H$92,IF(AND(CT$5&gt;=Inputs!$C$93,CT$5&lt;Inputs!$D$93),Inputs!$H$93,IF(AND(CT$5&gt;=Inputs!$C$94,CT$5&lt;Inputs!$D$94),Inputs!$H$94,IF(AND(CT$5&gt;=Inputs!$C$95,CT$5&lt;Inputs!$D$95),Inputs!$H$95,IF(AND(CT$5&gt;=Inputs!$C$96,CT$5&lt;Inputs!$D$96),Inputs!$H$96,IF(AND(CT$5&gt;=Inputs!$C$97,CT$5&lt;Inputs!$D$97),Inputs!$H$97,IF(AND(CT$5&gt;=Inputs!$C$98,CT$5&lt;Inputs!$D$98),Inputs!$H$98,IF(AND(CT$5&gt;=Inputs!$C$99,CT$5&lt;Inputs!$D$99),Inputs!$H$99,IF(AND(CT$5&gt;=Inputs!$C$100,CT$5&lt;Inputs!$D$100),Inputs!$H$100,0))))))))))))</f>
        <v>3</v>
      </c>
      <c r="CU123" s="38">
        <f>IF(AND(CU$5&gt;=Inputs!$C$89,CU$5&lt;Inputs!$D$89),Inputs!$H$89,IF(AND(CU$5&gt;=Inputs!$C$90,CU$5&lt;Inputs!$D$90),Inputs!$H$90,IF(AND(CU$5&gt;=Inputs!$C$91,CU$5&lt;Inputs!$D$91),Inputs!$H$91,IF(AND(CU$5&gt;=Inputs!$C$92,CU$5&lt;Inputs!$D$92),Inputs!$H$92,IF(AND(CU$5&gt;=Inputs!$C$93,CU$5&lt;Inputs!$D$93),Inputs!$H$93,IF(AND(CU$5&gt;=Inputs!$C$94,CU$5&lt;Inputs!$D$94),Inputs!$H$94,IF(AND(CU$5&gt;=Inputs!$C$95,CU$5&lt;Inputs!$D$95),Inputs!$H$95,IF(AND(CU$5&gt;=Inputs!$C$96,CU$5&lt;Inputs!$D$96),Inputs!$H$96,IF(AND(CU$5&gt;=Inputs!$C$97,CU$5&lt;Inputs!$D$97),Inputs!$H$97,IF(AND(CU$5&gt;=Inputs!$C$98,CU$5&lt;Inputs!$D$98),Inputs!$H$98,IF(AND(CU$5&gt;=Inputs!$C$99,CU$5&lt;Inputs!$D$99),Inputs!$H$99,IF(AND(CU$5&gt;=Inputs!$C$100,CU$5&lt;Inputs!$D$100),Inputs!$H$100,0))))))))))))</f>
        <v>3</v>
      </c>
      <c r="CV123" s="38">
        <f>IF(AND(CV$5&gt;=Inputs!$C$89,CV$5&lt;Inputs!$D$89),Inputs!$H$89,IF(AND(CV$5&gt;=Inputs!$C$90,CV$5&lt;Inputs!$D$90),Inputs!$H$90,IF(AND(CV$5&gt;=Inputs!$C$91,CV$5&lt;Inputs!$D$91),Inputs!$H$91,IF(AND(CV$5&gt;=Inputs!$C$92,CV$5&lt;Inputs!$D$92),Inputs!$H$92,IF(AND(CV$5&gt;=Inputs!$C$93,CV$5&lt;Inputs!$D$93),Inputs!$H$93,IF(AND(CV$5&gt;=Inputs!$C$94,CV$5&lt;Inputs!$D$94),Inputs!$H$94,IF(AND(CV$5&gt;=Inputs!$C$95,CV$5&lt;Inputs!$D$95),Inputs!$H$95,IF(AND(CV$5&gt;=Inputs!$C$96,CV$5&lt;Inputs!$D$96),Inputs!$H$96,IF(AND(CV$5&gt;=Inputs!$C$97,CV$5&lt;Inputs!$D$97),Inputs!$H$97,IF(AND(CV$5&gt;=Inputs!$C$98,CV$5&lt;Inputs!$D$98),Inputs!$H$98,IF(AND(CV$5&gt;=Inputs!$C$99,CV$5&lt;Inputs!$D$99),Inputs!$H$99,IF(AND(CV$5&gt;=Inputs!$C$100,CV$5&lt;Inputs!$D$100),Inputs!$H$100,0))))))))))))</f>
        <v>3</v>
      </c>
      <c r="CW123" s="38">
        <f>IF(AND(CW$5&gt;=Inputs!$C$89,CW$5&lt;Inputs!$D$89),Inputs!$H$89,IF(AND(CW$5&gt;=Inputs!$C$90,CW$5&lt;Inputs!$D$90),Inputs!$H$90,IF(AND(CW$5&gt;=Inputs!$C$91,CW$5&lt;Inputs!$D$91),Inputs!$H$91,IF(AND(CW$5&gt;=Inputs!$C$92,CW$5&lt;Inputs!$D$92),Inputs!$H$92,IF(AND(CW$5&gt;=Inputs!$C$93,CW$5&lt;Inputs!$D$93),Inputs!$H$93,IF(AND(CW$5&gt;=Inputs!$C$94,CW$5&lt;Inputs!$D$94),Inputs!$H$94,IF(AND(CW$5&gt;=Inputs!$C$95,CW$5&lt;Inputs!$D$95),Inputs!$H$95,IF(AND(CW$5&gt;=Inputs!$C$96,CW$5&lt;Inputs!$D$96),Inputs!$H$96,IF(AND(CW$5&gt;=Inputs!$C$97,CW$5&lt;Inputs!$D$97),Inputs!$H$97,IF(AND(CW$5&gt;=Inputs!$C$98,CW$5&lt;Inputs!$D$98),Inputs!$H$98,IF(AND(CW$5&gt;=Inputs!$C$99,CW$5&lt;Inputs!$D$99),Inputs!$H$99,IF(AND(CW$5&gt;=Inputs!$C$100,CW$5&lt;Inputs!$D$100),Inputs!$H$100,0))))))))))))</f>
        <v>3</v>
      </c>
      <c r="CX123" s="38">
        <f>IF(AND(CX$5&gt;=Inputs!$C$89,CX$5&lt;Inputs!$D$89),Inputs!$H$89,IF(AND(CX$5&gt;=Inputs!$C$90,CX$5&lt;Inputs!$D$90),Inputs!$H$90,IF(AND(CX$5&gt;=Inputs!$C$91,CX$5&lt;Inputs!$D$91),Inputs!$H$91,IF(AND(CX$5&gt;=Inputs!$C$92,CX$5&lt;Inputs!$D$92),Inputs!$H$92,IF(AND(CX$5&gt;=Inputs!$C$93,CX$5&lt;Inputs!$D$93),Inputs!$H$93,IF(AND(CX$5&gt;=Inputs!$C$94,CX$5&lt;Inputs!$D$94),Inputs!$H$94,IF(AND(CX$5&gt;=Inputs!$C$95,CX$5&lt;Inputs!$D$95),Inputs!$H$95,IF(AND(CX$5&gt;=Inputs!$C$96,CX$5&lt;Inputs!$D$96),Inputs!$H$96,IF(AND(CX$5&gt;=Inputs!$C$97,CX$5&lt;Inputs!$D$97),Inputs!$H$97,IF(AND(CX$5&gt;=Inputs!$C$98,CX$5&lt;Inputs!$D$98),Inputs!$H$98,IF(AND(CX$5&gt;=Inputs!$C$99,CX$5&lt;Inputs!$D$99),Inputs!$H$99,IF(AND(CX$5&gt;=Inputs!$C$100,CX$5&lt;Inputs!$D$100),Inputs!$H$100,0))))))))))))</f>
        <v>3</v>
      </c>
      <c r="CY123" s="38">
        <f>IF(AND(CY$5&gt;=Inputs!$C$89,CY$5&lt;Inputs!$D$89),Inputs!$H$89,IF(AND(CY$5&gt;=Inputs!$C$90,CY$5&lt;Inputs!$D$90),Inputs!$H$90,IF(AND(CY$5&gt;=Inputs!$C$91,CY$5&lt;Inputs!$D$91),Inputs!$H$91,IF(AND(CY$5&gt;=Inputs!$C$92,CY$5&lt;Inputs!$D$92),Inputs!$H$92,IF(AND(CY$5&gt;=Inputs!$C$93,CY$5&lt;Inputs!$D$93),Inputs!$H$93,IF(AND(CY$5&gt;=Inputs!$C$94,CY$5&lt;Inputs!$D$94),Inputs!$H$94,IF(AND(CY$5&gt;=Inputs!$C$95,CY$5&lt;Inputs!$D$95),Inputs!$H$95,IF(AND(CY$5&gt;=Inputs!$C$96,CY$5&lt;Inputs!$D$96),Inputs!$H$96,IF(AND(CY$5&gt;=Inputs!$C$97,CY$5&lt;Inputs!$D$97),Inputs!$H$97,IF(AND(CY$5&gt;=Inputs!$C$98,CY$5&lt;Inputs!$D$98),Inputs!$H$98,IF(AND(CY$5&gt;=Inputs!$C$99,CY$5&lt;Inputs!$D$99),Inputs!$H$99,IF(AND(CY$5&gt;=Inputs!$C$100,CY$5&lt;Inputs!$D$100),Inputs!$H$100,0))))))))))))</f>
        <v>3</v>
      </c>
      <c r="CZ123" s="38">
        <f>IF(AND(CZ$5&gt;=Inputs!$C$89,CZ$5&lt;Inputs!$D$89),Inputs!$H$89,IF(AND(CZ$5&gt;=Inputs!$C$90,CZ$5&lt;Inputs!$D$90),Inputs!$H$90,IF(AND(CZ$5&gt;=Inputs!$C$91,CZ$5&lt;Inputs!$D$91),Inputs!$H$91,IF(AND(CZ$5&gt;=Inputs!$C$92,CZ$5&lt;Inputs!$D$92),Inputs!$H$92,IF(AND(CZ$5&gt;=Inputs!$C$93,CZ$5&lt;Inputs!$D$93),Inputs!$H$93,IF(AND(CZ$5&gt;=Inputs!$C$94,CZ$5&lt;Inputs!$D$94),Inputs!$H$94,IF(AND(CZ$5&gt;=Inputs!$C$95,CZ$5&lt;Inputs!$D$95),Inputs!$H$95,IF(AND(CZ$5&gt;=Inputs!$C$96,CZ$5&lt;Inputs!$D$96),Inputs!$H$96,IF(AND(CZ$5&gt;=Inputs!$C$97,CZ$5&lt;Inputs!$D$97),Inputs!$H$97,IF(AND(CZ$5&gt;=Inputs!$C$98,CZ$5&lt;Inputs!$D$98),Inputs!$H$98,IF(AND(CZ$5&gt;=Inputs!$C$99,CZ$5&lt;Inputs!$D$99),Inputs!$H$99,IF(AND(CZ$5&gt;=Inputs!$C$100,CZ$5&lt;Inputs!$D$100),Inputs!$H$100,0))))))))))))</f>
        <v>3</v>
      </c>
      <c r="DA123" s="38">
        <f>IF(AND(DA$5&gt;=Inputs!$C$89,DA$5&lt;Inputs!$D$89),Inputs!$H$89,IF(AND(DA$5&gt;=Inputs!$C$90,DA$5&lt;Inputs!$D$90),Inputs!$H$90,IF(AND(DA$5&gt;=Inputs!$C$91,DA$5&lt;Inputs!$D$91),Inputs!$H$91,IF(AND(DA$5&gt;=Inputs!$C$92,DA$5&lt;Inputs!$D$92),Inputs!$H$92,IF(AND(DA$5&gt;=Inputs!$C$93,DA$5&lt;Inputs!$D$93),Inputs!$H$93,IF(AND(DA$5&gt;=Inputs!$C$94,DA$5&lt;Inputs!$D$94),Inputs!$H$94,IF(AND(DA$5&gt;=Inputs!$C$95,DA$5&lt;Inputs!$D$95),Inputs!$H$95,IF(AND(DA$5&gt;=Inputs!$C$96,DA$5&lt;Inputs!$D$96),Inputs!$H$96,IF(AND(DA$5&gt;=Inputs!$C$97,DA$5&lt;Inputs!$D$97),Inputs!$H$97,IF(AND(DA$5&gt;=Inputs!$C$98,DA$5&lt;Inputs!$D$98),Inputs!$H$98,IF(AND(DA$5&gt;=Inputs!$C$99,DA$5&lt;Inputs!$D$99),Inputs!$H$99,IF(AND(DA$5&gt;=Inputs!$C$100,DA$5&lt;Inputs!$D$100),Inputs!$H$100,0))))))))))))</f>
        <v>3</v>
      </c>
      <c r="DB123" s="38">
        <f>IF(AND(DB$5&gt;=Inputs!$C$89,DB$5&lt;Inputs!$D$89),Inputs!$H$89,IF(AND(DB$5&gt;=Inputs!$C$90,DB$5&lt;Inputs!$D$90),Inputs!$H$90,IF(AND(DB$5&gt;=Inputs!$C$91,DB$5&lt;Inputs!$D$91),Inputs!$H$91,IF(AND(DB$5&gt;=Inputs!$C$92,DB$5&lt;Inputs!$D$92),Inputs!$H$92,IF(AND(DB$5&gt;=Inputs!$C$93,DB$5&lt;Inputs!$D$93),Inputs!$H$93,IF(AND(DB$5&gt;=Inputs!$C$94,DB$5&lt;Inputs!$D$94),Inputs!$H$94,IF(AND(DB$5&gt;=Inputs!$C$95,DB$5&lt;Inputs!$D$95),Inputs!$H$95,IF(AND(DB$5&gt;=Inputs!$C$96,DB$5&lt;Inputs!$D$96),Inputs!$H$96,IF(AND(DB$5&gt;=Inputs!$C$97,DB$5&lt;Inputs!$D$97),Inputs!$H$97,IF(AND(DB$5&gt;=Inputs!$C$98,DB$5&lt;Inputs!$D$98),Inputs!$H$98,IF(AND(DB$5&gt;=Inputs!$C$99,DB$5&lt;Inputs!$D$99),Inputs!$H$99,IF(AND(DB$5&gt;=Inputs!$C$100,DB$5&lt;Inputs!$D$100),Inputs!$H$100,0))))))))))))</f>
        <v>3</v>
      </c>
      <c r="DC123" s="38">
        <f>IF(AND(DC$5&gt;=Inputs!$C$89,DC$5&lt;Inputs!$D$89),Inputs!$H$89,IF(AND(DC$5&gt;=Inputs!$C$90,DC$5&lt;Inputs!$D$90),Inputs!$H$90,IF(AND(DC$5&gt;=Inputs!$C$91,DC$5&lt;Inputs!$D$91),Inputs!$H$91,IF(AND(DC$5&gt;=Inputs!$C$92,DC$5&lt;Inputs!$D$92),Inputs!$H$92,IF(AND(DC$5&gt;=Inputs!$C$93,DC$5&lt;Inputs!$D$93),Inputs!$H$93,IF(AND(DC$5&gt;=Inputs!$C$94,DC$5&lt;Inputs!$D$94),Inputs!$H$94,IF(AND(DC$5&gt;=Inputs!$C$95,DC$5&lt;Inputs!$D$95),Inputs!$H$95,IF(AND(DC$5&gt;=Inputs!$C$96,DC$5&lt;Inputs!$D$96),Inputs!$H$96,IF(AND(DC$5&gt;=Inputs!$C$97,DC$5&lt;Inputs!$D$97),Inputs!$H$97,IF(AND(DC$5&gt;=Inputs!$C$98,DC$5&lt;Inputs!$D$98),Inputs!$H$98,IF(AND(DC$5&gt;=Inputs!$C$99,DC$5&lt;Inputs!$D$99),Inputs!$H$99,IF(AND(DC$5&gt;=Inputs!$C$100,DC$5&lt;Inputs!$D$100),Inputs!$H$100,0))))))))))))</f>
        <v>3</v>
      </c>
      <c r="DD123" s="38">
        <f>IF(AND(DD$5&gt;=Inputs!$C$89,DD$5&lt;Inputs!$D$89),Inputs!$H$89,IF(AND(DD$5&gt;=Inputs!$C$90,DD$5&lt;Inputs!$D$90),Inputs!$H$90,IF(AND(DD$5&gt;=Inputs!$C$91,DD$5&lt;Inputs!$D$91),Inputs!$H$91,IF(AND(DD$5&gt;=Inputs!$C$92,DD$5&lt;Inputs!$D$92),Inputs!$H$92,IF(AND(DD$5&gt;=Inputs!$C$93,DD$5&lt;Inputs!$D$93),Inputs!$H$93,IF(AND(DD$5&gt;=Inputs!$C$94,DD$5&lt;Inputs!$D$94),Inputs!$H$94,IF(AND(DD$5&gt;=Inputs!$C$95,DD$5&lt;Inputs!$D$95),Inputs!$H$95,IF(AND(DD$5&gt;=Inputs!$C$96,DD$5&lt;Inputs!$D$96),Inputs!$H$96,IF(AND(DD$5&gt;=Inputs!$C$97,DD$5&lt;Inputs!$D$97),Inputs!$H$97,IF(AND(DD$5&gt;=Inputs!$C$98,DD$5&lt;Inputs!$D$98),Inputs!$H$98,IF(AND(DD$5&gt;=Inputs!$C$99,DD$5&lt;Inputs!$D$99),Inputs!$H$99,IF(AND(DD$5&gt;=Inputs!$C$100,DD$5&lt;Inputs!$D$100),Inputs!$H$100,0))))))))))))</f>
        <v>3</v>
      </c>
      <c r="DE123" s="38">
        <f>IF(AND(DE$5&gt;=Inputs!$C$89,DE$5&lt;Inputs!$D$89),Inputs!$H$89,IF(AND(DE$5&gt;=Inputs!$C$90,DE$5&lt;Inputs!$D$90),Inputs!$H$90,IF(AND(DE$5&gt;=Inputs!$C$91,DE$5&lt;Inputs!$D$91),Inputs!$H$91,IF(AND(DE$5&gt;=Inputs!$C$92,DE$5&lt;Inputs!$D$92),Inputs!$H$92,IF(AND(DE$5&gt;=Inputs!$C$93,DE$5&lt;Inputs!$D$93),Inputs!$H$93,IF(AND(DE$5&gt;=Inputs!$C$94,DE$5&lt;Inputs!$D$94),Inputs!$H$94,IF(AND(DE$5&gt;=Inputs!$C$95,DE$5&lt;Inputs!$D$95),Inputs!$H$95,IF(AND(DE$5&gt;=Inputs!$C$96,DE$5&lt;Inputs!$D$96),Inputs!$H$96,IF(AND(DE$5&gt;=Inputs!$C$97,DE$5&lt;Inputs!$D$97),Inputs!$H$97,IF(AND(DE$5&gt;=Inputs!$C$98,DE$5&lt;Inputs!$D$98),Inputs!$H$98,IF(AND(DE$5&gt;=Inputs!$C$99,DE$5&lt;Inputs!$D$99),Inputs!$H$99,IF(AND(DE$5&gt;=Inputs!$C$100,DE$5&lt;Inputs!$D$100),Inputs!$H$100,0))))))))))))</f>
        <v>3</v>
      </c>
      <c r="DF123" s="38">
        <f>IF(AND(DF$5&gt;=Inputs!$C$89,DF$5&lt;Inputs!$D$89),Inputs!$H$89,IF(AND(DF$5&gt;=Inputs!$C$90,DF$5&lt;Inputs!$D$90),Inputs!$H$90,IF(AND(DF$5&gt;=Inputs!$C$91,DF$5&lt;Inputs!$D$91),Inputs!$H$91,IF(AND(DF$5&gt;=Inputs!$C$92,DF$5&lt;Inputs!$D$92),Inputs!$H$92,IF(AND(DF$5&gt;=Inputs!$C$93,DF$5&lt;Inputs!$D$93),Inputs!$H$93,IF(AND(DF$5&gt;=Inputs!$C$94,DF$5&lt;Inputs!$D$94),Inputs!$H$94,IF(AND(DF$5&gt;=Inputs!$C$95,DF$5&lt;Inputs!$D$95),Inputs!$H$95,IF(AND(DF$5&gt;=Inputs!$C$96,DF$5&lt;Inputs!$D$96),Inputs!$H$96,IF(AND(DF$5&gt;=Inputs!$C$97,DF$5&lt;Inputs!$D$97),Inputs!$H$97,IF(AND(DF$5&gt;=Inputs!$C$98,DF$5&lt;Inputs!$D$98),Inputs!$H$98,IF(AND(DF$5&gt;=Inputs!$C$99,DF$5&lt;Inputs!$D$99),Inputs!$H$99,IF(AND(DF$5&gt;=Inputs!$C$100,DF$5&lt;Inputs!$D$100),Inputs!$H$100,0))))))))))))</f>
        <v>3</v>
      </c>
      <c r="DG123" s="38">
        <f>IF(AND(DG$5&gt;=Inputs!$C$89,DG$5&lt;Inputs!$D$89),Inputs!$H$89,IF(AND(DG$5&gt;=Inputs!$C$90,DG$5&lt;Inputs!$D$90),Inputs!$H$90,IF(AND(DG$5&gt;=Inputs!$C$91,DG$5&lt;Inputs!$D$91),Inputs!$H$91,IF(AND(DG$5&gt;=Inputs!$C$92,DG$5&lt;Inputs!$D$92),Inputs!$H$92,IF(AND(DG$5&gt;=Inputs!$C$93,DG$5&lt;Inputs!$D$93),Inputs!$H$93,IF(AND(DG$5&gt;=Inputs!$C$94,DG$5&lt;Inputs!$D$94),Inputs!$H$94,IF(AND(DG$5&gt;=Inputs!$C$95,DG$5&lt;Inputs!$D$95),Inputs!$H$95,IF(AND(DG$5&gt;=Inputs!$C$96,DG$5&lt;Inputs!$D$96),Inputs!$H$96,IF(AND(DG$5&gt;=Inputs!$C$97,DG$5&lt;Inputs!$D$97),Inputs!$H$97,IF(AND(DG$5&gt;=Inputs!$C$98,DG$5&lt;Inputs!$D$98),Inputs!$H$98,IF(AND(DG$5&gt;=Inputs!$C$99,DG$5&lt;Inputs!$D$99),Inputs!$H$99,IF(AND(DG$5&gt;=Inputs!$C$100,DG$5&lt;Inputs!$D$100),Inputs!$H$100,0))))))))))))</f>
        <v>3</v>
      </c>
      <c r="DH123" s="38">
        <f>IF(AND(DH$5&gt;=Inputs!$C$89,DH$5&lt;Inputs!$D$89),Inputs!$H$89,IF(AND(DH$5&gt;=Inputs!$C$90,DH$5&lt;Inputs!$D$90),Inputs!$H$90,IF(AND(DH$5&gt;=Inputs!$C$91,DH$5&lt;Inputs!$D$91),Inputs!$H$91,IF(AND(DH$5&gt;=Inputs!$C$92,DH$5&lt;Inputs!$D$92),Inputs!$H$92,IF(AND(DH$5&gt;=Inputs!$C$93,DH$5&lt;Inputs!$D$93),Inputs!$H$93,IF(AND(DH$5&gt;=Inputs!$C$94,DH$5&lt;Inputs!$D$94),Inputs!$H$94,IF(AND(DH$5&gt;=Inputs!$C$95,DH$5&lt;Inputs!$D$95),Inputs!$H$95,IF(AND(DH$5&gt;=Inputs!$C$96,DH$5&lt;Inputs!$D$96),Inputs!$H$96,IF(AND(DH$5&gt;=Inputs!$C$97,DH$5&lt;Inputs!$D$97),Inputs!$H$97,IF(AND(DH$5&gt;=Inputs!$C$98,DH$5&lt;Inputs!$D$98),Inputs!$H$98,IF(AND(DH$5&gt;=Inputs!$C$99,DH$5&lt;Inputs!$D$99),Inputs!$H$99,IF(AND(DH$5&gt;=Inputs!$C$100,DH$5&lt;Inputs!$D$100),Inputs!$H$100,0))))))))))))</f>
        <v>3</v>
      </c>
      <c r="DI123" s="38">
        <f>IF(AND(DI$5&gt;=Inputs!$C$89,DI$5&lt;Inputs!$D$89),Inputs!$H$89,IF(AND(DI$5&gt;=Inputs!$C$90,DI$5&lt;Inputs!$D$90),Inputs!$H$90,IF(AND(DI$5&gt;=Inputs!$C$91,DI$5&lt;Inputs!$D$91),Inputs!$H$91,IF(AND(DI$5&gt;=Inputs!$C$92,DI$5&lt;Inputs!$D$92),Inputs!$H$92,IF(AND(DI$5&gt;=Inputs!$C$93,DI$5&lt;Inputs!$D$93),Inputs!$H$93,IF(AND(DI$5&gt;=Inputs!$C$94,DI$5&lt;Inputs!$D$94),Inputs!$H$94,IF(AND(DI$5&gt;=Inputs!$C$95,DI$5&lt;Inputs!$D$95),Inputs!$H$95,IF(AND(DI$5&gt;=Inputs!$C$96,DI$5&lt;Inputs!$D$96),Inputs!$H$96,IF(AND(DI$5&gt;=Inputs!$C$97,DI$5&lt;Inputs!$D$97),Inputs!$H$97,IF(AND(DI$5&gt;=Inputs!$C$98,DI$5&lt;Inputs!$D$98),Inputs!$H$98,IF(AND(DI$5&gt;=Inputs!$C$99,DI$5&lt;Inputs!$D$99),Inputs!$H$99,IF(AND(DI$5&gt;=Inputs!$C$100,DI$5&lt;Inputs!$D$100),Inputs!$H$100,0))))))))))))</f>
        <v>3</v>
      </c>
      <c r="DJ123" s="38">
        <f>IF(AND(DJ$5&gt;=Inputs!$C$89,DJ$5&lt;Inputs!$D$89),Inputs!$H$89,IF(AND(DJ$5&gt;=Inputs!$C$90,DJ$5&lt;Inputs!$D$90),Inputs!$H$90,IF(AND(DJ$5&gt;=Inputs!$C$91,DJ$5&lt;Inputs!$D$91),Inputs!$H$91,IF(AND(DJ$5&gt;=Inputs!$C$92,DJ$5&lt;Inputs!$D$92),Inputs!$H$92,IF(AND(DJ$5&gt;=Inputs!$C$93,DJ$5&lt;Inputs!$D$93),Inputs!$H$93,IF(AND(DJ$5&gt;=Inputs!$C$94,DJ$5&lt;Inputs!$D$94),Inputs!$H$94,IF(AND(DJ$5&gt;=Inputs!$C$95,DJ$5&lt;Inputs!$D$95),Inputs!$H$95,IF(AND(DJ$5&gt;=Inputs!$C$96,DJ$5&lt;Inputs!$D$96),Inputs!$H$96,IF(AND(DJ$5&gt;=Inputs!$C$97,DJ$5&lt;Inputs!$D$97),Inputs!$H$97,IF(AND(DJ$5&gt;=Inputs!$C$98,DJ$5&lt;Inputs!$D$98),Inputs!$H$98,IF(AND(DJ$5&gt;=Inputs!$C$99,DJ$5&lt;Inputs!$D$99),Inputs!$H$99,IF(AND(DJ$5&gt;=Inputs!$C$100,DJ$5&lt;Inputs!$D$100),Inputs!$H$100,0))))))))))))</f>
        <v>3</v>
      </c>
      <c r="DK123" s="38">
        <f>IF(AND(DK$5&gt;=Inputs!$C$89,DK$5&lt;Inputs!$D$89),Inputs!$H$89,IF(AND(DK$5&gt;=Inputs!$C$90,DK$5&lt;Inputs!$D$90),Inputs!$H$90,IF(AND(DK$5&gt;=Inputs!$C$91,DK$5&lt;Inputs!$D$91),Inputs!$H$91,IF(AND(DK$5&gt;=Inputs!$C$92,DK$5&lt;Inputs!$D$92),Inputs!$H$92,IF(AND(DK$5&gt;=Inputs!$C$93,DK$5&lt;Inputs!$D$93),Inputs!$H$93,IF(AND(DK$5&gt;=Inputs!$C$94,DK$5&lt;Inputs!$D$94),Inputs!$H$94,IF(AND(DK$5&gt;=Inputs!$C$95,DK$5&lt;Inputs!$D$95),Inputs!$H$95,IF(AND(DK$5&gt;=Inputs!$C$96,DK$5&lt;Inputs!$D$96),Inputs!$H$96,IF(AND(DK$5&gt;=Inputs!$C$97,DK$5&lt;Inputs!$D$97),Inputs!$H$97,IF(AND(DK$5&gt;=Inputs!$C$98,DK$5&lt;Inputs!$D$98),Inputs!$H$98,IF(AND(DK$5&gt;=Inputs!$C$99,DK$5&lt;Inputs!$D$99),Inputs!$H$99,IF(AND(DK$5&gt;=Inputs!$C$100,DK$5&lt;Inputs!$D$100),Inputs!$H$100,0))))))))))))</f>
        <v>3</v>
      </c>
      <c r="DL123" s="38">
        <f>IF(AND(DL$5&gt;=Inputs!$C$89,DL$5&lt;Inputs!$D$89),Inputs!$H$89,IF(AND(DL$5&gt;=Inputs!$C$90,DL$5&lt;Inputs!$D$90),Inputs!$H$90,IF(AND(DL$5&gt;=Inputs!$C$91,DL$5&lt;Inputs!$D$91),Inputs!$H$91,IF(AND(DL$5&gt;=Inputs!$C$92,DL$5&lt;Inputs!$D$92),Inputs!$H$92,IF(AND(DL$5&gt;=Inputs!$C$93,DL$5&lt;Inputs!$D$93),Inputs!$H$93,IF(AND(DL$5&gt;=Inputs!$C$94,DL$5&lt;Inputs!$D$94),Inputs!$H$94,IF(AND(DL$5&gt;=Inputs!$C$95,DL$5&lt;Inputs!$D$95),Inputs!$H$95,IF(AND(DL$5&gt;=Inputs!$C$96,DL$5&lt;Inputs!$D$96),Inputs!$H$96,IF(AND(DL$5&gt;=Inputs!$C$97,DL$5&lt;Inputs!$D$97),Inputs!$H$97,IF(AND(DL$5&gt;=Inputs!$C$98,DL$5&lt;Inputs!$D$98),Inputs!$H$98,IF(AND(DL$5&gt;=Inputs!$C$99,DL$5&lt;Inputs!$D$99),Inputs!$H$99,IF(AND(DL$5&gt;=Inputs!$C$100,DL$5&lt;Inputs!$D$100),Inputs!$H$100,0))))))))))))</f>
        <v>3</v>
      </c>
      <c r="DM123" s="38">
        <f>IF(AND(DM$5&gt;=Inputs!$C$89,DM$5&lt;Inputs!$D$89),Inputs!$H$89,IF(AND(DM$5&gt;=Inputs!$C$90,DM$5&lt;Inputs!$D$90),Inputs!$H$90,IF(AND(DM$5&gt;=Inputs!$C$91,DM$5&lt;Inputs!$D$91),Inputs!$H$91,IF(AND(DM$5&gt;=Inputs!$C$92,DM$5&lt;Inputs!$D$92),Inputs!$H$92,IF(AND(DM$5&gt;=Inputs!$C$93,DM$5&lt;Inputs!$D$93),Inputs!$H$93,IF(AND(DM$5&gt;=Inputs!$C$94,DM$5&lt;Inputs!$D$94),Inputs!$H$94,IF(AND(DM$5&gt;=Inputs!$C$95,DM$5&lt;Inputs!$D$95),Inputs!$H$95,IF(AND(DM$5&gt;=Inputs!$C$96,DM$5&lt;Inputs!$D$96),Inputs!$H$96,IF(AND(DM$5&gt;=Inputs!$C$97,DM$5&lt;Inputs!$D$97),Inputs!$H$97,IF(AND(DM$5&gt;=Inputs!$C$98,DM$5&lt;Inputs!$D$98),Inputs!$H$98,IF(AND(DM$5&gt;=Inputs!$C$99,DM$5&lt;Inputs!$D$99),Inputs!$H$99,IF(AND(DM$5&gt;=Inputs!$C$100,DM$5&lt;Inputs!$D$100),Inputs!$H$100,0))))))))))))</f>
        <v>3</v>
      </c>
      <c r="DN123" s="38">
        <f>IF(AND(DN$5&gt;=Inputs!$C$89,DN$5&lt;Inputs!$D$89),Inputs!$H$89,IF(AND(DN$5&gt;=Inputs!$C$90,DN$5&lt;Inputs!$D$90),Inputs!$H$90,IF(AND(DN$5&gt;=Inputs!$C$91,DN$5&lt;Inputs!$D$91),Inputs!$H$91,IF(AND(DN$5&gt;=Inputs!$C$92,DN$5&lt;Inputs!$D$92),Inputs!$H$92,IF(AND(DN$5&gt;=Inputs!$C$93,DN$5&lt;Inputs!$D$93),Inputs!$H$93,IF(AND(DN$5&gt;=Inputs!$C$94,DN$5&lt;Inputs!$D$94),Inputs!$H$94,IF(AND(DN$5&gt;=Inputs!$C$95,DN$5&lt;Inputs!$D$95),Inputs!$H$95,IF(AND(DN$5&gt;=Inputs!$C$96,DN$5&lt;Inputs!$D$96),Inputs!$H$96,IF(AND(DN$5&gt;=Inputs!$C$97,DN$5&lt;Inputs!$D$97),Inputs!$H$97,IF(AND(DN$5&gt;=Inputs!$C$98,DN$5&lt;Inputs!$D$98),Inputs!$H$98,IF(AND(DN$5&gt;=Inputs!$C$99,DN$5&lt;Inputs!$D$99),Inputs!$H$99,IF(AND(DN$5&gt;=Inputs!$C$100,DN$5&lt;Inputs!$D$100),Inputs!$H$100,0))))))))))))</f>
        <v>3</v>
      </c>
      <c r="DO123" s="38">
        <f>IF(AND(DO$5&gt;=Inputs!$C$89,DO$5&lt;Inputs!$D$89),Inputs!$H$89,IF(AND(DO$5&gt;=Inputs!$C$90,DO$5&lt;Inputs!$D$90),Inputs!$H$90,IF(AND(DO$5&gt;=Inputs!$C$91,DO$5&lt;Inputs!$D$91),Inputs!$H$91,IF(AND(DO$5&gt;=Inputs!$C$92,DO$5&lt;Inputs!$D$92),Inputs!$H$92,IF(AND(DO$5&gt;=Inputs!$C$93,DO$5&lt;Inputs!$D$93),Inputs!$H$93,IF(AND(DO$5&gt;=Inputs!$C$94,DO$5&lt;Inputs!$D$94),Inputs!$H$94,IF(AND(DO$5&gt;=Inputs!$C$95,DO$5&lt;Inputs!$D$95),Inputs!$H$95,IF(AND(DO$5&gt;=Inputs!$C$96,DO$5&lt;Inputs!$D$96),Inputs!$H$96,IF(AND(DO$5&gt;=Inputs!$C$97,DO$5&lt;Inputs!$D$97),Inputs!$H$97,IF(AND(DO$5&gt;=Inputs!$C$98,DO$5&lt;Inputs!$D$98),Inputs!$H$98,IF(AND(DO$5&gt;=Inputs!$C$99,DO$5&lt;Inputs!$D$99),Inputs!$H$99,IF(AND(DO$5&gt;=Inputs!$C$100,DO$5&lt;Inputs!$D$100),Inputs!$H$100,0))))))))))))</f>
        <v>3</v>
      </c>
      <c r="DP123" s="38">
        <f>IF(AND(DP$5&gt;=Inputs!$C$89,DP$5&lt;Inputs!$D$89),Inputs!$H$89,IF(AND(DP$5&gt;=Inputs!$C$90,DP$5&lt;Inputs!$D$90),Inputs!$H$90,IF(AND(DP$5&gt;=Inputs!$C$91,DP$5&lt;Inputs!$D$91),Inputs!$H$91,IF(AND(DP$5&gt;=Inputs!$C$92,DP$5&lt;Inputs!$D$92),Inputs!$H$92,IF(AND(DP$5&gt;=Inputs!$C$93,DP$5&lt;Inputs!$D$93),Inputs!$H$93,IF(AND(DP$5&gt;=Inputs!$C$94,DP$5&lt;Inputs!$D$94),Inputs!$H$94,IF(AND(DP$5&gt;=Inputs!$C$95,DP$5&lt;Inputs!$D$95),Inputs!$H$95,IF(AND(DP$5&gt;=Inputs!$C$96,DP$5&lt;Inputs!$D$96),Inputs!$H$96,IF(AND(DP$5&gt;=Inputs!$C$97,DP$5&lt;Inputs!$D$97),Inputs!$H$97,IF(AND(DP$5&gt;=Inputs!$C$98,DP$5&lt;Inputs!$D$98),Inputs!$H$98,IF(AND(DP$5&gt;=Inputs!$C$99,DP$5&lt;Inputs!$D$99),Inputs!$H$99,IF(AND(DP$5&gt;=Inputs!$C$100,DP$5&lt;Inputs!$D$100),Inputs!$H$100,0))))))))))))</f>
        <v>3</v>
      </c>
      <c r="DQ123" s="38">
        <f>IF(AND(DQ$5&gt;=Inputs!$C$89,DQ$5&lt;Inputs!$D$89),Inputs!$H$89,IF(AND(DQ$5&gt;=Inputs!$C$90,DQ$5&lt;Inputs!$D$90),Inputs!$H$90,IF(AND(DQ$5&gt;=Inputs!$C$91,DQ$5&lt;Inputs!$D$91),Inputs!$H$91,IF(AND(DQ$5&gt;=Inputs!$C$92,DQ$5&lt;Inputs!$D$92),Inputs!$H$92,IF(AND(DQ$5&gt;=Inputs!$C$93,DQ$5&lt;Inputs!$D$93),Inputs!$H$93,IF(AND(DQ$5&gt;=Inputs!$C$94,DQ$5&lt;Inputs!$D$94),Inputs!$H$94,IF(AND(DQ$5&gt;=Inputs!$C$95,DQ$5&lt;Inputs!$D$95),Inputs!$H$95,IF(AND(DQ$5&gt;=Inputs!$C$96,DQ$5&lt;Inputs!$D$96),Inputs!$H$96,IF(AND(DQ$5&gt;=Inputs!$C$97,DQ$5&lt;Inputs!$D$97),Inputs!$H$97,IF(AND(DQ$5&gt;=Inputs!$C$98,DQ$5&lt;Inputs!$D$98),Inputs!$H$98,IF(AND(DQ$5&gt;=Inputs!$C$99,DQ$5&lt;Inputs!$D$99),Inputs!$H$99,IF(AND(DQ$5&gt;=Inputs!$C$100,DQ$5&lt;Inputs!$D$100),Inputs!$H$100,0))))))))))))</f>
        <v>3</v>
      </c>
      <c r="DR123" s="38">
        <f>IF(AND(DR$5&gt;=Inputs!$C$89,DR$5&lt;Inputs!$D$89),Inputs!$H$89,IF(AND(DR$5&gt;=Inputs!$C$90,DR$5&lt;Inputs!$D$90),Inputs!$H$90,IF(AND(DR$5&gt;=Inputs!$C$91,DR$5&lt;Inputs!$D$91),Inputs!$H$91,IF(AND(DR$5&gt;=Inputs!$C$92,DR$5&lt;Inputs!$D$92),Inputs!$H$92,IF(AND(DR$5&gt;=Inputs!$C$93,DR$5&lt;Inputs!$D$93),Inputs!$H$93,IF(AND(DR$5&gt;=Inputs!$C$94,DR$5&lt;Inputs!$D$94),Inputs!$H$94,IF(AND(DR$5&gt;=Inputs!$C$95,DR$5&lt;Inputs!$D$95),Inputs!$H$95,IF(AND(DR$5&gt;=Inputs!$C$96,DR$5&lt;Inputs!$D$96),Inputs!$H$96,IF(AND(DR$5&gt;=Inputs!$C$97,DR$5&lt;Inputs!$D$97),Inputs!$H$97,IF(AND(DR$5&gt;=Inputs!$C$98,DR$5&lt;Inputs!$D$98),Inputs!$H$98,IF(AND(DR$5&gt;=Inputs!$C$99,DR$5&lt;Inputs!$D$99),Inputs!$H$99,IF(AND(DR$5&gt;=Inputs!$C$100,DR$5&lt;Inputs!$D$100),Inputs!$H$100,0))))))))))))</f>
        <v>3</v>
      </c>
    </row>
    <row r="124" ht="14.25" customHeight="1">
      <c r="B124" s="287" t="s">
        <v>268</v>
      </c>
      <c r="C124" s="291"/>
      <c r="D124" s="291"/>
      <c r="E124" s="291"/>
      <c r="F124" s="291"/>
      <c r="G124" s="291"/>
      <c r="H124" s="291"/>
      <c r="I124" s="291"/>
      <c r="J124" s="291"/>
      <c r="K124" s="291"/>
      <c r="L124" s="291"/>
      <c r="M124" s="291"/>
      <c r="N124" s="291"/>
      <c r="O124" s="291"/>
      <c r="P124" s="291"/>
      <c r="Q124" s="291"/>
      <c r="R124" s="291"/>
      <c r="S124" s="291"/>
      <c r="T124" s="291"/>
      <c r="U124" s="291"/>
      <c r="V124" s="291"/>
      <c r="W124" s="291"/>
      <c r="X124" s="291"/>
      <c r="Y124" s="291"/>
      <c r="Z124" s="291"/>
      <c r="AA124" s="291"/>
      <c r="AB124" s="291"/>
      <c r="AC124" s="291"/>
      <c r="AD124" s="291"/>
      <c r="AE124" s="291"/>
      <c r="AF124" s="291"/>
      <c r="AG124" s="291"/>
      <c r="AH124" s="291"/>
      <c r="AI124" s="291"/>
      <c r="AJ124" s="291"/>
      <c r="AK124" s="291"/>
      <c r="AL124" s="291"/>
      <c r="AM124" s="291"/>
      <c r="AN124" s="291"/>
      <c r="AO124" s="291"/>
      <c r="AP124" s="291"/>
      <c r="AQ124" s="291"/>
      <c r="AR124" s="291"/>
      <c r="AS124" s="291"/>
      <c r="AT124" s="291"/>
      <c r="AU124" s="291"/>
      <c r="AV124" s="291"/>
      <c r="AW124" s="291"/>
      <c r="AX124" s="291"/>
      <c r="AY124" s="291"/>
      <c r="AZ124" s="291"/>
      <c r="BA124" s="291"/>
      <c r="BB124" s="291"/>
      <c r="BC124" s="291"/>
      <c r="BD124" s="291"/>
      <c r="BE124" s="291"/>
      <c r="BF124" s="291"/>
      <c r="BG124" s="291"/>
      <c r="BH124" s="291"/>
      <c r="BI124" s="291"/>
      <c r="BJ124" s="291"/>
      <c r="BK124" s="291"/>
      <c r="BL124" s="291"/>
      <c r="BM124" s="291"/>
      <c r="BN124" s="291"/>
      <c r="BO124" s="291"/>
      <c r="BP124" s="291"/>
      <c r="BQ124" s="291"/>
      <c r="BR124" s="291"/>
      <c r="BS124" s="291"/>
      <c r="BT124" s="291"/>
      <c r="BU124" s="291"/>
      <c r="BV124" s="291"/>
      <c r="BW124" s="291"/>
      <c r="BX124" s="291"/>
      <c r="BY124" s="291"/>
      <c r="BZ124" s="291"/>
      <c r="CA124" s="291"/>
      <c r="CB124" s="291"/>
      <c r="CC124" s="291"/>
      <c r="CD124" s="291"/>
      <c r="CE124" s="291"/>
      <c r="CF124" s="291"/>
      <c r="CG124" s="291"/>
      <c r="CH124" s="291"/>
      <c r="CI124" s="291"/>
      <c r="CJ124" s="291"/>
      <c r="CK124" s="291"/>
      <c r="CL124" s="291"/>
      <c r="CM124" s="291"/>
      <c r="CN124" s="291"/>
      <c r="CO124" s="291"/>
      <c r="CP124" s="291"/>
      <c r="CQ124" s="291"/>
      <c r="CR124" s="291"/>
      <c r="CS124" s="291"/>
      <c r="CT124" s="291"/>
      <c r="CU124" s="291"/>
      <c r="CV124" s="291"/>
      <c r="CW124" s="291"/>
      <c r="CX124" s="291"/>
      <c r="CY124" s="291"/>
      <c r="CZ124" s="291"/>
      <c r="DA124" s="291"/>
      <c r="DB124" s="291"/>
      <c r="DC124" s="291"/>
      <c r="DD124" s="291"/>
      <c r="DE124" s="291"/>
      <c r="DF124" s="291"/>
      <c r="DG124" s="291"/>
      <c r="DH124" s="291"/>
      <c r="DI124" s="291"/>
      <c r="DJ124" s="291"/>
      <c r="DK124" s="291"/>
      <c r="DL124" s="291"/>
      <c r="DM124" s="291"/>
      <c r="DN124" s="291"/>
      <c r="DO124" s="291"/>
      <c r="DP124" s="291"/>
      <c r="DQ124" s="291"/>
      <c r="DR124" s="291"/>
    </row>
    <row r="125" ht="14.25" customHeight="1">
      <c r="B125" s="277" t="str">
        <f>'Utility Modules'!B7</f>
        <v>Staking Base APR</v>
      </c>
      <c r="C125" s="38">
        <f>-'Data Tables'!C109*'Data Tables'!C$123/100</f>
        <v>0</v>
      </c>
      <c r="D125" s="38">
        <f>-'Data Tables'!D109*'Data Tables'!D$123/100</f>
        <v>0</v>
      </c>
      <c r="E125" s="38">
        <f>-'Data Tables'!E109*'Data Tables'!E$123/100</f>
        <v>0</v>
      </c>
      <c r="F125" s="38">
        <f>-'Data Tables'!F109*'Data Tables'!F$123/100</f>
        <v>0</v>
      </c>
      <c r="G125" s="38">
        <f>-'Data Tables'!G109*'Data Tables'!G$123/100</f>
        <v>0</v>
      </c>
      <c r="H125" s="38">
        <f>-'Data Tables'!H109*'Data Tables'!H$123/100</f>
        <v>0</v>
      </c>
      <c r="I125" s="38">
        <f>-'Data Tables'!I109*'Data Tables'!I$123/100</f>
        <v>0</v>
      </c>
      <c r="J125" s="38">
        <f>-'Data Tables'!J109*'Data Tables'!J$123/100</f>
        <v>0</v>
      </c>
      <c r="K125" s="38">
        <f>-'Data Tables'!K109*'Data Tables'!K$123/100</f>
        <v>0</v>
      </c>
      <c r="L125" s="38">
        <f>-'Data Tables'!L109*'Data Tables'!L$123/100</f>
        <v>0</v>
      </c>
      <c r="M125" s="38">
        <f>-'Data Tables'!M109*'Data Tables'!M$123/100</f>
        <v>0</v>
      </c>
      <c r="N125" s="38">
        <f>-'Data Tables'!N109*'Data Tables'!N$123/100</f>
        <v>0</v>
      </c>
      <c r="O125" s="38">
        <f>-'Data Tables'!O109*'Data Tables'!O$123/100</f>
        <v>0</v>
      </c>
      <c r="P125" s="38">
        <f>-'Data Tables'!P109*'Data Tables'!P$123/100</f>
        <v>0</v>
      </c>
      <c r="Q125" s="38">
        <f>-'Data Tables'!Q109*'Data Tables'!Q$123/100</f>
        <v>0</v>
      </c>
      <c r="R125" s="38">
        <f>-'Data Tables'!R109*'Data Tables'!R$123/100</f>
        <v>0</v>
      </c>
      <c r="S125" s="38">
        <f>-'Data Tables'!S109*'Data Tables'!S$123/100</f>
        <v>0</v>
      </c>
      <c r="T125" s="38">
        <f>-'Data Tables'!T109*'Data Tables'!T$123/100</f>
        <v>0</v>
      </c>
      <c r="U125" s="38">
        <f>-'Data Tables'!U109*'Data Tables'!U$123/100</f>
        <v>0</v>
      </c>
      <c r="V125" s="38">
        <f>-'Data Tables'!V109*'Data Tables'!V$123/100</f>
        <v>0</v>
      </c>
      <c r="W125" s="38">
        <f>-'Data Tables'!W109*'Data Tables'!W$123/100</f>
        <v>0</v>
      </c>
      <c r="X125" s="38">
        <f>-'Data Tables'!X109*'Data Tables'!X$123/100</f>
        <v>0</v>
      </c>
      <c r="Y125" s="38">
        <f>-'Data Tables'!Y109*'Data Tables'!Y$123/100</f>
        <v>0</v>
      </c>
      <c r="Z125" s="38">
        <f>-'Data Tables'!Z109*'Data Tables'!Z$123/100</f>
        <v>0</v>
      </c>
      <c r="AA125" s="38">
        <f>-'Data Tables'!AA109*'Data Tables'!AA$123/100</f>
        <v>0</v>
      </c>
      <c r="AB125" s="38">
        <f>-'Data Tables'!AB109*'Data Tables'!AB$123/100</f>
        <v>0</v>
      </c>
      <c r="AC125" s="38">
        <f>-'Data Tables'!AC109*'Data Tables'!AC$123/100</f>
        <v>0</v>
      </c>
      <c r="AD125" s="38">
        <f>-'Data Tables'!AD109*'Data Tables'!AD$123/100</f>
        <v>0</v>
      </c>
      <c r="AE125" s="38">
        <f>-'Data Tables'!AE109*'Data Tables'!AE$123/100</f>
        <v>0</v>
      </c>
      <c r="AF125" s="38">
        <f>-'Data Tables'!AF109*'Data Tables'!AF$123/100</f>
        <v>0</v>
      </c>
      <c r="AG125" s="38">
        <f>-'Data Tables'!AG109*'Data Tables'!AG$123/100</f>
        <v>0</v>
      </c>
      <c r="AH125" s="38">
        <f>-'Data Tables'!AH109*'Data Tables'!AH$123/100</f>
        <v>0</v>
      </c>
      <c r="AI125" s="38">
        <f>-'Data Tables'!AI109*'Data Tables'!AI$123/100</f>
        <v>0</v>
      </c>
      <c r="AJ125" s="38">
        <f>-'Data Tables'!AJ109*'Data Tables'!AJ$123/100</f>
        <v>0</v>
      </c>
      <c r="AK125" s="38">
        <f>-'Data Tables'!AK109*'Data Tables'!AK$123/100</f>
        <v>0</v>
      </c>
      <c r="AL125" s="38">
        <f>-'Data Tables'!AL109*'Data Tables'!AL$123/100</f>
        <v>0</v>
      </c>
      <c r="AM125" s="38">
        <f>-'Data Tables'!AM109*'Data Tables'!AM$123/100</f>
        <v>0</v>
      </c>
      <c r="AN125" s="38">
        <f>-'Data Tables'!AN109*'Data Tables'!AN$123/100</f>
        <v>0</v>
      </c>
      <c r="AO125" s="38">
        <f>-'Data Tables'!AO109*'Data Tables'!AO$123/100</f>
        <v>0</v>
      </c>
      <c r="AP125" s="38">
        <f>-'Data Tables'!AP109*'Data Tables'!AP$123/100</f>
        <v>0</v>
      </c>
      <c r="AQ125" s="38">
        <f>-'Data Tables'!AQ109*'Data Tables'!AQ$123/100</f>
        <v>0</v>
      </c>
      <c r="AR125" s="38">
        <f>-'Data Tables'!AR109*'Data Tables'!AR$123/100</f>
        <v>0</v>
      </c>
      <c r="AS125" s="38">
        <f>-'Data Tables'!AS109*'Data Tables'!AS$123/100</f>
        <v>0</v>
      </c>
      <c r="AT125" s="38">
        <f>-'Data Tables'!AT109*'Data Tables'!AT$123/100</f>
        <v>0</v>
      </c>
      <c r="AU125" s="38">
        <f>-'Data Tables'!AU109*'Data Tables'!AU$123/100</f>
        <v>0</v>
      </c>
      <c r="AV125" s="38">
        <f>-'Data Tables'!AV109*'Data Tables'!AV$123/100</f>
        <v>0</v>
      </c>
      <c r="AW125" s="38">
        <f>-'Data Tables'!AW109*'Data Tables'!AW$123/100</f>
        <v>0</v>
      </c>
      <c r="AX125" s="38">
        <f>-'Data Tables'!AX109*'Data Tables'!AX$123/100</f>
        <v>0</v>
      </c>
      <c r="AY125" s="38">
        <f>-'Data Tables'!AY109*'Data Tables'!AY$123/100</f>
        <v>0</v>
      </c>
      <c r="AZ125" s="38">
        <f>-'Data Tables'!AZ109*'Data Tables'!AZ$123/100</f>
        <v>0</v>
      </c>
      <c r="BA125" s="38">
        <f>-'Data Tables'!BA109*'Data Tables'!BA$123/100</f>
        <v>0</v>
      </c>
      <c r="BB125" s="38">
        <f>-'Data Tables'!BB109*'Data Tables'!BB$123/100</f>
        <v>0</v>
      </c>
      <c r="BC125" s="38">
        <f>-'Data Tables'!BC109*'Data Tables'!BC$123/100</f>
        <v>0</v>
      </c>
      <c r="BD125" s="38">
        <f>-'Data Tables'!BD109*'Data Tables'!BD$123/100</f>
        <v>0</v>
      </c>
      <c r="BE125" s="38">
        <f>-'Data Tables'!BE109*'Data Tables'!BE$123/100</f>
        <v>0</v>
      </c>
      <c r="BF125" s="38">
        <f>-'Data Tables'!BF109*'Data Tables'!BF$123/100</f>
        <v>0</v>
      </c>
      <c r="BG125" s="38">
        <f>-'Data Tables'!BG109*'Data Tables'!BG$123/100</f>
        <v>0</v>
      </c>
      <c r="BH125" s="38">
        <f>-'Data Tables'!BH109*'Data Tables'!BH$123/100</f>
        <v>0</v>
      </c>
      <c r="BI125" s="38">
        <f>-'Data Tables'!BI109*'Data Tables'!BI$123/100</f>
        <v>0</v>
      </c>
      <c r="BJ125" s="38">
        <f>-'Data Tables'!BJ109*'Data Tables'!BJ$123/100</f>
        <v>0</v>
      </c>
      <c r="BK125" s="38">
        <f>-'Data Tables'!BK109*'Data Tables'!BK$123/100</f>
        <v>0</v>
      </c>
      <c r="BL125" s="38">
        <f>-'Data Tables'!BL109*'Data Tables'!BL$123/100</f>
        <v>0</v>
      </c>
      <c r="BM125" s="38">
        <f>-'Data Tables'!BM109*'Data Tables'!BM$123/100</f>
        <v>0</v>
      </c>
      <c r="BN125" s="38">
        <f>-'Data Tables'!BN109*'Data Tables'!BN$123/100</f>
        <v>0</v>
      </c>
      <c r="BO125" s="38">
        <f>-'Data Tables'!BO109*'Data Tables'!BO$123/100</f>
        <v>0</v>
      </c>
      <c r="BP125" s="38">
        <f>-'Data Tables'!BP109*'Data Tables'!BP$123/100</f>
        <v>0</v>
      </c>
      <c r="BQ125" s="38">
        <f>-'Data Tables'!BQ109*'Data Tables'!BQ$123/100</f>
        <v>0</v>
      </c>
      <c r="BR125" s="38">
        <f>-'Data Tables'!BR109*'Data Tables'!BR$123/100</f>
        <v>0</v>
      </c>
      <c r="BS125" s="38">
        <f>-'Data Tables'!BS109*'Data Tables'!BS$123/100</f>
        <v>0</v>
      </c>
      <c r="BT125" s="38">
        <f>-'Data Tables'!BT109*'Data Tables'!BT$123/100</f>
        <v>0</v>
      </c>
      <c r="BU125" s="38">
        <f>-'Data Tables'!BU109*'Data Tables'!BU$123/100</f>
        <v>0</v>
      </c>
      <c r="BV125" s="38">
        <f>-'Data Tables'!BV109*'Data Tables'!BV$123/100</f>
        <v>0</v>
      </c>
      <c r="BW125" s="38">
        <f>-'Data Tables'!BW109*'Data Tables'!BW$123/100</f>
        <v>0</v>
      </c>
      <c r="BX125" s="38">
        <f>-'Data Tables'!BX109*'Data Tables'!BX$123/100</f>
        <v>0</v>
      </c>
      <c r="BY125" s="38">
        <f>-'Data Tables'!BY109*'Data Tables'!BY$123/100</f>
        <v>0</v>
      </c>
      <c r="BZ125" s="38">
        <f>-'Data Tables'!BZ109*'Data Tables'!BZ$123/100</f>
        <v>0</v>
      </c>
      <c r="CA125" s="38">
        <f>-'Data Tables'!CA109*'Data Tables'!CA$123/100</f>
        <v>0</v>
      </c>
      <c r="CB125" s="38">
        <f>-'Data Tables'!CB109*'Data Tables'!CB$123/100</f>
        <v>0</v>
      </c>
      <c r="CC125" s="38">
        <f>-'Data Tables'!CC109*'Data Tables'!CC$123/100</f>
        <v>0</v>
      </c>
      <c r="CD125" s="38">
        <f>-'Data Tables'!CD109*'Data Tables'!CD$123/100</f>
        <v>0</v>
      </c>
      <c r="CE125" s="38">
        <f>-'Data Tables'!CE109*'Data Tables'!CE$123/100</f>
        <v>0</v>
      </c>
      <c r="CF125" s="38">
        <f>-'Data Tables'!CF109*'Data Tables'!CF$123/100</f>
        <v>0</v>
      </c>
      <c r="CG125" s="38">
        <f>-'Data Tables'!CG109*'Data Tables'!CG$123/100</f>
        <v>0</v>
      </c>
      <c r="CH125" s="38">
        <f>-'Data Tables'!CH109*'Data Tables'!CH$123/100</f>
        <v>0</v>
      </c>
      <c r="CI125" s="38">
        <f>-'Data Tables'!CI109*'Data Tables'!CI$123/100</f>
        <v>0</v>
      </c>
      <c r="CJ125" s="38">
        <f>-'Data Tables'!CJ109*'Data Tables'!CJ$123/100</f>
        <v>0</v>
      </c>
      <c r="CK125" s="38">
        <f>-'Data Tables'!CK109*'Data Tables'!CK$123/100</f>
        <v>0</v>
      </c>
      <c r="CL125" s="38">
        <f>-'Data Tables'!CL109*'Data Tables'!CL$123/100</f>
        <v>0</v>
      </c>
      <c r="CM125" s="38">
        <f>-'Data Tables'!CM109*'Data Tables'!CM$123/100</f>
        <v>0</v>
      </c>
      <c r="CN125" s="38">
        <f>-'Data Tables'!CN109*'Data Tables'!CN$123/100</f>
        <v>0</v>
      </c>
      <c r="CO125" s="38">
        <f>-'Data Tables'!CO109*'Data Tables'!CO$123/100</f>
        <v>0</v>
      </c>
      <c r="CP125" s="38">
        <f>-'Data Tables'!CP109*'Data Tables'!CP$123/100</f>
        <v>0</v>
      </c>
      <c r="CQ125" s="38">
        <f>-'Data Tables'!CQ109*'Data Tables'!CQ$123/100</f>
        <v>0</v>
      </c>
      <c r="CR125" s="38">
        <f>-'Data Tables'!CR109*'Data Tables'!CR$123/100</f>
        <v>0</v>
      </c>
      <c r="CS125" s="38">
        <f>-'Data Tables'!CS109*'Data Tables'!CS$123/100</f>
        <v>0</v>
      </c>
      <c r="CT125" s="38">
        <f>-'Data Tables'!CT109*'Data Tables'!CT$123/100</f>
        <v>0</v>
      </c>
      <c r="CU125" s="38">
        <f>-'Data Tables'!CU109*'Data Tables'!CU$123/100</f>
        <v>0</v>
      </c>
      <c r="CV125" s="38">
        <f>-'Data Tables'!CV109*'Data Tables'!CV$123/100</f>
        <v>0</v>
      </c>
      <c r="CW125" s="38">
        <f>-'Data Tables'!CW109*'Data Tables'!CW$123/100</f>
        <v>0</v>
      </c>
      <c r="CX125" s="38">
        <f>-'Data Tables'!CX109*'Data Tables'!CX$123/100</f>
        <v>0</v>
      </c>
      <c r="CY125" s="38">
        <f>-'Data Tables'!CY109*'Data Tables'!CY$123/100</f>
        <v>0</v>
      </c>
      <c r="CZ125" s="38">
        <f>-'Data Tables'!CZ109*'Data Tables'!CZ$123/100</f>
        <v>0</v>
      </c>
      <c r="DA125" s="38">
        <f>-'Data Tables'!DA109*'Data Tables'!DA$123/100</f>
        <v>0</v>
      </c>
      <c r="DB125" s="38">
        <f>-'Data Tables'!DB109*'Data Tables'!DB$123/100</f>
        <v>0</v>
      </c>
      <c r="DC125" s="38">
        <f>-'Data Tables'!DC109*'Data Tables'!DC$123/100</f>
        <v>0</v>
      </c>
      <c r="DD125" s="38">
        <f>-'Data Tables'!DD109*'Data Tables'!DD$123/100</f>
        <v>0</v>
      </c>
      <c r="DE125" s="38">
        <f>-'Data Tables'!DE109*'Data Tables'!DE$123/100</f>
        <v>0</v>
      </c>
      <c r="DF125" s="38">
        <f>-'Data Tables'!DF109*'Data Tables'!DF$123/100</f>
        <v>0</v>
      </c>
      <c r="DG125" s="38">
        <f>-'Data Tables'!DG109*'Data Tables'!DG$123/100</f>
        <v>0</v>
      </c>
      <c r="DH125" s="38">
        <f>-'Data Tables'!DH109*'Data Tables'!DH$123/100</f>
        <v>0</v>
      </c>
      <c r="DI125" s="38">
        <f>-'Data Tables'!DI109*'Data Tables'!DI$123/100</f>
        <v>0</v>
      </c>
      <c r="DJ125" s="38">
        <f>-'Data Tables'!DJ109*'Data Tables'!DJ$123/100</f>
        <v>0</v>
      </c>
      <c r="DK125" s="38">
        <f>-'Data Tables'!DK109*'Data Tables'!DK$123/100</f>
        <v>0</v>
      </c>
      <c r="DL125" s="38">
        <f>-'Data Tables'!DL109*'Data Tables'!DL$123/100</f>
        <v>0</v>
      </c>
      <c r="DM125" s="38">
        <f>-'Data Tables'!DM109*'Data Tables'!DM$123/100</f>
        <v>0</v>
      </c>
      <c r="DN125" s="38">
        <f>-'Data Tables'!DN109*'Data Tables'!DN$123/100</f>
        <v>0</v>
      </c>
      <c r="DO125" s="38">
        <f>-'Data Tables'!DO109*'Data Tables'!DO$123/100</f>
        <v>0</v>
      </c>
      <c r="DP125" s="38">
        <f>-'Data Tables'!DP109*'Data Tables'!DP$123/100</f>
        <v>0</v>
      </c>
      <c r="DQ125" s="38">
        <f>-'Data Tables'!DQ109*'Data Tables'!DQ$123/100</f>
        <v>0</v>
      </c>
      <c r="DR125" s="38">
        <f>-'Data Tables'!DR109*'Data Tables'!DR$123/100</f>
        <v>0</v>
      </c>
    </row>
    <row r="126" ht="14.25" customHeight="1" outlineLevel="1">
      <c r="B126" s="277" t="str">
        <f>'Utility Modules'!B8</f>
        <v>Staking Buyback &amp; Distribute</v>
      </c>
      <c r="C126" s="38">
        <f>-'Data Tables'!C110*'Data Tables'!C$123/100</f>
        <v>-33381.5625</v>
      </c>
      <c r="D126" s="38">
        <f>-'Data Tables'!D110*'Data Tables'!D$123/100</f>
        <v>-53180.77783</v>
      </c>
      <c r="E126" s="38">
        <f>-'Data Tables'!E110*'Data Tables'!E$123/100</f>
        <v>-71025.06904</v>
      </c>
      <c r="F126" s="38">
        <f>-'Data Tables'!F110*'Data Tables'!F$123/100</f>
        <v>-89156.78896</v>
      </c>
      <c r="G126" s="38">
        <f>-'Data Tables'!G110*'Data Tables'!G$123/100</f>
        <v>-107658.5074</v>
      </c>
      <c r="H126" s="38">
        <f>-'Data Tables'!H110*'Data Tables'!H$123/100</f>
        <v>-126644.0557</v>
      </c>
      <c r="I126" s="38">
        <f>-'Data Tables'!I110*'Data Tables'!I$123/100</f>
        <v>-169407.6636</v>
      </c>
      <c r="J126" s="38">
        <f>-'Data Tables'!J110*'Data Tables'!J$123/100</f>
        <v>-214461.5257</v>
      </c>
      <c r="K126" s="38">
        <f>-'Data Tables'!K110*'Data Tables'!K$123/100</f>
        <v>-259847.5449</v>
      </c>
      <c r="L126" s="38">
        <f>-'Data Tables'!L110*'Data Tables'!L$123/100</f>
        <v>-305356.2011</v>
      </c>
      <c r="M126" s="38">
        <f>-'Data Tables'!M110*'Data Tables'!M$123/100</f>
        <v>-351068.1508</v>
      </c>
      <c r="N126" s="38">
        <f>-'Data Tables'!N110*'Data Tables'!N$123/100</f>
        <v>-396873.4902</v>
      </c>
      <c r="O126" s="38">
        <f>-'Data Tables'!O110*'Data Tables'!O$123/100</f>
        <v>-442863.7623</v>
      </c>
      <c r="P126" s="38">
        <f>-'Data Tables'!P110*'Data Tables'!P$123/100</f>
        <v>-488987.7758</v>
      </c>
      <c r="Q126" s="38">
        <f>-'Data Tables'!Q110*'Data Tables'!Q$123/100</f>
        <v>-535061.168</v>
      </c>
      <c r="R126" s="38">
        <f>-'Data Tables'!R110*'Data Tables'!R$123/100</f>
        <v>-581396.3576</v>
      </c>
      <c r="S126" s="38">
        <f>-'Data Tables'!S110*'Data Tables'!S$123/100</f>
        <v>-627795.3232</v>
      </c>
      <c r="T126" s="38">
        <f>-'Data Tables'!T110*'Data Tables'!T$123/100</f>
        <v>-674354.1629</v>
      </c>
      <c r="U126" s="38">
        <f>-'Data Tables'!U110*'Data Tables'!U$123/100</f>
        <v>-720964.0153</v>
      </c>
      <c r="V126" s="38">
        <f>-'Data Tables'!V110*'Data Tables'!V$123/100</f>
        <v>-767728.5011</v>
      </c>
      <c r="W126" s="38">
        <f>-'Data Tables'!W110*'Data Tables'!W$123/100</f>
        <v>-814598.7839</v>
      </c>
      <c r="X126" s="38">
        <f>-'Data Tables'!X110*'Data Tables'!X$123/100</f>
        <v>-861510.0702</v>
      </c>
      <c r="Y126" s="38">
        <f>-'Data Tables'!Y110*'Data Tables'!Y$123/100</f>
        <v>-908571.3924</v>
      </c>
      <c r="Z126" s="38">
        <f>-'Data Tables'!Z110*'Data Tables'!Z$123/100</f>
        <v>-955672.9774</v>
      </c>
      <c r="AA126" s="38">
        <f>-'Data Tables'!AA110*'Data Tables'!AA$123/100</f>
        <v>-997073.0716</v>
      </c>
      <c r="AB126" s="38">
        <f>-'Data Tables'!AB110*'Data Tables'!AB$123/100</f>
        <v>-1038009.918</v>
      </c>
      <c r="AC126" s="38">
        <f>-'Data Tables'!AC110*'Data Tables'!AC$123/100</f>
        <v>-1078599.151</v>
      </c>
      <c r="AD126" s="38">
        <f>-'Data Tables'!AD110*'Data Tables'!AD$123/100</f>
        <v>-1119231.126</v>
      </c>
      <c r="AE126" s="38">
        <f>-'Data Tables'!AE110*'Data Tables'!AE$123/100</f>
        <v>-1159740.993</v>
      </c>
      <c r="AF126" s="38">
        <f>-'Data Tables'!AF110*'Data Tables'!AF$123/100</f>
        <v>-1200259.692</v>
      </c>
      <c r="AG126" s="38">
        <f>-'Data Tables'!AG110*'Data Tables'!AG$123/100</f>
        <v>-1227705.142</v>
      </c>
      <c r="AH126" s="38">
        <f>-'Data Tables'!AH110*'Data Tables'!AH$123/100</f>
        <v>-1253935.043</v>
      </c>
      <c r="AI126" s="38">
        <f>-'Data Tables'!AI110*'Data Tables'!AI$123/100</f>
        <v>-1279573.054</v>
      </c>
      <c r="AJ126" s="38">
        <f>-'Data Tables'!AJ110*'Data Tables'!AJ$123/100</f>
        <v>-1304711.183</v>
      </c>
      <c r="AK126" s="38">
        <f>-'Data Tables'!AK110*'Data Tables'!AK$123/100</f>
        <v>-1329546.116</v>
      </c>
      <c r="AL126" s="38">
        <f>-'Data Tables'!AL110*'Data Tables'!AL$123/100</f>
        <v>-1354063.327</v>
      </c>
      <c r="AM126" s="38">
        <f>-'Data Tables'!AM110*'Data Tables'!AM$123/100</f>
        <v>-1378415.092</v>
      </c>
      <c r="AN126" s="38">
        <f>-'Data Tables'!AN110*'Data Tables'!AN$123/100</f>
        <v>-1402610.75</v>
      </c>
      <c r="AO126" s="38">
        <f>-'Data Tables'!AO110*'Data Tables'!AO$123/100</f>
        <v>-1426546.945</v>
      </c>
      <c r="AP126" s="38">
        <f>-'Data Tables'!AP110*'Data Tables'!AP$123/100</f>
        <v>-1450518.616</v>
      </c>
      <c r="AQ126" s="38">
        <f>-'Data Tables'!AQ110*'Data Tables'!AQ$123/100</f>
        <v>-1474391.623</v>
      </c>
      <c r="AR126" s="38">
        <f>-'Data Tables'!AR110*'Data Tables'!AR$123/100</f>
        <v>-1498265.792</v>
      </c>
      <c r="AS126" s="38">
        <f>-'Data Tables'!AS110*'Data Tables'!AS$123/100</f>
        <v>-1509887.919</v>
      </c>
      <c r="AT126" s="38">
        <f>-'Data Tables'!AT110*'Data Tables'!AT$123/100</f>
        <v>-1520342.614</v>
      </c>
      <c r="AU126" s="38">
        <f>-'Data Tables'!AU110*'Data Tables'!AU$123/100</f>
        <v>-1530208.003</v>
      </c>
      <c r="AV126" s="38">
        <f>-'Data Tables'!AV110*'Data Tables'!AV$123/100</f>
        <v>-1539574.447</v>
      </c>
      <c r="AW126" s="38">
        <f>-'Data Tables'!AW110*'Data Tables'!AW$123/100</f>
        <v>-1548605.368</v>
      </c>
      <c r="AX126" s="38">
        <f>-'Data Tables'!AX110*'Data Tables'!AX$123/100</f>
        <v>-1557303.627</v>
      </c>
      <c r="AY126" s="38">
        <f>-'Data Tables'!AY110*'Data Tables'!AY$123/100</f>
        <v>-1565793.527</v>
      </c>
      <c r="AZ126" s="38">
        <f>-'Data Tables'!AZ110*'Data Tables'!AZ$123/100</f>
        <v>-1574092.158</v>
      </c>
      <c r="BA126" s="38">
        <f>-'Data Tables'!BA110*'Data Tables'!BA$123/100</f>
        <v>-1582170.16</v>
      </c>
      <c r="BB126" s="38">
        <f>-'Data Tables'!BB110*'Data Tables'!BB$123/100</f>
        <v>-1590182.338</v>
      </c>
      <c r="BC126" s="38">
        <f>-'Data Tables'!BC110*'Data Tables'!BC$123/100</f>
        <v>-1598069.154</v>
      </c>
      <c r="BD126" s="38">
        <f>-'Data Tables'!BD110*'Data Tables'!BD$123/100</f>
        <v>-1605906.65</v>
      </c>
      <c r="BE126" s="38">
        <f>-'Data Tables'!BE110*'Data Tables'!BE$123/100</f>
        <v>-1613656.752</v>
      </c>
      <c r="BF126" s="38">
        <f>-'Data Tables'!BF110*'Data Tables'!BF$123/100</f>
        <v>-1621552.338</v>
      </c>
      <c r="BG126" s="38">
        <f>-'Data Tables'!BG110*'Data Tables'!BG$123/100</f>
        <v>-1629975.132</v>
      </c>
      <c r="BH126" s="38">
        <f>-'Data Tables'!BH110*'Data Tables'!BH$123/100</f>
        <v>-1638904.139</v>
      </c>
      <c r="BI126" s="38">
        <f>-'Data Tables'!BI110*'Data Tables'!BI$123/100</f>
        <v>-1648330.034</v>
      </c>
      <c r="BJ126" s="38">
        <f>-'Data Tables'!BJ110*'Data Tables'!BJ$123/100</f>
        <v>-1658137.39</v>
      </c>
      <c r="BK126" s="38">
        <f>-'Data Tables'!BK110*'Data Tables'!BK$123/100</f>
        <v>-1668323.631</v>
      </c>
      <c r="BL126" s="38">
        <f>-'Data Tables'!BL110*'Data Tables'!BL$123/100</f>
        <v>-1678813.849</v>
      </c>
      <c r="BM126" s="38">
        <f>-'Data Tables'!BM110*'Data Tables'!BM$123/100</f>
        <v>-1689479.016</v>
      </c>
      <c r="BN126" s="38">
        <f>-'Data Tables'!BN110*'Data Tables'!BN$123/100</f>
        <v>-1700438.135</v>
      </c>
      <c r="BO126" s="38">
        <f>-'Data Tables'!BO110*'Data Tables'!BO$123/100</f>
        <v>-1711559.416</v>
      </c>
      <c r="BP126" s="38">
        <f>-'Data Tables'!BP110*'Data Tables'!BP$123/100</f>
        <v>-1722859.294</v>
      </c>
      <c r="BQ126" s="38">
        <f>-'Data Tables'!BQ110*'Data Tables'!BQ$123/100</f>
        <v>-1734263.64</v>
      </c>
      <c r="BR126" s="38">
        <f>-'Data Tables'!BR110*'Data Tables'!BR$123/100</f>
        <v>-1745796.207</v>
      </c>
      <c r="BS126" s="38">
        <f>-'Data Tables'!BS110*'Data Tables'!BS$123/100</f>
        <v>-1757415.799</v>
      </c>
      <c r="BT126" s="38">
        <f>-'Data Tables'!BT110*'Data Tables'!BT$123/100</f>
        <v>-1769082.07</v>
      </c>
      <c r="BU126" s="38">
        <f>-'Data Tables'!BU110*'Data Tables'!BU$123/100</f>
        <v>-1780823.839</v>
      </c>
      <c r="BV126" s="38">
        <f>-'Data Tables'!BV110*'Data Tables'!BV$123/100</f>
        <v>-1792588.919</v>
      </c>
      <c r="BW126" s="38">
        <f>-'Data Tables'!BW110*'Data Tables'!BW$123/100</f>
        <v>-1804406.08</v>
      </c>
      <c r="BX126" s="38">
        <f>-'Data Tables'!BX110*'Data Tables'!BX$123/100</f>
        <v>-1816248.761</v>
      </c>
      <c r="BY126" s="38">
        <f>-'Data Tables'!BY110*'Data Tables'!BY$123/100</f>
        <v>-1828054.577</v>
      </c>
      <c r="BZ126" s="38">
        <f>-'Data Tables'!BZ110*'Data Tables'!BZ$123/100</f>
        <v>-1839923.211</v>
      </c>
      <c r="CA126" s="38">
        <f>-'Data Tables'!CA110*'Data Tables'!CA$123/100</f>
        <v>-1851785.793</v>
      </c>
      <c r="CB126" s="38">
        <f>-'Data Tables'!CB110*'Data Tables'!CB$123/100</f>
        <v>-1863668.089</v>
      </c>
      <c r="CC126" s="38">
        <f>-'Data Tables'!CC110*'Data Tables'!CC$123/100</f>
        <v>-1875537.483</v>
      </c>
      <c r="CD126" s="38">
        <f>-'Data Tables'!CD110*'Data Tables'!CD$123/100</f>
        <v>-1887419.941</v>
      </c>
      <c r="CE126" s="38">
        <f>-'Data Tables'!CE110*'Data Tables'!CE$123/100</f>
        <v>-1899300.507</v>
      </c>
      <c r="CF126" s="38">
        <f>-'Data Tables'!CF110*'Data Tables'!CF$123/100</f>
        <v>-1911164.477</v>
      </c>
      <c r="CG126" s="38">
        <f>-'Data Tables'!CG110*'Data Tables'!CG$123/100</f>
        <v>-1923035.851</v>
      </c>
      <c r="CH126" s="38">
        <f>-'Data Tables'!CH110*'Data Tables'!CH$123/100</f>
        <v>-1934891.491</v>
      </c>
      <c r="CI126" s="38">
        <f>-'Data Tables'!CI110*'Data Tables'!CI$123/100</f>
        <v>-1939476.97</v>
      </c>
      <c r="CJ126" s="38">
        <f>-'Data Tables'!CJ110*'Data Tables'!CJ$123/100</f>
        <v>-1943318.591</v>
      </c>
      <c r="CK126" s="38">
        <f>-'Data Tables'!CK110*'Data Tables'!CK$123/100</f>
        <v>-1946727.366</v>
      </c>
      <c r="CL126" s="38">
        <f>-'Data Tables'!CL110*'Data Tables'!CL$123/100</f>
        <v>-1949825.361</v>
      </c>
      <c r="CM126" s="38">
        <f>-'Data Tables'!CM110*'Data Tables'!CM$123/100</f>
        <v>-1952627.614</v>
      </c>
      <c r="CN126" s="38">
        <f>-'Data Tables'!CN110*'Data Tables'!CN$123/100</f>
        <v>-1955188.858</v>
      </c>
      <c r="CO126" s="38">
        <f>-'Data Tables'!CO110*'Data Tables'!CO$123/100</f>
        <v>-1957529.591</v>
      </c>
      <c r="CP126" s="38">
        <f>-'Data Tables'!CP110*'Data Tables'!CP$123/100</f>
        <v>-1959692.525</v>
      </c>
      <c r="CQ126" s="38">
        <f>-'Data Tables'!CQ110*'Data Tables'!CQ$123/100</f>
        <v>-1961697.042</v>
      </c>
      <c r="CR126" s="38">
        <f>-'Data Tables'!CR110*'Data Tables'!CR$123/100</f>
        <v>-1963559.271</v>
      </c>
      <c r="CS126" s="38">
        <f>-'Data Tables'!CS110*'Data Tables'!CS$123/100</f>
        <v>-1965308.931</v>
      </c>
      <c r="CT126" s="38">
        <f>-'Data Tables'!CT110*'Data Tables'!CT$123/100</f>
        <v>-1966952.826</v>
      </c>
      <c r="CU126" s="38">
        <f>-'Data Tables'!CU110*'Data Tables'!CU$123/100</f>
        <v>-1968514.202</v>
      </c>
      <c r="CV126" s="38">
        <f>-'Data Tables'!CV110*'Data Tables'!CV$123/100</f>
        <v>-1970001.21</v>
      </c>
      <c r="CW126" s="38">
        <f>-'Data Tables'!CW110*'Data Tables'!CW$123/100</f>
        <v>-1971416.728</v>
      </c>
      <c r="CX126" s="38">
        <f>-'Data Tables'!CX110*'Data Tables'!CX$123/100</f>
        <v>-1972784.971</v>
      </c>
      <c r="CY126" s="38">
        <f>-'Data Tables'!CY110*'Data Tables'!CY$123/100</f>
        <v>-1974104.062</v>
      </c>
      <c r="CZ126" s="38">
        <f>-'Data Tables'!CZ110*'Data Tables'!CZ$123/100</f>
        <v>-1975387.159</v>
      </c>
      <c r="DA126" s="38">
        <f>-'Data Tables'!DA110*'Data Tables'!DA$123/100</f>
        <v>-1976634.687</v>
      </c>
      <c r="DB126" s="38">
        <f>-'Data Tables'!DB110*'Data Tables'!DB$123/100</f>
        <v>-1977857.452</v>
      </c>
      <c r="DC126" s="38">
        <f>-'Data Tables'!DC110*'Data Tables'!DC$123/100</f>
        <v>-1979057.678</v>
      </c>
      <c r="DD126" s="38">
        <f>-'Data Tables'!DD110*'Data Tables'!DD$123/100</f>
        <v>-1980237.08</v>
      </c>
      <c r="DE126" s="38">
        <f>-'Data Tables'!DE110*'Data Tables'!DE$123/100</f>
        <v>-1981403.743</v>
      </c>
      <c r="DF126" s="38">
        <f>-'Data Tables'!DF110*'Data Tables'!DF$123/100</f>
        <v>-1982556.852</v>
      </c>
      <c r="DG126" s="38">
        <f>-'Data Tables'!DG110*'Data Tables'!DG$123/100</f>
        <v>-1983702.942</v>
      </c>
      <c r="DH126" s="38">
        <f>-'Data Tables'!DH110*'Data Tables'!DH$123/100</f>
        <v>-1984842.71</v>
      </c>
      <c r="DI126" s="38">
        <f>-'Data Tables'!DI110*'Data Tables'!DI$123/100</f>
        <v>-1985973.371</v>
      </c>
      <c r="DJ126" s="38">
        <f>-'Data Tables'!DJ110*'Data Tables'!DJ$123/100</f>
        <v>-1987106.165</v>
      </c>
      <c r="DK126" s="38">
        <f>-'Data Tables'!DK110*'Data Tables'!DK$123/100</f>
        <v>-1988237.102</v>
      </c>
      <c r="DL126" s="38">
        <f>-'Data Tables'!DL110*'Data Tables'!DL$123/100</f>
        <v>-1989370.096</v>
      </c>
      <c r="DM126" s="38">
        <f>-'Data Tables'!DM110*'Data Tables'!DM$123/100</f>
        <v>-1990503.919</v>
      </c>
      <c r="DN126" s="38">
        <f>-'Data Tables'!DN110*'Data Tables'!DN$123/100</f>
        <v>-1991641.972</v>
      </c>
      <c r="DO126" s="38">
        <f>-'Data Tables'!DO110*'Data Tables'!DO$123/100</f>
        <v>-1992784.123</v>
      </c>
      <c r="DP126" s="38">
        <f>-'Data Tables'!DP110*'Data Tables'!DP$123/100</f>
        <v>-1993930.108</v>
      </c>
      <c r="DQ126" s="38">
        <f>-'Data Tables'!DQ110*'Data Tables'!DQ$123/100</f>
        <v>-1995082.603</v>
      </c>
      <c r="DR126" s="38">
        <f>-'Data Tables'!DR110*'Data Tables'!DR$123/100</f>
        <v>-1996240.431</v>
      </c>
    </row>
    <row r="127" ht="14.25" customHeight="1" outlineLevel="1">
      <c r="B127" s="277" t="str">
        <f>'Utility Modules'!B9</f>
        <v>Liquidity Mining</v>
      </c>
      <c r="C127" s="38">
        <f>-'Data Tables'!C111*'Data Tables'!C$123/100</f>
        <v>-3709.0625</v>
      </c>
      <c r="D127" s="38">
        <f>-'Data Tables'!D111*'Data Tables'!D$123/100</f>
        <v>-6138.427805</v>
      </c>
      <c r="E127" s="38">
        <f>-'Data Tables'!E111*'Data Tables'!E$123/100</f>
        <v>-8399.725815</v>
      </c>
      <c r="F127" s="38">
        <f>-'Data Tables'!F111*'Data Tables'!F$123/100</f>
        <v>-10729.08782</v>
      </c>
      <c r="G127" s="38">
        <f>-'Data Tables'!G111*'Data Tables'!G$123/100</f>
        <v>-13112.94668</v>
      </c>
      <c r="H127" s="38">
        <f>-'Data Tables'!H111*'Data Tables'!H$123/100</f>
        <v>-15549.5107</v>
      </c>
      <c r="I127" s="38">
        <f>-'Data Tables'!I111*'Data Tables'!I$123/100</f>
        <v>-21801.63434</v>
      </c>
      <c r="J127" s="38">
        <f>-'Data Tables'!J111*'Data Tables'!J$123/100</f>
        <v>-26838.23863</v>
      </c>
      <c r="K127" s="38">
        <f>-'Data Tables'!K111*'Data Tables'!K$123/100</f>
        <v>-31902.95003</v>
      </c>
      <c r="L127" s="38">
        <f>-'Data Tables'!L111*'Data Tables'!L$123/100</f>
        <v>-36940.54482</v>
      </c>
      <c r="M127" s="38">
        <f>-'Data Tables'!M111*'Data Tables'!M$123/100</f>
        <v>-41975.87314</v>
      </c>
      <c r="N127" s="38">
        <f>-'Data Tables'!N111*'Data Tables'!N$123/100</f>
        <v>-46979.37888</v>
      </c>
      <c r="O127" s="38">
        <f>-'Data Tables'!O111*'Data Tables'!O$123/100</f>
        <v>-51970.06564</v>
      </c>
      <c r="P127" s="38">
        <f>-'Data Tables'!P111*'Data Tables'!P$123/100</f>
        <v>-56997.39028</v>
      </c>
      <c r="Q127" s="38">
        <f>-'Data Tables'!Q111*'Data Tables'!Q$123/100</f>
        <v>-61955.60081</v>
      </c>
      <c r="R127" s="38">
        <f>-'Data Tables'!R111*'Data Tables'!R$123/100</f>
        <v>-66927.81204</v>
      </c>
      <c r="S127" s="38">
        <f>-'Data Tables'!S111*'Data Tables'!S$123/100</f>
        <v>-71874.73429</v>
      </c>
      <c r="T127" s="38">
        <f>-'Data Tables'!T111*'Data Tables'!T$123/100</f>
        <v>-76839.2263</v>
      </c>
      <c r="U127" s="38">
        <f>-'Data Tables'!U111*'Data Tables'!U$123/100</f>
        <v>-81778.5604</v>
      </c>
      <c r="V127" s="38">
        <f>-'Data Tables'!V111*'Data Tables'!V$123/100</f>
        <v>-86717.40137</v>
      </c>
      <c r="W127" s="38">
        <f>-'Data Tables'!W111*'Data Tables'!W$123/100</f>
        <v>-91681.26183</v>
      </c>
      <c r="X127" s="38">
        <f>-'Data Tables'!X111*'Data Tables'!X$123/100</f>
        <v>-96620.3743</v>
      </c>
      <c r="Y127" s="38">
        <f>-'Data Tables'!Y111*'Data Tables'!Y$123/100</f>
        <v>-101587.5077</v>
      </c>
      <c r="Z127" s="38">
        <f>-'Data Tables'!Z111*'Data Tables'!Z$123/100</f>
        <v>-106530.9258</v>
      </c>
      <c r="AA127" s="38">
        <f>-'Data Tables'!AA111*'Data Tables'!AA$123/100</f>
        <v>-109672.6182</v>
      </c>
      <c r="AB127" s="38">
        <f>-'Data Tables'!AB111*'Data Tables'!AB$123/100</f>
        <v>-113026.814</v>
      </c>
      <c r="AC127" s="38">
        <f>-'Data Tables'!AC111*'Data Tables'!AC$123/100</f>
        <v>-116471.7545</v>
      </c>
      <c r="AD127" s="38">
        <f>-'Data Tables'!AD111*'Data Tables'!AD$123/100</f>
        <v>-120094.2209</v>
      </c>
      <c r="AE127" s="38">
        <f>-'Data Tables'!AE111*'Data Tables'!AE$123/100</f>
        <v>-123814.0314</v>
      </c>
      <c r="AF127" s="38">
        <f>-'Data Tables'!AF111*'Data Tables'!AF$123/100</f>
        <v>-127665.0225</v>
      </c>
      <c r="AG127" s="38">
        <f>-'Data Tables'!AG111*'Data Tables'!AG$123/100</f>
        <v>-127229.1746</v>
      </c>
      <c r="AH127" s="38">
        <f>-'Data Tables'!AH111*'Data Tables'!AH$123/100</f>
        <v>-127185.2694</v>
      </c>
      <c r="AI127" s="38">
        <f>-'Data Tables'!AI111*'Data Tables'!AI$123/100</f>
        <v>-127657.9398</v>
      </c>
      <c r="AJ127" s="38">
        <f>-'Data Tables'!AJ111*'Data Tables'!AJ$123/100</f>
        <v>-128504.9838</v>
      </c>
      <c r="AK127" s="38">
        <f>-'Data Tables'!AK111*'Data Tables'!AK$123/100</f>
        <v>-129707.8551</v>
      </c>
      <c r="AL127" s="38">
        <f>-'Data Tables'!AL111*'Data Tables'!AL$123/100</f>
        <v>-131154.512</v>
      </c>
      <c r="AM127" s="38">
        <f>-'Data Tables'!AM111*'Data Tables'!AM$123/100</f>
        <v>-132823.0327</v>
      </c>
      <c r="AN127" s="38">
        <f>-'Data Tables'!AN111*'Data Tables'!AN$123/100</f>
        <v>-134756.1733</v>
      </c>
      <c r="AO127" s="38">
        <f>-'Data Tables'!AO111*'Data Tables'!AO$123/100</f>
        <v>-136763.047</v>
      </c>
      <c r="AP127" s="38">
        <f>-'Data Tables'!AP111*'Data Tables'!AP$123/100</f>
        <v>-138919.9712</v>
      </c>
      <c r="AQ127" s="38">
        <f>-'Data Tables'!AQ111*'Data Tables'!AQ$123/100</f>
        <v>-141160.1178</v>
      </c>
      <c r="AR127" s="38">
        <f>-'Data Tables'!AR111*'Data Tables'!AR$123/100</f>
        <v>-143514.9355</v>
      </c>
      <c r="AS127" s="38">
        <f>-'Data Tables'!AS111*'Data Tables'!AS$123/100</f>
        <v>-141467.1521</v>
      </c>
      <c r="AT127" s="38">
        <f>-'Data Tables'!AT111*'Data Tables'!AT$123/100</f>
        <v>-139792.6013</v>
      </c>
      <c r="AU127" s="38">
        <f>-'Data Tables'!AU111*'Data Tables'!AU$123/100</f>
        <v>-138624.7802</v>
      </c>
      <c r="AV127" s="38">
        <f>-'Data Tables'!AV111*'Data Tables'!AV$123/100</f>
        <v>-137838.3461</v>
      </c>
      <c r="AW127" s="38">
        <f>-'Data Tables'!AW111*'Data Tables'!AW$123/100</f>
        <v>-137409.2413</v>
      </c>
      <c r="AX127" s="38">
        <f>-'Data Tables'!AX111*'Data Tables'!AX$123/100</f>
        <v>-137238.8023</v>
      </c>
      <c r="AY127" s="38">
        <f>-'Data Tables'!AY111*'Data Tables'!AY$123/100</f>
        <v>-137301.208</v>
      </c>
      <c r="AZ127" s="38">
        <f>-'Data Tables'!AZ111*'Data Tables'!AZ$123/100</f>
        <v>-137601.703</v>
      </c>
      <c r="BA127" s="38">
        <f>-'Data Tables'!BA111*'Data Tables'!BA$123/100</f>
        <v>-138027.7307</v>
      </c>
      <c r="BB127" s="38">
        <f>-'Data Tables'!BB111*'Data Tables'!BB$123/100</f>
        <v>-138610.6094</v>
      </c>
      <c r="BC127" s="38">
        <f>-'Data Tables'!BC111*'Data Tables'!BC$123/100</f>
        <v>-139294.5018</v>
      </c>
      <c r="BD127" s="38">
        <f>-'Data Tables'!BD111*'Data Tables'!BD$123/100</f>
        <v>-140096.8391</v>
      </c>
      <c r="BE127" s="38">
        <f>-'Data Tables'!BE111*'Data Tables'!BE$123/100</f>
        <v>-140968.2954</v>
      </c>
      <c r="BF127" s="38">
        <f>-'Data Tables'!BF111*'Data Tables'!BF$123/100</f>
        <v>-144875.7791</v>
      </c>
      <c r="BG127" s="38">
        <f>-'Data Tables'!BG111*'Data Tables'!BG$123/100</f>
        <v>-148418.5385</v>
      </c>
      <c r="BH127" s="38">
        <f>-'Data Tables'!BH111*'Data Tables'!BH$123/100</f>
        <v>-151640.1481</v>
      </c>
      <c r="BI127" s="38">
        <f>-'Data Tables'!BI111*'Data Tables'!BI$123/100</f>
        <v>-154615.6825</v>
      </c>
      <c r="BJ127" s="38">
        <f>-'Data Tables'!BJ111*'Data Tables'!BJ$123/100</f>
        <v>-157346.7015</v>
      </c>
      <c r="BK127" s="38">
        <f>-'Data Tables'!BK111*'Data Tables'!BK$123/100</f>
        <v>-159880.6399</v>
      </c>
      <c r="BL127" s="38">
        <f>-'Data Tables'!BL111*'Data Tables'!BL$123/100</f>
        <v>-162303.1582</v>
      </c>
      <c r="BM127" s="38">
        <f>-'Data Tables'!BM111*'Data Tables'!BM$123/100</f>
        <v>-164533.2523</v>
      </c>
      <c r="BN127" s="38">
        <f>-'Data Tables'!BN111*'Data Tables'!BN$123/100</f>
        <v>-166657.8834</v>
      </c>
      <c r="BO127" s="38">
        <f>-'Data Tables'!BO111*'Data Tables'!BO$123/100</f>
        <v>-168668.4335</v>
      </c>
      <c r="BP127" s="38">
        <f>-'Data Tables'!BP111*'Data Tables'!BP$123/100</f>
        <v>-170612.586</v>
      </c>
      <c r="BQ127" s="38">
        <f>-'Data Tables'!BQ111*'Data Tables'!BQ$123/100</f>
        <v>-172474.7075</v>
      </c>
      <c r="BR127" s="38">
        <f>-'Data Tables'!BR111*'Data Tables'!BR$123/100</f>
        <v>-174281.8757</v>
      </c>
      <c r="BS127" s="38">
        <f>-'Data Tables'!BS111*'Data Tables'!BS$123/100</f>
        <v>-176062.3883</v>
      </c>
      <c r="BT127" s="38">
        <f>-'Data Tables'!BT111*'Data Tables'!BT$123/100</f>
        <v>-177795.7234</v>
      </c>
      <c r="BU127" s="38">
        <f>-'Data Tables'!BU111*'Data Tables'!BU$123/100</f>
        <v>-179517.5126</v>
      </c>
      <c r="BV127" s="38">
        <f>-'Data Tables'!BV111*'Data Tables'!BV$123/100</f>
        <v>-181208.6419</v>
      </c>
      <c r="BW127" s="38">
        <f>-'Data Tables'!BW111*'Data Tables'!BW$123/100</f>
        <v>-182886.8186</v>
      </c>
      <c r="BX127" s="38">
        <f>-'Data Tables'!BX111*'Data Tables'!BX$123/100</f>
        <v>-184596.1542</v>
      </c>
      <c r="BY127" s="38">
        <f>-'Data Tables'!BY111*'Data Tables'!BY$123/100</f>
        <v>-186266.608</v>
      </c>
      <c r="BZ127" s="38">
        <f>-'Data Tables'!BZ111*'Data Tables'!BZ$123/100</f>
        <v>-187945.6659</v>
      </c>
      <c r="CA127" s="38">
        <f>-'Data Tables'!CA111*'Data Tables'!CA$123/100</f>
        <v>-189617.5558</v>
      </c>
      <c r="CB127" s="38">
        <f>-'Data Tables'!CB111*'Data Tables'!CB$123/100</f>
        <v>-191303.7809</v>
      </c>
      <c r="CC127" s="38">
        <f>-'Data Tables'!CC111*'Data Tables'!CC$123/100</f>
        <v>-192986.7788</v>
      </c>
      <c r="CD127" s="38">
        <f>-'Data Tables'!CD111*'Data Tables'!CD$123/100</f>
        <v>-194676.5878</v>
      </c>
      <c r="CE127" s="38">
        <f>-'Data Tables'!CE111*'Data Tables'!CE$123/100</f>
        <v>-196384.3522</v>
      </c>
      <c r="CF127" s="38">
        <f>-'Data Tables'!CF111*'Data Tables'!CF$123/100</f>
        <v>-198092.8035</v>
      </c>
      <c r="CG127" s="38">
        <f>-'Data Tables'!CG111*'Data Tables'!CG$123/100</f>
        <v>-199818.2305</v>
      </c>
      <c r="CH127" s="38">
        <f>-'Data Tables'!CH111*'Data Tables'!CH$123/100</f>
        <v>-201546.0121</v>
      </c>
      <c r="CI127" s="38">
        <f>-'Data Tables'!CI111*'Data Tables'!CI$123/100</f>
        <v>-200272.4118</v>
      </c>
      <c r="CJ127" s="38">
        <f>-'Data Tables'!CJ111*'Data Tables'!CJ$123/100</f>
        <v>-199163.5634</v>
      </c>
      <c r="CK127" s="38">
        <f>-'Data Tables'!CK111*'Data Tables'!CK$123/100</f>
        <v>-198274.5902</v>
      </c>
      <c r="CL127" s="38">
        <f>-'Data Tables'!CL111*'Data Tables'!CL$123/100</f>
        <v>-197600.1902</v>
      </c>
      <c r="CM127" s="38">
        <f>-'Data Tables'!CM111*'Data Tables'!CM$123/100</f>
        <v>-197102.1317</v>
      </c>
      <c r="CN127" s="38">
        <f>-'Data Tables'!CN111*'Data Tables'!CN$123/100</f>
        <v>-196764.6133</v>
      </c>
      <c r="CO127" s="38">
        <f>-'Data Tables'!CO111*'Data Tables'!CO$123/100</f>
        <v>-196556.9772</v>
      </c>
      <c r="CP127" s="38">
        <f>-'Data Tables'!CP111*'Data Tables'!CP$123/100</f>
        <v>-196464.7328</v>
      </c>
      <c r="CQ127" s="38">
        <f>-'Data Tables'!CQ111*'Data Tables'!CQ$123/100</f>
        <v>-196476.4119</v>
      </c>
      <c r="CR127" s="38">
        <f>-'Data Tables'!CR111*'Data Tables'!CR$123/100</f>
        <v>-196570.265</v>
      </c>
      <c r="CS127" s="38">
        <f>-'Data Tables'!CS111*'Data Tables'!CS$123/100</f>
        <v>-196741.1041</v>
      </c>
      <c r="CT127" s="38">
        <f>-'Data Tables'!CT111*'Data Tables'!CT$123/100</f>
        <v>-196972.3334</v>
      </c>
      <c r="CU127" s="38">
        <f>-'Data Tables'!CU111*'Data Tables'!CU$123/100</f>
        <v>-197257.6955</v>
      </c>
      <c r="CV127" s="38">
        <f>-'Data Tables'!CV111*'Data Tables'!CV$123/100</f>
        <v>-197595.2695</v>
      </c>
      <c r="CW127" s="38">
        <f>-'Data Tables'!CW111*'Data Tables'!CW$123/100</f>
        <v>-197967.391</v>
      </c>
      <c r="CX127" s="38">
        <f>-'Data Tables'!CX111*'Data Tables'!CX$123/100</f>
        <v>-198375.0979</v>
      </c>
      <c r="CY127" s="38">
        <f>-'Data Tables'!CY111*'Data Tables'!CY$123/100</f>
        <v>-198809.2627</v>
      </c>
      <c r="CZ127" s="38">
        <f>-'Data Tables'!CZ111*'Data Tables'!CZ$123/100</f>
        <v>-199269.222</v>
      </c>
      <c r="DA127" s="38">
        <f>-'Data Tables'!DA111*'Data Tables'!DA$123/100</f>
        <v>-199747.3112</v>
      </c>
      <c r="DB127" s="38">
        <f>-'Data Tables'!DB111*'Data Tables'!DB$123/100</f>
        <v>-200241.7008</v>
      </c>
      <c r="DC127" s="38">
        <f>-'Data Tables'!DC111*'Data Tables'!DC$123/100</f>
        <v>-200751.2863</v>
      </c>
      <c r="DD127" s="38">
        <f>-'Data Tables'!DD111*'Data Tables'!DD$123/100</f>
        <v>-201270.1302</v>
      </c>
      <c r="DE127" s="38">
        <f>-'Data Tables'!DE111*'Data Tables'!DE$123/100</f>
        <v>-201798.7172</v>
      </c>
      <c r="DF127" s="38">
        <f>-'Data Tables'!DF111*'Data Tables'!DF$123/100</f>
        <v>-202332.4454</v>
      </c>
      <c r="DG127" s="38">
        <f>-'Data Tables'!DG111*'Data Tables'!DG$123/100</f>
        <v>-202870.6664</v>
      </c>
      <c r="DH127" s="38">
        <f>-'Data Tables'!DH111*'Data Tables'!DH$123/100</f>
        <v>-203415.5276</v>
      </c>
      <c r="DI127" s="38">
        <f>-'Data Tables'!DI111*'Data Tables'!DI$123/100</f>
        <v>-203958.8272</v>
      </c>
      <c r="DJ127" s="38">
        <f>-'Data Tables'!DJ111*'Data Tables'!DJ$123/100</f>
        <v>-204503.2846</v>
      </c>
      <c r="DK127" s="38">
        <f>-'Data Tables'!DK111*'Data Tables'!DK$123/100</f>
        <v>-205046.3528</v>
      </c>
      <c r="DL127" s="38">
        <f>-'Data Tables'!DL111*'Data Tables'!DL$123/100</f>
        <v>-205588.7634</v>
      </c>
      <c r="DM127" s="38">
        <f>-'Data Tables'!DM111*'Data Tables'!DM$123/100</f>
        <v>-206128.1258</v>
      </c>
      <c r="DN127" s="38">
        <f>-'Data Tables'!DN111*'Data Tables'!DN$123/100</f>
        <v>-206664.4709</v>
      </c>
      <c r="DO127" s="38">
        <f>-'Data Tables'!DO111*'Data Tables'!DO$123/100</f>
        <v>-207198.0855</v>
      </c>
      <c r="DP127" s="38">
        <f>-'Data Tables'!DP111*'Data Tables'!DP$123/100</f>
        <v>-207726.9855</v>
      </c>
      <c r="DQ127" s="38">
        <f>-'Data Tables'!DQ111*'Data Tables'!DQ$123/100</f>
        <v>-208252.0323</v>
      </c>
      <c r="DR127" s="38">
        <f>-'Data Tables'!DR111*'Data Tables'!DR$123/100</f>
        <v>-208771.6542</v>
      </c>
    </row>
    <row r="128" ht="14.25" customHeight="1" outlineLevel="1">
      <c r="B128" s="277" t="str">
        <f>'Utility Modules'!B10</f>
        <v>Burning</v>
      </c>
      <c r="C128" s="293">
        <v>0.0</v>
      </c>
      <c r="D128" s="293">
        <v>0.0</v>
      </c>
      <c r="E128" s="293">
        <v>0.0</v>
      </c>
      <c r="F128" s="293">
        <v>0.0</v>
      </c>
      <c r="G128" s="293">
        <v>0.0</v>
      </c>
      <c r="H128" s="293">
        <v>0.0</v>
      </c>
      <c r="I128" s="293">
        <v>0.0</v>
      </c>
      <c r="J128" s="293">
        <v>0.0</v>
      </c>
      <c r="K128" s="293">
        <v>0.0</v>
      </c>
      <c r="L128" s="293">
        <v>0.0</v>
      </c>
      <c r="M128" s="293">
        <v>0.0</v>
      </c>
      <c r="N128" s="293">
        <v>0.0</v>
      </c>
      <c r="O128" s="293">
        <v>0.0</v>
      </c>
      <c r="P128" s="293">
        <v>0.0</v>
      </c>
      <c r="Q128" s="293">
        <v>0.0</v>
      </c>
      <c r="R128" s="293">
        <v>0.0</v>
      </c>
      <c r="S128" s="293">
        <v>0.0</v>
      </c>
      <c r="T128" s="293">
        <v>0.0</v>
      </c>
      <c r="U128" s="293">
        <v>0.0</v>
      </c>
      <c r="V128" s="293">
        <v>0.0</v>
      </c>
      <c r="W128" s="293">
        <v>0.0</v>
      </c>
      <c r="X128" s="293">
        <v>0.0</v>
      </c>
      <c r="Y128" s="293">
        <v>0.0</v>
      </c>
      <c r="Z128" s="293">
        <v>0.0</v>
      </c>
      <c r="AA128" s="293">
        <v>0.0</v>
      </c>
      <c r="AB128" s="293">
        <v>0.0</v>
      </c>
      <c r="AC128" s="293">
        <v>0.0</v>
      </c>
      <c r="AD128" s="293">
        <v>0.0</v>
      </c>
      <c r="AE128" s="293">
        <v>0.0</v>
      </c>
      <c r="AF128" s="293">
        <v>0.0</v>
      </c>
      <c r="AG128" s="293">
        <v>0.0</v>
      </c>
      <c r="AH128" s="293">
        <v>0.0</v>
      </c>
      <c r="AI128" s="293">
        <v>0.0</v>
      </c>
      <c r="AJ128" s="293">
        <v>0.0</v>
      </c>
      <c r="AK128" s="293">
        <v>0.0</v>
      </c>
      <c r="AL128" s="293">
        <v>0.0</v>
      </c>
      <c r="AM128" s="293">
        <v>0.0</v>
      </c>
      <c r="AN128" s="293">
        <v>0.0</v>
      </c>
      <c r="AO128" s="293">
        <v>0.0</v>
      </c>
      <c r="AP128" s="293">
        <v>0.0</v>
      </c>
      <c r="AQ128" s="293">
        <v>0.0</v>
      </c>
      <c r="AR128" s="293">
        <v>0.0</v>
      </c>
      <c r="AS128" s="293">
        <v>0.0</v>
      </c>
      <c r="AT128" s="293">
        <v>0.0</v>
      </c>
      <c r="AU128" s="293">
        <v>0.0</v>
      </c>
      <c r="AV128" s="293">
        <v>0.0</v>
      </c>
      <c r="AW128" s="293">
        <v>0.0</v>
      </c>
      <c r="AX128" s="293">
        <v>0.0</v>
      </c>
      <c r="AY128" s="293">
        <v>0.0</v>
      </c>
      <c r="AZ128" s="293">
        <v>0.0</v>
      </c>
      <c r="BA128" s="293">
        <v>0.0</v>
      </c>
      <c r="BB128" s="293">
        <v>0.0</v>
      </c>
      <c r="BC128" s="293">
        <v>0.0</v>
      </c>
      <c r="BD128" s="293">
        <v>0.0</v>
      </c>
      <c r="BE128" s="293">
        <v>0.0</v>
      </c>
      <c r="BF128" s="293">
        <v>0.0</v>
      </c>
      <c r="BG128" s="293">
        <v>0.0</v>
      </c>
      <c r="BH128" s="293">
        <v>0.0</v>
      </c>
      <c r="BI128" s="293">
        <v>0.0</v>
      </c>
      <c r="BJ128" s="293">
        <v>0.0</v>
      </c>
      <c r="BK128" s="293">
        <v>0.0</v>
      </c>
      <c r="BL128" s="293">
        <v>0.0</v>
      </c>
      <c r="BM128" s="293">
        <v>0.0</v>
      </c>
      <c r="BN128" s="293">
        <v>0.0</v>
      </c>
      <c r="BO128" s="293">
        <v>0.0</v>
      </c>
      <c r="BP128" s="293">
        <v>0.0</v>
      </c>
      <c r="BQ128" s="293">
        <v>0.0</v>
      </c>
      <c r="BR128" s="293">
        <v>0.0</v>
      </c>
      <c r="BS128" s="293">
        <v>0.0</v>
      </c>
      <c r="BT128" s="293">
        <v>0.0</v>
      </c>
      <c r="BU128" s="293">
        <v>0.0</v>
      </c>
      <c r="BV128" s="293">
        <v>0.0</v>
      </c>
      <c r="BW128" s="293">
        <v>0.0</v>
      </c>
      <c r="BX128" s="293">
        <v>0.0</v>
      </c>
      <c r="BY128" s="293">
        <v>0.0</v>
      </c>
      <c r="BZ128" s="293">
        <v>0.0</v>
      </c>
      <c r="CA128" s="293">
        <v>0.0</v>
      </c>
      <c r="CB128" s="293">
        <v>0.0</v>
      </c>
      <c r="CC128" s="293">
        <v>0.0</v>
      </c>
      <c r="CD128" s="293">
        <v>0.0</v>
      </c>
      <c r="CE128" s="293">
        <v>0.0</v>
      </c>
      <c r="CF128" s="293">
        <v>0.0</v>
      </c>
      <c r="CG128" s="293">
        <v>0.0</v>
      </c>
      <c r="CH128" s="293">
        <v>0.0</v>
      </c>
      <c r="CI128" s="293">
        <v>0.0</v>
      </c>
      <c r="CJ128" s="293">
        <v>0.0</v>
      </c>
      <c r="CK128" s="293">
        <v>0.0</v>
      </c>
      <c r="CL128" s="293">
        <v>0.0</v>
      </c>
      <c r="CM128" s="293">
        <v>0.0</v>
      </c>
      <c r="CN128" s="293">
        <v>0.0</v>
      </c>
      <c r="CO128" s="293">
        <v>0.0</v>
      </c>
      <c r="CP128" s="293">
        <v>0.0</v>
      </c>
      <c r="CQ128" s="293">
        <v>0.0</v>
      </c>
      <c r="CR128" s="293">
        <v>0.0</v>
      </c>
      <c r="CS128" s="293">
        <v>0.0</v>
      </c>
      <c r="CT128" s="293">
        <v>0.0</v>
      </c>
      <c r="CU128" s="293">
        <v>0.0</v>
      </c>
      <c r="CV128" s="293">
        <v>0.0</v>
      </c>
      <c r="CW128" s="293">
        <v>0.0</v>
      </c>
      <c r="CX128" s="293">
        <v>0.0</v>
      </c>
      <c r="CY128" s="293">
        <v>0.0</v>
      </c>
      <c r="CZ128" s="293">
        <v>0.0</v>
      </c>
      <c r="DA128" s="293">
        <v>0.0</v>
      </c>
      <c r="DB128" s="293">
        <v>0.0</v>
      </c>
      <c r="DC128" s="293">
        <v>0.0</v>
      </c>
      <c r="DD128" s="293">
        <v>0.0</v>
      </c>
      <c r="DE128" s="293">
        <v>0.0</v>
      </c>
      <c r="DF128" s="293">
        <v>0.0</v>
      </c>
      <c r="DG128" s="293">
        <v>0.0</v>
      </c>
      <c r="DH128" s="293">
        <v>0.0</v>
      </c>
      <c r="DI128" s="293">
        <v>0.0</v>
      </c>
      <c r="DJ128" s="293">
        <v>0.0</v>
      </c>
      <c r="DK128" s="293">
        <v>0.0</v>
      </c>
      <c r="DL128" s="293">
        <v>0.0</v>
      </c>
      <c r="DM128" s="293">
        <v>0.0</v>
      </c>
      <c r="DN128" s="293">
        <v>0.0</v>
      </c>
      <c r="DO128" s="293">
        <v>0.0</v>
      </c>
      <c r="DP128" s="293">
        <v>0.0</v>
      </c>
      <c r="DQ128" s="293">
        <v>0.0</v>
      </c>
      <c r="DR128" s="293">
        <v>0.0</v>
      </c>
    </row>
    <row r="129" ht="14.25" customHeight="1" outlineLevel="1">
      <c r="B129" s="277" t="str">
        <f>'Utility Modules'!B11</f>
        <v>Holding</v>
      </c>
      <c r="C129" s="293">
        <v>0.0</v>
      </c>
      <c r="D129" s="293">
        <v>0.0</v>
      </c>
      <c r="E129" s="293">
        <v>0.0</v>
      </c>
      <c r="F129" s="293">
        <v>0.0</v>
      </c>
      <c r="G129" s="293">
        <v>0.0</v>
      </c>
      <c r="H129" s="293">
        <v>0.0</v>
      </c>
      <c r="I129" s="293">
        <v>0.0</v>
      </c>
      <c r="J129" s="293">
        <v>0.0</v>
      </c>
      <c r="K129" s="293">
        <v>0.0</v>
      </c>
      <c r="L129" s="293">
        <v>0.0</v>
      </c>
      <c r="M129" s="293">
        <v>0.0</v>
      </c>
      <c r="N129" s="293">
        <v>0.0</v>
      </c>
      <c r="O129" s="293">
        <v>0.0</v>
      </c>
      <c r="P129" s="293">
        <v>0.0</v>
      </c>
      <c r="Q129" s="293">
        <v>0.0</v>
      </c>
      <c r="R129" s="293">
        <v>0.0</v>
      </c>
      <c r="S129" s="293">
        <v>0.0</v>
      </c>
      <c r="T129" s="293">
        <v>0.0</v>
      </c>
      <c r="U129" s="293">
        <v>0.0</v>
      </c>
      <c r="V129" s="293">
        <v>0.0</v>
      </c>
      <c r="W129" s="293">
        <v>0.0</v>
      </c>
      <c r="X129" s="293">
        <v>0.0</v>
      </c>
      <c r="Y129" s="293">
        <v>0.0</v>
      </c>
      <c r="Z129" s="293">
        <v>0.0</v>
      </c>
      <c r="AA129" s="293">
        <v>0.0</v>
      </c>
      <c r="AB129" s="293">
        <v>0.0</v>
      </c>
      <c r="AC129" s="293">
        <v>0.0</v>
      </c>
      <c r="AD129" s="293">
        <v>0.0</v>
      </c>
      <c r="AE129" s="293">
        <v>0.0</v>
      </c>
      <c r="AF129" s="293">
        <v>0.0</v>
      </c>
      <c r="AG129" s="293">
        <v>0.0</v>
      </c>
      <c r="AH129" s="293">
        <v>0.0</v>
      </c>
      <c r="AI129" s="293">
        <v>0.0</v>
      </c>
      <c r="AJ129" s="293">
        <v>0.0</v>
      </c>
      <c r="AK129" s="293">
        <v>0.0</v>
      </c>
      <c r="AL129" s="293">
        <v>0.0</v>
      </c>
      <c r="AM129" s="293">
        <v>0.0</v>
      </c>
      <c r="AN129" s="293">
        <v>0.0</v>
      </c>
      <c r="AO129" s="293">
        <v>0.0</v>
      </c>
      <c r="AP129" s="293">
        <v>0.0</v>
      </c>
      <c r="AQ129" s="293">
        <v>0.0</v>
      </c>
      <c r="AR129" s="293">
        <v>0.0</v>
      </c>
      <c r="AS129" s="293">
        <v>0.0</v>
      </c>
      <c r="AT129" s="293">
        <v>0.0</v>
      </c>
      <c r="AU129" s="293">
        <v>0.0</v>
      </c>
      <c r="AV129" s="293">
        <v>0.0</v>
      </c>
      <c r="AW129" s="293">
        <v>0.0</v>
      </c>
      <c r="AX129" s="293">
        <v>0.0</v>
      </c>
      <c r="AY129" s="293">
        <v>0.0</v>
      </c>
      <c r="AZ129" s="293">
        <v>0.0</v>
      </c>
      <c r="BA129" s="293">
        <v>0.0</v>
      </c>
      <c r="BB129" s="293">
        <v>0.0</v>
      </c>
      <c r="BC129" s="293">
        <v>0.0</v>
      </c>
      <c r="BD129" s="293">
        <v>0.0</v>
      </c>
      <c r="BE129" s="293">
        <v>0.0</v>
      </c>
      <c r="BF129" s="293">
        <v>0.0</v>
      </c>
      <c r="BG129" s="293">
        <v>0.0</v>
      </c>
      <c r="BH129" s="293">
        <v>0.0</v>
      </c>
      <c r="BI129" s="293">
        <v>0.0</v>
      </c>
      <c r="BJ129" s="293">
        <v>0.0</v>
      </c>
      <c r="BK129" s="293">
        <v>0.0</v>
      </c>
      <c r="BL129" s="293">
        <v>0.0</v>
      </c>
      <c r="BM129" s="293">
        <v>0.0</v>
      </c>
      <c r="BN129" s="293">
        <v>0.0</v>
      </c>
      <c r="BO129" s="293">
        <v>0.0</v>
      </c>
      <c r="BP129" s="293">
        <v>0.0</v>
      </c>
      <c r="BQ129" s="293">
        <v>0.0</v>
      </c>
      <c r="BR129" s="293">
        <v>0.0</v>
      </c>
      <c r="BS129" s="293">
        <v>0.0</v>
      </c>
      <c r="BT129" s="293">
        <v>0.0</v>
      </c>
      <c r="BU129" s="293">
        <v>0.0</v>
      </c>
      <c r="BV129" s="293">
        <v>0.0</v>
      </c>
      <c r="BW129" s="293">
        <v>0.0</v>
      </c>
      <c r="BX129" s="293">
        <v>0.0</v>
      </c>
      <c r="BY129" s="293">
        <v>0.0</v>
      </c>
      <c r="BZ129" s="293">
        <v>0.0</v>
      </c>
      <c r="CA129" s="293">
        <v>0.0</v>
      </c>
      <c r="CB129" s="293">
        <v>0.0</v>
      </c>
      <c r="CC129" s="293">
        <v>0.0</v>
      </c>
      <c r="CD129" s="293">
        <v>0.0</v>
      </c>
      <c r="CE129" s="293">
        <v>0.0</v>
      </c>
      <c r="CF129" s="293">
        <v>0.0</v>
      </c>
      <c r="CG129" s="293">
        <v>0.0</v>
      </c>
      <c r="CH129" s="293">
        <v>0.0</v>
      </c>
      <c r="CI129" s="293">
        <v>0.0</v>
      </c>
      <c r="CJ129" s="293">
        <v>0.0</v>
      </c>
      <c r="CK129" s="293">
        <v>0.0</v>
      </c>
      <c r="CL129" s="293">
        <v>0.0</v>
      </c>
      <c r="CM129" s="293">
        <v>0.0</v>
      </c>
      <c r="CN129" s="293">
        <v>0.0</v>
      </c>
      <c r="CO129" s="293">
        <v>0.0</v>
      </c>
      <c r="CP129" s="293">
        <v>0.0</v>
      </c>
      <c r="CQ129" s="293">
        <v>0.0</v>
      </c>
      <c r="CR129" s="293">
        <v>0.0</v>
      </c>
      <c r="CS129" s="293">
        <v>0.0</v>
      </c>
      <c r="CT129" s="293">
        <v>0.0</v>
      </c>
      <c r="CU129" s="293">
        <v>0.0</v>
      </c>
      <c r="CV129" s="293">
        <v>0.0</v>
      </c>
      <c r="CW129" s="293">
        <v>0.0</v>
      </c>
      <c r="CX129" s="293">
        <v>0.0</v>
      </c>
      <c r="CY129" s="293">
        <v>0.0</v>
      </c>
      <c r="CZ129" s="293">
        <v>0.0</v>
      </c>
      <c r="DA129" s="293">
        <v>0.0</v>
      </c>
      <c r="DB129" s="293">
        <v>0.0</v>
      </c>
      <c r="DC129" s="293">
        <v>0.0</v>
      </c>
      <c r="DD129" s="293">
        <v>0.0</v>
      </c>
      <c r="DE129" s="293">
        <v>0.0</v>
      </c>
      <c r="DF129" s="293">
        <v>0.0</v>
      </c>
      <c r="DG129" s="293">
        <v>0.0</v>
      </c>
      <c r="DH129" s="293">
        <v>0.0</v>
      </c>
      <c r="DI129" s="293">
        <v>0.0</v>
      </c>
      <c r="DJ129" s="293">
        <v>0.0</v>
      </c>
      <c r="DK129" s="293">
        <v>0.0</v>
      </c>
      <c r="DL129" s="293">
        <v>0.0</v>
      </c>
      <c r="DM129" s="293">
        <v>0.0</v>
      </c>
      <c r="DN129" s="293">
        <v>0.0</v>
      </c>
      <c r="DO129" s="293">
        <v>0.0</v>
      </c>
      <c r="DP129" s="293">
        <v>0.0</v>
      </c>
      <c r="DQ129" s="293">
        <v>0.0</v>
      </c>
      <c r="DR129" s="293">
        <v>0.0</v>
      </c>
    </row>
    <row r="130" ht="14.25" customHeight="1" outlineLevel="1">
      <c r="B130" s="277" t="str">
        <f>'Utility Modules'!B12</f>
        <v>Transfer for Benefit</v>
      </c>
      <c r="C130" s="293">
        <v>0.0</v>
      </c>
      <c r="D130" s="293">
        <v>0.0</v>
      </c>
      <c r="E130" s="293">
        <v>0.0</v>
      </c>
      <c r="F130" s="293">
        <v>0.0</v>
      </c>
      <c r="G130" s="293">
        <v>0.0</v>
      </c>
      <c r="H130" s="293">
        <v>0.0</v>
      </c>
      <c r="I130" s="293">
        <v>0.0</v>
      </c>
      <c r="J130" s="293">
        <v>0.0</v>
      </c>
      <c r="K130" s="293">
        <v>0.0</v>
      </c>
      <c r="L130" s="293">
        <v>0.0</v>
      </c>
      <c r="M130" s="293">
        <v>0.0</v>
      </c>
      <c r="N130" s="293">
        <v>0.0</v>
      </c>
      <c r="O130" s="293">
        <v>0.0</v>
      </c>
      <c r="P130" s="293">
        <v>0.0</v>
      </c>
      <c r="Q130" s="293">
        <v>0.0</v>
      </c>
      <c r="R130" s="293">
        <v>0.0</v>
      </c>
      <c r="S130" s="293">
        <v>0.0</v>
      </c>
      <c r="T130" s="293">
        <v>0.0</v>
      </c>
      <c r="U130" s="293">
        <v>0.0</v>
      </c>
      <c r="V130" s="293">
        <v>0.0</v>
      </c>
      <c r="W130" s="293">
        <v>0.0</v>
      </c>
      <c r="X130" s="293">
        <v>0.0</v>
      </c>
      <c r="Y130" s="293">
        <v>0.0</v>
      </c>
      <c r="Z130" s="293">
        <v>0.0</v>
      </c>
      <c r="AA130" s="293">
        <v>0.0</v>
      </c>
      <c r="AB130" s="293">
        <v>0.0</v>
      </c>
      <c r="AC130" s="293">
        <v>0.0</v>
      </c>
      <c r="AD130" s="293">
        <v>0.0</v>
      </c>
      <c r="AE130" s="293">
        <v>0.0</v>
      </c>
      <c r="AF130" s="293">
        <v>0.0</v>
      </c>
      <c r="AG130" s="293">
        <v>0.0</v>
      </c>
      <c r="AH130" s="293">
        <v>0.0</v>
      </c>
      <c r="AI130" s="293">
        <v>0.0</v>
      </c>
      <c r="AJ130" s="293">
        <v>0.0</v>
      </c>
      <c r="AK130" s="293">
        <v>0.0</v>
      </c>
      <c r="AL130" s="293">
        <v>0.0</v>
      </c>
      <c r="AM130" s="293">
        <v>0.0</v>
      </c>
      <c r="AN130" s="293">
        <v>0.0</v>
      </c>
      <c r="AO130" s="293">
        <v>0.0</v>
      </c>
      <c r="AP130" s="293">
        <v>0.0</v>
      </c>
      <c r="AQ130" s="293">
        <v>0.0</v>
      </c>
      <c r="AR130" s="293">
        <v>0.0</v>
      </c>
      <c r="AS130" s="293">
        <v>0.0</v>
      </c>
      <c r="AT130" s="293">
        <v>0.0</v>
      </c>
      <c r="AU130" s="293">
        <v>0.0</v>
      </c>
      <c r="AV130" s="293">
        <v>0.0</v>
      </c>
      <c r="AW130" s="293">
        <v>0.0</v>
      </c>
      <c r="AX130" s="293">
        <v>0.0</v>
      </c>
      <c r="AY130" s="293">
        <v>0.0</v>
      </c>
      <c r="AZ130" s="293">
        <v>0.0</v>
      </c>
      <c r="BA130" s="293">
        <v>0.0</v>
      </c>
      <c r="BB130" s="293">
        <v>0.0</v>
      </c>
      <c r="BC130" s="293">
        <v>0.0</v>
      </c>
      <c r="BD130" s="293">
        <v>0.0</v>
      </c>
      <c r="BE130" s="293">
        <v>0.0</v>
      </c>
      <c r="BF130" s="293">
        <v>0.0</v>
      </c>
      <c r="BG130" s="293">
        <v>0.0</v>
      </c>
      <c r="BH130" s="293">
        <v>0.0</v>
      </c>
      <c r="BI130" s="293">
        <v>0.0</v>
      </c>
      <c r="BJ130" s="293">
        <v>0.0</v>
      </c>
      <c r="BK130" s="293">
        <v>0.0</v>
      </c>
      <c r="BL130" s="293">
        <v>0.0</v>
      </c>
      <c r="BM130" s="293">
        <v>0.0</v>
      </c>
      <c r="BN130" s="293">
        <v>0.0</v>
      </c>
      <c r="BO130" s="293">
        <v>0.0</v>
      </c>
      <c r="BP130" s="293">
        <v>0.0</v>
      </c>
      <c r="BQ130" s="293">
        <v>0.0</v>
      </c>
      <c r="BR130" s="293">
        <v>0.0</v>
      </c>
      <c r="BS130" s="293">
        <v>0.0</v>
      </c>
      <c r="BT130" s="293">
        <v>0.0</v>
      </c>
      <c r="BU130" s="293">
        <v>0.0</v>
      </c>
      <c r="BV130" s="293">
        <v>0.0</v>
      </c>
      <c r="BW130" s="293">
        <v>0.0</v>
      </c>
      <c r="BX130" s="293">
        <v>0.0</v>
      </c>
      <c r="BY130" s="293">
        <v>0.0</v>
      </c>
      <c r="BZ130" s="293">
        <v>0.0</v>
      </c>
      <c r="CA130" s="293">
        <v>0.0</v>
      </c>
      <c r="CB130" s="293">
        <v>0.0</v>
      </c>
      <c r="CC130" s="293">
        <v>0.0</v>
      </c>
      <c r="CD130" s="293">
        <v>0.0</v>
      </c>
      <c r="CE130" s="293">
        <v>0.0</v>
      </c>
      <c r="CF130" s="293">
        <v>0.0</v>
      </c>
      <c r="CG130" s="293">
        <v>0.0</v>
      </c>
      <c r="CH130" s="293">
        <v>0.0</v>
      </c>
      <c r="CI130" s="293">
        <v>0.0</v>
      </c>
      <c r="CJ130" s="293">
        <v>0.0</v>
      </c>
      <c r="CK130" s="293">
        <v>0.0</v>
      </c>
      <c r="CL130" s="293">
        <v>0.0</v>
      </c>
      <c r="CM130" s="293">
        <v>0.0</v>
      </c>
      <c r="CN130" s="293">
        <v>0.0</v>
      </c>
      <c r="CO130" s="293">
        <v>0.0</v>
      </c>
      <c r="CP130" s="293">
        <v>0.0</v>
      </c>
      <c r="CQ130" s="293">
        <v>0.0</v>
      </c>
      <c r="CR130" s="293">
        <v>0.0</v>
      </c>
      <c r="CS130" s="293">
        <v>0.0</v>
      </c>
      <c r="CT130" s="293">
        <v>0.0</v>
      </c>
      <c r="CU130" s="293">
        <v>0.0</v>
      </c>
      <c r="CV130" s="293">
        <v>0.0</v>
      </c>
      <c r="CW130" s="293">
        <v>0.0</v>
      </c>
      <c r="CX130" s="293">
        <v>0.0</v>
      </c>
      <c r="CY130" s="293">
        <v>0.0</v>
      </c>
      <c r="CZ130" s="293">
        <v>0.0</v>
      </c>
      <c r="DA130" s="293">
        <v>0.0</v>
      </c>
      <c r="DB130" s="293">
        <v>0.0</v>
      </c>
      <c r="DC130" s="293">
        <v>0.0</v>
      </c>
      <c r="DD130" s="293">
        <v>0.0</v>
      </c>
      <c r="DE130" s="293">
        <v>0.0</v>
      </c>
      <c r="DF130" s="293">
        <v>0.0</v>
      </c>
      <c r="DG130" s="293">
        <v>0.0</v>
      </c>
      <c r="DH130" s="293">
        <v>0.0</v>
      </c>
      <c r="DI130" s="293">
        <v>0.0</v>
      </c>
      <c r="DJ130" s="293">
        <v>0.0</v>
      </c>
      <c r="DK130" s="293">
        <v>0.0</v>
      </c>
      <c r="DL130" s="293">
        <v>0.0</v>
      </c>
      <c r="DM130" s="293">
        <v>0.0</v>
      </c>
      <c r="DN130" s="293">
        <v>0.0</v>
      </c>
      <c r="DO130" s="293">
        <v>0.0</v>
      </c>
      <c r="DP130" s="293">
        <v>0.0</v>
      </c>
      <c r="DQ130" s="293">
        <v>0.0</v>
      </c>
      <c r="DR130" s="293">
        <v>0.0</v>
      </c>
    </row>
    <row r="131" ht="14.25" customHeight="1" outlineLevel="1">
      <c r="B131" s="284" t="s">
        <v>269</v>
      </c>
      <c r="C131" s="292"/>
      <c r="D131" s="292"/>
      <c r="E131" s="292"/>
      <c r="F131" s="292"/>
      <c r="G131" s="292"/>
      <c r="H131" s="292"/>
      <c r="I131" s="292"/>
      <c r="J131" s="292"/>
      <c r="K131" s="292"/>
      <c r="L131" s="292"/>
      <c r="M131" s="292"/>
      <c r="N131" s="292"/>
      <c r="O131" s="292"/>
      <c r="P131" s="292"/>
      <c r="Q131" s="292"/>
      <c r="R131" s="292"/>
      <c r="S131" s="292"/>
      <c r="T131" s="292"/>
      <c r="U131" s="292"/>
      <c r="V131" s="292"/>
      <c r="W131" s="292"/>
      <c r="X131" s="292"/>
      <c r="Y131" s="292"/>
      <c r="Z131" s="292"/>
      <c r="AA131" s="292"/>
      <c r="AB131" s="292"/>
      <c r="AC131" s="292"/>
      <c r="AD131" s="292"/>
      <c r="AE131" s="292"/>
      <c r="AF131" s="292"/>
      <c r="AG131" s="292"/>
      <c r="AH131" s="292"/>
      <c r="AI131" s="292"/>
      <c r="AJ131" s="292"/>
      <c r="AK131" s="292"/>
      <c r="AL131" s="292"/>
      <c r="AM131" s="292"/>
      <c r="AN131" s="292"/>
      <c r="AO131" s="292"/>
      <c r="AP131" s="292"/>
      <c r="AQ131" s="292"/>
      <c r="AR131" s="292"/>
      <c r="AS131" s="292"/>
      <c r="AT131" s="292"/>
      <c r="AU131" s="292"/>
      <c r="AV131" s="292"/>
      <c r="AW131" s="292"/>
      <c r="AX131" s="292"/>
      <c r="AY131" s="292"/>
      <c r="AZ131" s="292"/>
      <c r="BA131" s="292"/>
      <c r="BB131" s="292"/>
      <c r="BC131" s="292"/>
      <c r="BD131" s="292"/>
      <c r="BE131" s="292"/>
      <c r="BF131" s="292"/>
      <c r="BG131" s="292"/>
      <c r="BH131" s="292"/>
      <c r="BI131" s="292"/>
      <c r="BJ131" s="292"/>
      <c r="BK131" s="292"/>
      <c r="BL131" s="292"/>
      <c r="BM131" s="292"/>
      <c r="BN131" s="292"/>
      <c r="BO131" s="292"/>
      <c r="BP131" s="292"/>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292"/>
      <c r="CM131" s="292"/>
      <c r="CN131" s="292"/>
      <c r="CO131" s="292"/>
      <c r="CP131" s="292"/>
      <c r="CQ131" s="292"/>
      <c r="CR131" s="292"/>
      <c r="CS131" s="292"/>
      <c r="CT131" s="292"/>
      <c r="CU131" s="292"/>
      <c r="CV131" s="292"/>
      <c r="CW131" s="292"/>
      <c r="CX131" s="292"/>
      <c r="CY131" s="292"/>
      <c r="CZ131" s="292"/>
      <c r="DA131" s="292"/>
      <c r="DB131" s="292"/>
      <c r="DC131" s="292"/>
      <c r="DD131" s="292"/>
      <c r="DE131" s="292"/>
      <c r="DF131" s="292"/>
      <c r="DG131" s="292"/>
      <c r="DH131" s="292"/>
      <c r="DI131" s="292"/>
      <c r="DJ131" s="292"/>
      <c r="DK131" s="292"/>
      <c r="DL131" s="292"/>
      <c r="DM131" s="292"/>
      <c r="DN131" s="292"/>
      <c r="DO131" s="292"/>
      <c r="DP131" s="292"/>
      <c r="DQ131" s="292"/>
      <c r="DR131" s="292"/>
    </row>
    <row r="132" ht="14.25" customHeight="1" outlineLevel="1">
      <c r="B132" s="287" t="s">
        <v>270</v>
      </c>
      <c r="C132" s="291"/>
      <c r="D132" s="291"/>
      <c r="E132" s="291"/>
      <c r="F132" s="291"/>
      <c r="G132" s="291"/>
      <c r="H132" s="291"/>
      <c r="I132" s="291"/>
      <c r="J132" s="291"/>
      <c r="K132" s="291"/>
      <c r="L132" s="291"/>
      <c r="M132" s="291"/>
      <c r="N132" s="291"/>
      <c r="O132" s="291"/>
      <c r="P132" s="291"/>
      <c r="Q132" s="291"/>
      <c r="R132" s="291"/>
      <c r="S132" s="291"/>
      <c r="T132" s="291"/>
      <c r="U132" s="291"/>
      <c r="V132" s="291"/>
      <c r="W132" s="291"/>
      <c r="X132" s="291"/>
      <c r="Y132" s="291"/>
      <c r="Z132" s="291"/>
      <c r="AA132" s="291"/>
      <c r="AB132" s="291"/>
      <c r="AC132" s="291"/>
      <c r="AD132" s="291"/>
      <c r="AE132" s="291"/>
      <c r="AF132" s="291"/>
      <c r="AG132" s="291"/>
      <c r="AH132" s="291"/>
      <c r="AI132" s="291"/>
      <c r="AJ132" s="291"/>
      <c r="AK132" s="291"/>
      <c r="AL132" s="291"/>
      <c r="AM132" s="291"/>
      <c r="AN132" s="291"/>
      <c r="AO132" s="291"/>
      <c r="AP132" s="291"/>
      <c r="AQ132" s="291"/>
      <c r="AR132" s="291"/>
      <c r="AS132" s="291"/>
      <c r="AT132" s="291"/>
      <c r="AU132" s="291"/>
      <c r="AV132" s="291"/>
      <c r="AW132" s="291"/>
      <c r="AX132" s="291"/>
      <c r="AY132" s="291"/>
      <c r="AZ132" s="291"/>
      <c r="BA132" s="291"/>
      <c r="BB132" s="291"/>
      <c r="BC132" s="291"/>
      <c r="BD132" s="291"/>
      <c r="BE132" s="291"/>
      <c r="BF132" s="291"/>
      <c r="BG132" s="291"/>
      <c r="BH132" s="291"/>
      <c r="BI132" s="291"/>
      <c r="BJ132" s="291"/>
      <c r="BK132" s="291"/>
      <c r="BL132" s="291"/>
      <c r="BM132" s="291"/>
      <c r="BN132" s="291"/>
      <c r="BO132" s="291"/>
      <c r="BP132" s="291"/>
      <c r="BQ132" s="291"/>
      <c r="BR132" s="291"/>
      <c r="BS132" s="291"/>
      <c r="BT132" s="291"/>
      <c r="BU132" s="291"/>
      <c r="BV132" s="291"/>
      <c r="BW132" s="291"/>
      <c r="BX132" s="291"/>
      <c r="BY132" s="291"/>
      <c r="BZ132" s="291"/>
      <c r="CA132" s="291"/>
      <c r="CB132" s="291"/>
      <c r="CC132" s="291"/>
      <c r="CD132" s="291"/>
      <c r="CE132" s="291"/>
      <c r="CF132" s="291"/>
      <c r="CG132" s="291"/>
      <c r="CH132" s="291"/>
      <c r="CI132" s="291"/>
      <c r="CJ132" s="291"/>
      <c r="CK132" s="291"/>
      <c r="CL132" s="291"/>
      <c r="CM132" s="291"/>
      <c r="CN132" s="291"/>
      <c r="CO132" s="291"/>
      <c r="CP132" s="291"/>
      <c r="CQ132" s="291"/>
      <c r="CR132" s="291"/>
      <c r="CS132" s="291"/>
      <c r="CT132" s="291"/>
      <c r="CU132" s="291"/>
      <c r="CV132" s="291"/>
      <c r="CW132" s="291"/>
      <c r="CX132" s="291"/>
      <c r="CY132" s="291"/>
      <c r="CZ132" s="291"/>
      <c r="DA132" s="291"/>
      <c r="DB132" s="291"/>
      <c r="DC132" s="291"/>
      <c r="DD132" s="291"/>
      <c r="DE132" s="291"/>
      <c r="DF132" s="291"/>
      <c r="DG132" s="291"/>
      <c r="DH132" s="291"/>
      <c r="DI132" s="291"/>
      <c r="DJ132" s="291"/>
      <c r="DK132" s="291"/>
      <c r="DL132" s="291"/>
      <c r="DM132" s="291"/>
      <c r="DN132" s="291"/>
      <c r="DO132" s="291"/>
      <c r="DP132" s="291"/>
      <c r="DQ132" s="291"/>
      <c r="DR132" s="291"/>
    </row>
    <row r="133" ht="14.25" customHeight="1" outlineLevel="1">
      <c r="B133" s="12" t="s">
        <v>271</v>
      </c>
      <c r="C133" s="38">
        <f>C117*'Utility Modules'!$C$26/100</f>
        <v>13094.40149</v>
      </c>
      <c r="D133" s="38">
        <f>D117*'Utility Modules'!$C$26/100</f>
        <v>11951.62012</v>
      </c>
      <c r="E133" s="38">
        <f>E117*'Utility Modules'!$C$26/100</f>
        <v>14923.20184</v>
      </c>
      <c r="F133" s="38">
        <f>F117*'Utility Modules'!$C$26/100</f>
        <v>17223.67304</v>
      </c>
      <c r="G133" s="38">
        <f>G117*'Utility Modules'!$C$26/100</f>
        <v>20036.74849</v>
      </c>
      <c r="H133" s="38">
        <f>H117*'Utility Modules'!$C$26/100</f>
        <v>22374.63351</v>
      </c>
      <c r="I133" s="38">
        <f>I117*'Utility Modules'!$C$26/100</f>
        <v>25234.02833</v>
      </c>
      <c r="J133" s="38">
        <f>J117*'Utility Modules'!$C$26/100</f>
        <v>27909.29749</v>
      </c>
      <c r="K133" s="38">
        <f>K117*'Utility Modules'!$C$26/100</f>
        <v>30308.79063</v>
      </c>
      <c r="L133" s="38">
        <f>L117*'Utility Modules'!$C$26/100</f>
        <v>33244.33948</v>
      </c>
      <c r="M133" s="38">
        <f>M117*'Utility Modules'!$C$26/100</f>
        <v>35688.12841</v>
      </c>
      <c r="N133" s="38">
        <f>N117*'Utility Modules'!$C$26/100</f>
        <v>38678.33398</v>
      </c>
      <c r="O133" s="38">
        <f>O117*'Utility Modules'!$C$26/100</f>
        <v>41479.69739</v>
      </c>
      <c r="P133" s="38">
        <f>P117*'Utility Modules'!$C$26/100</f>
        <v>43368.51851</v>
      </c>
      <c r="Q133" s="38">
        <f>Q117*'Utility Modules'!$C$26/100</f>
        <v>46888.83195</v>
      </c>
      <c r="R133" s="38">
        <f>R117*'Utility Modules'!$C$26/100</f>
        <v>49453.54729</v>
      </c>
      <c r="S133" s="38">
        <f>S117*'Utility Modules'!$C$26/100</f>
        <v>52592.49817</v>
      </c>
      <c r="T133" s="38">
        <f>T117*'Utility Modules'!$C$26/100</f>
        <v>55210.12829</v>
      </c>
      <c r="U133" s="38">
        <f>U117*'Utility Modules'!$C$26/100</f>
        <v>58413.92409</v>
      </c>
      <c r="V133" s="38">
        <f>V117*'Utility Modules'!$C$26/100</f>
        <v>61418.79016</v>
      </c>
      <c r="W133" s="38">
        <f>W117*'Utility Modules'!$C$26/100</f>
        <v>64119.58999</v>
      </c>
      <c r="X133" s="38">
        <f>X117*'Utility Modules'!$C$26/100</f>
        <v>67424.95442</v>
      </c>
      <c r="Y133" s="38">
        <f>Y117*'Utility Modules'!$C$26/100</f>
        <v>70182.36928</v>
      </c>
      <c r="Z133" s="38">
        <f>Z117*'Utility Modules'!$C$26/100</f>
        <v>73556.58771</v>
      </c>
      <c r="AA133" s="38">
        <f>AA117*'Utility Modules'!$C$26/100</f>
        <v>76720.99847</v>
      </c>
      <c r="AB133" s="38">
        <f>AB117*'Utility Modules'!$C$26/100</f>
        <v>78857.3321</v>
      </c>
      <c r="AC133" s="38">
        <f>AC117*'Utility Modules'!$C$26/100</f>
        <v>82833.08158</v>
      </c>
      <c r="AD133" s="38">
        <f>AD117*'Utility Modules'!$C$26/100</f>
        <v>85730.41012</v>
      </c>
      <c r="AE133" s="38">
        <f>AE117*'Utility Modules'!$C$26/100</f>
        <v>89273.48634</v>
      </c>
      <c r="AF133" s="38">
        <f>AF117*'Utility Modules'!$C$26/100</f>
        <v>92224.70179</v>
      </c>
      <c r="AG133" s="38">
        <f>AG117*'Utility Modules'!$C$26/100</f>
        <v>95832.13399</v>
      </c>
      <c r="AH133" s="38">
        <f>AH117*'Utility Modules'!$C$26/100</f>
        <v>99208.15429</v>
      </c>
      <c r="AI133" s="38">
        <f>AI117*'Utility Modules'!$C$26/100</f>
        <v>102233.911</v>
      </c>
      <c r="AJ133" s="38">
        <f>AJ117*'Utility Modules'!$C$26/100</f>
        <v>105929.3692</v>
      </c>
      <c r="AK133" s="38">
        <f>AK117*'Utility Modules'!$C$26/100</f>
        <v>108997.9444</v>
      </c>
      <c r="AL133" s="38">
        <f>AL117*'Utility Modules'!$C$26/100</f>
        <v>112743.1257</v>
      </c>
      <c r="AM133" s="38">
        <f>AM117*'Utility Modules'!$C$26/100</f>
        <v>116236.2367</v>
      </c>
      <c r="AN133" s="38">
        <f>AN117*'Utility Modules'!$C$26/100</f>
        <v>118573.1071</v>
      </c>
      <c r="AO133" s="38">
        <f>AO117*'Utility Modules'!$C$26/100</f>
        <v>122929.7434</v>
      </c>
      <c r="AP133" s="38">
        <f>AP117*'Utility Modules'!$C$26/100</f>
        <v>126070.0384</v>
      </c>
      <c r="AQ133" s="38">
        <f>AQ117*'Utility Modules'!$C$26/100</f>
        <v>129894.4913</v>
      </c>
      <c r="AR133" s="38">
        <f>AR117*'Utility Modules'!$C$26/100</f>
        <v>133045.5343</v>
      </c>
      <c r="AS133" s="38">
        <f>AS117*'Utility Modules'!$C$26/100</f>
        <v>136879.0537</v>
      </c>
      <c r="AT133" s="38">
        <f>AT117*'Utility Modules'!$C$26/100</f>
        <v>140427.0238</v>
      </c>
      <c r="AU133" s="38">
        <f>AU117*'Utility Modules'!$C$26/100</f>
        <v>143569.4047</v>
      </c>
      <c r="AV133" s="38">
        <f>AV117*'Utility Modules'!$C$26/100</f>
        <v>147385.695</v>
      </c>
      <c r="AW133" s="38">
        <f>AW117*'Utility Modules'!$C$26/100</f>
        <v>150503.871</v>
      </c>
      <c r="AX133" s="38">
        <f>AX117*'Utility Modules'!$C$26/100</f>
        <v>154286.008</v>
      </c>
      <c r="AY133" s="38">
        <f>AY117*'Utility Modules'!$C$26/100</f>
        <v>157759.1032</v>
      </c>
      <c r="AZ133" s="38">
        <f>AZ117*'Utility Modules'!$C$26/100</f>
        <v>160417.653</v>
      </c>
      <c r="BA133" s="38">
        <f>BA117*'Utility Modules'!$C$26/100</f>
        <v>164394.7481</v>
      </c>
      <c r="BB133" s="38">
        <f>BB117*'Utility Modules'!$C$26/100</f>
        <v>167382.3135</v>
      </c>
      <c r="BC133" s="38">
        <f>BC117*'Utility Modules'!$C$26/100</f>
        <v>170993.9003</v>
      </c>
      <c r="BD133" s="38">
        <f>BD117*'Utility Modules'!$C$26/100</f>
        <v>173900.2513</v>
      </c>
      <c r="BE133" s="38">
        <f>BE117*'Utility Modules'!$C$26/100</f>
        <v>177408.7956</v>
      </c>
      <c r="BF133" s="38">
        <f>BF117*'Utility Modules'!$C$26/100</f>
        <v>180587.039</v>
      </c>
      <c r="BG133" s="38">
        <f>BG117*'Utility Modules'!$C$26/100</f>
        <v>183341.3386</v>
      </c>
      <c r="BH133" s="38">
        <f>BH117*'Utility Modules'!$C$26/100</f>
        <v>186659.4515</v>
      </c>
      <c r="BI133" s="38">
        <f>BI117*'Utility Modules'!$C$26/100</f>
        <v>189295.1999</v>
      </c>
      <c r="BJ133" s="38">
        <f>BJ117*'Utility Modules'!$C$26/100</f>
        <v>192466.2752</v>
      </c>
      <c r="BK133" s="38">
        <f>BK117*'Utility Modules'!$C$26/100</f>
        <v>195306.9893</v>
      </c>
      <c r="BL133" s="38">
        <f>BL117*'Utility Modules'!$C$26/100</f>
        <v>197085.9205</v>
      </c>
      <c r="BM133" s="38">
        <f>BM117*'Utility Modules'!$C$26/100</f>
        <v>200494.9568</v>
      </c>
      <c r="BN133" s="38">
        <f>BN117*'Utility Modules'!$C$26/100</f>
        <v>202790.078</v>
      </c>
      <c r="BO133" s="38">
        <f>BO117*'Utility Modules'!$C$26/100</f>
        <v>205543.0374</v>
      </c>
      <c r="BP133" s="38">
        <f>BP117*'Utility Modules'!$C$26/100</f>
        <v>207687.6242</v>
      </c>
      <c r="BQ133" s="38">
        <f>BQ117*'Utility Modules'!$C$26/100</f>
        <v>210257.2802</v>
      </c>
      <c r="BR133" s="38">
        <f>BR117*'Utility Modules'!$C$26/100</f>
        <v>212522.5347</v>
      </c>
      <c r="BS133" s="38">
        <f>BS117*'Utility Modules'!$C$26/100</f>
        <v>214434.0454</v>
      </c>
      <c r="BT133" s="38">
        <f>BT117*'Utility Modules'!$C$26/100</f>
        <v>216721.2021</v>
      </c>
      <c r="BU133" s="38">
        <f>BU117*'Utility Modules'!$C$26/100</f>
        <v>218477.8402</v>
      </c>
      <c r="BV133" s="38">
        <f>BV117*'Utility Modules'!$C$26/100</f>
        <v>220578.0184</v>
      </c>
      <c r="BW133" s="38">
        <f>BW117*'Utility Modules'!$C$26/100</f>
        <v>222408.7229</v>
      </c>
      <c r="BX133" s="38">
        <f>BX117*'Utility Modules'!$C$26/100</f>
        <v>223502.5466</v>
      </c>
      <c r="BY133" s="38">
        <f>BY117*'Utility Modules'!$C$26/100</f>
        <v>225657.5827</v>
      </c>
      <c r="BZ133" s="38">
        <f>BZ117*'Utility Modules'!$C$26/100</f>
        <v>227045.4191</v>
      </c>
      <c r="CA133" s="38">
        <f>CA117*'Utility Modules'!$C$26/100</f>
        <v>228702.2106</v>
      </c>
      <c r="CB133" s="38">
        <f>CB117*'Utility Modules'!$C$26/100</f>
        <v>229951.4986</v>
      </c>
      <c r="CC133" s="38">
        <f>CC117*'Utility Modules'!$C$26/100</f>
        <v>231442.2791</v>
      </c>
      <c r="CD133" s="38">
        <f>CD117*'Utility Modules'!$C$26/100</f>
        <v>232723.6358</v>
      </c>
      <c r="CE133" s="38">
        <f>CE117*'Utility Modules'!$C$26/100</f>
        <v>233779.2318</v>
      </c>
      <c r="CF133" s="38">
        <f>CF117*'Utility Modules'!$C$26/100</f>
        <v>235038.334</v>
      </c>
      <c r="CG133" s="38">
        <f>CG117*'Utility Modules'!$C$26/100</f>
        <v>235976.6987</v>
      </c>
      <c r="CH133" s="38">
        <f>CH117*'Utility Modules'!$C$26/100</f>
        <v>237095.7753</v>
      </c>
      <c r="CI133" s="38">
        <f>CI117*'Utility Modules'!$C$26/100</f>
        <v>238049.3875</v>
      </c>
      <c r="CJ133" s="38">
        <f>CJ117*'Utility Modules'!$C$26/100</f>
        <v>238596.1791</v>
      </c>
      <c r="CK133" s="38">
        <f>CK117*'Utility Modules'!$C$26/100</f>
        <v>239705.3702</v>
      </c>
      <c r="CL133" s="38">
        <f>CL117*'Utility Modules'!$C$26/100</f>
        <v>240393.9911</v>
      </c>
      <c r="CM133" s="38">
        <f>CM117*'Utility Modules'!$C$26/100</f>
        <v>241215.1555</v>
      </c>
      <c r="CN133" s="38">
        <f>CN117*'Utility Modules'!$C$26/100</f>
        <v>241819.0416</v>
      </c>
      <c r="CO133" s="38">
        <f>CO117*'Utility Modules'!$C$26/100</f>
        <v>242539.2241</v>
      </c>
      <c r="CP133" s="38">
        <f>CP117*'Utility Modules'!$C$26/100</f>
        <v>243147.1874</v>
      </c>
      <c r="CQ133" s="38">
        <f>CQ117*'Utility Modules'!$C$26/100</f>
        <v>243639.819</v>
      </c>
      <c r="CR133" s="38">
        <f>CR117*'Utility Modules'!$C$26/100</f>
        <v>244227.4691</v>
      </c>
      <c r="CS133" s="38">
        <f>CS117*'Utility Modules'!$C$26/100</f>
        <v>244656.5632</v>
      </c>
      <c r="CT133" s="38">
        <f>CT117*'Utility Modules'!$C$26/100</f>
        <v>245168.5455</v>
      </c>
      <c r="CU133" s="38">
        <f>CU117*'Utility Modules'!$C$26/100</f>
        <v>245598.758</v>
      </c>
      <c r="CV133" s="38">
        <f>CV117*'Utility Modules'!$C$26/100</f>
        <v>245892.5438</v>
      </c>
      <c r="CW133" s="38">
        <f>CW117*'Utility Modules'!$C$26/100</f>
        <v>246348.8394</v>
      </c>
      <c r="CX133" s="38">
        <f>CX117*'Utility Modules'!$C$26/100</f>
        <v>246650.8304</v>
      </c>
      <c r="CY133" s="38">
        <f>CY117*'Utility Modules'!$C$26/100</f>
        <v>247011.4769</v>
      </c>
      <c r="CZ133" s="38">
        <f>CZ117*'Utility Modules'!$C$26/100</f>
        <v>247273.3758</v>
      </c>
      <c r="DA133" s="38">
        <f>DA117*'Utility Modules'!$C$26/100</f>
        <v>247586.2928</v>
      </c>
      <c r="DB133" s="38">
        <f>DB117*'Utility Modules'!$C$26/100</f>
        <v>247848.5585</v>
      </c>
      <c r="DC133" s="38">
        <f>DC117*'Utility Modules'!$C$26/100</f>
        <v>248059.915</v>
      </c>
      <c r="DD133" s="38">
        <f>DD117*'Utility Modules'!$C$26/100</f>
        <v>248312.6648</v>
      </c>
      <c r="DE133" s="38">
        <f>DE117*'Utility Modules'!$C$26/100</f>
        <v>248496.2629</v>
      </c>
      <c r="DF133" s="38">
        <f>DF117*'Utility Modules'!$C$26/100</f>
        <v>248715.9702</v>
      </c>
      <c r="DG133" s="38">
        <f>DG117*'Utility Modules'!$C$26/100</f>
        <v>248900.4617</v>
      </c>
      <c r="DH133" s="38">
        <f>DH117*'Utility Modules'!$C$26/100</f>
        <v>249003.4195</v>
      </c>
      <c r="DI133" s="38">
        <f>DI117*'Utility Modules'!$C$26/100</f>
        <v>249218.1475</v>
      </c>
      <c r="DJ133" s="38">
        <f>DJ117*'Utility Modules'!$C$26/100</f>
        <v>249349.1413</v>
      </c>
      <c r="DK133" s="38">
        <f>DK117*'Utility Modules'!$C$26/100</f>
        <v>249506.2377</v>
      </c>
      <c r="DL133" s="38">
        <f>DL117*'Utility Modules'!$C$26/100</f>
        <v>249621.3338</v>
      </c>
      <c r="DM133" s="38">
        <f>DM117*'Utility Modules'!$C$26/100</f>
        <v>249759.5119</v>
      </c>
      <c r="DN133" s="38">
        <f>DN117*'Utility Modules'!$C$26/100</f>
        <v>249876.6681</v>
      </c>
      <c r="DO133" s="38">
        <f>DO117*'Utility Modules'!$C$26/100</f>
        <v>249972.4099</v>
      </c>
      <c r="DP133" s="38">
        <f>DP117*'Utility Modules'!$C$26/100</f>
        <v>250087.5613</v>
      </c>
      <c r="DQ133" s="38">
        <f>DQ117*'Utility Modules'!$C$26/100</f>
        <v>250173.0604</v>
      </c>
      <c r="DR133" s="38">
        <f>DR117*'Utility Modules'!$C$26/100</f>
        <v>250276.029</v>
      </c>
    </row>
    <row r="134" ht="14.25" customHeight="1" outlineLevel="1">
      <c r="B134" s="277" t="s">
        <v>269</v>
      </c>
      <c r="C134" s="38">
        <f>if(AND(Inputs!$C$73&lt;=C5,Inputs!$C$74&gt;C5),if(Inputs!$C$69='Background Data'!$A$97,Inputs!$C$71,Inputs!$C$81*Inputs!$C$70/100),0)+C133</f>
        <v>13094.40149</v>
      </c>
      <c r="D134" s="38">
        <f>if(AND(Inputs!$C$73&lt;=D5,Inputs!$C$74&gt;D5),if(Inputs!$C$69='Background Data'!$A$97,Inputs!$C$71,Inputs!$C$81*Inputs!$C$70/100),0)+D133</f>
        <v>11951.62012</v>
      </c>
      <c r="E134" s="38">
        <f>if(AND(Inputs!$C$73&lt;=E5,Inputs!$C$74&gt;E5),if(Inputs!$C$69='Background Data'!$A$97,Inputs!$C$71,Inputs!$C$81*Inputs!$C$70/100),0)+E133</f>
        <v>14923.20184</v>
      </c>
      <c r="F134" s="38">
        <f>if(AND(Inputs!$C$73&lt;=F5,Inputs!$C$74&gt;F5),if(Inputs!$C$69='Background Data'!$A$97,Inputs!$C$71,Inputs!$C$81*Inputs!$C$70/100),0)+F133</f>
        <v>17223.67304</v>
      </c>
      <c r="G134" s="38">
        <f>if(AND(Inputs!$C$73&lt;=G5,Inputs!$C$74&gt;G5),if(Inputs!$C$69='Background Data'!$A$97,Inputs!$C$71,Inputs!$C$81*Inputs!$C$70/100),0)+G133</f>
        <v>20036.74849</v>
      </c>
      <c r="H134" s="38">
        <f>if(AND(Inputs!$C$73&lt;=H5,Inputs!$C$74&gt;H5),if(Inputs!$C$69='Background Data'!$A$97,Inputs!$C$71,Inputs!$C$81*Inputs!$C$70/100),0)+H133</f>
        <v>22374.63351</v>
      </c>
      <c r="I134" s="38">
        <f>if(AND(Inputs!$C$73&lt;=I5,Inputs!$C$74&gt;I5),if(Inputs!$C$69='Background Data'!$A$97,Inputs!$C$71,Inputs!$C$81*Inputs!$C$70/100),0)+I133</f>
        <v>105234.0283</v>
      </c>
      <c r="J134" s="38">
        <f>if(AND(Inputs!$C$73&lt;=J5,Inputs!$C$74&gt;J5),if(Inputs!$C$69='Background Data'!$A$97,Inputs!$C$71,Inputs!$C$81*Inputs!$C$70/100),0)+J133</f>
        <v>107909.2975</v>
      </c>
      <c r="K134" s="38">
        <f>if(AND(Inputs!$C$73&lt;=K5,Inputs!$C$74&gt;K5),if(Inputs!$C$69='Background Data'!$A$97,Inputs!$C$71,Inputs!$C$81*Inputs!$C$70/100),0)+K133</f>
        <v>110308.7906</v>
      </c>
      <c r="L134" s="38">
        <f>if(AND(Inputs!$C$73&lt;=L5,Inputs!$C$74&gt;L5),if(Inputs!$C$69='Background Data'!$A$97,Inputs!$C$71,Inputs!$C$81*Inputs!$C$70/100),0)+L133</f>
        <v>113244.3395</v>
      </c>
      <c r="M134" s="38">
        <f>if(AND(Inputs!$C$73&lt;=M5,Inputs!$C$74&gt;M5),if(Inputs!$C$69='Background Data'!$A$97,Inputs!$C$71,Inputs!$C$81*Inputs!$C$70/100),0)+M133</f>
        <v>115688.1284</v>
      </c>
      <c r="N134" s="38">
        <f>if(AND(Inputs!$C$73&lt;=N5,Inputs!$C$74&gt;N5),if(Inputs!$C$69='Background Data'!$A$97,Inputs!$C$71,Inputs!$C$81*Inputs!$C$70/100),0)+N133</f>
        <v>118678.334</v>
      </c>
      <c r="O134" s="38">
        <f>if(AND(Inputs!$C$73&lt;=O5,Inputs!$C$74&gt;O5),if(Inputs!$C$69='Background Data'!$A$97,Inputs!$C$71,Inputs!$C$81*Inputs!$C$70/100),0)+O133</f>
        <v>121479.6974</v>
      </c>
      <c r="P134" s="38">
        <f>if(AND(Inputs!$C$73&lt;=P5,Inputs!$C$74&gt;P5),if(Inputs!$C$69='Background Data'!$A$97,Inputs!$C$71,Inputs!$C$81*Inputs!$C$70/100),0)+P133</f>
        <v>123368.5185</v>
      </c>
      <c r="Q134" s="38">
        <f>if(AND(Inputs!$C$73&lt;=Q5,Inputs!$C$74&gt;Q5),if(Inputs!$C$69='Background Data'!$A$97,Inputs!$C$71,Inputs!$C$81*Inputs!$C$70/100),0)+Q133</f>
        <v>126888.832</v>
      </c>
      <c r="R134" s="38">
        <f>if(AND(Inputs!$C$73&lt;=R5,Inputs!$C$74&gt;R5),if(Inputs!$C$69='Background Data'!$A$97,Inputs!$C$71,Inputs!$C$81*Inputs!$C$70/100),0)+R133</f>
        <v>129453.5473</v>
      </c>
      <c r="S134" s="38">
        <f>if(AND(Inputs!$C$73&lt;=S5,Inputs!$C$74&gt;S5),if(Inputs!$C$69='Background Data'!$A$97,Inputs!$C$71,Inputs!$C$81*Inputs!$C$70/100),0)+S133</f>
        <v>132592.4982</v>
      </c>
      <c r="T134" s="38">
        <f>if(AND(Inputs!$C$73&lt;=T5,Inputs!$C$74&gt;T5),if(Inputs!$C$69='Background Data'!$A$97,Inputs!$C$71,Inputs!$C$81*Inputs!$C$70/100),0)+T133</f>
        <v>135210.1283</v>
      </c>
      <c r="U134" s="38">
        <f>if(AND(Inputs!$C$73&lt;=U5,Inputs!$C$74&gt;U5),if(Inputs!$C$69='Background Data'!$A$97,Inputs!$C$71,Inputs!$C$81*Inputs!$C$70/100),0)+U133</f>
        <v>138413.9241</v>
      </c>
      <c r="V134" s="38">
        <f>if(AND(Inputs!$C$73&lt;=V5,Inputs!$C$74&gt;V5),if(Inputs!$C$69='Background Data'!$A$97,Inputs!$C$71,Inputs!$C$81*Inputs!$C$70/100),0)+V133</f>
        <v>141418.7902</v>
      </c>
      <c r="W134" s="38">
        <f>if(AND(Inputs!$C$73&lt;=W5,Inputs!$C$74&gt;W5),if(Inputs!$C$69='Background Data'!$A$97,Inputs!$C$71,Inputs!$C$81*Inputs!$C$70/100),0)+W133</f>
        <v>144119.59</v>
      </c>
      <c r="X134" s="38">
        <f>if(AND(Inputs!$C$73&lt;=X5,Inputs!$C$74&gt;X5),if(Inputs!$C$69='Background Data'!$A$97,Inputs!$C$71,Inputs!$C$81*Inputs!$C$70/100),0)+X133</f>
        <v>147424.9544</v>
      </c>
      <c r="Y134" s="38">
        <f>if(AND(Inputs!$C$73&lt;=Y5,Inputs!$C$74&gt;Y5),if(Inputs!$C$69='Background Data'!$A$97,Inputs!$C$71,Inputs!$C$81*Inputs!$C$70/100),0)+Y133</f>
        <v>150182.3693</v>
      </c>
      <c r="Z134" s="38">
        <f>if(AND(Inputs!$C$73&lt;=Z5,Inputs!$C$74&gt;Z5),if(Inputs!$C$69='Background Data'!$A$97,Inputs!$C$71,Inputs!$C$81*Inputs!$C$70/100),0)+Z133</f>
        <v>153556.5877</v>
      </c>
      <c r="AA134" s="38">
        <f>if(AND(Inputs!$C$73&lt;=AA5,Inputs!$C$74&gt;AA5),if(Inputs!$C$69='Background Data'!$A$97,Inputs!$C$71,Inputs!$C$81*Inputs!$C$70/100),0)+AA133</f>
        <v>156720.9985</v>
      </c>
      <c r="AB134" s="38">
        <f>if(AND(Inputs!$C$73&lt;=AB5,Inputs!$C$74&gt;AB5),if(Inputs!$C$69='Background Data'!$A$97,Inputs!$C$71,Inputs!$C$81*Inputs!$C$70/100),0)+AB133</f>
        <v>158857.3321</v>
      </c>
      <c r="AC134" s="38">
        <f>if(AND(Inputs!$C$73&lt;=AC5,Inputs!$C$74&gt;AC5),if(Inputs!$C$69='Background Data'!$A$97,Inputs!$C$71,Inputs!$C$81*Inputs!$C$70/100),0)+AC133</f>
        <v>162833.0816</v>
      </c>
      <c r="AD134" s="38">
        <f>if(AND(Inputs!$C$73&lt;=AD5,Inputs!$C$74&gt;AD5),if(Inputs!$C$69='Background Data'!$A$97,Inputs!$C$71,Inputs!$C$81*Inputs!$C$70/100),0)+AD133</f>
        <v>165730.4101</v>
      </c>
      <c r="AE134" s="38">
        <f>if(AND(Inputs!$C$73&lt;=AE5,Inputs!$C$74&gt;AE5),if(Inputs!$C$69='Background Data'!$A$97,Inputs!$C$71,Inputs!$C$81*Inputs!$C$70/100),0)+AE133</f>
        <v>169273.4863</v>
      </c>
      <c r="AF134" s="38">
        <f>if(AND(Inputs!$C$73&lt;=AF5,Inputs!$C$74&gt;AF5),if(Inputs!$C$69='Background Data'!$A$97,Inputs!$C$71,Inputs!$C$81*Inputs!$C$70/100),0)+AF133</f>
        <v>172224.7018</v>
      </c>
      <c r="AG134" s="38">
        <f>if(AND(Inputs!$C$73&lt;=AG5,Inputs!$C$74&gt;AG5),if(Inputs!$C$69='Background Data'!$A$97,Inputs!$C$71,Inputs!$C$81*Inputs!$C$70/100),0)+AG133</f>
        <v>175832.134</v>
      </c>
      <c r="AH134" s="38">
        <f>if(AND(Inputs!$C$73&lt;=AH5,Inputs!$C$74&gt;AH5),if(Inputs!$C$69='Background Data'!$A$97,Inputs!$C$71,Inputs!$C$81*Inputs!$C$70/100),0)+AH133</f>
        <v>179208.1543</v>
      </c>
      <c r="AI134" s="38">
        <f>if(AND(Inputs!$C$73&lt;=AI5,Inputs!$C$74&gt;AI5),if(Inputs!$C$69='Background Data'!$A$97,Inputs!$C$71,Inputs!$C$81*Inputs!$C$70/100),0)+AI133</f>
        <v>182233.911</v>
      </c>
      <c r="AJ134" s="38">
        <f>if(AND(Inputs!$C$73&lt;=AJ5,Inputs!$C$74&gt;AJ5),if(Inputs!$C$69='Background Data'!$A$97,Inputs!$C$71,Inputs!$C$81*Inputs!$C$70/100),0)+AJ133</f>
        <v>185929.3692</v>
      </c>
      <c r="AK134" s="38">
        <f>if(AND(Inputs!$C$73&lt;=AK5,Inputs!$C$74&gt;AK5),if(Inputs!$C$69='Background Data'!$A$97,Inputs!$C$71,Inputs!$C$81*Inputs!$C$70/100),0)+AK133</f>
        <v>188997.9444</v>
      </c>
      <c r="AL134" s="38">
        <f>if(AND(Inputs!$C$73&lt;=AL5,Inputs!$C$74&gt;AL5),if(Inputs!$C$69='Background Data'!$A$97,Inputs!$C$71,Inputs!$C$81*Inputs!$C$70/100),0)+AL133</f>
        <v>192743.1257</v>
      </c>
      <c r="AM134" s="38">
        <f>if(AND(Inputs!$C$73&lt;=AM5,Inputs!$C$74&gt;AM5),if(Inputs!$C$69='Background Data'!$A$97,Inputs!$C$71,Inputs!$C$81*Inputs!$C$70/100),0)+AM133</f>
        <v>196236.2367</v>
      </c>
      <c r="AN134" s="38">
        <f>if(AND(Inputs!$C$73&lt;=AN5,Inputs!$C$74&gt;AN5),if(Inputs!$C$69='Background Data'!$A$97,Inputs!$C$71,Inputs!$C$81*Inputs!$C$70/100),0)+AN133</f>
        <v>198573.1071</v>
      </c>
      <c r="AO134" s="38">
        <f>if(AND(Inputs!$C$73&lt;=AO5,Inputs!$C$74&gt;AO5),if(Inputs!$C$69='Background Data'!$A$97,Inputs!$C$71,Inputs!$C$81*Inputs!$C$70/100),0)+AO133</f>
        <v>202929.7434</v>
      </c>
      <c r="AP134" s="38">
        <f>if(AND(Inputs!$C$73&lt;=AP5,Inputs!$C$74&gt;AP5),if(Inputs!$C$69='Background Data'!$A$97,Inputs!$C$71,Inputs!$C$81*Inputs!$C$70/100),0)+AP133</f>
        <v>206070.0384</v>
      </c>
      <c r="AQ134" s="38">
        <f>if(AND(Inputs!$C$73&lt;=AQ5,Inputs!$C$74&gt;AQ5),if(Inputs!$C$69='Background Data'!$A$97,Inputs!$C$71,Inputs!$C$81*Inputs!$C$70/100),0)+AQ133</f>
        <v>209894.4913</v>
      </c>
      <c r="AR134" s="38">
        <f>if(AND(Inputs!$C$73&lt;=AR5,Inputs!$C$74&gt;AR5),if(Inputs!$C$69='Background Data'!$A$97,Inputs!$C$71,Inputs!$C$81*Inputs!$C$70/100),0)+AR133</f>
        <v>213045.5343</v>
      </c>
      <c r="AS134" s="38">
        <f>if(AND(Inputs!$C$73&lt;=AS5,Inputs!$C$74&gt;AS5),if(Inputs!$C$69='Background Data'!$A$97,Inputs!$C$71,Inputs!$C$81*Inputs!$C$70/100),0)+AS133</f>
        <v>216879.0537</v>
      </c>
      <c r="AT134" s="38">
        <f>if(AND(Inputs!$C$73&lt;=AT5,Inputs!$C$74&gt;AT5),if(Inputs!$C$69='Background Data'!$A$97,Inputs!$C$71,Inputs!$C$81*Inputs!$C$70/100),0)+AT133</f>
        <v>220427.0238</v>
      </c>
      <c r="AU134" s="38">
        <f>if(AND(Inputs!$C$73&lt;=AU5,Inputs!$C$74&gt;AU5),if(Inputs!$C$69='Background Data'!$A$97,Inputs!$C$71,Inputs!$C$81*Inputs!$C$70/100),0)+AU133</f>
        <v>223569.4047</v>
      </c>
      <c r="AV134" s="38">
        <f>if(AND(Inputs!$C$73&lt;=AV5,Inputs!$C$74&gt;AV5),if(Inputs!$C$69='Background Data'!$A$97,Inputs!$C$71,Inputs!$C$81*Inputs!$C$70/100),0)+AV133</f>
        <v>227385.695</v>
      </c>
      <c r="AW134" s="38">
        <f>if(AND(Inputs!$C$73&lt;=AW5,Inputs!$C$74&gt;AW5),if(Inputs!$C$69='Background Data'!$A$97,Inputs!$C$71,Inputs!$C$81*Inputs!$C$70/100),0)+AW133</f>
        <v>230503.871</v>
      </c>
      <c r="AX134" s="38">
        <f>if(AND(Inputs!$C$73&lt;=AX5,Inputs!$C$74&gt;AX5),if(Inputs!$C$69='Background Data'!$A$97,Inputs!$C$71,Inputs!$C$81*Inputs!$C$70/100),0)+AX133</f>
        <v>234286.008</v>
      </c>
      <c r="AY134" s="38">
        <f>if(AND(Inputs!$C$73&lt;=AY5,Inputs!$C$74&gt;AY5),if(Inputs!$C$69='Background Data'!$A$97,Inputs!$C$71,Inputs!$C$81*Inputs!$C$70/100),0)+AY133</f>
        <v>237759.1032</v>
      </c>
      <c r="AZ134" s="38">
        <f>if(AND(Inputs!$C$73&lt;=AZ5,Inputs!$C$74&gt;AZ5),if(Inputs!$C$69='Background Data'!$A$97,Inputs!$C$71,Inputs!$C$81*Inputs!$C$70/100),0)+AZ133</f>
        <v>240417.653</v>
      </c>
      <c r="BA134" s="38">
        <f>if(AND(Inputs!$C$73&lt;=BA5,Inputs!$C$74&gt;BA5),if(Inputs!$C$69='Background Data'!$A$97,Inputs!$C$71,Inputs!$C$81*Inputs!$C$70/100),0)+BA133</f>
        <v>244394.7481</v>
      </c>
      <c r="BB134" s="38">
        <f>if(AND(Inputs!$C$73&lt;=BB5,Inputs!$C$74&gt;BB5),if(Inputs!$C$69='Background Data'!$A$97,Inputs!$C$71,Inputs!$C$81*Inputs!$C$70/100),0)+BB133</f>
        <v>247382.3135</v>
      </c>
      <c r="BC134" s="38">
        <f>if(AND(Inputs!$C$73&lt;=BC5,Inputs!$C$74&gt;BC5),if(Inputs!$C$69='Background Data'!$A$97,Inputs!$C$71,Inputs!$C$81*Inputs!$C$70/100),0)+BC133</f>
        <v>250993.9003</v>
      </c>
      <c r="BD134" s="38">
        <f>if(AND(Inputs!$C$73&lt;=BD5,Inputs!$C$74&gt;BD5),if(Inputs!$C$69='Background Data'!$A$97,Inputs!$C$71,Inputs!$C$81*Inputs!$C$70/100),0)+BD133</f>
        <v>253900.2513</v>
      </c>
      <c r="BE134" s="38">
        <f>if(AND(Inputs!$C$73&lt;=BE5,Inputs!$C$74&gt;BE5),if(Inputs!$C$69='Background Data'!$A$97,Inputs!$C$71,Inputs!$C$81*Inputs!$C$70/100),0)+BE133</f>
        <v>177408.7956</v>
      </c>
      <c r="BF134" s="38">
        <f>if(AND(Inputs!$C$73&lt;=BF5,Inputs!$C$74&gt;BF5),if(Inputs!$C$69='Background Data'!$A$97,Inputs!$C$71,Inputs!$C$81*Inputs!$C$70/100),0)+BF133</f>
        <v>180587.039</v>
      </c>
      <c r="BG134" s="38">
        <f>if(AND(Inputs!$C$73&lt;=BG5,Inputs!$C$74&gt;BG5),if(Inputs!$C$69='Background Data'!$A$97,Inputs!$C$71,Inputs!$C$81*Inputs!$C$70/100),0)+BG133</f>
        <v>183341.3386</v>
      </c>
      <c r="BH134" s="38">
        <f>if(AND(Inputs!$C$73&lt;=BH5,Inputs!$C$74&gt;BH5),if(Inputs!$C$69='Background Data'!$A$97,Inputs!$C$71,Inputs!$C$81*Inputs!$C$70/100),0)+BH133</f>
        <v>186659.4515</v>
      </c>
      <c r="BI134" s="38">
        <f>if(AND(Inputs!$C$73&lt;=BI5,Inputs!$C$74&gt;BI5),if(Inputs!$C$69='Background Data'!$A$97,Inputs!$C$71,Inputs!$C$81*Inputs!$C$70/100),0)+BI133</f>
        <v>189295.1999</v>
      </c>
      <c r="BJ134" s="38">
        <f>if(AND(Inputs!$C$73&lt;=BJ5,Inputs!$C$74&gt;BJ5),if(Inputs!$C$69='Background Data'!$A$97,Inputs!$C$71,Inputs!$C$81*Inputs!$C$70/100),0)+BJ133</f>
        <v>192466.2752</v>
      </c>
      <c r="BK134" s="38">
        <f>if(AND(Inputs!$C$73&lt;=BK5,Inputs!$C$74&gt;BK5),if(Inputs!$C$69='Background Data'!$A$97,Inputs!$C$71,Inputs!$C$81*Inputs!$C$70/100),0)+BK133</f>
        <v>195306.9893</v>
      </c>
      <c r="BL134" s="38">
        <f>if(AND(Inputs!$C$73&lt;=BL5,Inputs!$C$74&gt;BL5),if(Inputs!$C$69='Background Data'!$A$97,Inputs!$C$71,Inputs!$C$81*Inputs!$C$70/100),0)+BL133</f>
        <v>197085.9205</v>
      </c>
      <c r="BM134" s="38">
        <f>if(AND(Inputs!$C$73&lt;=BM5,Inputs!$C$74&gt;BM5),if(Inputs!$C$69='Background Data'!$A$97,Inputs!$C$71,Inputs!$C$81*Inputs!$C$70/100),0)+BM133</f>
        <v>200494.9568</v>
      </c>
      <c r="BN134" s="38">
        <f>if(AND(Inputs!$C$73&lt;=BN5,Inputs!$C$74&gt;BN5),if(Inputs!$C$69='Background Data'!$A$97,Inputs!$C$71,Inputs!$C$81*Inputs!$C$70/100),0)+BN133</f>
        <v>202790.078</v>
      </c>
      <c r="BO134" s="38">
        <f>if(AND(Inputs!$C$73&lt;=BO5,Inputs!$C$74&gt;BO5),if(Inputs!$C$69='Background Data'!$A$97,Inputs!$C$71,Inputs!$C$81*Inputs!$C$70/100),0)+BO133</f>
        <v>205543.0374</v>
      </c>
      <c r="BP134" s="38">
        <f>if(AND(Inputs!$C$73&lt;=BP5,Inputs!$C$74&gt;BP5),if(Inputs!$C$69='Background Data'!$A$97,Inputs!$C$71,Inputs!$C$81*Inputs!$C$70/100),0)+BP133</f>
        <v>207687.6242</v>
      </c>
      <c r="BQ134" s="38">
        <f>if(AND(Inputs!$C$73&lt;=BQ5,Inputs!$C$74&gt;BQ5),if(Inputs!$C$69='Background Data'!$A$97,Inputs!$C$71,Inputs!$C$81*Inputs!$C$70/100),0)+BQ133</f>
        <v>210257.2802</v>
      </c>
      <c r="BR134" s="38">
        <f>if(AND(Inputs!$C$73&lt;=BR5,Inputs!$C$74&gt;BR5),if(Inputs!$C$69='Background Data'!$A$97,Inputs!$C$71,Inputs!$C$81*Inputs!$C$70/100),0)+BR133</f>
        <v>212522.5347</v>
      </c>
      <c r="BS134" s="38">
        <f>if(AND(Inputs!$C$73&lt;=BS5,Inputs!$C$74&gt;BS5),if(Inputs!$C$69='Background Data'!$A$97,Inputs!$C$71,Inputs!$C$81*Inputs!$C$70/100),0)+BS133</f>
        <v>214434.0454</v>
      </c>
      <c r="BT134" s="38">
        <f>if(AND(Inputs!$C$73&lt;=BT5,Inputs!$C$74&gt;BT5),if(Inputs!$C$69='Background Data'!$A$97,Inputs!$C$71,Inputs!$C$81*Inputs!$C$70/100),0)+BT133</f>
        <v>216721.2021</v>
      </c>
      <c r="BU134" s="38">
        <f>if(AND(Inputs!$C$73&lt;=BU5,Inputs!$C$74&gt;BU5),if(Inputs!$C$69='Background Data'!$A$97,Inputs!$C$71,Inputs!$C$81*Inputs!$C$70/100),0)+BU133</f>
        <v>218477.8402</v>
      </c>
      <c r="BV134" s="38">
        <f>if(AND(Inputs!$C$73&lt;=BV5,Inputs!$C$74&gt;BV5),if(Inputs!$C$69='Background Data'!$A$97,Inputs!$C$71,Inputs!$C$81*Inputs!$C$70/100),0)+BV133</f>
        <v>220578.0184</v>
      </c>
      <c r="BW134" s="38">
        <f>if(AND(Inputs!$C$73&lt;=BW5,Inputs!$C$74&gt;BW5),if(Inputs!$C$69='Background Data'!$A$97,Inputs!$C$71,Inputs!$C$81*Inputs!$C$70/100),0)+BW133</f>
        <v>222408.7229</v>
      </c>
      <c r="BX134" s="38">
        <f>if(AND(Inputs!$C$73&lt;=BX5,Inputs!$C$74&gt;BX5),if(Inputs!$C$69='Background Data'!$A$97,Inputs!$C$71,Inputs!$C$81*Inputs!$C$70/100),0)+BX133</f>
        <v>223502.5466</v>
      </c>
      <c r="BY134" s="38">
        <f>if(AND(Inputs!$C$73&lt;=BY5,Inputs!$C$74&gt;BY5),if(Inputs!$C$69='Background Data'!$A$97,Inputs!$C$71,Inputs!$C$81*Inputs!$C$70/100),0)+BY133</f>
        <v>225657.5827</v>
      </c>
      <c r="BZ134" s="38">
        <f>if(AND(Inputs!$C$73&lt;=BZ5,Inputs!$C$74&gt;BZ5),if(Inputs!$C$69='Background Data'!$A$97,Inputs!$C$71,Inputs!$C$81*Inputs!$C$70/100),0)+BZ133</f>
        <v>227045.4191</v>
      </c>
      <c r="CA134" s="38">
        <f>if(AND(Inputs!$C$73&lt;=CA5,Inputs!$C$74&gt;CA5),if(Inputs!$C$69='Background Data'!$A$97,Inputs!$C$71,Inputs!$C$81*Inputs!$C$70/100),0)+CA133</f>
        <v>228702.2106</v>
      </c>
      <c r="CB134" s="38">
        <f>if(AND(Inputs!$C$73&lt;=CB5,Inputs!$C$74&gt;CB5),if(Inputs!$C$69='Background Data'!$A$97,Inputs!$C$71,Inputs!$C$81*Inputs!$C$70/100),0)+CB133</f>
        <v>229951.4986</v>
      </c>
      <c r="CC134" s="38">
        <f>if(AND(Inputs!$C$73&lt;=CC5,Inputs!$C$74&gt;CC5),if(Inputs!$C$69='Background Data'!$A$97,Inputs!$C$71,Inputs!$C$81*Inputs!$C$70/100),0)+CC133</f>
        <v>231442.2791</v>
      </c>
      <c r="CD134" s="38">
        <f>if(AND(Inputs!$C$73&lt;=CD5,Inputs!$C$74&gt;CD5),if(Inputs!$C$69='Background Data'!$A$97,Inputs!$C$71,Inputs!$C$81*Inputs!$C$70/100),0)+CD133</f>
        <v>232723.6358</v>
      </c>
      <c r="CE134" s="38">
        <f>if(AND(Inputs!$C$73&lt;=CE5,Inputs!$C$74&gt;CE5),if(Inputs!$C$69='Background Data'!$A$97,Inputs!$C$71,Inputs!$C$81*Inputs!$C$70/100),0)+CE133</f>
        <v>233779.2318</v>
      </c>
      <c r="CF134" s="38">
        <f>if(AND(Inputs!$C$73&lt;=CF5,Inputs!$C$74&gt;CF5),if(Inputs!$C$69='Background Data'!$A$97,Inputs!$C$71,Inputs!$C$81*Inputs!$C$70/100),0)+CF133</f>
        <v>235038.334</v>
      </c>
      <c r="CG134" s="38">
        <f>if(AND(Inputs!$C$73&lt;=CG5,Inputs!$C$74&gt;CG5),if(Inputs!$C$69='Background Data'!$A$97,Inputs!$C$71,Inputs!$C$81*Inputs!$C$70/100),0)+CG133</f>
        <v>235976.6987</v>
      </c>
      <c r="CH134" s="38">
        <f>if(AND(Inputs!$C$73&lt;=CH5,Inputs!$C$74&gt;CH5),if(Inputs!$C$69='Background Data'!$A$97,Inputs!$C$71,Inputs!$C$81*Inputs!$C$70/100),0)+CH133</f>
        <v>237095.7753</v>
      </c>
      <c r="CI134" s="38">
        <f>if(AND(Inputs!$C$73&lt;=CI5,Inputs!$C$74&gt;CI5),if(Inputs!$C$69='Background Data'!$A$97,Inputs!$C$71,Inputs!$C$81*Inputs!$C$70/100),0)+CI133</f>
        <v>238049.3875</v>
      </c>
      <c r="CJ134" s="38">
        <f>if(AND(Inputs!$C$73&lt;=CJ5,Inputs!$C$74&gt;CJ5),if(Inputs!$C$69='Background Data'!$A$97,Inputs!$C$71,Inputs!$C$81*Inputs!$C$70/100),0)+CJ133</f>
        <v>238596.1791</v>
      </c>
      <c r="CK134" s="38">
        <f>if(AND(Inputs!$C$73&lt;=CK5,Inputs!$C$74&gt;CK5),if(Inputs!$C$69='Background Data'!$A$97,Inputs!$C$71,Inputs!$C$81*Inputs!$C$70/100),0)+CK133</f>
        <v>239705.3702</v>
      </c>
      <c r="CL134" s="38">
        <f>if(AND(Inputs!$C$73&lt;=CL5,Inputs!$C$74&gt;CL5),if(Inputs!$C$69='Background Data'!$A$97,Inputs!$C$71,Inputs!$C$81*Inputs!$C$70/100),0)+CL133</f>
        <v>240393.9911</v>
      </c>
      <c r="CM134" s="38">
        <f>if(AND(Inputs!$C$73&lt;=CM5,Inputs!$C$74&gt;CM5),if(Inputs!$C$69='Background Data'!$A$97,Inputs!$C$71,Inputs!$C$81*Inputs!$C$70/100),0)+CM133</f>
        <v>241215.1555</v>
      </c>
      <c r="CN134" s="38">
        <f>if(AND(Inputs!$C$73&lt;=CN5,Inputs!$C$74&gt;CN5),if(Inputs!$C$69='Background Data'!$A$97,Inputs!$C$71,Inputs!$C$81*Inputs!$C$70/100),0)+CN133</f>
        <v>241819.0416</v>
      </c>
      <c r="CO134" s="38">
        <f>if(AND(Inputs!$C$73&lt;=CO5,Inputs!$C$74&gt;CO5),if(Inputs!$C$69='Background Data'!$A$97,Inputs!$C$71,Inputs!$C$81*Inputs!$C$70/100),0)+CO133</f>
        <v>242539.2241</v>
      </c>
      <c r="CP134" s="38">
        <f>if(AND(Inputs!$C$73&lt;=CP5,Inputs!$C$74&gt;CP5),if(Inputs!$C$69='Background Data'!$A$97,Inputs!$C$71,Inputs!$C$81*Inputs!$C$70/100),0)+CP133</f>
        <v>243147.1874</v>
      </c>
      <c r="CQ134" s="38">
        <f>if(AND(Inputs!$C$73&lt;=CQ5,Inputs!$C$74&gt;CQ5),if(Inputs!$C$69='Background Data'!$A$97,Inputs!$C$71,Inputs!$C$81*Inputs!$C$70/100),0)+CQ133</f>
        <v>243639.819</v>
      </c>
      <c r="CR134" s="38">
        <f>if(AND(Inputs!$C$73&lt;=CR5,Inputs!$C$74&gt;CR5),if(Inputs!$C$69='Background Data'!$A$97,Inputs!$C$71,Inputs!$C$81*Inputs!$C$70/100),0)+CR133</f>
        <v>244227.4691</v>
      </c>
      <c r="CS134" s="38">
        <f>if(AND(Inputs!$C$73&lt;=CS5,Inputs!$C$74&gt;CS5),if(Inputs!$C$69='Background Data'!$A$97,Inputs!$C$71,Inputs!$C$81*Inputs!$C$70/100),0)+CS133</f>
        <v>244656.5632</v>
      </c>
      <c r="CT134" s="38">
        <f>if(AND(Inputs!$C$73&lt;=CT5,Inputs!$C$74&gt;CT5),if(Inputs!$C$69='Background Data'!$A$97,Inputs!$C$71,Inputs!$C$81*Inputs!$C$70/100),0)+CT133</f>
        <v>245168.5455</v>
      </c>
      <c r="CU134" s="38">
        <f>if(AND(Inputs!$C$73&lt;=CU5,Inputs!$C$74&gt;CU5),if(Inputs!$C$69='Background Data'!$A$97,Inputs!$C$71,Inputs!$C$81*Inputs!$C$70/100),0)+CU133</f>
        <v>245598.758</v>
      </c>
      <c r="CV134" s="38">
        <f>if(AND(Inputs!$C$73&lt;=CV5,Inputs!$C$74&gt;CV5),if(Inputs!$C$69='Background Data'!$A$97,Inputs!$C$71,Inputs!$C$81*Inputs!$C$70/100),0)+CV133</f>
        <v>245892.5438</v>
      </c>
      <c r="CW134" s="38">
        <f>if(AND(Inputs!$C$73&lt;=CW5,Inputs!$C$74&gt;CW5),if(Inputs!$C$69='Background Data'!$A$97,Inputs!$C$71,Inputs!$C$81*Inputs!$C$70/100),0)+CW133</f>
        <v>246348.8394</v>
      </c>
      <c r="CX134" s="38">
        <f>if(AND(Inputs!$C$73&lt;=CX5,Inputs!$C$74&gt;CX5),if(Inputs!$C$69='Background Data'!$A$97,Inputs!$C$71,Inputs!$C$81*Inputs!$C$70/100),0)+CX133</f>
        <v>246650.8304</v>
      </c>
      <c r="CY134" s="38">
        <f>if(AND(Inputs!$C$73&lt;=CY5,Inputs!$C$74&gt;CY5),if(Inputs!$C$69='Background Data'!$A$97,Inputs!$C$71,Inputs!$C$81*Inputs!$C$70/100),0)+CY133</f>
        <v>247011.4769</v>
      </c>
      <c r="CZ134" s="38">
        <f>if(AND(Inputs!$C$73&lt;=CZ5,Inputs!$C$74&gt;CZ5),if(Inputs!$C$69='Background Data'!$A$97,Inputs!$C$71,Inputs!$C$81*Inputs!$C$70/100),0)+CZ133</f>
        <v>247273.3758</v>
      </c>
      <c r="DA134" s="38">
        <f>if(AND(Inputs!$C$73&lt;=DA5,Inputs!$C$74&gt;DA5),if(Inputs!$C$69='Background Data'!$A$97,Inputs!$C$71,Inputs!$C$81*Inputs!$C$70/100),0)+DA133</f>
        <v>247586.2928</v>
      </c>
      <c r="DB134" s="38">
        <f>if(AND(Inputs!$C$73&lt;=DB5,Inputs!$C$74&gt;DB5),if(Inputs!$C$69='Background Data'!$A$97,Inputs!$C$71,Inputs!$C$81*Inputs!$C$70/100),0)+DB133</f>
        <v>247848.5585</v>
      </c>
      <c r="DC134" s="38">
        <f>if(AND(Inputs!$C$73&lt;=DC5,Inputs!$C$74&gt;DC5),if(Inputs!$C$69='Background Data'!$A$97,Inputs!$C$71,Inputs!$C$81*Inputs!$C$70/100),0)+DC133</f>
        <v>248059.915</v>
      </c>
      <c r="DD134" s="38">
        <f>if(AND(Inputs!$C$73&lt;=DD5,Inputs!$C$74&gt;DD5),if(Inputs!$C$69='Background Data'!$A$97,Inputs!$C$71,Inputs!$C$81*Inputs!$C$70/100),0)+DD133</f>
        <v>248312.6648</v>
      </c>
      <c r="DE134" s="38">
        <f>if(AND(Inputs!$C$73&lt;=DE5,Inputs!$C$74&gt;DE5),if(Inputs!$C$69='Background Data'!$A$97,Inputs!$C$71,Inputs!$C$81*Inputs!$C$70/100),0)+DE133</f>
        <v>248496.2629</v>
      </c>
      <c r="DF134" s="38">
        <f>if(AND(Inputs!$C$73&lt;=DF5,Inputs!$C$74&gt;DF5),if(Inputs!$C$69='Background Data'!$A$97,Inputs!$C$71,Inputs!$C$81*Inputs!$C$70/100),0)+DF133</f>
        <v>248715.9702</v>
      </c>
      <c r="DG134" s="38">
        <f>if(AND(Inputs!$C$73&lt;=DG5,Inputs!$C$74&gt;DG5),if(Inputs!$C$69='Background Data'!$A$97,Inputs!$C$71,Inputs!$C$81*Inputs!$C$70/100),0)+DG133</f>
        <v>248900.4617</v>
      </c>
      <c r="DH134" s="38">
        <f>if(AND(Inputs!$C$73&lt;=DH5,Inputs!$C$74&gt;DH5),if(Inputs!$C$69='Background Data'!$A$97,Inputs!$C$71,Inputs!$C$81*Inputs!$C$70/100),0)+DH133</f>
        <v>249003.4195</v>
      </c>
      <c r="DI134" s="38">
        <f>if(AND(Inputs!$C$73&lt;=DI5,Inputs!$C$74&gt;DI5),if(Inputs!$C$69='Background Data'!$A$97,Inputs!$C$71,Inputs!$C$81*Inputs!$C$70/100),0)+DI133</f>
        <v>249218.1475</v>
      </c>
      <c r="DJ134" s="38">
        <f>if(AND(Inputs!$C$73&lt;=DJ5,Inputs!$C$74&gt;DJ5),if(Inputs!$C$69='Background Data'!$A$97,Inputs!$C$71,Inputs!$C$81*Inputs!$C$70/100),0)+DJ133</f>
        <v>249349.1413</v>
      </c>
      <c r="DK134" s="38">
        <f>if(AND(Inputs!$C$73&lt;=DK5,Inputs!$C$74&gt;DK5),if(Inputs!$C$69='Background Data'!$A$97,Inputs!$C$71,Inputs!$C$81*Inputs!$C$70/100),0)+DK133</f>
        <v>249506.2377</v>
      </c>
      <c r="DL134" s="38">
        <f>if(AND(Inputs!$C$73&lt;=DL5,Inputs!$C$74&gt;DL5),if(Inputs!$C$69='Background Data'!$A$97,Inputs!$C$71,Inputs!$C$81*Inputs!$C$70/100),0)+DL133</f>
        <v>249621.3338</v>
      </c>
      <c r="DM134" s="38">
        <f>if(AND(Inputs!$C$73&lt;=DM5,Inputs!$C$74&gt;DM5),if(Inputs!$C$69='Background Data'!$A$97,Inputs!$C$71,Inputs!$C$81*Inputs!$C$70/100),0)+DM133</f>
        <v>249759.5119</v>
      </c>
      <c r="DN134" s="38">
        <f>if(AND(Inputs!$C$73&lt;=DN5,Inputs!$C$74&gt;DN5),if(Inputs!$C$69='Background Data'!$A$97,Inputs!$C$71,Inputs!$C$81*Inputs!$C$70/100),0)+DN133</f>
        <v>249876.6681</v>
      </c>
      <c r="DO134" s="38">
        <f>if(AND(Inputs!$C$73&lt;=DO5,Inputs!$C$74&gt;DO5),if(Inputs!$C$69='Background Data'!$A$97,Inputs!$C$71,Inputs!$C$81*Inputs!$C$70/100),0)+DO133</f>
        <v>249972.4099</v>
      </c>
      <c r="DP134" s="38">
        <f>if(AND(Inputs!$C$73&lt;=DP5,Inputs!$C$74&gt;DP5),if(Inputs!$C$69='Background Data'!$A$97,Inputs!$C$71,Inputs!$C$81*Inputs!$C$70/100),0)+DP133</f>
        <v>250087.5613</v>
      </c>
      <c r="DQ134" s="38">
        <f>if(AND(Inputs!$C$73&lt;=DQ5,Inputs!$C$74&gt;DQ5),if(Inputs!$C$69='Background Data'!$A$97,Inputs!$C$71,Inputs!$C$81*Inputs!$C$70/100),0)+DQ133</f>
        <v>250173.0604</v>
      </c>
      <c r="DR134" s="38">
        <f>if(AND(Inputs!$C$73&lt;=DR5,Inputs!$C$74&gt;DR5),if(Inputs!$C$69='Background Data'!$A$97,Inputs!$C$71,Inputs!$C$81*Inputs!$C$70/100),0)+DR133</f>
        <v>250276.029</v>
      </c>
    </row>
    <row r="135" ht="14.25" customHeight="1" outlineLevel="1">
      <c r="B135" s="287" t="s">
        <v>265</v>
      </c>
      <c r="C135" s="291"/>
      <c r="D135" s="291"/>
      <c r="E135" s="291"/>
      <c r="F135" s="291"/>
      <c r="G135" s="291"/>
      <c r="H135" s="291"/>
      <c r="I135" s="291"/>
      <c r="J135" s="291"/>
      <c r="K135" s="291"/>
      <c r="L135" s="291"/>
      <c r="M135" s="291"/>
      <c r="N135" s="291"/>
      <c r="O135" s="291"/>
      <c r="P135" s="291"/>
      <c r="Q135" s="291"/>
      <c r="R135" s="291"/>
      <c r="S135" s="291"/>
      <c r="T135" s="291"/>
      <c r="U135" s="291"/>
      <c r="V135" s="291"/>
      <c r="W135" s="291"/>
      <c r="X135" s="291"/>
      <c r="Y135" s="291"/>
      <c r="Z135" s="291"/>
      <c r="AA135" s="291"/>
      <c r="AB135" s="291"/>
      <c r="AC135" s="291"/>
      <c r="AD135" s="291"/>
      <c r="AE135" s="291"/>
      <c r="AF135" s="291"/>
      <c r="AG135" s="291"/>
      <c r="AH135" s="291"/>
      <c r="AI135" s="291"/>
      <c r="AJ135" s="291"/>
      <c r="AK135" s="291"/>
      <c r="AL135" s="291"/>
      <c r="AM135" s="291"/>
      <c r="AN135" s="291"/>
      <c r="AO135" s="291"/>
      <c r="AP135" s="291"/>
      <c r="AQ135" s="291"/>
      <c r="AR135" s="291"/>
      <c r="AS135" s="291"/>
      <c r="AT135" s="291"/>
      <c r="AU135" s="291"/>
      <c r="AV135" s="291"/>
      <c r="AW135" s="291"/>
      <c r="AX135" s="291"/>
      <c r="AY135" s="291"/>
      <c r="AZ135" s="291"/>
      <c r="BA135" s="291"/>
      <c r="BB135" s="291"/>
      <c r="BC135" s="291"/>
      <c r="BD135" s="291"/>
      <c r="BE135" s="291"/>
      <c r="BF135" s="291"/>
      <c r="BG135" s="291"/>
      <c r="BH135" s="291"/>
      <c r="BI135" s="291"/>
      <c r="BJ135" s="291"/>
      <c r="BK135" s="291"/>
      <c r="BL135" s="291"/>
      <c r="BM135" s="291"/>
      <c r="BN135" s="291"/>
      <c r="BO135" s="291"/>
      <c r="BP135" s="291"/>
      <c r="BQ135" s="291"/>
      <c r="BR135" s="291"/>
      <c r="BS135" s="291"/>
      <c r="BT135" s="291"/>
      <c r="BU135" s="291"/>
      <c r="BV135" s="291"/>
      <c r="BW135" s="291"/>
      <c r="BX135" s="291"/>
      <c r="BY135" s="291"/>
      <c r="BZ135" s="291"/>
      <c r="CA135" s="291"/>
      <c r="CB135" s="291"/>
      <c r="CC135" s="291"/>
      <c r="CD135" s="291"/>
      <c r="CE135" s="291"/>
      <c r="CF135" s="291"/>
      <c r="CG135" s="291"/>
      <c r="CH135" s="291"/>
      <c r="CI135" s="291"/>
      <c r="CJ135" s="291"/>
      <c r="CK135" s="291"/>
      <c r="CL135" s="291"/>
      <c r="CM135" s="291"/>
      <c r="CN135" s="291"/>
      <c r="CO135" s="291"/>
      <c r="CP135" s="291"/>
      <c r="CQ135" s="291"/>
      <c r="CR135" s="291"/>
      <c r="CS135" s="291"/>
      <c r="CT135" s="291"/>
      <c r="CU135" s="291"/>
      <c r="CV135" s="291"/>
      <c r="CW135" s="291"/>
      <c r="CX135" s="291"/>
      <c r="CY135" s="291"/>
      <c r="CZ135" s="291"/>
      <c r="DA135" s="291"/>
      <c r="DB135" s="291"/>
      <c r="DC135" s="291"/>
      <c r="DD135" s="291"/>
      <c r="DE135" s="291"/>
      <c r="DF135" s="291"/>
      <c r="DG135" s="291"/>
      <c r="DH135" s="291"/>
      <c r="DI135" s="291"/>
      <c r="DJ135" s="291"/>
      <c r="DK135" s="291"/>
      <c r="DL135" s="291"/>
      <c r="DM135" s="291"/>
      <c r="DN135" s="291"/>
      <c r="DO135" s="291"/>
      <c r="DP135" s="291"/>
      <c r="DQ135" s="291"/>
      <c r="DR135" s="291"/>
    </row>
    <row r="136" ht="14.25" customHeight="1" outlineLevel="1">
      <c r="B136" s="277" t="s">
        <v>266</v>
      </c>
      <c r="C136" s="38">
        <f>C134/Inputs!$C$16</f>
        <v>13094.40149</v>
      </c>
      <c r="D136" s="38">
        <f>D134/Inputs!$C$16</f>
        <v>11951.62012</v>
      </c>
      <c r="E136" s="38">
        <f>E134/Inputs!$C$16</f>
        <v>14923.20184</v>
      </c>
      <c r="F136" s="38">
        <f>F134/Inputs!$C$16</f>
        <v>17223.67304</v>
      </c>
      <c r="G136" s="38">
        <f>G134/Inputs!$C$16</f>
        <v>20036.74849</v>
      </c>
      <c r="H136" s="38">
        <f>H134/Inputs!$C$16</f>
        <v>22374.63351</v>
      </c>
      <c r="I136" s="38">
        <f>I134/Inputs!$C$16</f>
        <v>105234.0283</v>
      </c>
      <c r="J136" s="38">
        <f>J134/Inputs!$C$16</f>
        <v>107909.2975</v>
      </c>
      <c r="K136" s="38">
        <f>K134/Inputs!$C$16</f>
        <v>110308.7906</v>
      </c>
      <c r="L136" s="38">
        <f>L134/Inputs!$C$16</f>
        <v>113244.3395</v>
      </c>
      <c r="M136" s="38">
        <f>M134/Inputs!$C$16</f>
        <v>115688.1284</v>
      </c>
      <c r="N136" s="38">
        <f>N134/Inputs!$C$16</f>
        <v>118678.334</v>
      </c>
      <c r="O136" s="38">
        <f>O134/Inputs!$C$16</f>
        <v>121479.6974</v>
      </c>
      <c r="P136" s="38">
        <f>P134/Inputs!$C$16</f>
        <v>123368.5185</v>
      </c>
      <c r="Q136" s="38">
        <f>Q134/Inputs!$C$16</f>
        <v>126888.832</v>
      </c>
      <c r="R136" s="38">
        <f>R134/Inputs!$C$16</f>
        <v>129453.5473</v>
      </c>
      <c r="S136" s="38">
        <f>S134/Inputs!$C$16</f>
        <v>132592.4982</v>
      </c>
      <c r="T136" s="38">
        <f>T134/Inputs!$C$16</f>
        <v>135210.1283</v>
      </c>
      <c r="U136" s="38">
        <f>U134/Inputs!$C$16</f>
        <v>138413.9241</v>
      </c>
      <c r="V136" s="38">
        <f>V134/Inputs!$C$16</f>
        <v>141418.7902</v>
      </c>
      <c r="W136" s="38">
        <f>W134/Inputs!$C$16</f>
        <v>144119.59</v>
      </c>
      <c r="X136" s="38">
        <f>X134/Inputs!$C$16</f>
        <v>147424.9544</v>
      </c>
      <c r="Y136" s="38">
        <f>Y134/Inputs!$C$16</f>
        <v>150182.3693</v>
      </c>
      <c r="Z136" s="38">
        <f>Z134/Inputs!$C$16</f>
        <v>153556.5877</v>
      </c>
      <c r="AA136" s="38">
        <f>AA134/Inputs!$C$16</f>
        <v>156720.9985</v>
      </c>
      <c r="AB136" s="38">
        <f>AB134/Inputs!$C$16</f>
        <v>158857.3321</v>
      </c>
      <c r="AC136" s="38">
        <f>AC134/Inputs!$C$16</f>
        <v>162833.0816</v>
      </c>
      <c r="AD136" s="38">
        <f>AD134/Inputs!$C$16</f>
        <v>165730.4101</v>
      </c>
      <c r="AE136" s="38">
        <f>AE134/Inputs!$C$16</f>
        <v>169273.4863</v>
      </c>
      <c r="AF136" s="38">
        <f>AF134/Inputs!$C$16</f>
        <v>172224.7018</v>
      </c>
      <c r="AG136" s="38">
        <f>AG134/Inputs!$C$16</f>
        <v>175832.134</v>
      </c>
      <c r="AH136" s="38">
        <f>AH134/Inputs!$C$16</f>
        <v>179208.1543</v>
      </c>
      <c r="AI136" s="38">
        <f>AI134/Inputs!$C$16</f>
        <v>182233.911</v>
      </c>
      <c r="AJ136" s="38">
        <f>AJ134/Inputs!$C$16</f>
        <v>185929.3692</v>
      </c>
      <c r="AK136" s="38">
        <f>AK134/Inputs!$C$16</f>
        <v>188997.9444</v>
      </c>
      <c r="AL136" s="38">
        <f>AL134/Inputs!$C$16</f>
        <v>192743.1257</v>
      </c>
      <c r="AM136" s="38">
        <f>AM134/Inputs!$C$16</f>
        <v>196236.2367</v>
      </c>
      <c r="AN136" s="38">
        <f>AN134/Inputs!$C$16</f>
        <v>198573.1071</v>
      </c>
      <c r="AO136" s="38">
        <f>AO134/Inputs!$C$16</f>
        <v>202929.7434</v>
      </c>
      <c r="AP136" s="38">
        <f>AP134/Inputs!$C$16</f>
        <v>206070.0384</v>
      </c>
      <c r="AQ136" s="38">
        <f>AQ134/Inputs!$C$16</f>
        <v>209894.4913</v>
      </c>
      <c r="AR136" s="38">
        <f>AR134/Inputs!$C$16</f>
        <v>213045.5343</v>
      </c>
      <c r="AS136" s="38">
        <f>AS134/Inputs!$C$16</f>
        <v>216879.0537</v>
      </c>
      <c r="AT136" s="38">
        <f>AT134/Inputs!$C$16</f>
        <v>220427.0238</v>
      </c>
      <c r="AU136" s="38">
        <f>AU134/Inputs!$C$16</f>
        <v>223569.4047</v>
      </c>
      <c r="AV136" s="38">
        <f>AV134/Inputs!$C$16</f>
        <v>227385.695</v>
      </c>
      <c r="AW136" s="38">
        <f>AW134/Inputs!$C$16</f>
        <v>230503.871</v>
      </c>
      <c r="AX136" s="38">
        <f>AX134/Inputs!$C$16</f>
        <v>234286.008</v>
      </c>
      <c r="AY136" s="38">
        <f>AY134/Inputs!$C$16</f>
        <v>237759.1032</v>
      </c>
      <c r="AZ136" s="38">
        <f>AZ134/Inputs!$C$16</f>
        <v>240417.653</v>
      </c>
      <c r="BA136" s="38">
        <f>BA134/Inputs!$C$16</f>
        <v>244394.7481</v>
      </c>
      <c r="BB136" s="38">
        <f>BB134/Inputs!$C$16</f>
        <v>247382.3135</v>
      </c>
      <c r="BC136" s="38">
        <f>BC134/Inputs!$C$16</f>
        <v>250993.9003</v>
      </c>
      <c r="BD136" s="38">
        <f>BD134/Inputs!$C$16</f>
        <v>253900.2513</v>
      </c>
      <c r="BE136" s="38">
        <f>BE134/Inputs!$C$16</f>
        <v>177408.7956</v>
      </c>
      <c r="BF136" s="38">
        <f>BF134/Inputs!$C$16</f>
        <v>180587.039</v>
      </c>
      <c r="BG136" s="38">
        <f>BG134/Inputs!$C$16</f>
        <v>183341.3386</v>
      </c>
      <c r="BH136" s="38">
        <f>BH134/Inputs!$C$16</f>
        <v>186659.4515</v>
      </c>
      <c r="BI136" s="38">
        <f>BI134/Inputs!$C$16</f>
        <v>189295.1999</v>
      </c>
      <c r="BJ136" s="38">
        <f>BJ134/Inputs!$C$16</f>
        <v>192466.2752</v>
      </c>
      <c r="BK136" s="38">
        <f>BK134/Inputs!$C$16</f>
        <v>195306.9893</v>
      </c>
      <c r="BL136" s="38">
        <f>BL134/Inputs!$C$16</f>
        <v>197085.9205</v>
      </c>
      <c r="BM136" s="38">
        <f>BM134/Inputs!$C$16</f>
        <v>200494.9568</v>
      </c>
      <c r="BN136" s="38">
        <f>BN134/Inputs!$C$16</f>
        <v>202790.078</v>
      </c>
      <c r="BO136" s="38">
        <f>BO134/Inputs!$C$16</f>
        <v>205543.0374</v>
      </c>
      <c r="BP136" s="38">
        <f>BP134/Inputs!$C$16</f>
        <v>207687.6242</v>
      </c>
      <c r="BQ136" s="38">
        <f>BQ134/Inputs!$C$16</f>
        <v>210257.2802</v>
      </c>
      <c r="BR136" s="38">
        <f>BR134/Inputs!$C$16</f>
        <v>212522.5347</v>
      </c>
      <c r="BS136" s="38">
        <f>BS134/Inputs!$C$16</f>
        <v>214434.0454</v>
      </c>
      <c r="BT136" s="38">
        <f>BT134/Inputs!$C$16</f>
        <v>216721.2021</v>
      </c>
      <c r="BU136" s="38">
        <f>BU134/Inputs!$C$16</f>
        <v>218477.8402</v>
      </c>
      <c r="BV136" s="38">
        <f>BV134/Inputs!$C$16</f>
        <v>220578.0184</v>
      </c>
      <c r="BW136" s="38">
        <f>BW134/Inputs!$C$16</f>
        <v>222408.7229</v>
      </c>
      <c r="BX136" s="38">
        <f>BX134/Inputs!$C$16</f>
        <v>223502.5466</v>
      </c>
      <c r="BY136" s="38">
        <f>BY134/Inputs!$C$16</f>
        <v>225657.5827</v>
      </c>
      <c r="BZ136" s="38">
        <f>BZ134/Inputs!$C$16</f>
        <v>227045.4191</v>
      </c>
      <c r="CA136" s="38">
        <f>CA134/Inputs!$C$16</f>
        <v>228702.2106</v>
      </c>
      <c r="CB136" s="38">
        <f>CB134/Inputs!$C$16</f>
        <v>229951.4986</v>
      </c>
      <c r="CC136" s="38">
        <f>CC134/Inputs!$C$16</f>
        <v>231442.2791</v>
      </c>
      <c r="CD136" s="38">
        <f>CD134/Inputs!$C$16</f>
        <v>232723.6358</v>
      </c>
      <c r="CE136" s="38">
        <f>CE134/Inputs!$C$16</f>
        <v>233779.2318</v>
      </c>
      <c r="CF136" s="38">
        <f>CF134/Inputs!$C$16</f>
        <v>235038.334</v>
      </c>
      <c r="CG136" s="38">
        <f>CG134/Inputs!$C$16</f>
        <v>235976.6987</v>
      </c>
      <c r="CH136" s="38">
        <f>CH134/Inputs!$C$16</f>
        <v>237095.7753</v>
      </c>
      <c r="CI136" s="38">
        <f>CI134/Inputs!$C$16</f>
        <v>238049.3875</v>
      </c>
      <c r="CJ136" s="38">
        <f>CJ134/Inputs!$C$16</f>
        <v>238596.1791</v>
      </c>
      <c r="CK136" s="38">
        <f>CK134/Inputs!$C$16</f>
        <v>239705.3702</v>
      </c>
      <c r="CL136" s="38">
        <f>CL134/Inputs!$C$16</f>
        <v>240393.9911</v>
      </c>
      <c r="CM136" s="38">
        <f>CM134/Inputs!$C$16</f>
        <v>241215.1555</v>
      </c>
      <c r="CN136" s="38">
        <f>CN134/Inputs!$C$16</f>
        <v>241819.0416</v>
      </c>
      <c r="CO136" s="38">
        <f>CO134/Inputs!$C$16</f>
        <v>242539.2241</v>
      </c>
      <c r="CP136" s="38">
        <f>CP134/Inputs!$C$16</f>
        <v>243147.1874</v>
      </c>
      <c r="CQ136" s="38">
        <f>CQ134/Inputs!$C$16</f>
        <v>243639.819</v>
      </c>
      <c r="CR136" s="38">
        <f>CR134/Inputs!$C$16</f>
        <v>244227.4691</v>
      </c>
      <c r="CS136" s="38">
        <f>CS134/Inputs!$C$16</f>
        <v>244656.5632</v>
      </c>
      <c r="CT136" s="38">
        <f>CT134/Inputs!$C$16</f>
        <v>245168.5455</v>
      </c>
      <c r="CU136" s="38">
        <f>CU134/Inputs!$C$16</f>
        <v>245598.758</v>
      </c>
      <c r="CV136" s="38">
        <f>CV134/Inputs!$C$16</f>
        <v>245892.5438</v>
      </c>
      <c r="CW136" s="38">
        <f>CW134/Inputs!$C$16</f>
        <v>246348.8394</v>
      </c>
      <c r="CX136" s="38">
        <f>CX134/Inputs!$C$16</f>
        <v>246650.8304</v>
      </c>
      <c r="CY136" s="38">
        <f>CY134/Inputs!$C$16</f>
        <v>247011.4769</v>
      </c>
      <c r="CZ136" s="38">
        <f>CZ134/Inputs!$C$16</f>
        <v>247273.3758</v>
      </c>
      <c r="DA136" s="38">
        <f>DA134/Inputs!$C$16</f>
        <v>247586.2928</v>
      </c>
      <c r="DB136" s="38">
        <f>DB134/Inputs!$C$16</f>
        <v>247848.5585</v>
      </c>
      <c r="DC136" s="38">
        <f>DC134/Inputs!$C$16</f>
        <v>248059.915</v>
      </c>
      <c r="DD136" s="38">
        <f>DD134/Inputs!$C$16</f>
        <v>248312.6648</v>
      </c>
      <c r="DE136" s="38">
        <f>DE134/Inputs!$C$16</f>
        <v>248496.2629</v>
      </c>
      <c r="DF136" s="38">
        <f>DF134/Inputs!$C$16</f>
        <v>248715.9702</v>
      </c>
      <c r="DG136" s="38">
        <f>DG134/Inputs!$C$16</f>
        <v>248900.4617</v>
      </c>
      <c r="DH136" s="38">
        <f>DH134/Inputs!$C$16</f>
        <v>249003.4195</v>
      </c>
      <c r="DI136" s="38">
        <f>DI134/Inputs!$C$16</f>
        <v>249218.1475</v>
      </c>
      <c r="DJ136" s="38">
        <f>DJ134/Inputs!$C$16</f>
        <v>249349.1413</v>
      </c>
      <c r="DK136" s="38">
        <f>DK134/Inputs!$C$16</f>
        <v>249506.2377</v>
      </c>
      <c r="DL136" s="38">
        <f>DL134/Inputs!$C$16</f>
        <v>249621.3338</v>
      </c>
      <c r="DM136" s="38">
        <f>DM134/Inputs!$C$16</f>
        <v>249759.5119</v>
      </c>
      <c r="DN136" s="38">
        <f>DN134/Inputs!$C$16</f>
        <v>249876.6681</v>
      </c>
      <c r="DO136" s="38">
        <f>DO134/Inputs!$C$16</f>
        <v>249972.4099</v>
      </c>
      <c r="DP136" s="38">
        <f>DP134/Inputs!$C$16</f>
        <v>250087.5613</v>
      </c>
      <c r="DQ136" s="38">
        <f>DQ134/Inputs!$C$16</f>
        <v>250173.0604</v>
      </c>
      <c r="DR136" s="38">
        <f>DR134/Inputs!$C$16</f>
        <v>250276.029</v>
      </c>
    </row>
    <row r="137" ht="14.25" customHeight="1" outlineLevel="1">
      <c r="B137" s="290" t="s">
        <v>272</v>
      </c>
      <c r="C137" s="292"/>
      <c r="D137" s="292"/>
      <c r="E137" s="292"/>
      <c r="F137" s="292"/>
      <c r="G137" s="292"/>
      <c r="H137" s="292"/>
      <c r="I137" s="292"/>
      <c r="J137" s="292"/>
      <c r="K137" s="292"/>
      <c r="L137" s="292"/>
      <c r="M137" s="292"/>
      <c r="N137" s="292"/>
      <c r="O137" s="292"/>
      <c r="P137" s="292"/>
      <c r="Q137" s="292"/>
      <c r="R137" s="292"/>
      <c r="S137" s="292"/>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c r="BP137" s="292"/>
      <c r="BQ137" s="292"/>
      <c r="BR137" s="292"/>
      <c r="BS137" s="292"/>
      <c r="BT137" s="292"/>
      <c r="BU137" s="292"/>
      <c r="BV137" s="292"/>
      <c r="BW137" s="292"/>
      <c r="BX137" s="292"/>
      <c r="BY137" s="292"/>
      <c r="BZ137" s="292"/>
      <c r="CA137" s="292"/>
      <c r="CB137" s="292"/>
      <c r="CC137" s="292"/>
      <c r="CD137" s="292"/>
      <c r="CE137" s="292"/>
      <c r="CF137" s="292"/>
      <c r="CG137" s="292"/>
      <c r="CH137" s="292"/>
      <c r="CI137" s="292"/>
      <c r="CJ137" s="292"/>
      <c r="CK137" s="292"/>
      <c r="CL137" s="292"/>
      <c r="CM137" s="292"/>
      <c r="CN137" s="292"/>
      <c r="CO137" s="292"/>
      <c r="CP137" s="292"/>
      <c r="CQ137" s="292"/>
      <c r="CR137" s="292"/>
      <c r="CS137" s="292"/>
      <c r="CT137" s="292"/>
      <c r="CU137" s="292"/>
      <c r="CV137" s="292"/>
      <c r="CW137" s="292"/>
      <c r="CX137" s="292"/>
      <c r="CY137" s="292"/>
      <c r="CZ137" s="292"/>
      <c r="DA137" s="292"/>
      <c r="DB137" s="292"/>
      <c r="DC137" s="292"/>
      <c r="DD137" s="292"/>
      <c r="DE137" s="292"/>
      <c r="DF137" s="292"/>
      <c r="DG137" s="292"/>
      <c r="DH137" s="292"/>
      <c r="DI137" s="292"/>
      <c r="DJ137" s="292"/>
      <c r="DK137" s="292"/>
      <c r="DL137" s="292"/>
      <c r="DM137" s="292"/>
      <c r="DN137" s="292"/>
      <c r="DO137" s="292"/>
      <c r="DP137" s="292"/>
      <c r="DQ137" s="292"/>
      <c r="DR137" s="292"/>
    </row>
    <row r="138" ht="14.25" customHeight="1">
      <c r="B138" s="12" t="str">
        <f>"Token Burning from "&amp;Inputs!C78</f>
        <v>Token Burning from Reserve</v>
      </c>
      <c r="C138" s="38">
        <f>if(AND(Inputs!$C$76&lt;=C5,Inputs!$C$77&gt;C5),'Fund Raising'!$C$10*(Inputs!$C$75/100),0)</f>
        <v>0</v>
      </c>
      <c r="D138" s="38">
        <f>if(AND(Inputs!$C$76&lt;=D5,Inputs!$C$77&gt;D5),'Fund Raising'!$C$10*(Inputs!$C$75/100),0)</f>
        <v>0</v>
      </c>
      <c r="E138" s="38">
        <f>if(AND(Inputs!$C$76&lt;=E5,Inputs!$C$77&gt;E5),'Fund Raising'!$C$10*(Inputs!$C$75/100),0)</f>
        <v>0</v>
      </c>
      <c r="F138" s="38">
        <f>if(AND(Inputs!$C$76&lt;=F5,Inputs!$C$77&gt;F5),'Fund Raising'!$C$10*(Inputs!$C$75/100),0)</f>
        <v>0</v>
      </c>
      <c r="G138" s="38">
        <f>if(AND(Inputs!$C$76&lt;=G5,Inputs!$C$77&gt;G5),'Fund Raising'!$C$10*(Inputs!$C$75/100),0)</f>
        <v>0</v>
      </c>
      <c r="H138" s="38">
        <f>if(AND(Inputs!$C$76&lt;=H5,Inputs!$C$77&gt;H5),'Fund Raising'!$C$10*(Inputs!$C$75/100),0)</f>
        <v>0</v>
      </c>
      <c r="I138" s="38">
        <f>if(AND(Inputs!$C$76&lt;=I5,Inputs!$C$77&gt;I5),'Fund Raising'!$C$10*(Inputs!$C$75/100),0)</f>
        <v>0</v>
      </c>
      <c r="J138" s="38">
        <f>if(AND(Inputs!$C$76&lt;=J5,Inputs!$C$77&gt;J5),'Fund Raising'!$C$10*(Inputs!$C$75/100),0)</f>
        <v>0</v>
      </c>
      <c r="K138" s="38">
        <f>if(AND(Inputs!$C$76&lt;=K5,Inputs!$C$77&gt;K5),'Fund Raising'!$C$10*(Inputs!$C$75/100),0)</f>
        <v>0</v>
      </c>
      <c r="L138" s="38">
        <f>if(AND(Inputs!$C$76&lt;=L5,Inputs!$C$77&gt;L5),'Fund Raising'!$C$10*(Inputs!$C$75/100),0)</f>
        <v>0</v>
      </c>
      <c r="M138" s="38">
        <f>if(AND(Inputs!$C$76&lt;=M5,Inputs!$C$77&gt;M5),'Fund Raising'!$C$10*(Inputs!$C$75/100),0)</f>
        <v>0</v>
      </c>
      <c r="N138" s="38">
        <f>if(AND(Inputs!$C$76&lt;=N5,Inputs!$C$77&gt;N5),'Fund Raising'!$C$10*(Inputs!$C$75/100),0)</f>
        <v>0</v>
      </c>
      <c r="O138" s="38">
        <f>if(AND(Inputs!$C$76&lt;=O5,Inputs!$C$77&gt;O5),'Fund Raising'!$C$10*(Inputs!$C$75/100),0)</f>
        <v>0</v>
      </c>
      <c r="P138" s="38">
        <f>if(AND(Inputs!$C$76&lt;=P5,Inputs!$C$77&gt;P5),'Fund Raising'!$C$10*(Inputs!$C$75/100),0)</f>
        <v>0</v>
      </c>
      <c r="Q138" s="38">
        <f>if(AND(Inputs!$C$76&lt;=Q5,Inputs!$C$77&gt;Q5),'Fund Raising'!$C$10*(Inputs!$C$75/100),0)</f>
        <v>0</v>
      </c>
      <c r="R138" s="38">
        <f>if(AND(Inputs!$C$76&lt;=R5,Inputs!$C$77&gt;R5),'Fund Raising'!$C$10*(Inputs!$C$75/100),0)</f>
        <v>0</v>
      </c>
      <c r="S138" s="38">
        <f>if(AND(Inputs!$C$76&lt;=S5,Inputs!$C$77&gt;S5),'Fund Raising'!$C$10*(Inputs!$C$75/100),0)</f>
        <v>0</v>
      </c>
      <c r="T138" s="38">
        <f>if(AND(Inputs!$C$76&lt;=T5,Inputs!$C$77&gt;T5),'Fund Raising'!$C$10*(Inputs!$C$75/100),0)</f>
        <v>0</v>
      </c>
      <c r="U138" s="38">
        <f>if(AND(Inputs!$C$76&lt;=U5,Inputs!$C$77&gt;U5),'Fund Raising'!$C$10*(Inputs!$C$75/100),0)</f>
        <v>0</v>
      </c>
      <c r="V138" s="38">
        <f>if(AND(Inputs!$C$76&lt;=V5,Inputs!$C$77&gt;V5),'Fund Raising'!$C$10*(Inputs!$C$75/100),0)</f>
        <v>0</v>
      </c>
      <c r="W138" s="38">
        <f>if(AND(Inputs!$C$76&lt;=W5,Inputs!$C$77&gt;W5),'Fund Raising'!$C$10*(Inputs!$C$75/100),0)</f>
        <v>0</v>
      </c>
      <c r="X138" s="38">
        <f>if(AND(Inputs!$C$76&lt;=X5,Inputs!$C$77&gt;X5),'Fund Raising'!$C$10*(Inputs!$C$75/100),0)</f>
        <v>0</v>
      </c>
      <c r="Y138" s="38">
        <f>if(AND(Inputs!$C$76&lt;=Y5,Inputs!$C$77&gt;Y5),'Fund Raising'!$C$10*(Inputs!$C$75/100),0)</f>
        <v>0</v>
      </c>
      <c r="Z138" s="38">
        <f>if(AND(Inputs!$C$76&lt;=Z5,Inputs!$C$77&gt;Z5),'Fund Raising'!$C$10*(Inputs!$C$75/100),0)</f>
        <v>0</v>
      </c>
      <c r="AA138" s="38">
        <f>if(AND(Inputs!$C$76&lt;=AA5,Inputs!$C$77&gt;AA5),'Fund Raising'!$C$10*(Inputs!$C$75/100),0)</f>
        <v>0</v>
      </c>
      <c r="AB138" s="38">
        <f>if(AND(Inputs!$C$76&lt;=AB5,Inputs!$C$77&gt;AB5),'Fund Raising'!$C$10*(Inputs!$C$75/100),0)</f>
        <v>0</v>
      </c>
      <c r="AC138" s="38">
        <f>if(AND(Inputs!$C$76&lt;=AC5,Inputs!$C$77&gt;AC5),'Fund Raising'!$C$10*(Inputs!$C$75/100),0)</f>
        <v>0</v>
      </c>
      <c r="AD138" s="38">
        <f>if(AND(Inputs!$C$76&lt;=AD5,Inputs!$C$77&gt;AD5),'Fund Raising'!$C$10*(Inputs!$C$75/100),0)</f>
        <v>0</v>
      </c>
      <c r="AE138" s="38">
        <f>if(AND(Inputs!$C$76&lt;=AE5,Inputs!$C$77&gt;AE5),'Fund Raising'!$C$10*(Inputs!$C$75/100),0)</f>
        <v>0</v>
      </c>
      <c r="AF138" s="38">
        <f>if(AND(Inputs!$C$76&lt;=AF5,Inputs!$C$77&gt;AF5),'Fund Raising'!$C$10*(Inputs!$C$75/100),0)</f>
        <v>0</v>
      </c>
      <c r="AG138" s="38">
        <f>if(AND(Inputs!$C$76&lt;=AG5,Inputs!$C$77&gt;AG5),'Fund Raising'!$C$10*(Inputs!$C$75/100),0)</f>
        <v>0</v>
      </c>
      <c r="AH138" s="38">
        <f>if(AND(Inputs!$C$76&lt;=AH5,Inputs!$C$77&gt;AH5),'Fund Raising'!$C$10*(Inputs!$C$75/100),0)</f>
        <v>0</v>
      </c>
      <c r="AI138" s="38">
        <f>if(AND(Inputs!$C$76&lt;=AI5,Inputs!$C$77&gt;AI5),'Fund Raising'!$C$10*(Inputs!$C$75/100),0)</f>
        <v>0</v>
      </c>
      <c r="AJ138" s="38">
        <f>if(AND(Inputs!$C$76&lt;=AJ5,Inputs!$C$77&gt;AJ5),'Fund Raising'!$C$10*(Inputs!$C$75/100),0)</f>
        <v>0</v>
      </c>
      <c r="AK138" s="38">
        <f>if(AND(Inputs!$C$76&lt;=AK5,Inputs!$C$77&gt;AK5),'Fund Raising'!$C$10*(Inputs!$C$75/100),0)</f>
        <v>0</v>
      </c>
      <c r="AL138" s="38">
        <f>if(AND(Inputs!$C$76&lt;=AL5,Inputs!$C$77&gt;AL5),'Fund Raising'!$C$10*(Inputs!$C$75/100),0)</f>
        <v>0</v>
      </c>
      <c r="AM138" s="38">
        <f>if(AND(Inputs!$C$76&lt;=AM5,Inputs!$C$77&gt;AM5),'Fund Raising'!$C$10*(Inputs!$C$75/100),0)</f>
        <v>0</v>
      </c>
      <c r="AN138" s="38">
        <f>if(AND(Inputs!$C$76&lt;=AN5,Inputs!$C$77&gt;AN5),'Fund Raising'!$C$10*(Inputs!$C$75/100),0)</f>
        <v>0</v>
      </c>
      <c r="AO138" s="38">
        <f>if(AND(Inputs!$C$76&lt;=AO5,Inputs!$C$77&gt;AO5),'Fund Raising'!$C$10*(Inputs!$C$75/100),0)</f>
        <v>0</v>
      </c>
      <c r="AP138" s="38">
        <f>if(AND(Inputs!$C$76&lt;=AP5,Inputs!$C$77&gt;AP5),'Fund Raising'!$C$10*(Inputs!$C$75/100),0)</f>
        <v>0</v>
      </c>
      <c r="AQ138" s="38">
        <f>if(AND(Inputs!$C$76&lt;=AQ5,Inputs!$C$77&gt;AQ5),'Fund Raising'!$C$10*(Inputs!$C$75/100),0)</f>
        <v>0</v>
      </c>
      <c r="AR138" s="38">
        <f>if(AND(Inputs!$C$76&lt;=AR5,Inputs!$C$77&gt;AR5),'Fund Raising'!$C$10*(Inputs!$C$75/100),0)</f>
        <v>0</v>
      </c>
      <c r="AS138" s="38">
        <f>if(AND(Inputs!$C$76&lt;=AS5,Inputs!$C$77&gt;AS5),'Fund Raising'!$C$10*(Inputs!$C$75/100),0)</f>
        <v>0</v>
      </c>
      <c r="AT138" s="38">
        <f>if(AND(Inputs!$C$76&lt;=AT5,Inputs!$C$77&gt;AT5),'Fund Raising'!$C$10*(Inputs!$C$75/100),0)</f>
        <v>0</v>
      </c>
      <c r="AU138" s="38">
        <f>if(AND(Inputs!$C$76&lt;=AU5,Inputs!$C$77&gt;AU5),'Fund Raising'!$C$10*(Inputs!$C$75/100),0)</f>
        <v>0</v>
      </c>
      <c r="AV138" s="38">
        <f>if(AND(Inputs!$C$76&lt;=AV5,Inputs!$C$77&gt;AV5),'Fund Raising'!$C$10*(Inputs!$C$75/100),0)</f>
        <v>0</v>
      </c>
      <c r="AW138" s="38">
        <f>if(AND(Inputs!$C$76&lt;=AW5,Inputs!$C$77&gt;AW5),'Fund Raising'!$C$10*(Inputs!$C$75/100),0)</f>
        <v>0</v>
      </c>
      <c r="AX138" s="38">
        <f>if(AND(Inputs!$C$76&lt;=AX5,Inputs!$C$77&gt;AX5),'Fund Raising'!$C$10*(Inputs!$C$75/100),0)</f>
        <v>0</v>
      </c>
      <c r="AY138" s="38">
        <f>if(AND(Inputs!$C$76&lt;=AY5,Inputs!$C$77&gt;AY5),'Fund Raising'!$C$10*(Inputs!$C$75/100),0)</f>
        <v>0</v>
      </c>
      <c r="AZ138" s="38">
        <f>if(AND(Inputs!$C$76&lt;=AZ5,Inputs!$C$77&gt;AZ5),'Fund Raising'!$C$10*(Inputs!$C$75/100),0)</f>
        <v>0</v>
      </c>
      <c r="BA138" s="38">
        <f>if(AND(Inputs!$C$76&lt;=BA5,Inputs!$C$77&gt;BA5),'Fund Raising'!$C$10*(Inputs!$C$75/100),0)</f>
        <v>0</v>
      </c>
      <c r="BB138" s="38">
        <f>if(AND(Inputs!$C$76&lt;=BB5,Inputs!$C$77&gt;BB5),'Fund Raising'!$C$10*(Inputs!$C$75/100),0)</f>
        <v>0</v>
      </c>
      <c r="BC138" s="38">
        <f>if(AND(Inputs!$C$76&lt;=BC5,Inputs!$C$77&gt;BC5),'Fund Raising'!$C$10*(Inputs!$C$75/100),0)</f>
        <v>0</v>
      </c>
      <c r="BD138" s="38">
        <f>if(AND(Inputs!$C$76&lt;=BD5,Inputs!$C$77&gt;BD5),'Fund Raising'!$C$10*(Inputs!$C$75/100),0)</f>
        <v>0</v>
      </c>
      <c r="BE138" s="38">
        <f>if(AND(Inputs!$C$76&lt;=BE5,Inputs!$C$77&gt;BE5),'Fund Raising'!$C$10*(Inputs!$C$75/100),0)</f>
        <v>0</v>
      </c>
      <c r="BF138" s="38">
        <f>if(AND(Inputs!$C$76&lt;=BF5,Inputs!$C$77&gt;BF5),'Fund Raising'!$C$10*(Inputs!$C$75/100),0)</f>
        <v>0</v>
      </c>
      <c r="BG138" s="38">
        <f>if(AND(Inputs!$C$76&lt;=BG5,Inputs!$C$77&gt;BG5),'Fund Raising'!$C$10*(Inputs!$C$75/100),0)</f>
        <v>0</v>
      </c>
      <c r="BH138" s="38">
        <f>if(AND(Inputs!$C$76&lt;=BH5,Inputs!$C$77&gt;BH5),'Fund Raising'!$C$10*(Inputs!$C$75/100),0)</f>
        <v>0</v>
      </c>
      <c r="BI138" s="38">
        <f>if(AND(Inputs!$C$76&lt;=BI5,Inputs!$C$77&gt;BI5),'Fund Raising'!$C$10*(Inputs!$C$75/100),0)</f>
        <v>0</v>
      </c>
      <c r="BJ138" s="38">
        <f>if(AND(Inputs!$C$76&lt;=BJ5,Inputs!$C$77&gt;BJ5),'Fund Raising'!$C$10*(Inputs!$C$75/100),0)</f>
        <v>0</v>
      </c>
      <c r="BK138" s="38">
        <f>if(AND(Inputs!$C$76&lt;=BK5,Inputs!$C$77&gt;BK5),'Fund Raising'!$C$10*(Inputs!$C$75/100),0)</f>
        <v>0</v>
      </c>
      <c r="BL138" s="38">
        <f>if(AND(Inputs!$C$76&lt;=BL5,Inputs!$C$77&gt;BL5),'Fund Raising'!$C$10*(Inputs!$C$75/100),0)</f>
        <v>0</v>
      </c>
      <c r="BM138" s="38">
        <f>if(AND(Inputs!$C$76&lt;=BM5,Inputs!$C$77&gt;BM5),'Fund Raising'!$C$10*(Inputs!$C$75/100),0)</f>
        <v>0</v>
      </c>
      <c r="BN138" s="38">
        <f>if(AND(Inputs!$C$76&lt;=BN5,Inputs!$C$77&gt;BN5),'Fund Raising'!$C$10*(Inputs!$C$75/100),0)</f>
        <v>0</v>
      </c>
      <c r="BO138" s="38">
        <f>if(AND(Inputs!$C$76&lt;=BO5,Inputs!$C$77&gt;BO5),'Fund Raising'!$C$10*(Inputs!$C$75/100),0)</f>
        <v>0</v>
      </c>
      <c r="BP138" s="38">
        <f>if(AND(Inputs!$C$76&lt;=BP5,Inputs!$C$77&gt;BP5),'Fund Raising'!$C$10*(Inputs!$C$75/100),0)</f>
        <v>0</v>
      </c>
      <c r="BQ138" s="38">
        <f>if(AND(Inputs!$C$76&lt;=BQ5,Inputs!$C$77&gt;BQ5),'Fund Raising'!$C$10*(Inputs!$C$75/100),0)</f>
        <v>0</v>
      </c>
      <c r="BR138" s="38">
        <f>if(AND(Inputs!$C$76&lt;=BR5,Inputs!$C$77&gt;BR5),'Fund Raising'!$C$10*(Inputs!$C$75/100),0)</f>
        <v>0</v>
      </c>
      <c r="BS138" s="38">
        <f>if(AND(Inputs!$C$76&lt;=BS5,Inputs!$C$77&gt;BS5),'Fund Raising'!$C$10*(Inputs!$C$75/100),0)</f>
        <v>0</v>
      </c>
      <c r="BT138" s="38">
        <f>if(AND(Inputs!$C$76&lt;=BT5,Inputs!$C$77&gt;BT5),'Fund Raising'!$C$10*(Inputs!$C$75/100),0)</f>
        <v>0</v>
      </c>
      <c r="BU138" s="38">
        <f>if(AND(Inputs!$C$76&lt;=BU5,Inputs!$C$77&gt;BU5),'Fund Raising'!$C$10*(Inputs!$C$75/100),0)</f>
        <v>0</v>
      </c>
      <c r="BV138" s="38">
        <f>if(AND(Inputs!$C$76&lt;=BV5,Inputs!$C$77&gt;BV5),'Fund Raising'!$C$10*(Inputs!$C$75/100),0)</f>
        <v>0</v>
      </c>
      <c r="BW138" s="38">
        <f>if(AND(Inputs!$C$76&lt;=BW5,Inputs!$C$77&gt;BW5),'Fund Raising'!$C$10*(Inputs!$C$75/100),0)</f>
        <v>0</v>
      </c>
      <c r="BX138" s="38">
        <f>if(AND(Inputs!$C$76&lt;=BX5,Inputs!$C$77&gt;BX5),'Fund Raising'!$C$10*(Inputs!$C$75/100),0)</f>
        <v>0</v>
      </c>
      <c r="BY138" s="38">
        <f>if(AND(Inputs!$C$76&lt;=BY5,Inputs!$C$77&gt;BY5),'Fund Raising'!$C$10*(Inputs!$C$75/100),0)</f>
        <v>0</v>
      </c>
      <c r="BZ138" s="38">
        <f>if(AND(Inputs!$C$76&lt;=BZ5,Inputs!$C$77&gt;BZ5),'Fund Raising'!$C$10*(Inputs!$C$75/100),0)</f>
        <v>0</v>
      </c>
      <c r="CA138" s="38">
        <f>if(AND(Inputs!$C$76&lt;=CA5,Inputs!$C$77&gt;CA5),'Fund Raising'!$C$10*(Inputs!$C$75/100),0)</f>
        <v>0</v>
      </c>
      <c r="CB138" s="38">
        <f>if(AND(Inputs!$C$76&lt;=CB5,Inputs!$C$77&gt;CB5),'Fund Raising'!$C$10*(Inputs!$C$75/100),0)</f>
        <v>0</v>
      </c>
      <c r="CC138" s="38">
        <f>if(AND(Inputs!$C$76&lt;=CC5,Inputs!$C$77&gt;CC5),'Fund Raising'!$C$10*(Inputs!$C$75/100),0)</f>
        <v>0</v>
      </c>
      <c r="CD138" s="38">
        <f>if(AND(Inputs!$C$76&lt;=CD5,Inputs!$C$77&gt;CD5),'Fund Raising'!$C$10*(Inputs!$C$75/100),0)</f>
        <v>0</v>
      </c>
      <c r="CE138" s="38">
        <f>if(AND(Inputs!$C$76&lt;=CE5,Inputs!$C$77&gt;CE5),'Fund Raising'!$C$10*(Inputs!$C$75/100),0)</f>
        <v>0</v>
      </c>
      <c r="CF138" s="38">
        <f>if(AND(Inputs!$C$76&lt;=CF5,Inputs!$C$77&gt;CF5),'Fund Raising'!$C$10*(Inputs!$C$75/100),0)</f>
        <v>0</v>
      </c>
      <c r="CG138" s="38">
        <f>if(AND(Inputs!$C$76&lt;=CG5,Inputs!$C$77&gt;CG5),'Fund Raising'!$C$10*(Inputs!$C$75/100),0)</f>
        <v>0</v>
      </c>
      <c r="CH138" s="38">
        <f>if(AND(Inputs!$C$76&lt;=CH5,Inputs!$C$77&gt;CH5),'Fund Raising'!$C$10*(Inputs!$C$75/100),0)</f>
        <v>0</v>
      </c>
      <c r="CI138" s="38">
        <f>if(AND(Inputs!$C$76&lt;=CI5,Inputs!$C$77&gt;CI5),'Fund Raising'!$C$10*(Inputs!$C$75/100),0)</f>
        <v>0</v>
      </c>
      <c r="CJ138" s="38">
        <f>if(AND(Inputs!$C$76&lt;=CJ5,Inputs!$C$77&gt;CJ5),'Fund Raising'!$C$10*(Inputs!$C$75/100),0)</f>
        <v>0</v>
      </c>
      <c r="CK138" s="38">
        <f>if(AND(Inputs!$C$76&lt;=CK5,Inputs!$C$77&gt;CK5),'Fund Raising'!$C$10*(Inputs!$C$75/100),0)</f>
        <v>0</v>
      </c>
      <c r="CL138" s="38">
        <f>if(AND(Inputs!$C$76&lt;=CL5,Inputs!$C$77&gt;CL5),'Fund Raising'!$C$10*(Inputs!$C$75/100),0)</f>
        <v>0</v>
      </c>
      <c r="CM138" s="38">
        <f>if(AND(Inputs!$C$76&lt;=CM5,Inputs!$C$77&gt;CM5),'Fund Raising'!$C$10*(Inputs!$C$75/100),0)</f>
        <v>0</v>
      </c>
      <c r="CN138" s="38">
        <f>if(AND(Inputs!$C$76&lt;=CN5,Inputs!$C$77&gt;CN5),'Fund Raising'!$C$10*(Inputs!$C$75/100),0)</f>
        <v>0</v>
      </c>
      <c r="CO138" s="38">
        <f>if(AND(Inputs!$C$76&lt;=CO5,Inputs!$C$77&gt;CO5),'Fund Raising'!$C$10*(Inputs!$C$75/100),0)</f>
        <v>0</v>
      </c>
      <c r="CP138" s="38">
        <f>if(AND(Inputs!$C$76&lt;=CP5,Inputs!$C$77&gt;CP5),'Fund Raising'!$C$10*(Inputs!$C$75/100),0)</f>
        <v>0</v>
      </c>
      <c r="CQ138" s="38">
        <f>if(AND(Inputs!$C$76&lt;=CQ5,Inputs!$C$77&gt;CQ5),'Fund Raising'!$C$10*(Inputs!$C$75/100),0)</f>
        <v>0</v>
      </c>
      <c r="CR138" s="38">
        <f>if(AND(Inputs!$C$76&lt;=CR5,Inputs!$C$77&gt;CR5),'Fund Raising'!$C$10*(Inputs!$C$75/100),0)</f>
        <v>0</v>
      </c>
      <c r="CS138" s="38">
        <f>if(AND(Inputs!$C$76&lt;=CS5,Inputs!$C$77&gt;CS5),'Fund Raising'!$C$10*(Inputs!$C$75/100),0)</f>
        <v>0</v>
      </c>
      <c r="CT138" s="38">
        <f>if(AND(Inputs!$C$76&lt;=CT5,Inputs!$C$77&gt;CT5),'Fund Raising'!$C$10*(Inputs!$C$75/100),0)</f>
        <v>0</v>
      </c>
      <c r="CU138" s="38">
        <f>if(AND(Inputs!$C$76&lt;=CU5,Inputs!$C$77&gt;CU5),'Fund Raising'!$C$10*(Inputs!$C$75/100),0)</f>
        <v>0</v>
      </c>
      <c r="CV138" s="38">
        <f>if(AND(Inputs!$C$76&lt;=CV5,Inputs!$C$77&gt;CV5),'Fund Raising'!$C$10*(Inputs!$C$75/100),0)</f>
        <v>0</v>
      </c>
      <c r="CW138" s="38">
        <f>if(AND(Inputs!$C$76&lt;=CW5,Inputs!$C$77&gt;CW5),'Fund Raising'!$C$10*(Inputs!$C$75/100),0)</f>
        <v>0</v>
      </c>
      <c r="CX138" s="38">
        <f>if(AND(Inputs!$C$76&lt;=CX5,Inputs!$C$77&gt;CX5),'Fund Raising'!$C$10*(Inputs!$C$75/100),0)</f>
        <v>0</v>
      </c>
      <c r="CY138" s="38">
        <f>if(AND(Inputs!$C$76&lt;=CY5,Inputs!$C$77&gt;CY5),'Fund Raising'!$C$10*(Inputs!$C$75/100),0)</f>
        <v>0</v>
      </c>
      <c r="CZ138" s="38">
        <f>if(AND(Inputs!$C$76&lt;=CZ5,Inputs!$C$77&gt;CZ5),'Fund Raising'!$C$10*(Inputs!$C$75/100),0)</f>
        <v>0</v>
      </c>
      <c r="DA138" s="38">
        <f>if(AND(Inputs!$C$76&lt;=DA5,Inputs!$C$77&gt;DA5),'Fund Raising'!$C$10*(Inputs!$C$75/100),0)</f>
        <v>0</v>
      </c>
      <c r="DB138" s="38">
        <f>if(AND(Inputs!$C$76&lt;=DB5,Inputs!$C$77&gt;DB5),'Fund Raising'!$C$10*(Inputs!$C$75/100),0)</f>
        <v>0</v>
      </c>
      <c r="DC138" s="38">
        <f>if(AND(Inputs!$C$76&lt;=DC5,Inputs!$C$77&gt;DC5),'Fund Raising'!$C$10*(Inputs!$C$75/100),0)</f>
        <v>0</v>
      </c>
      <c r="DD138" s="38">
        <f>if(AND(Inputs!$C$76&lt;=DD5,Inputs!$C$77&gt;DD5),'Fund Raising'!$C$10*(Inputs!$C$75/100),0)</f>
        <v>0</v>
      </c>
      <c r="DE138" s="38">
        <f>if(AND(Inputs!$C$76&lt;=DE5,Inputs!$C$77&gt;DE5),'Fund Raising'!$C$10*(Inputs!$C$75/100),0)</f>
        <v>0</v>
      </c>
      <c r="DF138" s="38">
        <f>if(AND(Inputs!$C$76&lt;=DF5,Inputs!$C$77&gt;DF5),'Fund Raising'!$C$10*(Inputs!$C$75/100),0)</f>
        <v>0</v>
      </c>
      <c r="DG138" s="38">
        <f>if(AND(Inputs!$C$76&lt;=DG5,Inputs!$C$77&gt;DG5),'Fund Raising'!$C$10*(Inputs!$C$75/100),0)</f>
        <v>0</v>
      </c>
      <c r="DH138" s="38">
        <f>if(AND(Inputs!$C$76&lt;=DH5,Inputs!$C$77&gt;DH5),'Fund Raising'!$C$10*(Inputs!$C$75/100),0)</f>
        <v>0</v>
      </c>
      <c r="DI138" s="38">
        <f>if(AND(Inputs!$C$76&lt;=DI5,Inputs!$C$77&gt;DI5),'Fund Raising'!$C$10*(Inputs!$C$75/100),0)</f>
        <v>0</v>
      </c>
      <c r="DJ138" s="38">
        <f>if(AND(Inputs!$C$76&lt;=DJ5,Inputs!$C$77&gt;DJ5),'Fund Raising'!$C$10*(Inputs!$C$75/100),0)</f>
        <v>0</v>
      </c>
      <c r="DK138" s="38">
        <f>if(AND(Inputs!$C$76&lt;=DK5,Inputs!$C$77&gt;DK5),'Fund Raising'!$C$10*(Inputs!$C$75/100),0)</f>
        <v>0</v>
      </c>
      <c r="DL138" s="38">
        <f>if(AND(Inputs!$C$76&lt;=DL5,Inputs!$C$77&gt;DL5),'Fund Raising'!$C$10*(Inputs!$C$75/100),0)</f>
        <v>0</v>
      </c>
      <c r="DM138" s="38">
        <f>if(AND(Inputs!$C$76&lt;=DM5,Inputs!$C$77&gt;DM5),'Fund Raising'!$C$10*(Inputs!$C$75/100),0)</f>
        <v>0</v>
      </c>
      <c r="DN138" s="38">
        <f>if(AND(Inputs!$C$76&lt;=DN5,Inputs!$C$77&gt;DN5),'Fund Raising'!$C$10*(Inputs!$C$75/100),0)</f>
        <v>0</v>
      </c>
      <c r="DO138" s="38">
        <f>if(AND(Inputs!$C$76&lt;=DO5,Inputs!$C$77&gt;DO5),'Fund Raising'!$C$10*(Inputs!$C$75/100),0)</f>
        <v>0</v>
      </c>
      <c r="DP138" s="38">
        <f>if(AND(Inputs!$C$76&lt;=DP5,Inputs!$C$77&gt;DP5),'Fund Raising'!$C$10*(Inputs!$C$75/100),0)</f>
        <v>0</v>
      </c>
      <c r="DQ138" s="38">
        <f>if(AND(Inputs!$C$76&lt;=DQ5,Inputs!$C$77&gt;DQ5),'Fund Raising'!$C$10*(Inputs!$C$75/100),0)</f>
        <v>0</v>
      </c>
      <c r="DR138" s="38">
        <f>if(AND(Inputs!$C$76&lt;=DR5,Inputs!$C$77&gt;DR5),'Fund Raising'!$C$10*(Inputs!$C$75/100),0)</f>
        <v>0</v>
      </c>
    </row>
    <row r="139" ht="14.25" customHeight="1" outlineLevel="1">
      <c r="A139" s="294"/>
      <c r="B139" s="284" t="s">
        <v>60</v>
      </c>
      <c r="C139" s="292"/>
      <c r="D139" s="292"/>
      <c r="E139" s="292"/>
      <c r="F139" s="292"/>
      <c r="G139" s="292"/>
      <c r="H139" s="292"/>
      <c r="I139" s="292"/>
      <c r="J139" s="292"/>
      <c r="K139" s="292"/>
      <c r="L139" s="292"/>
      <c r="M139" s="292"/>
      <c r="N139" s="292"/>
      <c r="O139" s="292"/>
      <c r="P139" s="292"/>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c r="BP139" s="292"/>
      <c r="BQ139" s="292"/>
      <c r="BR139" s="292"/>
      <c r="BS139" s="292"/>
      <c r="BT139" s="292"/>
      <c r="BU139" s="292"/>
      <c r="BV139" s="292"/>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292"/>
      <c r="CS139" s="292"/>
      <c r="CT139" s="292"/>
      <c r="CU139" s="292"/>
      <c r="CV139" s="292"/>
      <c r="CW139" s="292"/>
      <c r="CX139" s="292"/>
      <c r="CY139" s="292"/>
      <c r="CZ139" s="292"/>
      <c r="DA139" s="292"/>
      <c r="DB139" s="292"/>
      <c r="DC139" s="292"/>
      <c r="DD139" s="292"/>
      <c r="DE139" s="292"/>
      <c r="DF139" s="292"/>
      <c r="DG139" s="292"/>
      <c r="DH139" s="292"/>
      <c r="DI139" s="292"/>
      <c r="DJ139" s="292"/>
      <c r="DK139" s="292"/>
      <c r="DL139" s="292"/>
      <c r="DM139" s="292"/>
      <c r="DN139" s="292"/>
      <c r="DO139" s="292"/>
      <c r="DP139" s="292"/>
      <c r="DQ139" s="292"/>
      <c r="DR139" s="292"/>
    </row>
    <row r="140" ht="14.25" customHeight="1">
      <c r="B140" s="287" t="s">
        <v>273</v>
      </c>
      <c r="C140" s="291"/>
      <c r="D140" s="291"/>
      <c r="E140" s="291"/>
      <c r="F140" s="291"/>
      <c r="G140" s="291"/>
      <c r="H140" s="291"/>
      <c r="I140" s="291"/>
      <c r="J140" s="291"/>
      <c r="K140" s="291"/>
      <c r="L140" s="291"/>
      <c r="M140" s="291"/>
      <c r="N140" s="291"/>
      <c r="O140" s="291"/>
      <c r="P140" s="291"/>
      <c r="Q140" s="291"/>
      <c r="R140" s="291"/>
      <c r="S140" s="291"/>
      <c r="T140" s="291"/>
      <c r="U140" s="291"/>
      <c r="V140" s="291"/>
      <c r="W140" s="291"/>
      <c r="X140" s="291"/>
      <c r="Y140" s="291"/>
      <c r="Z140" s="291"/>
      <c r="AA140" s="291"/>
      <c r="AB140" s="291"/>
      <c r="AC140" s="291"/>
      <c r="AD140" s="291"/>
      <c r="AE140" s="291"/>
      <c r="AF140" s="291"/>
      <c r="AG140" s="291"/>
      <c r="AH140" s="291"/>
      <c r="AI140" s="291"/>
      <c r="AJ140" s="291"/>
      <c r="AK140" s="291"/>
      <c r="AL140" s="291"/>
      <c r="AM140" s="291"/>
      <c r="AN140" s="291"/>
      <c r="AO140" s="291"/>
      <c r="AP140" s="291"/>
      <c r="AQ140" s="291"/>
      <c r="AR140" s="291"/>
      <c r="AS140" s="291"/>
      <c r="AT140" s="291"/>
      <c r="AU140" s="291"/>
      <c r="AV140" s="291"/>
      <c r="AW140" s="291"/>
      <c r="AX140" s="291"/>
      <c r="AY140" s="291"/>
      <c r="AZ140" s="291"/>
      <c r="BA140" s="291"/>
      <c r="BB140" s="291"/>
      <c r="BC140" s="291"/>
      <c r="BD140" s="291"/>
      <c r="BE140" s="291"/>
      <c r="BF140" s="291"/>
      <c r="BG140" s="291"/>
      <c r="BH140" s="291"/>
      <c r="BI140" s="291"/>
      <c r="BJ140" s="291"/>
      <c r="BK140" s="291"/>
      <c r="BL140" s="291"/>
      <c r="BM140" s="291"/>
      <c r="BN140" s="291"/>
      <c r="BO140" s="291"/>
      <c r="BP140" s="291"/>
      <c r="BQ140" s="291"/>
      <c r="BR140" s="291"/>
      <c r="BS140" s="291"/>
      <c r="BT140" s="291"/>
      <c r="BU140" s="291"/>
      <c r="BV140" s="291"/>
      <c r="BW140" s="291"/>
      <c r="BX140" s="291"/>
      <c r="BY140" s="291"/>
      <c r="BZ140" s="291"/>
      <c r="CA140" s="291"/>
      <c r="CB140" s="291"/>
      <c r="CC140" s="291"/>
      <c r="CD140" s="291"/>
      <c r="CE140" s="291"/>
      <c r="CF140" s="291"/>
      <c r="CG140" s="291"/>
      <c r="CH140" s="291"/>
      <c r="CI140" s="291"/>
      <c r="CJ140" s="291"/>
      <c r="CK140" s="291"/>
      <c r="CL140" s="291"/>
      <c r="CM140" s="291"/>
      <c r="CN140" s="291"/>
      <c r="CO140" s="291"/>
      <c r="CP140" s="291"/>
      <c r="CQ140" s="291"/>
      <c r="CR140" s="291"/>
      <c r="CS140" s="291"/>
      <c r="CT140" s="291"/>
      <c r="CU140" s="291"/>
      <c r="CV140" s="291"/>
      <c r="CW140" s="291"/>
      <c r="CX140" s="291"/>
      <c r="CY140" s="291"/>
      <c r="CZ140" s="291"/>
      <c r="DA140" s="291"/>
      <c r="DB140" s="291"/>
      <c r="DC140" s="291"/>
      <c r="DD140" s="291"/>
      <c r="DE140" s="291"/>
      <c r="DF140" s="291"/>
      <c r="DG140" s="291"/>
      <c r="DH140" s="291"/>
      <c r="DI140" s="291"/>
      <c r="DJ140" s="291"/>
      <c r="DK140" s="291"/>
      <c r="DL140" s="291"/>
      <c r="DM140" s="291"/>
      <c r="DN140" s="291"/>
      <c r="DO140" s="291"/>
      <c r="DP140" s="291"/>
      <c r="DQ140" s="291"/>
      <c r="DR140" s="291"/>
    </row>
    <row r="141" ht="14.25" customHeight="1" outlineLevel="1">
      <c r="A141" s="294" t="s">
        <v>274</v>
      </c>
      <c r="B141" s="277" t="s">
        <v>275</v>
      </c>
      <c r="C141" s="38">
        <f>'Fund Raising'!$D$41-'Fund Raising'!$D$41*(1-(Inputs!$C$17/(Inputs!$C$17+'Data Tables'!C121))^(Inputs!$C$18/Inputs!$C$14))</f>
        <v>2622159.581</v>
      </c>
      <c r="D141" s="38">
        <f>C150-C150*(1-(C151/(C151+'Data Tables'!D121))^(Inputs!$C$18/Inputs!$C$14))</f>
        <v>3124289.284</v>
      </c>
      <c r="E141" s="38">
        <f>D150-D150*(1-(D151/(D151+'Data Tables'!E121))^(Inputs!$C$18/Inputs!$C$14))</f>
        <v>3379499.956</v>
      </c>
      <c r="F141" s="38">
        <f>E150-E150*(1-(E151/(E151+'Data Tables'!F121))^(Inputs!$C$18/Inputs!$C$14))</f>
        <v>3579863.28</v>
      </c>
      <c r="G141" s="38">
        <f>F150-F150*(1-(F151/(F151+'Data Tables'!G121))^(Inputs!$C$18/Inputs!$C$14))</f>
        <v>3762886.759</v>
      </c>
      <c r="H141" s="38">
        <f>G150-G150*(1-(G151/(G151+'Data Tables'!H121))^(Inputs!$C$18/Inputs!$C$14))</f>
        <v>3929735.397</v>
      </c>
      <c r="I141" s="38">
        <f>H150-H150*(1-(H151/(H151+'Data Tables'!I121))^(Inputs!$C$18/Inputs!$C$14))</f>
        <v>4080829.435</v>
      </c>
      <c r="J141" s="38">
        <f>I150-I150*(1-(I151/(I151+'Data Tables'!J121))^(Inputs!$C$18/Inputs!$C$14))</f>
        <v>4213806.27</v>
      </c>
      <c r="K141" s="38">
        <f>J150-J150*(1-(J151/(J151+'Data Tables'!K121))^(Inputs!$C$18/Inputs!$C$14))</f>
        <v>4374975.86</v>
      </c>
      <c r="L141" s="38">
        <f>K150-K150*(1-(K151/(K151+'Data Tables'!L121))^(Inputs!$C$18/Inputs!$C$14))</f>
        <v>4530833.744</v>
      </c>
      <c r="M141" s="38">
        <f>L150-L150*(1-(L151/(L151+'Data Tables'!M121))^(Inputs!$C$18/Inputs!$C$14))</f>
        <v>4680889.319</v>
      </c>
      <c r="N141" s="38">
        <f>M150-M150*(1-(M151/(M151+'Data Tables'!N121))^(Inputs!$C$18/Inputs!$C$14))</f>
        <v>4826727.425</v>
      </c>
      <c r="O141" s="38">
        <f>N150-N150*(1-(N151/(N151+'Data Tables'!O121))^(Inputs!$C$18/Inputs!$C$14))</f>
        <v>4967143.535</v>
      </c>
      <c r="P141" s="38">
        <f>O150-O150*(1-(O151/(O151+'Data Tables'!P121))^(Inputs!$C$18/Inputs!$C$14))</f>
        <v>5111353.531</v>
      </c>
      <c r="Q141" s="38">
        <f>P150-P150*(1-(P151/(P151+'Data Tables'!Q121))^(Inputs!$C$18/Inputs!$C$14))</f>
        <v>5251714.873</v>
      </c>
      <c r="R141" s="38">
        <f>Q150-Q150*(1-(Q151/(Q151+'Data Tables'!R121))^(Inputs!$C$18/Inputs!$C$14))</f>
        <v>5386025.837</v>
      </c>
      <c r="S141" s="38">
        <f>R150-R150*(1-(R151/(R151+'Data Tables'!S121))^(Inputs!$C$18/Inputs!$C$14))</f>
        <v>5521072.054</v>
      </c>
      <c r="T141" s="38">
        <f>S150-S150*(1-(S151/(S151+'Data Tables'!T121))^(Inputs!$C$18/Inputs!$C$14))</f>
        <v>5655159.836</v>
      </c>
      <c r="U141" s="38">
        <f>T150-T150*(1-(T151/(T151+'Data Tables'!U121))^(Inputs!$C$18/Inputs!$C$14))</f>
        <v>5788833.797</v>
      </c>
      <c r="V141" s="38">
        <f>U150-U150*(1-(U151/(U151+'Data Tables'!V121))^(Inputs!$C$18/Inputs!$C$14))</f>
        <v>5919929.456</v>
      </c>
      <c r="W141" s="38">
        <f>V150-V150*(1-(V151/(V151+'Data Tables'!W121))^(Inputs!$C$18/Inputs!$C$14))</f>
        <v>6053547.939</v>
      </c>
      <c r="X141" s="38">
        <f>W150-W150*(1-(W151/(W151+'Data Tables'!X121))^(Inputs!$C$18/Inputs!$C$14))</f>
        <v>6186355.247</v>
      </c>
      <c r="Y141" s="38">
        <f>X150-X150*(1-(X151/(X151+'Data Tables'!Y121))^(Inputs!$C$18/Inputs!$C$14))</f>
        <v>6318808.096</v>
      </c>
      <c r="Z141" s="38">
        <f>Y150-Y150*(1-(Y151/(Y151+'Data Tables'!Z121))^(Inputs!$C$18/Inputs!$C$14))</f>
        <v>6451434.806</v>
      </c>
      <c r="AA141" s="38">
        <f>Z150-Z150*(1-(Z151/(Z151+'Data Tables'!AA121))^(Inputs!$C$18/Inputs!$C$14))</f>
        <v>6581891.426</v>
      </c>
      <c r="AB141" s="38">
        <f>AA150-AA150*(1-(AA151/(AA151+'Data Tables'!AB121))^(Inputs!$C$18/Inputs!$C$14))</f>
        <v>6637218.497</v>
      </c>
      <c r="AC141" s="38">
        <f>AB150-AB150*(1-(AB151/(AB151+'Data Tables'!AC121))^(Inputs!$C$18/Inputs!$C$14))</f>
        <v>6699143.623</v>
      </c>
      <c r="AD141" s="38">
        <f>AC150-AC150*(1-(AC151/(AC151+'Data Tables'!AD121))^(Inputs!$C$18/Inputs!$C$14))</f>
        <v>6766674.227</v>
      </c>
      <c r="AE141" s="38">
        <f>AD150-AD150*(1-(AD151/(AD151+'Data Tables'!AE121))^(Inputs!$C$18/Inputs!$C$14))</f>
        <v>6844643.926</v>
      </c>
      <c r="AF141" s="38">
        <f>AE150-AE150*(1-(AE151/(AE151+'Data Tables'!AF121))^(Inputs!$C$18/Inputs!$C$14))</f>
        <v>6929305.562</v>
      </c>
      <c r="AG141" s="38">
        <f>AF150-AF150*(1-(AF151/(AF151+'Data Tables'!AG121))^(Inputs!$C$18/Inputs!$C$14))</f>
        <v>7019715.298</v>
      </c>
      <c r="AH141" s="38">
        <f>AG150-AG150*(1-(AG151/(AG151+'Data Tables'!AH121))^(Inputs!$C$18/Inputs!$C$14))</f>
        <v>6928524.277</v>
      </c>
      <c r="AI141" s="38">
        <f>AH150-AH150*(1-(AH151/(AH151+'Data Tables'!AI121))^(Inputs!$C$18/Inputs!$C$14))</f>
        <v>6861155.751</v>
      </c>
      <c r="AJ141" s="38">
        <f>AI150-AI150*(1-(AI151/(AI151+'Data Tables'!AJ121))^(Inputs!$C$18/Inputs!$C$14))</f>
        <v>6817606.274</v>
      </c>
      <c r="AK141" s="38">
        <f>AJ150-AJ150*(1-(AJ151/(AJ151+'Data Tables'!AK121))^(Inputs!$C$18/Inputs!$C$14))</f>
        <v>6793864.019</v>
      </c>
      <c r="AL141" s="38">
        <f>AK150-AK150*(1-(AK151/(AK151+'Data Tables'!AL121))^(Inputs!$C$18/Inputs!$C$14))</f>
        <v>6786700.117</v>
      </c>
      <c r="AM141" s="38">
        <f>AL150-AL150*(1-(AL151/(AL151+'Data Tables'!AM121))^(Inputs!$C$18/Inputs!$C$14))</f>
        <v>6791129</v>
      </c>
      <c r="AN141" s="38">
        <f>AM150-AM150*(1-(AM151/(AM151+'Data Tables'!AN121))^(Inputs!$C$18/Inputs!$C$14))</f>
        <v>6811989.299</v>
      </c>
      <c r="AO141" s="38">
        <f>AN150-AN150*(1-(AN151/(AN151+'Data Tables'!AO121))^(Inputs!$C$18/Inputs!$C$14))</f>
        <v>6840360.819</v>
      </c>
      <c r="AP141" s="38">
        <f>AO150-AO150*(1-(AO151/(AO151+'Data Tables'!AP121))^(Inputs!$C$18/Inputs!$C$14))</f>
        <v>6872508.486</v>
      </c>
      <c r="AQ141" s="38">
        <f>AP150-AP150*(1-(AP151/(AP151+'Data Tables'!AQ121))^(Inputs!$C$18/Inputs!$C$14))</f>
        <v>6912520.942</v>
      </c>
      <c r="AR141" s="38">
        <f>AQ150-AQ150*(1-(AQ151/(AQ151+'Data Tables'!AR121))^(Inputs!$C$18/Inputs!$C$14))</f>
        <v>6957676.757</v>
      </c>
      <c r="AS141" s="38">
        <f>AR150-AR150*(1-(AR151/(AR151+'Data Tables'!AS121))^(Inputs!$C$18/Inputs!$C$14))</f>
        <v>7007467.359</v>
      </c>
      <c r="AT141" s="38">
        <f>AS150-AS150*(1-(AS151/(AS151+'Data Tables'!AT121))^(Inputs!$C$18/Inputs!$C$14))</f>
        <v>6883225.455</v>
      </c>
      <c r="AU141" s="38">
        <f>AT150-AT150*(1-(AT151/(AT151+'Data Tables'!AU121))^(Inputs!$C$18/Inputs!$C$14))</f>
        <v>6778372.868</v>
      </c>
      <c r="AV141" s="38">
        <f>AU150-AU150*(1-(AU151/(AU151+'Data Tables'!AV121))^(Inputs!$C$18/Inputs!$C$14))</f>
        <v>6694438.243</v>
      </c>
      <c r="AW141" s="38">
        <f>AV150-AV150*(1-(AV151/(AV151+'Data Tables'!AW121))^(Inputs!$C$18/Inputs!$C$14))</f>
        <v>6628277.633</v>
      </c>
      <c r="AX141" s="38">
        <f>AW150-AW150*(1-(AW151/(AW151+'Data Tables'!AX121))^(Inputs!$C$18/Inputs!$C$14))</f>
        <v>6577317.962</v>
      </c>
      <c r="AY141" s="38">
        <f>AX150-AX150*(1-(AX151/(AX151+'Data Tables'!AY121))^(Inputs!$C$18/Inputs!$C$14))</f>
        <v>6537614.697</v>
      </c>
      <c r="AZ141" s="38">
        <f>AY150-AY150*(1-(AY151/(AY151+'Data Tables'!AZ121))^(Inputs!$C$18/Inputs!$C$14))</f>
        <v>6511258.144</v>
      </c>
      <c r="BA141" s="38">
        <f>AZ150-AZ150*(1-(AZ151/(AZ151+'Data Tables'!BA121))^(Inputs!$C$18/Inputs!$C$14))</f>
        <v>6493126.894</v>
      </c>
      <c r="BB141" s="38">
        <f>BA150-BA150*(1-(BA151/(BA151+'Data Tables'!BB121))^(Inputs!$C$18/Inputs!$C$14))</f>
        <v>6481144.913</v>
      </c>
      <c r="BC141" s="38">
        <f>BB150-BB150*(1-(BB151/(BB151+'Data Tables'!BC121))^(Inputs!$C$18/Inputs!$C$14))</f>
        <v>6476282.953</v>
      </c>
      <c r="BD141" s="38">
        <f>BC150-BC150*(1-(BC151/(BC151+'Data Tables'!BD121))^(Inputs!$C$18/Inputs!$C$14))</f>
        <v>6476835.868</v>
      </c>
      <c r="BE141" s="38">
        <f>BD150-BD150*(1-(BD151/(BD151+'Data Tables'!BE121))^(Inputs!$C$18/Inputs!$C$14))</f>
        <v>6482322.51</v>
      </c>
      <c r="BF141" s="38">
        <f>BE150-BE150*(1-(BE151/(BE151+'Data Tables'!BF121))^(Inputs!$C$18/Inputs!$C$14))</f>
        <v>6641969.028</v>
      </c>
      <c r="BG141" s="38">
        <f>BF150-BF150*(1-(BF151/(BF151+'Data Tables'!BG121))^(Inputs!$C$18/Inputs!$C$14))</f>
        <v>6778915.84</v>
      </c>
      <c r="BH141" s="38">
        <f>BG150-BG150*(1-(BG151/(BG151+'Data Tables'!BH121))^(Inputs!$C$18/Inputs!$C$14))</f>
        <v>6899035.526</v>
      </c>
      <c r="BI141" s="38">
        <f>BH150-BH150*(1-(BH151/(BH151+'Data Tables'!BI121))^(Inputs!$C$18/Inputs!$C$14))</f>
        <v>7006003.674</v>
      </c>
      <c r="BJ141" s="38">
        <f>BI150-BI150*(1-(BI151/(BI151+'Data Tables'!BJ121))^(Inputs!$C$18/Inputs!$C$14))</f>
        <v>7102070.27</v>
      </c>
      <c r="BK141" s="38">
        <f>BJ150-BJ150*(1-(BJ151/(BJ151+'Data Tables'!BK121))^(Inputs!$C$18/Inputs!$C$14))</f>
        <v>7187651.815</v>
      </c>
      <c r="BL141" s="38">
        <f>BK150-BK150*(1-(BK151/(BK151+'Data Tables'!BL121))^(Inputs!$C$18/Inputs!$C$14))</f>
        <v>7268544.83</v>
      </c>
      <c r="BM141" s="38">
        <f>BL150-BL150*(1-(BL151/(BL151+'Data Tables'!BM121))^(Inputs!$C$18/Inputs!$C$14))</f>
        <v>7341974.232</v>
      </c>
      <c r="BN141" s="38">
        <f>BM150-BM150*(1-(BM151/(BM151+'Data Tables'!BN121))^(Inputs!$C$18/Inputs!$C$14))</f>
        <v>7407591.238</v>
      </c>
      <c r="BO141" s="38">
        <f>BN150-BN150*(1-(BN151/(BN151+'Data Tables'!BO121))^(Inputs!$C$18/Inputs!$C$14))</f>
        <v>7469707.493</v>
      </c>
      <c r="BP141" s="38">
        <f>BO150-BO150*(1-(BO151/(BO151+'Data Tables'!BP121))^(Inputs!$C$18/Inputs!$C$14))</f>
        <v>7528049.682</v>
      </c>
      <c r="BQ141" s="38">
        <f>BP150-BP150*(1-(BP151/(BP151+'Data Tables'!BQ121))^(Inputs!$C$18/Inputs!$C$14))</f>
        <v>7583621.116</v>
      </c>
      <c r="BR141" s="38">
        <f>BQ150-BQ150*(1-(BQ151/(BQ151+'Data Tables'!BR121))^(Inputs!$C$18/Inputs!$C$14))</f>
        <v>7635968.951</v>
      </c>
      <c r="BS141" s="38">
        <f>BR150-BR150*(1-(BR151/(BR151+'Data Tables'!BS121))^(Inputs!$C$18/Inputs!$C$14))</f>
        <v>7687728.292</v>
      </c>
      <c r="BT141" s="38">
        <f>BS150-BS150*(1-(BS151/(BS151+'Data Tables'!BT121))^(Inputs!$C$18/Inputs!$C$14))</f>
        <v>7737985.256</v>
      </c>
      <c r="BU141" s="38">
        <f>BT150-BT150*(1-(BT151/(BT151+'Data Tables'!BU121))^(Inputs!$C$18/Inputs!$C$14))</f>
        <v>7787183.922</v>
      </c>
      <c r="BV141" s="38">
        <f>BU150-BU150*(1-(BU151/(BU151+'Data Tables'!BV121))^(Inputs!$C$18/Inputs!$C$14))</f>
        <v>7835946.809</v>
      </c>
      <c r="BW141" s="38">
        <f>BV150-BV150*(1-(BV151/(BV151+'Data Tables'!BW121))^(Inputs!$C$18/Inputs!$C$14))</f>
        <v>7883633.818</v>
      </c>
      <c r="BX141" s="38">
        <f>BW150-BW150*(1-(BW151/(BW151+'Data Tables'!BX121))^(Inputs!$C$18/Inputs!$C$14))</f>
        <v>7933420.085</v>
      </c>
      <c r="BY141" s="38">
        <f>BX150-BX150*(1-(BX151/(BX151+'Data Tables'!BY121))^(Inputs!$C$18/Inputs!$C$14))</f>
        <v>7982721.651</v>
      </c>
      <c r="BZ141" s="38">
        <f>BY150-BY150*(1-(BY151/(BY151+'Data Tables'!BZ121))^(Inputs!$C$18/Inputs!$C$14))</f>
        <v>8030709.847</v>
      </c>
      <c r="CA141" s="38">
        <f>BZ150-BZ150*(1-(BZ151/(BZ151+'Data Tables'!CA121))^(Inputs!$C$18/Inputs!$C$14))</f>
        <v>8079754.845</v>
      </c>
      <c r="CB141" s="38">
        <f>CA150-CA150*(1-(CA151/(CA151+'Data Tables'!CB121))^(Inputs!$C$18/Inputs!$C$14))</f>
        <v>8129164.222</v>
      </c>
      <c r="CC141" s="38">
        <f>CB150-CB150*(1-(CB151/(CB151+'Data Tables'!CC121))^(Inputs!$C$18/Inputs!$C$14))</f>
        <v>8179204.648</v>
      </c>
      <c r="CD141" s="38">
        <f>CC150-CC150*(1-(CC151/(CC151+'Data Tables'!CD121))^(Inputs!$C$18/Inputs!$C$14))</f>
        <v>8229258.296</v>
      </c>
      <c r="CE141" s="38">
        <f>CD150-CD150*(1-(CD151/(CD151+'Data Tables'!CE121))^(Inputs!$C$18/Inputs!$C$14))</f>
        <v>8280607.115</v>
      </c>
      <c r="CF141" s="38">
        <f>CE150-CE150*(1-(CE151/(CE151+'Data Tables'!CF121))^(Inputs!$C$18/Inputs!$C$14))</f>
        <v>8332469.556</v>
      </c>
      <c r="CG141" s="38">
        <f>CF150-CF150*(1-(CF151/(CF151+'Data Tables'!CG121))^(Inputs!$C$18/Inputs!$C$14))</f>
        <v>8384872.27</v>
      </c>
      <c r="CH141" s="38">
        <f>CG150-CG150*(1-(CG151/(CG151+'Data Tables'!CH121))^(Inputs!$C$18/Inputs!$C$14))</f>
        <v>8438010.104</v>
      </c>
      <c r="CI141" s="38">
        <f>CH150-CH150*(1-(CH151/(CH151+'Data Tables'!CI121))^(Inputs!$C$18/Inputs!$C$14))</f>
        <v>8491360.856</v>
      </c>
      <c r="CJ141" s="38">
        <f>CI150-CI150*(1-(CI151/(CI151+'Data Tables'!CJ121))^(Inputs!$C$18/Inputs!$C$14))</f>
        <v>8436766.002</v>
      </c>
      <c r="CK141" s="38">
        <f>CJ150-CJ150*(1-(CJ151/(CJ151+'Data Tables'!CK121))^(Inputs!$C$18/Inputs!$C$14))</f>
        <v>8387624.668</v>
      </c>
      <c r="CL141" s="38">
        <f>CK150-CK150*(1-(CK151/(CK151+'Data Tables'!CL121))^(Inputs!$C$18/Inputs!$C$14))</f>
        <v>8346865.281</v>
      </c>
      <c r="CM141" s="38">
        <f>CL150-CL150*(1-(CL151/(CL151+'Data Tables'!CM121))^(Inputs!$C$18/Inputs!$C$14))</f>
        <v>8314600.598</v>
      </c>
      <c r="CN141" s="38">
        <f>CM150-CM150*(1-(CM151/(CM151+'Data Tables'!CN121))^(Inputs!$C$18/Inputs!$C$14))</f>
        <v>8289313.517</v>
      </c>
      <c r="CO141" s="38">
        <f>CN150-CN150*(1-(CN151/(CN151+'Data Tables'!CO121))^(Inputs!$C$18/Inputs!$C$14))</f>
        <v>8270166.014</v>
      </c>
      <c r="CP141" s="38">
        <f>CO150-CO150*(1-(CO151/(CO151+'Data Tables'!CP121))^(Inputs!$C$18/Inputs!$C$14))</f>
        <v>8256023.4</v>
      </c>
      <c r="CQ141" s="38">
        <f>CP150-CP150*(1-(CP151/(CP151+'Data Tables'!CQ121))^(Inputs!$C$18/Inputs!$C$14))</f>
        <v>8246742.905</v>
      </c>
      <c r="CR141" s="38">
        <f>CQ150-CQ150*(1-(CQ151/(CQ151+'Data Tables'!CR121))^(Inputs!$C$18/Inputs!$C$14))</f>
        <v>8241359.882</v>
      </c>
      <c r="CS141" s="38">
        <f>CR150-CR150*(1-(CR151/(CR151+'Data Tables'!CS121))^(Inputs!$C$18/Inputs!$C$14))</f>
        <v>8239342.817</v>
      </c>
      <c r="CT141" s="38">
        <f>CS150-CS150*(1-(CS151/(CS151+'Data Tables'!CT121))^(Inputs!$C$18/Inputs!$C$14))</f>
        <v>8240326.391</v>
      </c>
      <c r="CU141" s="38">
        <f>CT150-CT150*(1-(CT151/(CT151+'Data Tables'!CU121))^(Inputs!$C$18/Inputs!$C$14))</f>
        <v>8243691.158</v>
      </c>
      <c r="CV141" s="38">
        <f>CU150-CU150*(1-(CU151/(CU151+'Data Tables'!CV121))^(Inputs!$C$18/Inputs!$C$14))</f>
        <v>8249605.549</v>
      </c>
      <c r="CW141" s="38">
        <f>CV150-CV150*(1-(CV151/(CV151+'Data Tables'!CW121))^(Inputs!$C$18/Inputs!$C$14))</f>
        <v>8257352.858</v>
      </c>
      <c r="CX141" s="38">
        <f>CW150-CW150*(1-(CW151/(CW151+'Data Tables'!CX121))^(Inputs!$C$18/Inputs!$C$14))</f>
        <v>8266555.121</v>
      </c>
      <c r="CY141" s="38">
        <f>CX150-CX150*(1-(CX151/(CX151+'Data Tables'!CY121))^(Inputs!$C$18/Inputs!$C$14))</f>
        <v>8277260.534</v>
      </c>
      <c r="CZ141" s="38">
        <f>CY150-CY150*(1-(CY151/(CY151+'Data Tables'!CZ121))^(Inputs!$C$18/Inputs!$C$14))</f>
        <v>8289149.781</v>
      </c>
      <c r="DA141" s="38">
        <f>CZ150-CZ150*(1-(CZ151/(CZ151+'Data Tables'!DA121))^(Inputs!$C$18/Inputs!$C$14))</f>
        <v>8302097.291</v>
      </c>
      <c r="DB141" s="38">
        <f>DA150-DA150*(1-(DA151/(DA151+'Data Tables'!DB121))^(Inputs!$C$18/Inputs!$C$14))</f>
        <v>8315814.54</v>
      </c>
      <c r="DC141" s="38">
        <f>DB150-DB150*(1-(DB151/(DB151+'Data Tables'!DC121))^(Inputs!$C$18/Inputs!$C$14))</f>
        <v>8330398.275</v>
      </c>
      <c r="DD141" s="38">
        <f>DC150-DC150*(1-(DC151/(DC151+'Data Tables'!DD121))^(Inputs!$C$18/Inputs!$C$14))</f>
        <v>8345584.126</v>
      </c>
      <c r="DE141" s="38">
        <f>DD150-DD150*(1-(DD151/(DD151+'Data Tables'!DE121))^(Inputs!$C$18/Inputs!$C$14))</f>
        <v>8361264.033</v>
      </c>
      <c r="DF141" s="38">
        <f>DE150-DE150*(1-(DE151/(DE151+'Data Tables'!DF121))^(Inputs!$C$18/Inputs!$C$14))</f>
        <v>8377386.059</v>
      </c>
      <c r="DG141" s="38">
        <f>DF150-DF150*(1-(DF151/(DF151+'Data Tables'!DG121))^(Inputs!$C$18/Inputs!$C$14))</f>
        <v>8393776.225</v>
      </c>
      <c r="DH141" s="38">
        <f>DG150-DG150*(1-(DG151/(DG151+'Data Tables'!DH121))^(Inputs!$C$18/Inputs!$C$14))</f>
        <v>8410632.765</v>
      </c>
      <c r="DI141" s="38">
        <f>DH150-DH150*(1-(DH151/(DH151+'Data Tables'!DI121))^(Inputs!$C$18/Inputs!$C$14))</f>
        <v>8427649.92</v>
      </c>
      <c r="DJ141" s="38">
        <f>DI150-DI150*(1-(DI151/(DI151+'Data Tables'!DJ121))^(Inputs!$C$18/Inputs!$C$14))</f>
        <v>8444676.859</v>
      </c>
      <c r="DK141" s="38">
        <f>DJ150-DJ150*(1-(DJ151/(DJ151+'Data Tables'!DK121))^(Inputs!$C$18/Inputs!$C$14))</f>
        <v>8461872.056</v>
      </c>
      <c r="DL141" s="38">
        <f>DK150-DK150*(1-(DK151/(DK151+'Data Tables'!DL121))^(Inputs!$C$18/Inputs!$C$14))</f>
        <v>8479119.908</v>
      </c>
      <c r="DM141" s="38">
        <f>DL150-DL150*(1-(DL151/(DL151+'Data Tables'!DM121))^(Inputs!$C$18/Inputs!$C$14))</f>
        <v>8496402.845</v>
      </c>
      <c r="DN141" s="38">
        <f>DM150-DM150*(1-(DM151/(DM151+'Data Tables'!DN121))^(Inputs!$C$18/Inputs!$C$14))</f>
        <v>8513631.061</v>
      </c>
      <c r="DO141" s="38">
        <f>DN150-DN150*(1-(DN151/(DN151+'Data Tables'!DO121))^(Inputs!$C$18/Inputs!$C$14))</f>
        <v>8530877.449</v>
      </c>
      <c r="DP141" s="38">
        <f>DO150-DO150*(1-(DO151/(DO151+'Data Tables'!DP121))^(Inputs!$C$18/Inputs!$C$14))</f>
        <v>8548053.069</v>
      </c>
      <c r="DQ141" s="38">
        <f>DP150-DP150*(1-(DP151/(DP151+'Data Tables'!DQ121))^(Inputs!$C$18/Inputs!$C$14))</f>
        <v>8565136.529</v>
      </c>
      <c r="DR141" s="38">
        <f>DQ150-DQ150*(1-(DQ151/(DQ151+'Data Tables'!DR121))^(Inputs!$C$18/Inputs!$C$14))</f>
        <v>8582124.535</v>
      </c>
    </row>
    <row r="142" ht="14.25" customHeight="1">
      <c r="B142" s="277" t="s">
        <v>276</v>
      </c>
      <c r="C142" s="38">
        <f>Inputs!$C$17+'Data Tables'!C121</f>
        <v>1130441.317</v>
      </c>
      <c r="D142" s="38">
        <f>C151+'Data Tables'!D121</f>
        <v>1026004.572</v>
      </c>
      <c r="E142" s="38">
        <f>D151+'Data Tables'!E121</f>
        <v>989628.1485</v>
      </c>
      <c r="F142" s="38">
        <f>E151+'Data Tables'!F121</f>
        <v>968197.8072</v>
      </c>
      <c r="G142" s="38">
        <f>F151+'Data Tables'!G121</f>
        <v>953116.4776</v>
      </c>
      <c r="H142" s="38">
        <f>G151+'Data Tables'!H121</f>
        <v>943305.818</v>
      </c>
      <c r="I142" s="38">
        <f>H151+'Data Tables'!I121</f>
        <v>938213.7049</v>
      </c>
      <c r="J142" s="38">
        <f>I151+'Data Tables'!J121</f>
        <v>969702.0183</v>
      </c>
      <c r="K142" s="38">
        <f>J151+'Data Tables'!K121</f>
        <v>997133.8185</v>
      </c>
      <c r="L142" s="38">
        <f>K151+'Data Tables'!L121</f>
        <v>1026010.287</v>
      </c>
      <c r="M142" s="38">
        <f>L151+'Data Tables'!M121</f>
        <v>1056237.566</v>
      </c>
      <c r="N142" s="38">
        <f>M151+'Data Tables'!N121</f>
        <v>1087638.027</v>
      </c>
      <c r="O142" s="38">
        <f>N151+'Data Tables'!O121</f>
        <v>1120406.925</v>
      </c>
      <c r="P142" s="38">
        <f>O151+'Data Tables'!P121</f>
        <v>1152663.735</v>
      </c>
      <c r="Q142" s="38">
        <f>P151+'Data Tables'!Q121</f>
        <v>1186045.253</v>
      </c>
      <c r="R142" s="38">
        <f>Q151+'Data Tables'!R121</f>
        <v>1220855.769</v>
      </c>
      <c r="S142" s="38">
        <f>R151+'Data Tables'!S121</f>
        <v>1256054.388</v>
      </c>
      <c r="T142" s="38">
        <f>S151+'Data Tables'!T121</f>
        <v>1291778.395</v>
      </c>
      <c r="U142" s="38">
        <f>T151+'Data Tables'!U121</f>
        <v>1328056.608</v>
      </c>
      <c r="V142" s="38">
        <f>U151+'Data Tables'!V121</f>
        <v>1365257.551</v>
      </c>
      <c r="W142" s="38">
        <f>V151+'Data Tables'!W121</f>
        <v>1402385.822</v>
      </c>
      <c r="X142" s="38">
        <f>W151+'Data Tables'!X121</f>
        <v>1440134.306</v>
      </c>
      <c r="Y142" s="38">
        <f>X151+'Data Tables'!Y121</f>
        <v>1478319.893</v>
      </c>
      <c r="Z142" s="38">
        <f>Y151+'Data Tables'!Z121</f>
        <v>1516985.2</v>
      </c>
      <c r="AA142" s="38">
        <f>Z151+'Data Tables'!AA121</f>
        <v>1556535.826</v>
      </c>
      <c r="AB142" s="38">
        <f>AA151+'Data Tables'!AB121</f>
        <v>1606497.133</v>
      </c>
      <c r="AC142" s="38">
        <f>AB151+'Data Tables'!AC121</f>
        <v>1655865.538</v>
      </c>
      <c r="AD142" s="38">
        <f>AC151+'Data Tables'!AD121</f>
        <v>1704798.411</v>
      </c>
      <c r="AE142" s="38">
        <f>AD151+'Data Tables'!AE121</f>
        <v>1752469.465</v>
      </c>
      <c r="AF142" s="38">
        <f>AE151+'Data Tables'!AF121</f>
        <v>1799339.641</v>
      </c>
      <c r="AG142" s="38">
        <f>AF151+'Data Tables'!AG121</f>
        <v>1845692.066</v>
      </c>
      <c r="AH142" s="38">
        <f>AG151+'Data Tables'!AH121</f>
        <v>1920995.823</v>
      </c>
      <c r="AI142" s="38">
        <f>AH151+'Data Tables'!AI121</f>
        <v>1992923.106</v>
      </c>
      <c r="AJ142" s="38">
        <f>AI151+'Data Tables'!AJ121</f>
        <v>2061379.719</v>
      </c>
      <c r="AK142" s="38">
        <f>AJ151+'Data Tables'!AK121</f>
        <v>2126640.799</v>
      </c>
      <c r="AL142" s="38">
        <f>AK151+'Data Tables'!AL121</f>
        <v>2189231.798</v>
      </c>
      <c r="AM142" s="38">
        <f>AL151+'Data Tables'!AM121</f>
        <v>2250047.849</v>
      </c>
      <c r="AN142" s="38">
        <f>AM151+'Data Tables'!AN121</f>
        <v>2307263.547</v>
      </c>
      <c r="AO142" s="38">
        <f>AN151+'Data Tables'!AO121</f>
        <v>2363386.62</v>
      </c>
      <c r="AP142" s="38">
        <f>AO151+'Data Tables'!AP121</f>
        <v>2419155.391</v>
      </c>
      <c r="AQ142" s="38">
        <f>AP151+'Data Tables'!AQ121</f>
        <v>2473588.672</v>
      </c>
      <c r="AR142" s="38">
        <f>AQ151+'Data Tables'!AR121</f>
        <v>2527114.163</v>
      </c>
      <c r="AS142" s="38">
        <f>AR151+'Data Tables'!AS121</f>
        <v>2579966.764</v>
      </c>
      <c r="AT142" s="38">
        <f>AS151+'Data Tables'!AT121</f>
        <v>2671098.482</v>
      </c>
      <c r="AU142" s="38">
        <f>AT151+'Data Tables'!AU121</f>
        <v>2758553.876</v>
      </c>
      <c r="AV142" s="38">
        <f>AU151+'Data Tables'!AV121</f>
        <v>2841822.892</v>
      </c>
      <c r="AW142" s="38">
        <f>AV151+'Data Tables'!AW121</f>
        <v>2921119.092</v>
      </c>
      <c r="AX142" s="38">
        <f>AW151+'Data Tables'!AX121</f>
        <v>2996928.874</v>
      </c>
      <c r="AY142" s="38">
        <f>AX151+'Data Tables'!AY121</f>
        <v>3070147.218</v>
      </c>
      <c r="AZ142" s="38">
        <f>AY151+'Data Tables'!AZ121</f>
        <v>3139433.994</v>
      </c>
      <c r="BA142" s="38">
        <f>AZ151+'Data Tables'!BA121</f>
        <v>3206623.906</v>
      </c>
      <c r="BB142" s="38">
        <f>BA151+'Data Tables'!BB121</f>
        <v>3272141.434</v>
      </c>
      <c r="BC142" s="38">
        <f>BB151+'Data Tables'!BC121</f>
        <v>3335624.585</v>
      </c>
      <c r="BD142" s="38">
        <f>BC151+'Data Tables'!BD121</f>
        <v>3397380.809</v>
      </c>
      <c r="BE142" s="38">
        <f>BD151+'Data Tables'!BE121</f>
        <v>3457627.877</v>
      </c>
      <c r="BF142" s="38">
        <f>BE151+'Data Tables'!BF121</f>
        <v>3436966.706</v>
      </c>
      <c r="BG142" s="38">
        <f>BF151+'Data Tables'!BG121</f>
        <v>3428945.443</v>
      </c>
      <c r="BH142" s="38">
        <f>BG151+'Data Tables'!BH121</f>
        <v>3428520.254</v>
      </c>
      <c r="BI142" s="38">
        <f>BH151+'Data Tables'!BI121</f>
        <v>3433914.892</v>
      </c>
      <c r="BJ142" s="38">
        <f>BI151+'Data Tables'!BJ121</f>
        <v>3444186.872</v>
      </c>
      <c r="BK142" s="38">
        <f>BJ151+'Data Tables'!BK121</f>
        <v>3458956.991</v>
      </c>
      <c r="BL142" s="38">
        <f>BK151+'Data Tables'!BL121</f>
        <v>3475653.773</v>
      </c>
      <c r="BM142" s="38">
        <f>BL151+'Data Tables'!BM121</f>
        <v>3495564.712</v>
      </c>
      <c r="BN142" s="38">
        <f>BM151+'Data Tables'!BN121</f>
        <v>3518590.446</v>
      </c>
      <c r="BO142" s="38">
        <f>BN151+'Data Tables'!BO121</f>
        <v>3543252.959</v>
      </c>
      <c r="BP142" s="38">
        <f>BO151+'Data Tables'!BP121</f>
        <v>3569413.099</v>
      </c>
      <c r="BQ142" s="38">
        <f>BP151+'Data Tables'!BQ121</f>
        <v>3596777.227</v>
      </c>
      <c r="BR142" s="38">
        <f>BQ151+'Data Tables'!BR121</f>
        <v>3625424.771</v>
      </c>
      <c r="BS142" s="38">
        <f>BR151+'Data Tables'!BS121</f>
        <v>3654277.133</v>
      </c>
      <c r="BT142" s="38">
        <f>BS151+'Data Tables'!BT121</f>
        <v>3683705.169</v>
      </c>
      <c r="BU142" s="38">
        <f>BT151+'Data Tables'!BU121</f>
        <v>3713414.474</v>
      </c>
      <c r="BV142" s="38">
        <f>BU151+'Data Tables'!BV121</f>
        <v>3743246.547</v>
      </c>
      <c r="BW142" s="38">
        <f>BV151+'Data Tables'!BW121</f>
        <v>3773365.811</v>
      </c>
      <c r="BX142" s="38">
        <f>BW151+'Data Tables'!BX121</f>
        <v>3802373.003</v>
      </c>
      <c r="BY142" s="38">
        <f>BX151+'Data Tables'!BY121</f>
        <v>3831423.168</v>
      </c>
      <c r="BZ142" s="38">
        <f>BY151+'Data Tables'!BZ121</f>
        <v>3860698.212</v>
      </c>
      <c r="CA142" s="38">
        <f>BZ151+'Data Tables'!CA121</f>
        <v>3889401.889</v>
      </c>
      <c r="CB142" s="38">
        <f>CA151+'Data Tables'!CB121</f>
        <v>3917642.829</v>
      </c>
      <c r="CC142" s="38">
        <f>CB151+'Data Tables'!CC121</f>
        <v>3945372.135</v>
      </c>
      <c r="CD142" s="38">
        <f>CC151+'Data Tables'!CD121</f>
        <v>3972769.084</v>
      </c>
      <c r="CE142" s="38">
        <f>CD151+'Data Tables'!CE121</f>
        <v>3999293.662</v>
      </c>
      <c r="CF142" s="38">
        <f>CE151+'Data Tables'!CF121</f>
        <v>4025261.759</v>
      </c>
      <c r="CG142" s="38">
        <f>CF151+'Data Tables'!CG121</f>
        <v>4050593.437</v>
      </c>
      <c r="CH142" s="38">
        <f>CG151+'Data Tables'!CH121</f>
        <v>4075261.859</v>
      </c>
      <c r="CI142" s="38">
        <f>CH151+'Data Tables'!CI121</f>
        <v>4099427.278</v>
      </c>
      <c r="CJ142" s="38">
        <f>CI151+'Data Tables'!CJ121</f>
        <v>4152754.251</v>
      </c>
      <c r="CK142" s="38">
        <f>CJ151+'Data Tables'!CK121</f>
        <v>4203526.174</v>
      </c>
      <c r="CL142" s="38">
        <f>CK151+'Data Tables'!CL121</f>
        <v>4250885.367</v>
      </c>
      <c r="CM142" s="38">
        <f>CL151+'Data Tables'!CM121</f>
        <v>4294725.704</v>
      </c>
      <c r="CN142" s="38">
        <f>CM151+'Data Tables'!CN121</f>
        <v>4335464.668</v>
      </c>
      <c r="CO142" s="38">
        <f>CN151+'Data Tables'!CO121</f>
        <v>4373386.397</v>
      </c>
      <c r="CP142" s="38">
        <f>CO151+'Data Tables'!CP121</f>
        <v>4408867.201</v>
      </c>
      <c r="CQ142" s="38">
        <f>CP151+'Data Tables'!CQ121</f>
        <v>4441891.747</v>
      </c>
      <c r="CR142" s="38">
        <f>CQ151+'Data Tables'!CR121</f>
        <v>4472837.199</v>
      </c>
      <c r="CS142" s="38">
        <f>CR151+'Data Tables'!CS121</f>
        <v>4501869.092</v>
      </c>
      <c r="CT142" s="38">
        <f>CS151+'Data Tables'!CT121</f>
        <v>4529147.043</v>
      </c>
      <c r="CU142" s="38">
        <f>CT151+'Data Tables'!CU121</f>
        <v>4554906.188</v>
      </c>
      <c r="CV142" s="38">
        <f>CU151+'Data Tables'!CV121</f>
        <v>4579032.877</v>
      </c>
      <c r="CW142" s="38">
        <f>CV151+'Data Tables'!CW121</f>
        <v>4601861.143</v>
      </c>
      <c r="CX142" s="38">
        <f>CW151+'Data Tables'!CX121</f>
        <v>4623529.284</v>
      </c>
      <c r="CY142" s="38">
        <f>CX151+'Data Tables'!CY121</f>
        <v>4644039.029</v>
      </c>
      <c r="CZ142" s="38">
        <f>CY151+'Data Tables'!CZ121</f>
        <v>4663505.017</v>
      </c>
      <c r="DA142" s="38">
        <f>CZ151+'Data Tables'!DA121</f>
        <v>4682001.477</v>
      </c>
      <c r="DB142" s="38">
        <f>DA151+'Data Tables'!DB121</f>
        <v>4699651.486</v>
      </c>
      <c r="DC142" s="38">
        <f>DB151+'Data Tables'!DC121</f>
        <v>4716409.579</v>
      </c>
      <c r="DD142" s="38">
        <f>DC151+'Data Tables'!DD121</f>
        <v>4732406.145</v>
      </c>
      <c r="DE142" s="38">
        <f>DD151+'Data Tables'!DE121</f>
        <v>4747684.492</v>
      </c>
      <c r="DF142" s="38">
        <f>DE151+'Data Tables'!DF121</f>
        <v>4762287.414</v>
      </c>
      <c r="DG142" s="38">
        <f>DF151+'Data Tables'!DG121</f>
        <v>4776294.762</v>
      </c>
      <c r="DH142" s="38">
        <f>DG151+'Data Tables'!DH121</f>
        <v>4789607.968</v>
      </c>
      <c r="DI142" s="38">
        <f>DH151+'Data Tables'!DI121</f>
        <v>4802394.576</v>
      </c>
      <c r="DJ142" s="38">
        <f>DI151+'Data Tables'!DJ121</f>
        <v>4814719.92</v>
      </c>
      <c r="DK142" s="38">
        <f>DJ151+'Data Tables'!DK121</f>
        <v>4826534.967</v>
      </c>
      <c r="DL142" s="38">
        <f>DK151+'Data Tables'!DL121</f>
        <v>4837887.5</v>
      </c>
      <c r="DM142" s="38">
        <f>DL151+'Data Tables'!DM121</f>
        <v>4848802.048</v>
      </c>
      <c r="DN142" s="38">
        <f>DM151+'Data Tables'!DN121</f>
        <v>4859324.742</v>
      </c>
      <c r="DO142" s="38">
        <f>DN151+'Data Tables'!DO121</f>
        <v>4869429.116</v>
      </c>
      <c r="DP142" s="38">
        <f>DO151+'Data Tables'!DP121</f>
        <v>4879167.967</v>
      </c>
      <c r="DQ142" s="38">
        <f>DP151+'Data Tables'!DQ121</f>
        <v>4888555.021</v>
      </c>
      <c r="DR142" s="38">
        <f>DQ151+'Data Tables'!DR121</f>
        <v>4897607.012</v>
      </c>
    </row>
    <row r="143" ht="14.25" customHeight="1">
      <c r="B143" s="277" t="s">
        <v>277</v>
      </c>
      <c r="C143" s="295">
        <f t="shared" ref="C143:DR143" si="80">C142/C141</f>
        <v>0.4311108009</v>
      </c>
      <c r="D143" s="295">
        <f t="shared" si="80"/>
        <v>0.3283961499</v>
      </c>
      <c r="E143" s="295">
        <f t="shared" si="80"/>
        <v>0.2928327153</v>
      </c>
      <c r="F143" s="295">
        <f t="shared" si="80"/>
        <v>0.2704566436</v>
      </c>
      <c r="G143" s="295">
        <f t="shared" si="80"/>
        <v>0.2532939572</v>
      </c>
      <c r="H143" s="295">
        <f t="shared" si="80"/>
        <v>0.2400430876</v>
      </c>
      <c r="I143" s="295">
        <f t="shared" si="80"/>
        <v>0.2299076009</v>
      </c>
      <c r="J143" s="295">
        <f t="shared" si="80"/>
        <v>0.2301249645</v>
      </c>
      <c r="K143" s="295">
        <f t="shared" si="80"/>
        <v>0.2279175589</v>
      </c>
      <c r="L143" s="295">
        <f t="shared" si="80"/>
        <v>0.2264506589</v>
      </c>
      <c r="M143" s="295">
        <f t="shared" si="80"/>
        <v>0.2256489085</v>
      </c>
      <c r="N143" s="295">
        <f t="shared" si="80"/>
        <v>0.2253365337</v>
      </c>
      <c r="O143" s="295">
        <f t="shared" si="80"/>
        <v>0.2255636297</v>
      </c>
      <c r="P143" s="295">
        <f t="shared" si="80"/>
        <v>0.2255104695</v>
      </c>
      <c r="Q143" s="295">
        <f t="shared" si="80"/>
        <v>0.2258396126</v>
      </c>
      <c r="R143" s="295">
        <f t="shared" si="80"/>
        <v>0.2266709826</v>
      </c>
      <c r="S143" s="295">
        <f t="shared" si="80"/>
        <v>0.227501901</v>
      </c>
      <c r="T143" s="295">
        <f t="shared" si="80"/>
        <v>0.2284247365</v>
      </c>
      <c r="U143" s="295">
        <f t="shared" si="80"/>
        <v>0.2294169525</v>
      </c>
      <c r="V143" s="295">
        <f t="shared" si="80"/>
        <v>0.2306205778</v>
      </c>
      <c r="W143" s="295">
        <f t="shared" si="80"/>
        <v>0.2316634537</v>
      </c>
      <c r="X143" s="295">
        <f t="shared" si="80"/>
        <v>0.2327920477</v>
      </c>
      <c r="Y143" s="295">
        <f t="shared" si="80"/>
        <v>0.2339554978</v>
      </c>
      <c r="Z143" s="295">
        <f t="shared" si="80"/>
        <v>0.235139197</v>
      </c>
      <c r="AA143" s="295">
        <f t="shared" si="80"/>
        <v>0.2364876182</v>
      </c>
      <c r="AB143" s="295">
        <f t="shared" si="80"/>
        <v>0.2420437317</v>
      </c>
      <c r="AC143" s="295">
        <f t="shared" si="80"/>
        <v>0.2471757035</v>
      </c>
      <c r="AD143" s="295">
        <f t="shared" si="80"/>
        <v>0.2519403704</v>
      </c>
      <c r="AE143" s="295">
        <f t="shared" si="80"/>
        <v>0.2560351545</v>
      </c>
      <c r="AF143" s="295">
        <f t="shared" si="80"/>
        <v>0.2596709909</v>
      </c>
      <c r="AG143" s="295">
        <f t="shared" si="80"/>
        <v>0.2629297611</v>
      </c>
      <c r="AH143" s="295">
        <f t="shared" si="80"/>
        <v>0.277259016</v>
      </c>
      <c r="AI143" s="295">
        <f t="shared" si="80"/>
        <v>0.2904646358</v>
      </c>
      <c r="AJ143" s="295">
        <f t="shared" si="80"/>
        <v>0.3023612154</v>
      </c>
      <c r="AK143" s="295">
        <f t="shared" si="80"/>
        <v>0.313023751</v>
      </c>
      <c r="AL143" s="295">
        <f t="shared" si="80"/>
        <v>0.3225767693</v>
      </c>
      <c r="AM143" s="295">
        <f t="shared" si="80"/>
        <v>0.3313216181</v>
      </c>
      <c r="AN143" s="295">
        <f t="shared" si="80"/>
        <v>0.3387062789</v>
      </c>
      <c r="AO143" s="295">
        <f t="shared" si="80"/>
        <v>0.3455061338</v>
      </c>
      <c r="AP143" s="295">
        <f t="shared" si="80"/>
        <v>0.352004715</v>
      </c>
      <c r="AQ143" s="295">
        <f t="shared" si="80"/>
        <v>0.3578417618</v>
      </c>
      <c r="AR143" s="295">
        <f t="shared" si="80"/>
        <v>0.3632123554</v>
      </c>
      <c r="AS143" s="295">
        <f t="shared" si="80"/>
        <v>0.3681739254</v>
      </c>
      <c r="AT143" s="295">
        <f t="shared" si="80"/>
        <v>0.3880591301</v>
      </c>
      <c r="AU143" s="295">
        <f t="shared" si="80"/>
        <v>0.4069640206</v>
      </c>
      <c r="AV143" s="295">
        <f t="shared" si="80"/>
        <v>0.4245050575</v>
      </c>
      <c r="AW143" s="295">
        <f t="shared" si="80"/>
        <v>0.4407056032</v>
      </c>
      <c r="AX143" s="295">
        <f t="shared" si="80"/>
        <v>0.4556460386</v>
      </c>
      <c r="AY143" s="295">
        <f t="shared" si="80"/>
        <v>0.4696127502</v>
      </c>
      <c r="AZ143" s="295">
        <f t="shared" si="80"/>
        <v>0.4821547425</v>
      </c>
      <c r="BA143" s="295">
        <f t="shared" si="80"/>
        <v>0.4938489511</v>
      </c>
      <c r="BB143" s="295">
        <f t="shared" si="80"/>
        <v>0.5048708952</v>
      </c>
      <c r="BC143" s="295">
        <f t="shared" si="80"/>
        <v>0.5150523238</v>
      </c>
      <c r="BD143" s="295">
        <f t="shared" si="80"/>
        <v>0.5245432922</v>
      </c>
      <c r="BE143" s="295">
        <f t="shared" si="80"/>
        <v>0.5333933743</v>
      </c>
      <c r="BF143" s="295">
        <f t="shared" si="80"/>
        <v>0.5174620194</v>
      </c>
      <c r="BG143" s="295">
        <f t="shared" si="80"/>
        <v>0.5058250499</v>
      </c>
      <c r="BH143" s="295">
        <f t="shared" si="80"/>
        <v>0.4969564572</v>
      </c>
      <c r="BI143" s="295">
        <f t="shared" si="80"/>
        <v>0.490138894</v>
      </c>
      <c r="BJ143" s="295">
        <f t="shared" si="80"/>
        <v>0.4849553356</v>
      </c>
      <c r="BK143" s="295">
        <f t="shared" si="80"/>
        <v>0.4812360254</v>
      </c>
      <c r="BL143" s="295">
        <f t="shared" si="80"/>
        <v>0.4781773869</v>
      </c>
      <c r="BM143" s="295">
        <f t="shared" si="80"/>
        <v>0.4761069164</v>
      </c>
      <c r="BN143" s="295">
        <f t="shared" si="80"/>
        <v>0.4749979221</v>
      </c>
      <c r="BO143" s="295">
        <f t="shared" si="80"/>
        <v>0.4743496264</v>
      </c>
      <c r="BP143" s="295">
        <f t="shared" si="80"/>
        <v>0.4741484514</v>
      </c>
      <c r="BQ143" s="295">
        <f t="shared" si="80"/>
        <v>0.474282295</v>
      </c>
      <c r="BR143" s="295">
        <f t="shared" si="80"/>
        <v>0.4747825448</v>
      </c>
      <c r="BS143" s="295">
        <f t="shared" si="80"/>
        <v>0.475339007</v>
      </c>
      <c r="BT143" s="295">
        <f t="shared" si="80"/>
        <v>0.4760548188</v>
      </c>
      <c r="BU143" s="295">
        <f t="shared" si="80"/>
        <v>0.4768623049</v>
      </c>
      <c r="BV143" s="295">
        <f t="shared" si="80"/>
        <v>0.4777018832</v>
      </c>
      <c r="BW143" s="295">
        <f t="shared" si="80"/>
        <v>0.4786328105</v>
      </c>
      <c r="BX143" s="295">
        <f t="shared" si="80"/>
        <v>0.4792854737</v>
      </c>
      <c r="BY143" s="295">
        <f t="shared" si="80"/>
        <v>0.4799645204</v>
      </c>
      <c r="BZ143" s="295">
        <f t="shared" si="80"/>
        <v>0.480741838</v>
      </c>
      <c r="CA143" s="295">
        <f t="shared" si="80"/>
        <v>0.4813762253</v>
      </c>
      <c r="CB143" s="295">
        <f t="shared" si="80"/>
        <v>0.4819244294</v>
      </c>
      <c r="CC143" s="295">
        <f t="shared" si="80"/>
        <v>0.482366233</v>
      </c>
      <c r="CD143" s="295">
        <f t="shared" si="80"/>
        <v>0.4827615007</v>
      </c>
      <c r="CE143" s="295">
        <f t="shared" si="80"/>
        <v>0.4829710679</v>
      </c>
      <c r="CF143" s="295">
        <f t="shared" si="80"/>
        <v>0.4830814841</v>
      </c>
      <c r="CG143" s="295">
        <f t="shared" si="80"/>
        <v>0.4830834992</v>
      </c>
      <c r="CH143" s="295">
        <f t="shared" si="80"/>
        <v>0.4829647996</v>
      </c>
      <c r="CI143" s="295">
        <f t="shared" si="80"/>
        <v>0.4827762414</v>
      </c>
      <c r="CJ143" s="295">
        <f t="shared" si="80"/>
        <v>0.4922211011</v>
      </c>
      <c r="CK143" s="295">
        <f t="shared" si="80"/>
        <v>0.5011581158</v>
      </c>
      <c r="CL143" s="295">
        <f t="shared" si="80"/>
        <v>0.5092792592</v>
      </c>
      <c r="CM143" s="295">
        <f t="shared" si="80"/>
        <v>0.5165282028</v>
      </c>
      <c r="CN143" s="295">
        <f t="shared" si="80"/>
        <v>0.5230185418</v>
      </c>
      <c r="CO143" s="295">
        <f t="shared" si="80"/>
        <v>0.5288148254</v>
      </c>
      <c r="CP143" s="295">
        <f t="shared" si="80"/>
        <v>0.534018254</v>
      </c>
      <c r="CQ143" s="295">
        <f t="shared" si="80"/>
        <v>0.5386237692</v>
      </c>
      <c r="CR143" s="295">
        <f t="shared" si="80"/>
        <v>0.5427304794</v>
      </c>
      <c r="CS143" s="295">
        <f t="shared" si="80"/>
        <v>0.5463869136</v>
      </c>
      <c r="CT143" s="295">
        <f t="shared" si="80"/>
        <v>0.5496319961</v>
      </c>
      <c r="CU143" s="295">
        <f t="shared" si="80"/>
        <v>0.5525323669</v>
      </c>
      <c r="CV143" s="295">
        <f t="shared" si="80"/>
        <v>0.5550608269</v>
      </c>
      <c r="CW143" s="295">
        <f t="shared" si="80"/>
        <v>0.5573046498</v>
      </c>
      <c r="CX143" s="295">
        <f t="shared" si="80"/>
        <v>0.5593054442</v>
      </c>
      <c r="CY143" s="295">
        <f t="shared" si="80"/>
        <v>0.5610599074</v>
      </c>
      <c r="CZ143" s="295">
        <f t="shared" si="80"/>
        <v>0.5626035407</v>
      </c>
      <c r="DA143" s="295">
        <f t="shared" si="80"/>
        <v>0.5639540604</v>
      </c>
      <c r="DB143" s="295">
        <f t="shared" si="80"/>
        <v>0.56514626</v>
      </c>
      <c r="DC143" s="295">
        <f t="shared" si="80"/>
        <v>0.566168558</v>
      </c>
      <c r="DD143" s="295">
        <f t="shared" si="80"/>
        <v>0.5670551125</v>
      </c>
      <c r="DE143" s="295">
        <f t="shared" si="80"/>
        <v>0.5678189893</v>
      </c>
      <c r="DF143" s="295">
        <f t="shared" si="80"/>
        <v>0.5684693746</v>
      </c>
      <c r="DG143" s="295">
        <f t="shared" si="80"/>
        <v>0.5690281268</v>
      </c>
      <c r="DH143" s="295">
        <f t="shared" si="80"/>
        <v>0.5694705859</v>
      </c>
      <c r="DI143" s="295">
        <f t="shared" si="80"/>
        <v>0.5698379289</v>
      </c>
      <c r="DJ143" s="295">
        <f t="shared" si="80"/>
        <v>0.570148509</v>
      </c>
      <c r="DK143" s="295">
        <f t="shared" si="80"/>
        <v>0.5703861906</v>
      </c>
      <c r="DL143" s="295">
        <f t="shared" si="80"/>
        <v>0.5705648172</v>
      </c>
      <c r="DM143" s="295">
        <f t="shared" si="80"/>
        <v>0.5706888122</v>
      </c>
      <c r="DN143" s="295">
        <f t="shared" si="80"/>
        <v>0.5707699461</v>
      </c>
      <c r="DO143" s="295">
        <f t="shared" si="80"/>
        <v>0.5708005003</v>
      </c>
      <c r="DP143" s="295">
        <f t="shared" si="80"/>
        <v>0.570792896</v>
      </c>
      <c r="DQ143" s="295">
        <f t="shared" si="80"/>
        <v>0.5707503907</v>
      </c>
      <c r="DR143" s="295">
        <f t="shared" si="80"/>
        <v>0.5706753604</v>
      </c>
    </row>
    <row r="144" ht="14.25" customHeight="1" outlineLevel="1">
      <c r="A144" s="294" t="s">
        <v>278</v>
      </c>
      <c r="B144" s="277" t="s">
        <v>279</v>
      </c>
      <c r="C144" s="38">
        <f t="shared" ref="C144:DR144" si="81">C141+C74</f>
        <v>3097680.415</v>
      </c>
      <c r="D144" s="38">
        <f t="shared" si="81"/>
        <v>3420595.013</v>
      </c>
      <c r="E144" s="38">
        <f t="shared" si="81"/>
        <v>3656418.967</v>
      </c>
      <c r="F144" s="38">
        <f t="shared" si="81"/>
        <v>3868502.482</v>
      </c>
      <c r="G144" s="38">
        <f t="shared" si="81"/>
        <v>4064545.194</v>
      </c>
      <c r="H144" s="38">
        <f t="shared" si="81"/>
        <v>4246192.712</v>
      </c>
      <c r="I144" s="38">
        <f t="shared" si="81"/>
        <v>4744119.031</v>
      </c>
      <c r="J144" s="38">
        <f t="shared" si="81"/>
        <v>4927995.615</v>
      </c>
      <c r="K144" s="38">
        <f t="shared" si="81"/>
        <v>5113150.575</v>
      </c>
      <c r="L144" s="38">
        <f t="shared" si="81"/>
        <v>5290151.159</v>
      </c>
      <c r="M144" s="38">
        <f t="shared" si="81"/>
        <v>5462550.797</v>
      </c>
      <c r="N144" s="38">
        <f t="shared" si="81"/>
        <v>5629254.263</v>
      </c>
      <c r="O144" s="38">
        <f t="shared" si="81"/>
        <v>5791879.672</v>
      </c>
      <c r="P144" s="38">
        <f t="shared" si="81"/>
        <v>5957648.777</v>
      </c>
      <c r="Q144" s="38">
        <f t="shared" si="81"/>
        <v>6117000.137</v>
      </c>
      <c r="R144" s="38">
        <f t="shared" si="81"/>
        <v>6274729.892</v>
      </c>
      <c r="S144" s="38">
        <f t="shared" si="81"/>
        <v>6430485.962</v>
      </c>
      <c r="T144" s="38">
        <f t="shared" si="81"/>
        <v>6586679.77</v>
      </c>
      <c r="U144" s="38">
        <f t="shared" si="81"/>
        <v>6740977.348</v>
      </c>
      <c r="V144" s="38">
        <f t="shared" si="81"/>
        <v>6894194.503</v>
      </c>
      <c r="W144" s="38">
        <f t="shared" si="81"/>
        <v>7049304.887</v>
      </c>
      <c r="X144" s="38">
        <f t="shared" si="81"/>
        <v>7202726.328</v>
      </c>
      <c r="Y144" s="38">
        <f t="shared" si="81"/>
        <v>7357363.997</v>
      </c>
      <c r="Z144" s="38">
        <f t="shared" si="81"/>
        <v>7510675.929</v>
      </c>
      <c r="AA144" s="38">
        <f t="shared" si="81"/>
        <v>7580043.613</v>
      </c>
      <c r="AB144" s="38">
        <f t="shared" si="81"/>
        <v>7646464.056</v>
      </c>
      <c r="AC144" s="38">
        <f t="shared" si="81"/>
        <v>7720931.815</v>
      </c>
      <c r="AD144" s="38">
        <f t="shared" si="81"/>
        <v>7806417.089</v>
      </c>
      <c r="AE144" s="38">
        <f t="shared" si="81"/>
        <v>7900011.457</v>
      </c>
      <c r="AF144" s="38">
        <f t="shared" si="81"/>
        <v>8002110.824</v>
      </c>
      <c r="AG144" s="38">
        <f t="shared" si="81"/>
        <v>7923607.612</v>
      </c>
      <c r="AH144" s="38">
        <f t="shared" si="81"/>
        <v>7826829.917</v>
      </c>
      <c r="AI144" s="38">
        <f t="shared" si="81"/>
        <v>7762239.26</v>
      </c>
      <c r="AJ144" s="38">
        <f t="shared" si="81"/>
        <v>7722525.363</v>
      </c>
      <c r="AK144" s="38">
        <f t="shared" si="81"/>
        <v>7705206.87</v>
      </c>
      <c r="AL144" s="38">
        <f t="shared" si="81"/>
        <v>7704130.249</v>
      </c>
      <c r="AM144" s="38">
        <f t="shared" si="81"/>
        <v>7716679.779</v>
      </c>
      <c r="AN144" s="38">
        <f t="shared" si="81"/>
        <v>7745723.062</v>
      </c>
      <c r="AO144" s="38">
        <f t="shared" si="81"/>
        <v>7780738.568</v>
      </c>
      <c r="AP144" s="38">
        <f t="shared" si="81"/>
        <v>7823620.729</v>
      </c>
      <c r="AQ144" s="38">
        <f t="shared" si="81"/>
        <v>7872472.018</v>
      </c>
      <c r="AR144" s="38">
        <f t="shared" si="81"/>
        <v>7927846.522</v>
      </c>
      <c r="AS144" s="38">
        <f t="shared" si="81"/>
        <v>7813309.25</v>
      </c>
      <c r="AT144" s="38">
        <f t="shared" si="81"/>
        <v>7677403.974</v>
      </c>
      <c r="AU144" s="38">
        <f t="shared" si="81"/>
        <v>7568624.543</v>
      </c>
      <c r="AV144" s="38">
        <f t="shared" si="81"/>
        <v>7481798.424</v>
      </c>
      <c r="AW144" s="38">
        <f t="shared" si="81"/>
        <v>7414861.031</v>
      </c>
      <c r="AX144" s="38">
        <f t="shared" si="81"/>
        <v>7363021.941</v>
      </c>
      <c r="AY144" s="38">
        <f t="shared" si="81"/>
        <v>7324067.814</v>
      </c>
      <c r="AZ144" s="38">
        <f t="shared" si="81"/>
        <v>7298614.802</v>
      </c>
      <c r="BA144" s="38">
        <f t="shared" si="81"/>
        <v>7280887.098</v>
      </c>
      <c r="BB144" s="38">
        <f t="shared" si="81"/>
        <v>7271419.599</v>
      </c>
      <c r="BC144" s="38">
        <f t="shared" si="81"/>
        <v>7268195.867</v>
      </c>
      <c r="BD144" s="38">
        <f t="shared" si="81"/>
        <v>7271416.642</v>
      </c>
      <c r="BE144" s="38">
        <f t="shared" si="81"/>
        <v>7279007.716</v>
      </c>
      <c r="BF144" s="38">
        <f t="shared" si="81"/>
        <v>7444038.667</v>
      </c>
      <c r="BG144" s="38">
        <f t="shared" si="81"/>
        <v>7591869.74</v>
      </c>
      <c r="BH144" s="38">
        <f t="shared" si="81"/>
        <v>7722799.935</v>
      </c>
      <c r="BI144" s="38">
        <f t="shared" si="81"/>
        <v>7840662.059</v>
      </c>
      <c r="BJ144" s="38">
        <f t="shared" si="81"/>
        <v>7946190.737</v>
      </c>
      <c r="BK144" s="38">
        <f t="shared" si="81"/>
        <v>8041360.697</v>
      </c>
      <c r="BL144" s="38">
        <f t="shared" si="81"/>
        <v>8130936.944</v>
      </c>
      <c r="BM144" s="38">
        <f t="shared" si="81"/>
        <v>8211341.501</v>
      </c>
      <c r="BN144" s="38">
        <f t="shared" si="81"/>
        <v>8285703.623</v>
      </c>
      <c r="BO144" s="38">
        <f t="shared" si="81"/>
        <v>8354813.266</v>
      </c>
      <c r="BP144" s="38">
        <f t="shared" si="81"/>
        <v>8420452.254</v>
      </c>
      <c r="BQ144" s="38">
        <f t="shared" si="81"/>
        <v>8482340.844</v>
      </c>
      <c r="BR144" s="38">
        <f t="shared" si="81"/>
        <v>8541388.836</v>
      </c>
      <c r="BS144" s="38">
        <f t="shared" si="81"/>
        <v>8599316.298</v>
      </c>
      <c r="BT144" s="38">
        <f t="shared" si="81"/>
        <v>8655203.846</v>
      </c>
      <c r="BU144" s="38">
        <f t="shared" si="81"/>
        <v>8710463.574</v>
      </c>
      <c r="BV144" s="38">
        <f t="shared" si="81"/>
        <v>8764576.364</v>
      </c>
      <c r="BW144" s="38">
        <f t="shared" si="81"/>
        <v>8818033.086</v>
      </c>
      <c r="BX144" s="38">
        <f t="shared" si="81"/>
        <v>8873232.96</v>
      </c>
      <c r="BY144" s="38">
        <f t="shared" si="81"/>
        <v>8927070.342</v>
      </c>
      <c r="BZ144" s="38">
        <f t="shared" si="81"/>
        <v>8980998.625</v>
      </c>
      <c r="CA144" s="38">
        <f t="shared" si="81"/>
        <v>9035029.455</v>
      </c>
      <c r="CB144" s="38">
        <f t="shared" si="81"/>
        <v>9089789.156</v>
      </c>
      <c r="CC144" s="38">
        <f t="shared" si="81"/>
        <v>9144723.688</v>
      </c>
      <c r="CD144" s="38">
        <f t="shared" si="81"/>
        <v>9200035.825</v>
      </c>
      <c r="CE144" s="38">
        <f t="shared" si="81"/>
        <v>9256435.664</v>
      </c>
      <c r="CF144" s="38">
        <f t="shared" si="81"/>
        <v>9313138.864</v>
      </c>
      <c r="CG144" s="38">
        <f t="shared" si="81"/>
        <v>9370717.113</v>
      </c>
      <c r="CH144" s="38">
        <f t="shared" si="81"/>
        <v>9428704.051</v>
      </c>
      <c r="CI144" s="38">
        <f t="shared" si="81"/>
        <v>9383557.779</v>
      </c>
      <c r="CJ144" s="38">
        <f t="shared" si="81"/>
        <v>9320326.266</v>
      </c>
      <c r="CK144" s="38">
        <f t="shared" si="81"/>
        <v>9266660.749</v>
      </c>
      <c r="CL144" s="38">
        <f t="shared" si="81"/>
        <v>9222931.027</v>
      </c>
      <c r="CM144" s="38">
        <f t="shared" si="81"/>
        <v>9187777.433</v>
      </c>
      <c r="CN144" s="38">
        <f t="shared" si="81"/>
        <v>9160254.717</v>
      </c>
      <c r="CO144" s="38">
        <f t="shared" si="81"/>
        <v>9139060.585</v>
      </c>
      <c r="CP144" s="38">
        <f t="shared" si="81"/>
        <v>9123385.531</v>
      </c>
      <c r="CQ144" s="38">
        <f t="shared" si="81"/>
        <v>9112772.727</v>
      </c>
      <c r="CR144" s="38">
        <f t="shared" si="81"/>
        <v>9106219.429</v>
      </c>
      <c r="CS144" s="38">
        <f t="shared" si="81"/>
        <v>9103394.637</v>
      </c>
      <c r="CT144" s="38">
        <f t="shared" si="81"/>
        <v>9103619.318</v>
      </c>
      <c r="CU144" s="38">
        <f t="shared" si="81"/>
        <v>9106511.111</v>
      </c>
      <c r="CV144" s="38">
        <f t="shared" si="81"/>
        <v>9112033.381</v>
      </c>
      <c r="CW144" s="38">
        <f t="shared" si="81"/>
        <v>9119397.786</v>
      </c>
      <c r="CX144" s="38">
        <f t="shared" si="81"/>
        <v>9128531.542</v>
      </c>
      <c r="CY144" s="38">
        <f t="shared" si="81"/>
        <v>9139121.516</v>
      </c>
      <c r="CZ144" s="38">
        <f t="shared" si="81"/>
        <v>9151061.724</v>
      </c>
      <c r="DA144" s="38">
        <f t="shared" si="81"/>
        <v>9164050.889</v>
      </c>
      <c r="DB144" s="38">
        <f t="shared" si="81"/>
        <v>9177948.528</v>
      </c>
      <c r="DC144" s="38">
        <f t="shared" si="81"/>
        <v>9192733.735</v>
      </c>
      <c r="DD144" s="38">
        <f t="shared" si="81"/>
        <v>9208135.875</v>
      </c>
      <c r="DE144" s="38">
        <f t="shared" si="81"/>
        <v>9224138.315</v>
      </c>
      <c r="DF144" s="38">
        <f t="shared" si="81"/>
        <v>9240565.858</v>
      </c>
      <c r="DG144" s="38">
        <f t="shared" si="81"/>
        <v>9257348.812</v>
      </c>
      <c r="DH144" s="38">
        <f t="shared" si="81"/>
        <v>9274605.067</v>
      </c>
      <c r="DI144" s="38">
        <f t="shared" si="81"/>
        <v>9291979.592</v>
      </c>
      <c r="DJ144" s="38">
        <f t="shared" si="81"/>
        <v>9309520.098</v>
      </c>
      <c r="DK144" s="38">
        <f t="shared" si="81"/>
        <v>9327172.937</v>
      </c>
      <c r="DL144" s="38">
        <f t="shared" si="81"/>
        <v>9344933.39</v>
      </c>
      <c r="DM144" s="38">
        <f t="shared" si="81"/>
        <v>9362712.34</v>
      </c>
      <c r="DN144" s="38">
        <f t="shared" si="81"/>
        <v>9380485.345</v>
      </c>
      <c r="DO144" s="38">
        <f t="shared" si="81"/>
        <v>9398276.442</v>
      </c>
      <c r="DP144" s="38">
        <f t="shared" si="81"/>
        <v>9415994.788</v>
      </c>
      <c r="DQ144" s="38">
        <f t="shared" si="81"/>
        <v>9433660.73</v>
      </c>
      <c r="DR144" s="38">
        <f t="shared" si="81"/>
        <v>9451217.205</v>
      </c>
    </row>
    <row r="145" ht="14.25" customHeight="1" outlineLevel="1">
      <c r="B145" s="277" t="s">
        <v>280</v>
      </c>
      <c r="C145" s="38">
        <f>C142-C142*(1-(C141/(C141+C74))^(Inputs!$C$14/Inputs!$C$18))</f>
        <v>956908.7621</v>
      </c>
      <c r="D145" s="38">
        <f>D142-D142*(1-(D141/(D141+D74))^(Inputs!$C$14/Inputs!$C$18))</f>
        <v>937127.9199</v>
      </c>
      <c r="E145" s="38">
        <f>E142-E142*(1-(E141/(E141+E74))^(Inputs!$C$14/Inputs!$C$18))</f>
        <v>914678.6281</v>
      </c>
      <c r="F145" s="38">
        <f>F142-F142*(1-(F141/(F141+F74))^(Inputs!$C$14/Inputs!$C$18))</f>
        <v>895958.008</v>
      </c>
      <c r="G145" s="38">
        <f>G142-G142*(1-(G141/(G141+G74))^(Inputs!$C$14/Inputs!$C$18))</f>
        <v>882379.0123</v>
      </c>
      <c r="H145" s="38">
        <f>H142-H142*(1-(H141/(H141+H74))^(Inputs!$C$14/Inputs!$C$18))</f>
        <v>873003.7741</v>
      </c>
      <c r="I145" s="38">
        <f>I142-I142*(1-(I141/(I141+I74))^(Inputs!$C$14/Inputs!$C$18))</f>
        <v>807039.2161</v>
      </c>
      <c r="J145" s="38">
        <f>J142-J142*(1-(J141/(J141+J74))^(Inputs!$C$14/Inputs!$C$18))</f>
        <v>829168.036</v>
      </c>
      <c r="K145" s="38">
        <f>K142-K142*(1-(K141/(K141+K74))^(Inputs!$C$14/Inputs!$C$18))</f>
        <v>853179.7218</v>
      </c>
      <c r="L145" s="38">
        <f>L142-L142*(1-(L141/(L141+L74))^(Inputs!$C$14/Inputs!$C$18))</f>
        <v>878742.7598</v>
      </c>
      <c r="M145" s="38">
        <f>M142-M142*(1-(M141/(M141+M74))^(Inputs!$C$14/Inputs!$C$18))</f>
        <v>905095.682</v>
      </c>
      <c r="N145" s="38">
        <f>N142-N142*(1-(N141/(N141+N74))^(Inputs!$C$14/Inputs!$C$18))</f>
        <v>932580.4182</v>
      </c>
      <c r="O145" s="38">
        <f>O142-O142*(1-(O141/(O141+O74))^(Inputs!$C$14/Inputs!$C$18))</f>
        <v>960866.3043</v>
      </c>
      <c r="P145" s="38">
        <f>P142-P142*(1-(P141/(P141+P74))^(Inputs!$C$14/Inputs!$C$18))</f>
        <v>988925.6769</v>
      </c>
      <c r="Q145" s="38">
        <f>Q142-Q142*(1-(Q141/(Q141+Q74))^(Inputs!$C$14/Inputs!$C$18))</f>
        <v>1018272.25</v>
      </c>
      <c r="R145" s="38">
        <f>R142-R142*(1-(R141/(R141+R74))^(Inputs!$C$14/Inputs!$C$18))</f>
        <v>1047943.23</v>
      </c>
      <c r="S145" s="38">
        <f>S142-S142*(1-(S141/(S141+S74))^(Inputs!$C$14/Inputs!$C$18))</f>
        <v>1078420.328</v>
      </c>
      <c r="T145" s="38">
        <f>T142-T142*(1-(T141/(T141+T74))^(Inputs!$C$14/Inputs!$C$18))</f>
        <v>1109088.881</v>
      </c>
      <c r="U145" s="38">
        <f>U142-U142*(1-(U141/(U141+U74))^(Inputs!$C$14/Inputs!$C$18))</f>
        <v>1140472.454</v>
      </c>
      <c r="V145" s="38">
        <f>V142-V142*(1-(V141/(V141+V74))^(Inputs!$C$14/Inputs!$C$18))</f>
        <v>1172323.814</v>
      </c>
      <c r="W145" s="38">
        <f>W142-W142*(1-(W141/(W141+W74))^(Inputs!$C$14/Inputs!$C$18))</f>
        <v>1204290.344</v>
      </c>
      <c r="X145" s="38">
        <f>X142-X142*(1-(X141/(X141+X74))^(Inputs!$C$14/Inputs!$C$18))</f>
        <v>1236918.08</v>
      </c>
      <c r="Y145" s="38">
        <f>Y142-Y142*(1-(Y141/(Y141+Y74))^(Inputs!$C$14/Inputs!$C$18))</f>
        <v>1269642.186</v>
      </c>
      <c r="Z145" s="38">
        <f>Z142-Z142*(1-(Z141/(Z141+Z74))^(Inputs!$C$14/Inputs!$C$18))</f>
        <v>1303042.657</v>
      </c>
      <c r="AA145" s="38">
        <f>AA142-AA142*(1-(AA141/(AA141+AA74))^(Inputs!$C$14/Inputs!$C$18))</f>
        <v>1351568.716</v>
      </c>
      <c r="AB145" s="38">
        <f>AB142-AB142*(1-(AB141/(AB141+AB74))^(Inputs!$C$14/Inputs!$C$18))</f>
        <v>1394457.936</v>
      </c>
      <c r="AC145" s="38">
        <f>AC142-AC142*(1-(AC141/(AC141+AC74))^(Inputs!$C$14/Inputs!$C$18))</f>
        <v>1436728.277</v>
      </c>
      <c r="AD145" s="38">
        <f>AD142-AD142*(1-(AD141/(AD141+AD74))^(Inputs!$C$14/Inputs!$C$18))</f>
        <v>1477734.963</v>
      </c>
      <c r="AE145" s="38">
        <f>AE142-AE142*(1-(AE141/(AE141+AE74))^(Inputs!$C$14/Inputs!$C$18))</f>
        <v>1518355.96</v>
      </c>
      <c r="AF145" s="38">
        <f>AF142-AF142*(1-(AF141/(AF141+AF74))^(Inputs!$C$14/Inputs!$C$18))</f>
        <v>1558110.661</v>
      </c>
      <c r="AG145" s="38">
        <f>AG142-AG142*(1-(AG141/(AG141+AG74))^(Inputs!$C$14/Inputs!$C$18))</f>
        <v>1635143.166</v>
      </c>
      <c r="AH145" s="38">
        <f>AH142-AH142*(1-(AH141/(AH141+AH74))^(Inputs!$C$14/Inputs!$C$18))</f>
        <v>1700518.133</v>
      </c>
      <c r="AI145" s="38">
        <f>AI142-AI142*(1-(AI141/(AI141+AI74))^(Inputs!$C$14/Inputs!$C$18))</f>
        <v>1761573.61</v>
      </c>
      <c r="AJ145" s="38">
        <f>AJ142-AJ142*(1-(AJ141/(AJ141+AJ74))^(Inputs!$C$14/Inputs!$C$18))</f>
        <v>1819828.961</v>
      </c>
      <c r="AK145" s="38">
        <f>AK142-AK142*(1-(AK141/(AK141+AK74))^(Inputs!$C$14/Inputs!$C$18))</f>
        <v>1875109.734</v>
      </c>
      <c r="AL145" s="38">
        <f>AL142-AL142*(1-(AL141/(AL141+AL74))^(Inputs!$C$14/Inputs!$C$18))</f>
        <v>1928531.738</v>
      </c>
      <c r="AM145" s="38">
        <f>AM142-AM142*(1-(AM141/(AM141+AM74))^(Inputs!$C$14/Inputs!$C$18))</f>
        <v>1980173.551</v>
      </c>
      <c r="AN145" s="38">
        <f>AN142-AN142*(1-(AN141/(AN141+AN74))^(Inputs!$C$14/Inputs!$C$18))</f>
        <v>2029126.845</v>
      </c>
      <c r="AO145" s="38">
        <f>AO142-AO142*(1-(AO141/(AO141+AO74))^(Inputs!$C$14/Inputs!$C$18))</f>
        <v>2077748.416</v>
      </c>
      <c r="AP145" s="38">
        <f>AP142-AP142*(1-(AP141/(AP141+AP74))^(Inputs!$C$14/Inputs!$C$18))</f>
        <v>2125060.318</v>
      </c>
      <c r="AQ145" s="38">
        <f>AQ142-AQ142*(1-(AQ141/(AQ141+AQ74))^(Inputs!$C$14/Inputs!$C$18))</f>
        <v>2171964.976</v>
      </c>
      <c r="AR145" s="38">
        <f>AR142-AR142*(1-(AR141/(AR141+AR74))^(Inputs!$C$14/Inputs!$C$18))</f>
        <v>2217858.712</v>
      </c>
      <c r="AS145" s="38">
        <f>AS142-AS142*(1-(AS141/(AS141+AS74))^(Inputs!$C$14/Inputs!$C$18))</f>
        <v>2313876.529</v>
      </c>
      <c r="AT145" s="38">
        <f>AT142-AT142*(1-(AT141/(AT141+AT74))^(Inputs!$C$14/Inputs!$C$18))</f>
        <v>2394790.365</v>
      </c>
      <c r="AU145" s="38">
        <f>AU142-AU142*(1-(AU141/(AU141+AU74))^(Inputs!$C$14/Inputs!$C$18))</f>
        <v>2470529.042</v>
      </c>
      <c r="AV145" s="38">
        <f>AV142-AV142*(1-(AV141/(AV141+AV74))^(Inputs!$C$14/Inputs!$C$18))</f>
        <v>2542758.675</v>
      </c>
      <c r="AW145" s="38">
        <f>AW142-AW142*(1-(AW141/(AW141+AW74))^(Inputs!$C$14/Inputs!$C$18))</f>
        <v>2611240.893</v>
      </c>
      <c r="AX145" s="38">
        <f>AX142-AX142*(1-(AX141/(AX141+AX74))^(Inputs!$C$14/Inputs!$C$18))</f>
        <v>2677128.26</v>
      </c>
      <c r="AY145" s="38">
        <f>AY142-AY142*(1-(AY141/(AY141+AY74))^(Inputs!$C$14/Inputs!$C$18))</f>
        <v>2740477.025</v>
      </c>
      <c r="AZ145" s="38">
        <f>AZ142-AZ142*(1-(AZ141/(AZ141+AZ74))^(Inputs!$C$14/Inputs!$C$18))</f>
        <v>2800759.557</v>
      </c>
      <c r="BA145" s="38">
        <f>BA142-BA142*(1-(BA141/(BA141+BA74))^(Inputs!$C$14/Inputs!$C$18))</f>
        <v>2859681.196</v>
      </c>
      <c r="BB145" s="38">
        <f>BB142-BB142*(1-(BB141/(BB141+BB74))^(Inputs!$C$14/Inputs!$C$18))</f>
        <v>2916517.541</v>
      </c>
      <c r="BC145" s="38">
        <f>BC142-BC142*(1-(BC141/(BC141+BC74))^(Inputs!$C$14/Inputs!$C$18))</f>
        <v>2972188.564</v>
      </c>
      <c r="BD145" s="38">
        <f>BD142-BD142*(1-(BD141/(BD141+BD74))^(Inputs!$C$14/Inputs!$C$18))</f>
        <v>3026133.553</v>
      </c>
      <c r="BE145" s="38">
        <f>BE142-BE142*(1-(BE141/(BE141+BE74))^(Inputs!$C$14/Inputs!$C$18))</f>
        <v>3079191.546</v>
      </c>
      <c r="BF145" s="38">
        <f>BF142-BF142*(1-(BF141/(BF141+BF74))^(Inputs!$C$14/Inputs!$C$18))</f>
        <v>3066645.33</v>
      </c>
      <c r="BG145" s="38">
        <f>BG142-BG142*(1-(BG141/(BG141+BG74))^(Inputs!$C$14/Inputs!$C$18))</f>
        <v>3061766.518</v>
      </c>
      <c r="BH145" s="38">
        <f>BH142-BH142*(1-(BH141/(BH141+BH74))^(Inputs!$C$14/Inputs!$C$18))</f>
        <v>3062811.834</v>
      </c>
      <c r="BI145" s="38">
        <f>BI142-BI142*(1-(BI141/(BI141+BI74))^(Inputs!$C$14/Inputs!$C$18))</f>
        <v>3068365.932</v>
      </c>
      <c r="BJ145" s="38">
        <f>BJ142-BJ142*(1-(BJ141/(BJ141+BJ74))^(Inputs!$C$14/Inputs!$C$18))</f>
        <v>3078312.363</v>
      </c>
      <c r="BK145" s="38">
        <f>BK142-BK142*(1-(BK141/(BK141+BK74))^(Inputs!$C$14/Inputs!$C$18))</f>
        <v>3091737.758</v>
      </c>
      <c r="BL145" s="38">
        <f>BL142-BL142*(1-(BL141/(BL141+BL74))^(Inputs!$C$14/Inputs!$C$18))</f>
        <v>3107015.272</v>
      </c>
      <c r="BM145" s="38">
        <f>BM142-BM142*(1-(BM141/(BM141+BM74))^(Inputs!$C$14/Inputs!$C$18))</f>
        <v>3125475.421</v>
      </c>
      <c r="BN145" s="38">
        <f>BN142-BN142*(1-(BN141/(BN141+BN74))^(Inputs!$C$14/Inputs!$C$18))</f>
        <v>3145692.984</v>
      </c>
      <c r="BO145" s="38">
        <f>BO142-BO142*(1-(BO141/(BO141+BO74))^(Inputs!$C$14/Inputs!$C$18))</f>
        <v>3167882.074</v>
      </c>
      <c r="BP145" s="38">
        <f>BP142-BP142*(1-(BP141/(BP141+BP74))^(Inputs!$C$14/Inputs!$C$18))</f>
        <v>3191125.409</v>
      </c>
      <c r="BQ145" s="38">
        <f>BQ142-BQ142*(1-(BQ141/(BQ141+BQ74))^(Inputs!$C$14/Inputs!$C$18))</f>
        <v>3215692.016</v>
      </c>
      <c r="BR145" s="38">
        <f>BR142-BR142*(1-(BR141/(BR141+BR74))^(Inputs!$C$14/Inputs!$C$18))</f>
        <v>3241115.879</v>
      </c>
      <c r="BS145" s="38">
        <f>BS142-BS142*(1-(BS141/(BS141+BS74))^(Inputs!$C$14/Inputs!$C$18))</f>
        <v>3266898.056</v>
      </c>
      <c r="BT145" s="38">
        <f>BT142-BT142*(1-(BT141/(BT141+BT74))^(Inputs!$C$14/Inputs!$C$18))</f>
        <v>3293331.595</v>
      </c>
      <c r="BU145" s="38">
        <f>BU142-BU142*(1-(BU141/(BU141+BU74))^(Inputs!$C$14/Inputs!$C$18))</f>
        <v>3319805.11</v>
      </c>
      <c r="BV145" s="38">
        <f>BV142-BV142*(1-(BV141/(BV141+BV74))^(Inputs!$C$14/Inputs!$C$18))</f>
        <v>3346639.885</v>
      </c>
      <c r="BW145" s="38">
        <f>BW142-BW142*(1-(BW141/(BW141+BW74))^(Inputs!$C$14/Inputs!$C$18))</f>
        <v>3373522.647</v>
      </c>
      <c r="BX145" s="38">
        <f>BX142-BX142*(1-(BX141/(BX141+BX74))^(Inputs!$C$14/Inputs!$C$18))</f>
        <v>3399642.779</v>
      </c>
      <c r="BY145" s="38">
        <f>BY142-BY142*(1-(BY141/(BY141+BY74))^(Inputs!$C$14/Inputs!$C$18))</f>
        <v>3426116.689</v>
      </c>
      <c r="BZ145" s="38">
        <f>BZ142-BZ142*(1-(BZ141/(BZ141+BZ74))^(Inputs!$C$14/Inputs!$C$18))</f>
        <v>3452193.731</v>
      </c>
      <c r="CA145" s="38">
        <f>CA142-CA142*(1-(CA141/(CA141+CA74))^(Inputs!$C$14/Inputs!$C$18))</f>
        <v>3478175.02</v>
      </c>
      <c r="CB145" s="38">
        <f>CB142-CB142*(1-(CB141/(CB141+CB74))^(Inputs!$C$14/Inputs!$C$18))</f>
        <v>3503619.432</v>
      </c>
      <c r="CC145" s="38">
        <f>CC142-CC142*(1-(CC141/(CC141+CC74))^(Inputs!$C$14/Inputs!$C$18))</f>
        <v>3528811.499</v>
      </c>
      <c r="CD145" s="38">
        <f>CD142-CD142*(1-(CD141/(CD141+CD74))^(Inputs!$C$14/Inputs!$C$18))</f>
        <v>3553566.917</v>
      </c>
      <c r="CE145" s="38">
        <f>CE142-CE142*(1-(CE141/(CE141+CE74))^(Inputs!$C$14/Inputs!$C$18))</f>
        <v>3577681.599</v>
      </c>
      <c r="CF145" s="38">
        <f>CF142-CF142*(1-(CF141/(CF141+CF74))^(Inputs!$C$14/Inputs!$C$18))</f>
        <v>3601403.517</v>
      </c>
      <c r="CG145" s="38">
        <f>CG142-CG142*(1-(CG141/(CG141+CG74))^(Inputs!$C$14/Inputs!$C$18))</f>
        <v>3624451.381</v>
      </c>
      <c r="CH145" s="38">
        <f>CH142-CH142*(1-(CH141/(CH141+CH74))^(Inputs!$C$14/Inputs!$C$18))</f>
        <v>3647065.445</v>
      </c>
      <c r="CI145" s="38">
        <f>CI142-CI142*(1-(CI141/(CI141+CI74))^(Inputs!$C$14/Inputs!$C$18))</f>
        <v>3709650.128</v>
      </c>
      <c r="CJ145" s="38">
        <f>CJ142-CJ142*(1-(CJ141/(CJ141+CJ74))^(Inputs!$C$14/Inputs!$C$18))</f>
        <v>3759076.119</v>
      </c>
      <c r="CK145" s="38">
        <f>CK142-CK142*(1-(CK141/(CK141+CK74))^(Inputs!$C$14/Inputs!$C$18))</f>
        <v>3804779.39</v>
      </c>
      <c r="CL145" s="38">
        <f>CL142-CL142*(1-(CL141/(CL141+CL74))^(Inputs!$C$14/Inputs!$C$18))</f>
        <v>3847103.202</v>
      </c>
      <c r="CM145" s="38">
        <f>CM142-CM142*(1-(CM141/(CM141+CM74))^(Inputs!$C$14/Inputs!$C$18))</f>
        <v>3886568.778</v>
      </c>
      <c r="CN145" s="38">
        <f>CN142-CN142*(1-(CN141/(CN141+CN74))^(Inputs!$C$14/Inputs!$C$18))</f>
        <v>3923256.174</v>
      </c>
      <c r="CO145" s="38">
        <f>CO142-CO142*(1-(CO141/(CO141+CO74))^(Inputs!$C$14/Inputs!$C$18))</f>
        <v>3957587.458</v>
      </c>
      <c r="CP145" s="38">
        <f>CP142-CP142*(1-(CP141/(CP141+CP74))^(Inputs!$C$14/Inputs!$C$18))</f>
        <v>3989715.294</v>
      </c>
      <c r="CQ145" s="38">
        <f>CQ142-CQ142*(1-(CQ141/(CQ141+CQ74))^(Inputs!$C$14/Inputs!$C$18))</f>
        <v>4019757.8</v>
      </c>
      <c r="CR145" s="38">
        <f>CR142-CR142*(1-(CR141/(CR141+CR74))^(Inputs!$C$14/Inputs!$C$18))</f>
        <v>4048031.276</v>
      </c>
      <c r="CS145" s="38">
        <f>CS142-CS142*(1-(CS141/(CS141+CS74))^(Inputs!$C$14/Inputs!$C$18))</f>
        <v>4074572.645</v>
      </c>
      <c r="CT145" s="38">
        <f>CT142-CT142*(1-(CT141/(CT141+CT74))^(Inputs!$C$14/Inputs!$C$18))</f>
        <v>4099649.668</v>
      </c>
      <c r="CU145" s="38">
        <f>CU142-CU142*(1-(CU141/(CU141+CU74))^(Inputs!$C$14/Inputs!$C$18))</f>
        <v>4123339.818</v>
      </c>
      <c r="CV145" s="38">
        <f>CV142-CV142*(1-(CV141/(CV141+CV74))^(Inputs!$C$14/Inputs!$C$18))</f>
        <v>4145640.545</v>
      </c>
      <c r="CW145" s="38">
        <f>CW142-CW142*(1-(CW141/(CW141+CW74))^(Inputs!$C$14/Inputs!$C$18))</f>
        <v>4166853.136</v>
      </c>
      <c r="CX145" s="38">
        <f>CX142-CX142*(1-(CX141/(CX141+CX74))^(Inputs!$C$14/Inputs!$C$18))</f>
        <v>4186945.02</v>
      </c>
      <c r="CY145" s="38">
        <f>CY142-CY142*(1-(CY141/(CY141+CY74))^(Inputs!$C$14/Inputs!$C$18))</f>
        <v>4206084.896</v>
      </c>
      <c r="CZ145" s="38">
        <f>CZ142-CZ142*(1-(CZ141/(CZ141+CZ74))^(Inputs!$C$14/Inputs!$C$18))</f>
        <v>4224263.015</v>
      </c>
      <c r="DA145" s="38">
        <f>DA142-DA142*(1-(DA141/(DA141+DA74))^(Inputs!$C$14/Inputs!$C$18))</f>
        <v>4241621.118</v>
      </c>
      <c r="DB145" s="38">
        <f>DB142-DB142*(1-(DB141/(DB141+DB74))^(Inputs!$C$14/Inputs!$C$18))</f>
        <v>4258187.986</v>
      </c>
      <c r="DC145" s="38">
        <f>DC142-DC142*(1-(DC141/(DC141+DC74))^(Inputs!$C$14/Inputs!$C$18))</f>
        <v>4273981.098</v>
      </c>
      <c r="DD145" s="38">
        <f>DD142-DD142*(1-(DD141/(DD141+DD74))^(Inputs!$C$14/Inputs!$C$18))</f>
        <v>4289108.473</v>
      </c>
      <c r="DE145" s="38">
        <f>DE142-DE142*(1-(DE141/(DE141+DE74))^(Inputs!$C$14/Inputs!$C$18))</f>
        <v>4303561.181</v>
      </c>
      <c r="DF145" s="38">
        <f>DF142-DF142*(1-(DF141/(DF141+DF74))^(Inputs!$C$14/Inputs!$C$18))</f>
        <v>4317432.591</v>
      </c>
      <c r="DG145" s="38">
        <f>DG142-DG142*(1-(DG141/(DG141+DG74))^(Inputs!$C$14/Inputs!$C$18))</f>
        <v>4330737.691</v>
      </c>
      <c r="DH145" s="38">
        <f>DH142-DH142*(1-(DH141/(DH141+DH74))^(Inputs!$C$14/Inputs!$C$18))</f>
        <v>4343433.863</v>
      </c>
      <c r="DI145" s="38">
        <f>DI142-DI142*(1-(DI141/(DI141+DI74))^(Inputs!$C$14/Inputs!$C$18))</f>
        <v>4355681.14</v>
      </c>
      <c r="DJ145" s="38">
        <f>DJ142-DJ142*(1-(DJ141/(DJ141+DJ74))^(Inputs!$C$14/Inputs!$C$18))</f>
        <v>4367438.221</v>
      </c>
      <c r="DK145" s="38">
        <f>DK142-DK142*(1-(DK141/(DK141+DK74))^(Inputs!$C$14/Inputs!$C$18))</f>
        <v>4378767.462</v>
      </c>
      <c r="DL145" s="38">
        <f>DL142-DL142*(1-(DL141/(DL141+DL74))^(Inputs!$C$14/Inputs!$C$18))</f>
        <v>4389654.426</v>
      </c>
      <c r="DM145" s="38">
        <f>DM142-DM142*(1-(DM141/(DM141+DM74))^(Inputs!$C$14/Inputs!$C$18))</f>
        <v>4400153.931</v>
      </c>
      <c r="DN145" s="38">
        <f>DN142-DN142*(1-(DN141/(DN141+DN74))^(Inputs!$C$14/Inputs!$C$18))</f>
        <v>4410272.661</v>
      </c>
      <c r="DO145" s="38">
        <f>DO142-DO142*(1-(DO141/(DO141+DO74))^(Inputs!$C$14/Inputs!$C$18))</f>
        <v>4420012.891</v>
      </c>
      <c r="DP145" s="38">
        <f>DP142-DP142*(1-(DP141/(DP141+DP74))^(Inputs!$C$14/Inputs!$C$18))</f>
        <v>4429419.053</v>
      </c>
      <c r="DQ145" s="38">
        <f>DQ142-DQ142*(1-(DQ141/(DQ141+DQ74))^(Inputs!$C$14/Inputs!$C$18))</f>
        <v>4438482.831</v>
      </c>
      <c r="DR145" s="38">
        <f>DR142-DR142*(1-(DR141/(DR141+DR74))^(Inputs!$C$14/Inputs!$C$18))</f>
        <v>4447244.454</v>
      </c>
    </row>
    <row r="146" ht="14.25" customHeight="1" outlineLevel="1">
      <c r="B146" s="277" t="s">
        <v>281</v>
      </c>
      <c r="C146" s="295">
        <f t="shared" ref="C146:DR146" si="82">C145/C144</f>
        <v>0.3089113898</v>
      </c>
      <c r="D146" s="295">
        <f t="shared" si="82"/>
        <v>0.2739663469</v>
      </c>
      <c r="E146" s="295">
        <f t="shared" si="82"/>
        <v>0.2501569531</v>
      </c>
      <c r="F146" s="295">
        <f t="shared" si="82"/>
        <v>0.2316033173</v>
      </c>
      <c r="G146" s="295">
        <f t="shared" si="82"/>
        <v>0.2170916967</v>
      </c>
      <c r="H146" s="295">
        <f t="shared" si="82"/>
        <v>0.205596833</v>
      </c>
      <c r="I146" s="295">
        <f t="shared" si="82"/>
        <v>0.1701136103</v>
      </c>
      <c r="J146" s="295">
        <f t="shared" si="82"/>
        <v>0.1682566505</v>
      </c>
      <c r="K146" s="295">
        <f t="shared" si="82"/>
        <v>0.1668598859</v>
      </c>
      <c r="L146" s="295">
        <f t="shared" si="82"/>
        <v>0.1661091968</v>
      </c>
      <c r="M146" s="295">
        <f t="shared" si="82"/>
        <v>0.1656910326</v>
      </c>
      <c r="N146" s="295">
        <f t="shared" si="82"/>
        <v>0.1656667784</v>
      </c>
      <c r="O146" s="295">
        <f t="shared" si="82"/>
        <v>0.165898872</v>
      </c>
      <c r="P146" s="295">
        <f t="shared" si="82"/>
        <v>0.1659926112</v>
      </c>
      <c r="Q146" s="295">
        <f t="shared" si="82"/>
        <v>0.1664659518</v>
      </c>
      <c r="R146" s="295">
        <f t="shared" si="82"/>
        <v>0.1670100942</v>
      </c>
      <c r="S146" s="295">
        <f t="shared" si="82"/>
        <v>0.1677043281</v>
      </c>
      <c r="T146" s="295">
        <f t="shared" si="82"/>
        <v>0.1683836045</v>
      </c>
      <c r="U146" s="295">
        <f t="shared" si="82"/>
        <v>0.1691850299</v>
      </c>
      <c r="V146" s="295">
        <f t="shared" si="82"/>
        <v>0.1700450739</v>
      </c>
      <c r="W146" s="295">
        <f t="shared" si="82"/>
        <v>0.1708381696</v>
      </c>
      <c r="X146" s="295">
        <f t="shared" si="82"/>
        <v>0.1717291514</v>
      </c>
      <c r="Y146" s="295">
        <f t="shared" si="82"/>
        <v>0.1725675373</v>
      </c>
      <c r="Z146" s="295">
        <f t="shared" si="82"/>
        <v>0.1734920624</v>
      </c>
      <c r="AA146" s="295">
        <f t="shared" si="82"/>
        <v>0.1783061925</v>
      </c>
      <c r="AB146" s="295">
        <f t="shared" si="82"/>
        <v>0.1823663756</v>
      </c>
      <c r="AC146" s="295">
        <f t="shared" si="82"/>
        <v>0.1860822386</v>
      </c>
      <c r="AD146" s="295">
        <f t="shared" si="82"/>
        <v>0.1892974647</v>
      </c>
      <c r="AE146" s="295">
        <f t="shared" si="82"/>
        <v>0.1921966783</v>
      </c>
      <c r="AF146" s="295">
        <f t="shared" si="82"/>
        <v>0.1947124571</v>
      </c>
      <c r="AG146" s="295">
        <f t="shared" si="82"/>
        <v>0.2063634705</v>
      </c>
      <c r="AH146" s="295">
        <f t="shared" si="82"/>
        <v>0.217267802</v>
      </c>
      <c r="AI146" s="295">
        <f t="shared" si="82"/>
        <v>0.2269414212</v>
      </c>
      <c r="AJ146" s="295">
        <f t="shared" si="82"/>
        <v>0.2356520536</v>
      </c>
      <c r="AK146" s="295">
        <f t="shared" si="82"/>
        <v>0.2433561831</v>
      </c>
      <c r="AL146" s="295">
        <f t="shared" si="82"/>
        <v>0.2503243943</v>
      </c>
      <c r="AM146" s="295">
        <f t="shared" si="82"/>
        <v>0.2566095274</v>
      </c>
      <c r="AN146" s="295">
        <f t="shared" si="82"/>
        <v>0.2619673888</v>
      </c>
      <c r="AO146" s="295">
        <f t="shared" si="82"/>
        <v>0.2670374281</v>
      </c>
      <c r="AP146" s="295">
        <f t="shared" si="82"/>
        <v>0.2716210808</v>
      </c>
      <c r="AQ146" s="295">
        <f t="shared" si="82"/>
        <v>0.275893642</v>
      </c>
      <c r="AR146" s="295">
        <f t="shared" si="82"/>
        <v>0.2797555056</v>
      </c>
      <c r="AS146" s="295">
        <f t="shared" si="82"/>
        <v>0.2961455198</v>
      </c>
      <c r="AT146" s="295">
        <f t="shared" si="82"/>
        <v>0.311927101</v>
      </c>
      <c r="AU146" s="295">
        <f t="shared" si="82"/>
        <v>0.326417175</v>
      </c>
      <c r="AV146" s="295">
        <f t="shared" si="82"/>
        <v>0.3398592866</v>
      </c>
      <c r="AW146" s="295">
        <f t="shared" si="82"/>
        <v>0.3521631602</v>
      </c>
      <c r="AX146" s="295">
        <f t="shared" si="82"/>
        <v>0.3635909659</v>
      </c>
      <c r="AY146" s="295">
        <f t="shared" si="82"/>
        <v>0.374174174</v>
      </c>
      <c r="AZ146" s="295">
        <f t="shared" si="82"/>
        <v>0.3837385083</v>
      </c>
      <c r="BA146" s="295">
        <f t="shared" si="82"/>
        <v>0.392765491</v>
      </c>
      <c r="BB146" s="295">
        <f t="shared" si="82"/>
        <v>0.4010932806</v>
      </c>
      <c r="BC146" s="295">
        <f t="shared" si="82"/>
        <v>0.4089307193</v>
      </c>
      <c r="BD146" s="295">
        <f t="shared" si="82"/>
        <v>0.416168362</v>
      </c>
      <c r="BE146" s="295">
        <f t="shared" si="82"/>
        <v>0.423023531</v>
      </c>
      <c r="BF146" s="295">
        <f t="shared" si="82"/>
        <v>0.4119598872</v>
      </c>
      <c r="BG146" s="295">
        <f t="shared" si="82"/>
        <v>0.4032954492</v>
      </c>
      <c r="BH146" s="295">
        <f t="shared" si="82"/>
        <v>0.3965934453</v>
      </c>
      <c r="BI146" s="295">
        <f t="shared" si="82"/>
        <v>0.3913401584</v>
      </c>
      <c r="BJ146" s="295">
        <f t="shared" si="82"/>
        <v>0.3873947234</v>
      </c>
      <c r="BK146" s="295">
        <f t="shared" si="82"/>
        <v>0.3844794277</v>
      </c>
      <c r="BL146" s="295">
        <f t="shared" si="82"/>
        <v>0.3821226623</v>
      </c>
      <c r="BM146" s="295">
        <f t="shared" si="82"/>
        <v>0.3806290873</v>
      </c>
      <c r="BN146" s="295">
        <f t="shared" si="82"/>
        <v>0.3796530901</v>
      </c>
      <c r="BO146" s="295">
        <f t="shared" si="82"/>
        <v>0.3791685072</v>
      </c>
      <c r="BP146" s="295">
        <f t="shared" si="82"/>
        <v>0.3789731611</v>
      </c>
      <c r="BQ146" s="295">
        <f t="shared" si="82"/>
        <v>0.379104315</v>
      </c>
      <c r="BR146" s="295">
        <f t="shared" si="82"/>
        <v>0.3794600552</v>
      </c>
      <c r="BS146" s="295">
        <f t="shared" si="82"/>
        <v>0.3799020693</v>
      </c>
      <c r="BT146" s="295">
        <f t="shared" si="82"/>
        <v>0.3805030653</v>
      </c>
      <c r="BU146" s="295">
        <f t="shared" si="82"/>
        <v>0.3811284075</v>
      </c>
      <c r="BV146" s="295">
        <f t="shared" si="82"/>
        <v>0.3818370388</v>
      </c>
      <c r="BW146" s="295">
        <f t="shared" si="82"/>
        <v>0.3825708766</v>
      </c>
      <c r="BX146" s="295">
        <f t="shared" si="82"/>
        <v>0.3831346245</v>
      </c>
      <c r="BY146" s="295">
        <f t="shared" si="82"/>
        <v>0.3837895925</v>
      </c>
      <c r="BZ146" s="295">
        <f t="shared" si="82"/>
        <v>0.384388627</v>
      </c>
      <c r="CA146" s="295">
        <f t="shared" si="82"/>
        <v>0.384965543</v>
      </c>
      <c r="CB146" s="295">
        <f t="shared" si="82"/>
        <v>0.3854456217</v>
      </c>
      <c r="CC146" s="295">
        <f t="shared" si="82"/>
        <v>0.385884978</v>
      </c>
      <c r="CD146" s="295">
        <f t="shared" si="82"/>
        <v>0.3862557695</v>
      </c>
      <c r="CE146" s="295">
        <f t="shared" si="82"/>
        <v>0.3865074775</v>
      </c>
      <c r="CF146" s="295">
        <f t="shared" si="82"/>
        <v>0.3867013656</v>
      </c>
      <c r="CG146" s="295">
        <f t="shared" si="82"/>
        <v>0.3867848466</v>
      </c>
      <c r="CH146" s="295">
        <f t="shared" si="82"/>
        <v>0.3868045307</v>
      </c>
      <c r="CI146" s="295">
        <f t="shared" si="82"/>
        <v>0.39533514</v>
      </c>
      <c r="CJ146" s="295">
        <f t="shared" si="82"/>
        <v>0.4033202284</v>
      </c>
      <c r="CK146" s="295">
        <f t="shared" si="82"/>
        <v>0.4105879662</v>
      </c>
      <c r="CL146" s="295">
        <f t="shared" si="82"/>
        <v>0.4171237095</v>
      </c>
      <c r="CM146" s="295">
        <f t="shared" si="82"/>
        <v>0.4230151205</v>
      </c>
      <c r="CN146" s="295">
        <f t="shared" si="82"/>
        <v>0.428291166</v>
      </c>
      <c r="CO146" s="295">
        <f t="shared" si="82"/>
        <v>0.4330409478</v>
      </c>
      <c r="CP146" s="295">
        <f t="shared" si="82"/>
        <v>0.4373064451</v>
      </c>
      <c r="CQ146" s="295">
        <f t="shared" si="82"/>
        <v>0.4411124825</v>
      </c>
      <c r="CR146" s="295">
        <f t="shared" si="82"/>
        <v>0.4445347828</v>
      </c>
      <c r="CS146" s="295">
        <f t="shared" si="82"/>
        <v>0.4475882687</v>
      </c>
      <c r="CT146" s="295">
        <f t="shared" si="82"/>
        <v>0.4503318433</v>
      </c>
      <c r="CU146" s="295">
        <f t="shared" si="82"/>
        <v>0.4527902912</v>
      </c>
      <c r="CV146" s="295">
        <f t="shared" si="82"/>
        <v>0.4549632746</v>
      </c>
      <c r="CW146" s="295">
        <f t="shared" si="82"/>
        <v>0.4569219628</v>
      </c>
      <c r="CX146" s="295">
        <f t="shared" si="82"/>
        <v>0.4586657778</v>
      </c>
      <c r="CY146" s="295">
        <f t="shared" si="82"/>
        <v>0.4602285776</v>
      </c>
      <c r="CZ146" s="295">
        <f t="shared" si="82"/>
        <v>0.4616145254</v>
      </c>
      <c r="DA146" s="295">
        <f t="shared" si="82"/>
        <v>0.4628543828</v>
      </c>
      <c r="DB146" s="295">
        <f t="shared" si="82"/>
        <v>0.4639585821</v>
      </c>
      <c r="DC146" s="295">
        <f t="shared" si="82"/>
        <v>0.4649303701</v>
      </c>
      <c r="DD146" s="295">
        <f t="shared" si="82"/>
        <v>0.4657955238</v>
      </c>
      <c r="DE146" s="295">
        <f t="shared" si="82"/>
        <v>0.4665542769</v>
      </c>
      <c r="DF146" s="295">
        <f t="shared" si="82"/>
        <v>0.4672259964</v>
      </c>
      <c r="DG146" s="295">
        <f t="shared" si="82"/>
        <v>0.4678161944</v>
      </c>
      <c r="DH146" s="295">
        <f t="shared" si="82"/>
        <v>0.4683146971</v>
      </c>
      <c r="DI146" s="295">
        <f t="shared" si="82"/>
        <v>0.4687570713</v>
      </c>
      <c r="DJ146" s="295">
        <f t="shared" si="82"/>
        <v>0.4691367734</v>
      </c>
      <c r="DK146" s="295">
        <f t="shared" si="82"/>
        <v>0.4694635226</v>
      </c>
      <c r="DL146" s="295">
        <f t="shared" si="82"/>
        <v>0.4697362992</v>
      </c>
      <c r="DM146" s="295">
        <f t="shared" si="82"/>
        <v>0.4699657291</v>
      </c>
      <c r="DN146" s="295">
        <f t="shared" si="82"/>
        <v>0.4701539951</v>
      </c>
      <c r="DO146" s="295">
        <f t="shared" si="82"/>
        <v>0.4703003703</v>
      </c>
      <c r="DP146" s="295">
        <f t="shared" si="82"/>
        <v>0.4704143484</v>
      </c>
      <c r="DQ146" s="295">
        <f t="shared" si="82"/>
        <v>0.4704942183</v>
      </c>
      <c r="DR146" s="295">
        <f t="shared" si="82"/>
        <v>0.47054727</v>
      </c>
    </row>
    <row r="147" ht="14.25" customHeight="1" outlineLevel="1">
      <c r="A147" s="294" t="s">
        <v>282</v>
      </c>
      <c r="B147" s="277" t="s">
        <v>283</v>
      </c>
      <c r="C147" s="38">
        <f>C144+C105</f>
        <v>3221315.831</v>
      </c>
      <c r="D147" s="38">
        <f t="shared" ref="D147:DR147" si="83">D144+D105+C127</f>
        <v>3493925.44</v>
      </c>
      <c r="E147" s="38">
        <f t="shared" si="83"/>
        <v>3722279.482</v>
      </c>
      <c r="F147" s="38">
        <f t="shared" si="83"/>
        <v>3935148.949</v>
      </c>
      <c r="G147" s="38">
        <f t="shared" si="83"/>
        <v>4132247.299</v>
      </c>
      <c r="H147" s="38">
        <f t="shared" si="83"/>
        <v>4315358.667</v>
      </c>
      <c r="I147" s="38">
        <f t="shared" si="83"/>
        <v>4901024.815</v>
      </c>
      <c r="J147" s="38">
        <f t="shared" si="83"/>
        <v>5091883.21</v>
      </c>
      <c r="K147" s="38">
        <f t="shared" si="83"/>
        <v>5278237.763</v>
      </c>
      <c r="L147" s="38">
        <f t="shared" si="83"/>
        <v>5455670.737</v>
      </c>
      <c r="M147" s="38">
        <f t="shared" si="83"/>
        <v>5628842.236</v>
      </c>
      <c r="N147" s="38">
        <f t="shared" si="83"/>
        <v>5795935.367</v>
      </c>
      <c r="O147" s="38">
        <f t="shared" si="83"/>
        <v>5959331.689</v>
      </c>
      <c r="P147" s="38">
        <f t="shared" si="83"/>
        <v>6125715.476</v>
      </c>
      <c r="Q147" s="38">
        <f t="shared" si="83"/>
        <v>6284976.916</v>
      </c>
      <c r="R147" s="38">
        <f t="shared" si="83"/>
        <v>6443837.346</v>
      </c>
      <c r="S147" s="38">
        <f t="shared" si="83"/>
        <v>6600005.766</v>
      </c>
      <c r="T147" s="38">
        <f t="shared" si="83"/>
        <v>6757000.219</v>
      </c>
      <c r="U147" s="38">
        <f t="shared" si="83"/>
        <v>6911695.445</v>
      </c>
      <c r="V147" s="38">
        <f t="shared" si="83"/>
        <v>7065724.854</v>
      </c>
      <c r="W147" s="38">
        <f t="shared" si="83"/>
        <v>7221484.292</v>
      </c>
      <c r="X147" s="38">
        <f t="shared" si="83"/>
        <v>7375301.547</v>
      </c>
      <c r="Y147" s="38">
        <f t="shared" si="83"/>
        <v>7530768.157</v>
      </c>
      <c r="Z147" s="38">
        <f t="shared" si="83"/>
        <v>7684491.113</v>
      </c>
      <c r="AA147" s="38">
        <f t="shared" si="83"/>
        <v>7733032.255</v>
      </c>
      <c r="AB147" s="38">
        <f t="shared" si="83"/>
        <v>7799195.283</v>
      </c>
      <c r="AC147" s="38">
        <f t="shared" si="83"/>
        <v>7873569.931</v>
      </c>
      <c r="AD147" s="38">
        <f t="shared" si="83"/>
        <v>7960278.478</v>
      </c>
      <c r="AE147" s="38">
        <f t="shared" si="83"/>
        <v>8054312.794</v>
      </c>
      <c r="AF147" s="38">
        <f t="shared" si="83"/>
        <v>8157226.16</v>
      </c>
      <c r="AG147" s="38">
        <f t="shared" si="83"/>
        <v>8030954.591</v>
      </c>
      <c r="AH147" s="38">
        <f t="shared" si="83"/>
        <v>7933160.209</v>
      </c>
      <c r="AI147" s="38">
        <f t="shared" si="83"/>
        <v>7869335.703</v>
      </c>
      <c r="AJ147" s="38">
        <f t="shared" si="83"/>
        <v>7830146.387</v>
      </c>
      <c r="AK147" s="38">
        <f t="shared" si="83"/>
        <v>7813651.028</v>
      </c>
      <c r="AL147" s="38">
        <f t="shared" si="83"/>
        <v>7812954.229</v>
      </c>
      <c r="AM147" s="38">
        <f t="shared" si="83"/>
        <v>7826168.469</v>
      </c>
      <c r="AN147" s="38">
        <f t="shared" si="83"/>
        <v>7855670.807</v>
      </c>
      <c r="AO147" s="38">
        <f t="shared" si="83"/>
        <v>7890480.61</v>
      </c>
      <c r="AP147" s="38">
        <f t="shared" si="83"/>
        <v>7934146.865</v>
      </c>
      <c r="AQ147" s="38">
        <f t="shared" si="83"/>
        <v>7983139.326</v>
      </c>
      <c r="AR147" s="38">
        <f t="shared" si="83"/>
        <v>8038930.543</v>
      </c>
      <c r="AS147" s="38">
        <f t="shared" si="83"/>
        <v>7879313.206</v>
      </c>
      <c r="AT147" s="38">
        <f t="shared" si="83"/>
        <v>7742423.237</v>
      </c>
      <c r="AU147" s="38">
        <f t="shared" si="83"/>
        <v>7634297.378</v>
      </c>
      <c r="AV147" s="38">
        <f t="shared" si="83"/>
        <v>7547887.29</v>
      </c>
      <c r="AW147" s="38">
        <f t="shared" si="83"/>
        <v>7481534.368</v>
      </c>
      <c r="AX147" s="38">
        <f t="shared" si="83"/>
        <v>7429895.734</v>
      </c>
      <c r="AY147" s="38">
        <f t="shared" si="83"/>
        <v>7391306.823</v>
      </c>
      <c r="AZ147" s="38">
        <f t="shared" si="83"/>
        <v>7366026.325</v>
      </c>
      <c r="BA147" s="38">
        <f t="shared" si="83"/>
        <v>7348103.048</v>
      </c>
      <c r="BB147" s="38">
        <f t="shared" si="83"/>
        <v>7338863.286</v>
      </c>
      <c r="BC147" s="38">
        <f t="shared" si="83"/>
        <v>7335482.615</v>
      </c>
      <c r="BD147" s="38">
        <f t="shared" si="83"/>
        <v>7338713.141</v>
      </c>
      <c r="BE147" s="38">
        <f t="shared" si="83"/>
        <v>7346049.03</v>
      </c>
      <c r="BF147" s="38">
        <f t="shared" si="83"/>
        <v>7511608.478</v>
      </c>
      <c r="BG147" s="38">
        <f t="shared" si="83"/>
        <v>7658361.976</v>
      </c>
      <c r="BH147" s="38">
        <f t="shared" si="83"/>
        <v>7788560.143</v>
      </c>
      <c r="BI147" s="38">
        <f t="shared" si="83"/>
        <v>7906033.091</v>
      </c>
      <c r="BJ147" s="38">
        <f t="shared" si="83"/>
        <v>8011046.376</v>
      </c>
      <c r="BK147" s="38">
        <f t="shared" si="83"/>
        <v>8105978.305</v>
      </c>
      <c r="BL147" s="38">
        <f t="shared" si="83"/>
        <v>8195278.253</v>
      </c>
      <c r="BM147" s="38">
        <f t="shared" si="83"/>
        <v>8275073.833</v>
      </c>
      <c r="BN147" s="38">
        <f t="shared" si="83"/>
        <v>8349479.591</v>
      </c>
      <c r="BO147" s="38">
        <f t="shared" si="83"/>
        <v>8418282.883</v>
      </c>
      <c r="BP147" s="38">
        <f t="shared" si="83"/>
        <v>8483808.489</v>
      </c>
      <c r="BQ147" s="38">
        <f t="shared" si="83"/>
        <v>8545395.388</v>
      </c>
      <c r="BR147" s="38">
        <f t="shared" si="83"/>
        <v>8604323.298</v>
      </c>
      <c r="BS147" s="38">
        <f t="shared" si="83"/>
        <v>8662047.304</v>
      </c>
      <c r="BT147" s="38">
        <f t="shared" si="83"/>
        <v>8717618.291</v>
      </c>
      <c r="BU147" s="38">
        <f t="shared" si="83"/>
        <v>8772720.561</v>
      </c>
      <c r="BV147" s="38">
        <f t="shared" si="83"/>
        <v>8826502.536</v>
      </c>
      <c r="BW147" s="38">
        <f t="shared" si="83"/>
        <v>8879768.253</v>
      </c>
      <c r="BX147" s="38">
        <f t="shared" si="83"/>
        <v>8934697.489</v>
      </c>
      <c r="BY147" s="38">
        <f t="shared" si="83"/>
        <v>8988004.848</v>
      </c>
      <c r="BZ147" s="38">
        <f t="shared" si="83"/>
        <v>9041807.099</v>
      </c>
      <c r="CA147" s="38">
        <f t="shared" si="83"/>
        <v>9095455.188</v>
      </c>
      <c r="CB147" s="38">
        <f t="shared" si="83"/>
        <v>9149934.083</v>
      </c>
      <c r="CC147" s="38">
        <f t="shared" si="83"/>
        <v>9204454.857</v>
      </c>
      <c r="CD147" s="38">
        <f t="shared" si="83"/>
        <v>9259451.204</v>
      </c>
      <c r="CE147" s="38">
        <f t="shared" si="83"/>
        <v>9315474.499</v>
      </c>
      <c r="CF147" s="38">
        <f t="shared" si="83"/>
        <v>9371728.533</v>
      </c>
      <c r="CG147" s="38">
        <f t="shared" si="83"/>
        <v>9428943.968</v>
      </c>
      <c r="CH147" s="38">
        <f t="shared" si="83"/>
        <v>9486466.247</v>
      </c>
      <c r="CI147" s="38">
        <f t="shared" si="83"/>
        <v>9413982.967</v>
      </c>
      <c r="CJ147" s="38">
        <f t="shared" si="83"/>
        <v>9349779.522</v>
      </c>
      <c r="CK147" s="38">
        <f t="shared" si="83"/>
        <v>9296046.566</v>
      </c>
      <c r="CL147" s="38">
        <f t="shared" si="83"/>
        <v>9252433.531</v>
      </c>
      <c r="CM147" s="38">
        <f t="shared" si="83"/>
        <v>9217203.219</v>
      </c>
      <c r="CN147" s="38">
        <f t="shared" si="83"/>
        <v>9189597.298</v>
      </c>
      <c r="CO147" s="38">
        <f t="shared" si="83"/>
        <v>9168208.56</v>
      </c>
      <c r="CP147" s="38">
        <f t="shared" si="83"/>
        <v>9152342.708</v>
      </c>
      <c r="CQ147" s="38">
        <f t="shared" si="83"/>
        <v>9141475.748</v>
      </c>
      <c r="CR147" s="38">
        <f t="shared" si="83"/>
        <v>9134606.499</v>
      </c>
      <c r="CS147" s="38">
        <f t="shared" si="83"/>
        <v>9131477.845</v>
      </c>
      <c r="CT147" s="38">
        <f t="shared" si="83"/>
        <v>9131334.374</v>
      </c>
      <c r="CU147" s="38">
        <f t="shared" si="83"/>
        <v>9133871.965</v>
      </c>
      <c r="CV147" s="38">
        <f t="shared" si="83"/>
        <v>9139006.921</v>
      </c>
      <c r="CW147" s="38">
        <f t="shared" si="83"/>
        <v>9145934.198</v>
      </c>
      <c r="CX147" s="38">
        <f t="shared" si="83"/>
        <v>9154678.02</v>
      </c>
      <c r="CY147" s="38">
        <f t="shared" si="83"/>
        <v>9164830.274</v>
      </c>
      <c r="CZ147" s="38">
        <f t="shared" si="83"/>
        <v>9176349.567</v>
      </c>
      <c r="DA147" s="38">
        <f t="shared" si="83"/>
        <v>9188889.603</v>
      </c>
      <c r="DB147" s="38">
        <f t="shared" si="83"/>
        <v>9202356.054</v>
      </c>
      <c r="DC147" s="38">
        <f t="shared" si="83"/>
        <v>9216699.254</v>
      </c>
      <c r="DD147" s="38">
        <f t="shared" si="83"/>
        <v>9231648.044</v>
      </c>
      <c r="DE147" s="38">
        <f t="shared" si="83"/>
        <v>9247215.498</v>
      </c>
      <c r="DF147" s="38">
        <f t="shared" si="83"/>
        <v>9263193.889</v>
      </c>
      <c r="DG147" s="38">
        <f t="shared" si="83"/>
        <v>9279545.239</v>
      </c>
      <c r="DH147" s="38">
        <f t="shared" si="83"/>
        <v>9296367.199</v>
      </c>
      <c r="DI147" s="38">
        <f t="shared" si="83"/>
        <v>9313289.779</v>
      </c>
      <c r="DJ147" s="38">
        <f t="shared" si="83"/>
        <v>9330420.513</v>
      </c>
      <c r="DK147" s="38">
        <f t="shared" si="83"/>
        <v>9347647.881</v>
      </c>
      <c r="DL147" s="38">
        <f t="shared" si="83"/>
        <v>9364998.542</v>
      </c>
      <c r="DM147" s="38">
        <f t="shared" si="83"/>
        <v>9382364.046</v>
      </c>
      <c r="DN147" s="38">
        <f t="shared" si="83"/>
        <v>9399739.333</v>
      </c>
      <c r="DO147" s="38">
        <f t="shared" si="83"/>
        <v>9417135.71</v>
      </c>
      <c r="DP147" s="38">
        <f t="shared" si="83"/>
        <v>9434461.549</v>
      </c>
      <c r="DQ147" s="38">
        <f t="shared" si="83"/>
        <v>9451750.037</v>
      </c>
      <c r="DR147" s="38">
        <f t="shared" si="83"/>
        <v>9468929.267</v>
      </c>
    </row>
    <row r="148" ht="14.25" customHeight="1" outlineLevel="1">
      <c r="B148" s="277" t="s">
        <v>284</v>
      </c>
      <c r="C148" s="38">
        <f t="shared" ref="C148:DR148" si="84">C145+(C147-C144)*C146</f>
        <v>995101.1505</v>
      </c>
      <c r="D148" s="38">
        <f t="shared" si="84"/>
        <v>957217.9892</v>
      </c>
      <c r="E148" s="38">
        <f t="shared" si="84"/>
        <v>931154.0938</v>
      </c>
      <c r="F148" s="38">
        <f t="shared" si="84"/>
        <v>911393.5508</v>
      </c>
      <c r="G148" s="38">
        <f t="shared" si="84"/>
        <v>897076.5772</v>
      </c>
      <c r="H148" s="38">
        <f t="shared" si="84"/>
        <v>887224.0754</v>
      </c>
      <c r="I148" s="38">
        <f t="shared" si="84"/>
        <v>833731.0255</v>
      </c>
      <c r="J148" s="38">
        <f t="shared" si="84"/>
        <v>856743.2138</v>
      </c>
      <c r="K148" s="38">
        <f t="shared" si="84"/>
        <v>880726.151</v>
      </c>
      <c r="L148" s="38">
        <f t="shared" si="84"/>
        <v>906237.0839</v>
      </c>
      <c r="M148" s="38">
        <f t="shared" si="84"/>
        <v>932648.6823</v>
      </c>
      <c r="N148" s="38">
        <f t="shared" si="84"/>
        <v>960193.9398</v>
      </c>
      <c r="O148" s="38">
        <f t="shared" si="84"/>
        <v>988646.405</v>
      </c>
      <c r="P148" s="38">
        <f t="shared" si="84"/>
        <v>1016823.507</v>
      </c>
      <c r="Q148" s="38">
        <f t="shared" si="84"/>
        <v>1046234.664</v>
      </c>
      <c r="R148" s="38">
        <f t="shared" si="84"/>
        <v>1076185.882</v>
      </c>
      <c r="S148" s="38">
        <f t="shared" si="84"/>
        <v>1106849.533</v>
      </c>
      <c r="T148" s="38">
        <f t="shared" si="84"/>
        <v>1137768.052</v>
      </c>
      <c r="U148" s="38">
        <f t="shared" si="84"/>
        <v>1169355.4</v>
      </c>
      <c r="V148" s="38">
        <f t="shared" si="84"/>
        <v>1201491.705</v>
      </c>
      <c r="W148" s="38">
        <f t="shared" si="84"/>
        <v>1233705.158</v>
      </c>
      <c r="X148" s="38">
        <f t="shared" si="84"/>
        <v>1266554.276</v>
      </c>
      <c r="Y148" s="38">
        <f t="shared" si="84"/>
        <v>1299566.115</v>
      </c>
      <c r="Z148" s="38">
        <f t="shared" si="84"/>
        <v>1333198.212</v>
      </c>
      <c r="AA148" s="38">
        <f t="shared" si="84"/>
        <v>1378847.538</v>
      </c>
      <c r="AB148" s="38">
        <f t="shared" si="84"/>
        <v>1422310.977</v>
      </c>
      <c r="AC148" s="38">
        <f t="shared" si="84"/>
        <v>1465131.519</v>
      </c>
      <c r="AD148" s="38">
        <f t="shared" si="84"/>
        <v>1506860.534</v>
      </c>
      <c r="AE148" s="38">
        <f t="shared" si="84"/>
        <v>1548012.165</v>
      </c>
      <c r="AF148" s="38">
        <f t="shared" si="84"/>
        <v>1588313.549</v>
      </c>
      <c r="AG148" s="38">
        <f t="shared" si="84"/>
        <v>1657295.661</v>
      </c>
      <c r="AH148" s="38">
        <f t="shared" si="84"/>
        <v>1723620.281</v>
      </c>
      <c r="AI148" s="38">
        <f t="shared" si="84"/>
        <v>1785878.229</v>
      </c>
      <c r="AJ148" s="38">
        <f t="shared" si="84"/>
        <v>1845190.076</v>
      </c>
      <c r="AK148" s="38">
        <f t="shared" si="84"/>
        <v>1901500.29</v>
      </c>
      <c r="AL148" s="38">
        <f t="shared" si="84"/>
        <v>1955773.035</v>
      </c>
      <c r="AM148" s="38">
        <f t="shared" si="84"/>
        <v>2008269.392</v>
      </c>
      <c r="AN148" s="38">
        <f t="shared" si="84"/>
        <v>2057929.568</v>
      </c>
      <c r="AO148" s="38">
        <f t="shared" si="84"/>
        <v>2107053.648</v>
      </c>
      <c r="AP148" s="38">
        <f t="shared" si="84"/>
        <v>2155081.547</v>
      </c>
      <c r="AQ148" s="38">
        <f t="shared" si="84"/>
        <v>2202497.383</v>
      </c>
      <c r="AR148" s="38">
        <f t="shared" si="84"/>
        <v>2248935.078</v>
      </c>
      <c r="AS148" s="38">
        <f t="shared" si="84"/>
        <v>2333423.305</v>
      </c>
      <c r="AT148" s="38">
        <f t="shared" si="84"/>
        <v>2415071.635</v>
      </c>
      <c r="AU148" s="38">
        <f t="shared" si="84"/>
        <v>2491965.783</v>
      </c>
      <c r="AV148" s="38">
        <f t="shared" si="84"/>
        <v>2565219.59</v>
      </c>
      <c r="AW148" s="38">
        <f t="shared" si="84"/>
        <v>2634720.786</v>
      </c>
      <c r="AX148" s="38">
        <f t="shared" si="84"/>
        <v>2701442.967</v>
      </c>
      <c r="AY148" s="38">
        <f t="shared" si="84"/>
        <v>2765636.125</v>
      </c>
      <c r="AZ148" s="38">
        <f t="shared" si="84"/>
        <v>2826627.954</v>
      </c>
      <c r="BA148" s="38">
        <f t="shared" si="84"/>
        <v>2886081.301</v>
      </c>
      <c r="BB148" s="38">
        <f t="shared" si="84"/>
        <v>2943568.751</v>
      </c>
      <c r="BC148" s="38">
        <f t="shared" si="84"/>
        <v>2999704.182</v>
      </c>
      <c r="BD148" s="38">
        <f t="shared" si="84"/>
        <v>3054140.227</v>
      </c>
      <c r="BE148" s="38">
        <f t="shared" si="84"/>
        <v>3107551.599</v>
      </c>
      <c r="BF148" s="38">
        <f t="shared" si="84"/>
        <v>3094481.381</v>
      </c>
      <c r="BG148" s="38">
        <f t="shared" si="84"/>
        <v>3088582.533</v>
      </c>
      <c r="BH148" s="38">
        <f t="shared" si="84"/>
        <v>3088891.901</v>
      </c>
      <c r="BI148" s="38">
        <f t="shared" si="84"/>
        <v>3093948.242</v>
      </c>
      <c r="BJ148" s="38">
        <f t="shared" si="84"/>
        <v>3103437.095</v>
      </c>
      <c r="BK148" s="38">
        <f t="shared" si="84"/>
        <v>3116581.899</v>
      </c>
      <c r="BL148" s="38">
        <f t="shared" si="84"/>
        <v>3131601.545</v>
      </c>
      <c r="BM148" s="38">
        <f t="shared" si="84"/>
        <v>3149733.801</v>
      </c>
      <c r="BN148" s="38">
        <f t="shared" si="84"/>
        <v>3169905.727</v>
      </c>
      <c r="BO148" s="38">
        <f t="shared" si="84"/>
        <v>3191947.754</v>
      </c>
      <c r="BP148" s="38">
        <f t="shared" si="84"/>
        <v>3215135.721</v>
      </c>
      <c r="BQ148" s="38">
        <f t="shared" si="84"/>
        <v>3239596.265</v>
      </c>
      <c r="BR148" s="38">
        <f t="shared" si="84"/>
        <v>3264996.994</v>
      </c>
      <c r="BS148" s="38">
        <f t="shared" si="84"/>
        <v>3290729.695</v>
      </c>
      <c r="BT148" s="38">
        <f t="shared" si="84"/>
        <v>3317080.482</v>
      </c>
      <c r="BU148" s="38">
        <f t="shared" si="84"/>
        <v>3343533.016</v>
      </c>
      <c r="BV148" s="38">
        <f t="shared" si="84"/>
        <v>3370285.591</v>
      </c>
      <c r="BW148" s="38">
        <f t="shared" si="84"/>
        <v>3397140.724</v>
      </c>
      <c r="BX148" s="38">
        <f t="shared" si="84"/>
        <v>3423191.968</v>
      </c>
      <c r="BY148" s="38">
        <f t="shared" si="84"/>
        <v>3449502.718</v>
      </c>
      <c r="BZ148" s="38">
        <f t="shared" si="84"/>
        <v>3475567.817</v>
      </c>
      <c r="CA148" s="38">
        <f t="shared" si="84"/>
        <v>3501436.845</v>
      </c>
      <c r="CB148" s="38">
        <f t="shared" si="84"/>
        <v>3526802.031</v>
      </c>
      <c r="CC148" s="38">
        <f t="shared" si="84"/>
        <v>3551860.86</v>
      </c>
      <c r="CD148" s="38">
        <f t="shared" si="84"/>
        <v>3576516.45</v>
      </c>
      <c r="CE148" s="38">
        <f t="shared" si="84"/>
        <v>3600500.55</v>
      </c>
      <c r="CF148" s="38">
        <f t="shared" si="84"/>
        <v>3624060.222</v>
      </c>
      <c r="CG148" s="38">
        <f t="shared" si="84"/>
        <v>3646972.647</v>
      </c>
      <c r="CH148" s="38">
        <f t="shared" si="84"/>
        <v>3669408.124</v>
      </c>
      <c r="CI148" s="38">
        <f t="shared" si="84"/>
        <v>3721678.274</v>
      </c>
      <c r="CJ148" s="38">
        <f t="shared" si="84"/>
        <v>3770955.213</v>
      </c>
      <c r="CK148" s="38">
        <f t="shared" si="84"/>
        <v>3816844.853</v>
      </c>
      <c r="CL148" s="38">
        <f t="shared" si="84"/>
        <v>3859409.396</v>
      </c>
      <c r="CM148" s="38">
        <f t="shared" si="84"/>
        <v>3899016.33</v>
      </c>
      <c r="CN148" s="38">
        <f t="shared" si="84"/>
        <v>3935823.342</v>
      </c>
      <c r="CO148" s="38">
        <f t="shared" si="84"/>
        <v>3970209.724</v>
      </c>
      <c r="CP148" s="38">
        <f t="shared" si="84"/>
        <v>4002378.454</v>
      </c>
      <c r="CQ148" s="38">
        <f t="shared" si="84"/>
        <v>4032419.061</v>
      </c>
      <c r="CR148" s="38">
        <f t="shared" si="84"/>
        <v>4060650.316</v>
      </c>
      <c r="CS148" s="38">
        <f t="shared" si="84"/>
        <v>4087142.36</v>
      </c>
      <c r="CT148" s="38">
        <f t="shared" si="84"/>
        <v>4112130.64</v>
      </c>
      <c r="CU148" s="38">
        <f t="shared" si="84"/>
        <v>4135728.547</v>
      </c>
      <c r="CV148" s="38">
        <f t="shared" si="84"/>
        <v>4157912.516</v>
      </c>
      <c r="CW148" s="38">
        <f t="shared" si="84"/>
        <v>4178978.205</v>
      </c>
      <c r="CX148" s="38">
        <f t="shared" si="84"/>
        <v>4198937.515</v>
      </c>
      <c r="CY148" s="38">
        <f t="shared" si="84"/>
        <v>4217916.801</v>
      </c>
      <c r="CZ148" s="38">
        <f t="shared" si="84"/>
        <v>4235936.25</v>
      </c>
      <c r="DA148" s="38">
        <f t="shared" si="84"/>
        <v>4253117.825</v>
      </c>
      <c r="DB148" s="38">
        <f t="shared" si="84"/>
        <v>4269512.067</v>
      </c>
      <c r="DC148" s="38">
        <f t="shared" si="84"/>
        <v>4285123.395</v>
      </c>
      <c r="DD148" s="38">
        <f t="shared" si="84"/>
        <v>4300060.336</v>
      </c>
      <c r="DE148" s="38">
        <f t="shared" si="84"/>
        <v>4314327.94</v>
      </c>
      <c r="DF148" s="38">
        <f t="shared" si="84"/>
        <v>4328004.995</v>
      </c>
      <c r="DG148" s="38">
        <f t="shared" si="84"/>
        <v>4341121.539</v>
      </c>
      <c r="DH148" s="38">
        <f t="shared" si="84"/>
        <v>4353625.389</v>
      </c>
      <c r="DI148" s="38">
        <f t="shared" si="84"/>
        <v>4365670.441</v>
      </c>
      <c r="DJ148" s="38">
        <f t="shared" si="84"/>
        <v>4377243.374</v>
      </c>
      <c r="DK148" s="38">
        <f t="shared" si="84"/>
        <v>4388379.702</v>
      </c>
      <c r="DL148" s="38">
        <f t="shared" si="84"/>
        <v>4399079.757</v>
      </c>
      <c r="DM148" s="38">
        <f t="shared" si="84"/>
        <v>4409389.559</v>
      </c>
      <c r="DN148" s="38">
        <f t="shared" si="84"/>
        <v>4419325</v>
      </c>
      <c r="DO148" s="38">
        <f t="shared" si="84"/>
        <v>4428882.412</v>
      </c>
      <c r="DP148" s="38">
        <f t="shared" si="84"/>
        <v>4438106.082</v>
      </c>
      <c r="DQ148" s="38">
        <f t="shared" si="84"/>
        <v>4446993.745</v>
      </c>
      <c r="DR148" s="38">
        <f t="shared" si="84"/>
        <v>4455578.816</v>
      </c>
    </row>
    <row r="149" ht="14.25" customHeight="1" outlineLevel="1">
      <c r="B149" s="277" t="s">
        <v>285</v>
      </c>
      <c r="C149" s="295">
        <f t="shared" ref="C149:DR149" si="85">C148/C147</f>
        <v>0.3089113898</v>
      </c>
      <c r="D149" s="295">
        <f t="shared" si="85"/>
        <v>0.2739663469</v>
      </c>
      <c r="E149" s="295">
        <f t="shared" si="85"/>
        <v>0.2501569531</v>
      </c>
      <c r="F149" s="295">
        <f t="shared" si="85"/>
        <v>0.2316033173</v>
      </c>
      <c r="G149" s="295">
        <f t="shared" si="85"/>
        <v>0.2170916967</v>
      </c>
      <c r="H149" s="295">
        <f t="shared" si="85"/>
        <v>0.205596833</v>
      </c>
      <c r="I149" s="295">
        <f t="shared" si="85"/>
        <v>0.1701136103</v>
      </c>
      <c r="J149" s="295">
        <f t="shared" si="85"/>
        <v>0.1682566505</v>
      </c>
      <c r="K149" s="295">
        <f t="shared" si="85"/>
        <v>0.1668598859</v>
      </c>
      <c r="L149" s="295">
        <f t="shared" si="85"/>
        <v>0.1661091968</v>
      </c>
      <c r="M149" s="295">
        <f t="shared" si="85"/>
        <v>0.1656910326</v>
      </c>
      <c r="N149" s="295">
        <f t="shared" si="85"/>
        <v>0.1656667784</v>
      </c>
      <c r="O149" s="295">
        <f t="shared" si="85"/>
        <v>0.165898872</v>
      </c>
      <c r="P149" s="295">
        <f t="shared" si="85"/>
        <v>0.1659926112</v>
      </c>
      <c r="Q149" s="295">
        <f t="shared" si="85"/>
        <v>0.1664659518</v>
      </c>
      <c r="R149" s="295">
        <f t="shared" si="85"/>
        <v>0.1670100942</v>
      </c>
      <c r="S149" s="295">
        <f t="shared" si="85"/>
        <v>0.1677043281</v>
      </c>
      <c r="T149" s="295">
        <f t="shared" si="85"/>
        <v>0.1683836045</v>
      </c>
      <c r="U149" s="295">
        <f t="shared" si="85"/>
        <v>0.1691850299</v>
      </c>
      <c r="V149" s="295">
        <f t="shared" si="85"/>
        <v>0.1700450739</v>
      </c>
      <c r="W149" s="295">
        <f t="shared" si="85"/>
        <v>0.1708381696</v>
      </c>
      <c r="X149" s="295">
        <f t="shared" si="85"/>
        <v>0.1717291514</v>
      </c>
      <c r="Y149" s="295">
        <f t="shared" si="85"/>
        <v>0.1725675373</v>
      </c>
      <c r="Z149" s="295">
        <f t="shared" si="85"/>
        <v>0.1734920624</v>
      </c>
      <c r="AA149" s="295">
        <f t="shared" si="85"/>
        <v>0.1783061925</v>
      </c>
      <c r="AB149" s="295">
        <f t="shared" si="85"/>
        <v>0.1823663756</v>
      </c>
      <c r="AC149" s="295">
        <f t="shared" si="85"/>
        <v>0.1860822386</v>
      </c>
      <c r="AD149" s="295">
        <f t="shared" si="85"/>
        <v>0.1892974647</v>
      </c>
      <c r="AE149" s="295">
        <f t="shared" si="85"/>
        <v>0.1921966783</v>
      </c>
      <c r="AF149" s="295">
        <f t="shared" si="85"/>
        <v>0.1947124571</v>
      </c>
      <c r="AG149" s="295">
        <f t="shared" si="85"/>
        <v>0.2063634705</v>
      </c>
      <c r="AH149" s="295">
        <f t="shared" si="85"/>
        <v>0.217267802</v>
      </c>
      <c r="AI149" s="295">
        <f t="shared" si="85"/>
        <v>0.2269414212</v>
      </c>
      <c r="AJ149" s="295">
        <f t="shared" si="85"/>
        <v>0.2356520536</v>
      </c>
      <c r="AK149" s="295">
        <f t="shared" si="85"/>
        <v>0.2433561831</v>
      </c>
      <c r="AL149" s="295">
        <f t="shared" si="85"/>
        <v>0.2503243943</v>
      </c>
      <c r="AM149" s="295">
        <f t="shared" si="85"/>
        <v>0.2566095274</v>
      </c>
      <c r="AN149" s="295">
        <f t="shared" si="85"/>
        <v>0.2619673888</v>
      </c>
      <c r="AO149" s="295">
        <f t="shared" si="85"/>
        <v>0.2670374281</v>
      </c>
      <c r="AP149" s="295">
        <f t="shared" si="85"/>
        <v>0.2716210808</v>
      </c>
      <c r="AQ149" s="295">
        <f t="shared" si="85"/>
        <v>0.275893642</v>
      </c>
      <c r="AR149" s="295">
        <f t="shared" si="85"/>
        <v>0.2797555056</v>
      </c>
      <c r="AS149" s="295">
        <f t="shared" si="85"/>
        <v>0.2961455198</v>
      </c>
      <c r="AT149" s="295">
        <f t="shared" si="85"/>
        <v>0.311927101</v>
      </c>
      <c r="AU149" s="295">
        <f t="shared" si="85"/>
        <v>0.326417175</v>
      </c>
      <c r="AV149" s="295">
        <f t="shared" si="85"/>
        <v>0.3398592866</v>
      </c>
      <c r="AW149" s="295">
        <f t="shared" si="85"/>
        <v>0.3521631602</v>
      </c>
      <c r="AX149" s="295">
        <f t="shared" si="85"/>
        <v>0.3635909659</v>
      </c>
      <c r="AY149" s="295">
        <f t="shared" si="85"/>
        <v>0.374174174</v>
      </c>
      <c r="AZ149" s="295">
        <f t="shared" si="85"/>
        <v>0.3837385083</v>
      </c>
      <c r="BA149" s="295">
        <f t="shared" si="85"/>
        <v>0.392765491</v>
      </c>
      <c r="BB149" s="295">
        <f t="shared" si="85"/>
        <v>0.4010932806</v>
      </c>
      <c r="BC149" s="295">
        <f t="shared" si="85"/>
        <v>0.4089307193</v>
      </c>
      <c r="BD149" s="295">
        <f t="shared" si="85"/>
        <v>0.416168362</v>
      </c>
      <c r="BE149" s="295">
        <f t="shared" si="85"/>
        <v>0.423023531</v>
      </c>
      <c r="BF149" s="295">
        <f t="shared" si="85"/>
        <v>0.4119598872</v>
      </c>
      <c r="BG149" s="295">
        <f t="shared" si="85"/>
        <v>0.4032954492</v>
      </c>
      <c r="BH149" s="295">
        <f t="shared" si="85"/>
        <v>0.3965934453</v>
      </c>
      <c r="BI149" s="295">
        <f t="shared" si="85"/>
        <v>0.3913401584</v>
      </c>
      <c r="BJ149" s="295">
        <f t="shared" si="85"/>
        <v>0.3873947234</v>
      </c>
      <c r="BK149" s="295">
        <f t="shared" si="85"/>
        <v>0.3844794277</v>
      </c>
      <c r="BL149" s="295">
        <f t="shared" si="85"/>
        <v>0.3821226623</v>
      </c>
      <c r="BM149" s="295">
        <f t="shared" si="85"/>
        <v>0.3806290873</v>
      </c>
      <c r="BN149" s="295">
        <f t="shared" si="85"/>
        <v>0.3796530901</v>
      </c>
      <c r="BO149" s="295">
        <f t="shared" si="85"/>
        <v>0.3791685072</v>
      </c>
      <c r="BP149" s="295">
        <f t="shared" si="85"/>
        <v>0.3789731611</v>
      </c>
      <c r="BQ149" s="295">
        <f t="shared" si="85"/>
        <v>0.379104315</v>
      </c>
      <c r="BR149" s="295">
        <f t="shared" si="85"/>
        <v>0.3794600552</v>
      </c>
      <c r="BS149" s="295">
        <f t="shared" si="85"/>
        <v>0.3799020693</v>
      </c>
      <c r="BT149" s="295">
        <f t="shared" si="85"/>
        <v>0.3805030653</v>
      </c>
      <c r="BU149" s="295">
        <f t="shared" si="85"/>
        <v>0.3811284075</v>
      </c>
      <c r="BV149" s="295">
        <f t="shared" si="85"/>
        <v>0.3818370388</v>
      </c>
      <c r="BW149" s="295">
        <f t="shared" si="85"/>
        <v>0.3825708766</v>
      </c>
      <c r="BX149" s="295">
        <f t="shared" si="85"/>
        <v>0.3831346245</v>
      </c>
      <c r="BY149" s="295">
        <f t="shared" si="85"/>
        <v>0.3837895925</v>
      </c>
      <c r="BZ149" s="295">
        <f t="shared" si="85"/>
        <v>0.384388627</v>
      </c>
      <c r="CA149" s="295">
        <f t="shared" si="85"/>
        <v>0.384965543</v>
      </c>
      <c r="CB149" s="295">
        <f t="shared" si="85"/>
        <v>0.3854456217</v>
      </c>
      <c r="CC149" s="295">
        <f t="shared" si="85"/>
        <v>0.385884978</v>
      </c>
      <c r="CD149" s="295">
        <f t="shared" si="85"/>
        <v>0.3862557695</v>
      </c>
      <c r="CE149" s="295">
        <f t="shared" si="85"/>
        <v>0.3865074775</v>
      </c>
      <c r="CF149" s="295">
        <f t="shared" si="85"/>
        <v>0.3867013656</v>
      </c>
      <c r="CG149" s="295">
        <f t="shared" si="85"/>
        <v>0.3867848466</v>
      </c>
      <c r="CH149" s="295">
        <f t="shared" si="85"/>
        <v>0.3868045307</v>
      </c>
      <c r="CI149" s="295">
        <f t="shared" si="85"/>
        <v>0.39533514</v>
      </c>
      <c r="CJ149" s="295">
        <f t="shared" si="85"/>
        <v>0.4033202284</v>
      </c>
      <c r="CK149" s="295">
        <f t="shared" si="85"/>
        <v>0.4105879662</v>
      </c>
      <c r="CL149" s="295">
        <f t="shared" si="85"/>
        <v>0.4171237095</v>
      </c>
      <c r="CM149" s="295">
        <f t="shared" si="85"/>
        <v>0.4230151205</v>
      </c>
      <c r="CN149" s="295">
        <f t="shared" si="85"/>
        <v>0.428291166</v>
      </c>
      <c r="CO149" s="295">
        <f t="shared" si="85"/>
        <v>0.4330409478</v>
      </c>
      <c r="CP149" s="295">
        <f t="shared" si="85"/>
        <v>0.4373064451</v>
      </c>
      <c r="CQ149" s="295">
        <f t="shared" si="85"/>
        <v>0.4411124825</v>
      </c>
      <c r="CR149" s="295">
        <f t="shared" si="85"/>
        <v>0.4445347828</v>
      </c>
      <c r="CS149" s="295">
        <f t="shared" si="85"/>
        <v>0.4475882687</v>
      </c>
      <c r="CT149" s="295">
        <f t="shared" si="85"/>
        <v>0.4503318433</v>
      </c>
      <c r="CU149" s="295">
        <f t="shared" si="85"/>
        <v>0.4527902912</v>
      </c>
      <c r="CV149" s="295">
        <f t="shared" si="85"/>
        <v>0.4549632746</v>
      </c>
      <c r="CW149" s="295">
        <f t="shared" si="85"/>
        <v>0.4569219628</v>
      </c>
      <c r="CX149" s="295">
        <f t="shared" si="85"/>
        <v>0.4586657778</v>
      </c>
      <c r="CY149" s="295">
        <f t="shared" si="85"/>
        <v>0.4602285776</v>
      </c>
      <c r="CZ149" s="295">
        <f t="shared" si="85"/>
        <v>0.4616145254</v>
      </c>
      <c r="DA149" s="295">
        <f t="shared" si="85"/>
        <v>0.4628543828</v>
      </c>
      <c r="DB149" s="295">
        <f t="shared" si="85"/>
        <v>0.4639585821</v>
      </c>
      <c r="DC149" s="295">
        <f t="shared" si="85"/>
        <v>0.4649303701</v>
      </c>
      <c r="DD149" s="295">
        <f t="shared" si="85"/>
        <v>0.4657955238</v>
      </c>
      <c r="DE149" s="295">
        <f t="shared" si="85"/>
        <v>0.4665542769</v>
      </c>
      <c r="DF149" s="295">
        <f t="shared" si="85"/>
        <v>0.4672259964</v>
      </c>
      <c r="DG149" s="295">
        <f t="shared" si="85"/>
        <v>0.4678161944</v>
      </c>
      <c r="DH149" s="295">
        <f t="shared" si="85"/>
        <v>0.4683146971</v>
      </c>
      <c r="DI149" s="295">
        <f t="shared" si="85"/>
        <v>0.4687570713</v>
      </c>
      <c r="DJ149" s="295">
        <f t="shared" si="85"/>
        <v>0.4691367734</v>
      </c>
      <c r="DK149" s="295">
        <f t="shared" si="85"/>
        <v>0.4694635226</v>
      </c>
      <c r="DL149" s="295">
        <f t="shared" si="85"/>
        <v>0.4697362992</v>
      </c>
      <c r="DM149" s="295">
        <f t="shared" si="85"/>
        <v>0.4699657291</v>
      </c>
      <c r="DN149" s="295">
        <f t="shared" si="85"/>
        <v>0.4701539951</v>
      </c>
      <c r="DO149" s="295">
        <f t="shared" si="85"/>
        <v>0.4703003703</v>
      </c>
      <c r="DP149" s="295">
        <f t="shared" si="85"/>
        <v>0.4704143484</v>
      </c>
      <c r="DQ149" s="295">
        <f t="shared" si="85"/>
        <v>0.4704942183</v>
      </c>
      <c r="DR149" s="295">
        <f t="shared" si="85"/>
        <v>0.47054727</v>
      </c>
    </row>
    <row r="150" ht="14.25" customHeight="1">
      <c r="A150" s="294" t="s">
        <v>286</v>
      </c>
      <c r="B150" s="277" t="s">
        <v>287</v>
      </c>
      <c r="C150" s="38">
        <f>C147-C147*(1-(C148/(C148+C136))^(Inputs!$C$18/Inputs!$C$14))</f>
        <v>3179477.517</v>
      </c>
      <c r="D150" s="38">
        <f>D147-D147*(1-(D148/(D148+D136))^(Inputs!$C$18/Inputs!$C$14))</f>
        <v>3450838.999</v>
      </c>
      <c r="E150" s="38">
        <f>E147-E147*(1-(E148/(E148+E136))^(Inputs!$C$18/Inputs!$C$14))</f>
        <v>3663565.117</v>
      </c>
      <c r="F150" s="38">
        <f>F147-F147*(1-(F148/(F148+F136))^(Inputs!$C$18/Inputs!$C$14))</f>
        <v>3862161.159</v>
      </c>
      <c r="G150" s="38">
        <f>G147-G147*(1-(G148/(G148+G136))^(Inputs!$C$18/Inputs!$C$14))</f>
        <v>4041967.507</v>
      </c>
      <c r="H150" s="38">
        <f>H147-H147*(1-(H148/(H148+H136))^(Inputs!$C$18/Inputs!$C$14))</f>
        <v>4209207.935</v>
      </c>
      <c r="I150" s="38">
        <f>I147-I147*(1-(I148/(I148+I136))^(Inputs!$C$18/Inputs!$C$14))</f>
        <v>4351744.965</v>
      </c>
      <c r="J150" s="38">
        <f>J147-J147*(1-(J148/(J148+J136))^(Inputs!$C$18/Inputs!$C$14))</f>
        <v>4522287.906</v>
      </c>
      <c r="K150" s="38">
        <f>K147-K147*(1-(K148/(K148+K136))^(Inputs!$C$18/Inputs!$C$14))</f>
        <v>4690734.74</v>
      </c>
      <c r="L150" s="38">
        <f>L147-L147*(1-(L148/(L148+L136))^(Inputs!$C$18/Inputs!$C$14))</f>
        <v>4849652.996</v>
      </c>
      <c r="M150" s="38">
        <f>M147-M147*(1-(M148/(M148+M136))^(Inputs!$C$18/Inputs!$C$14))</f>
        <v>5007677.152</v>
      </c>
      <c r="N150" s="38">
        <f>N147-N147*(1-(N148/(N148+N136))^(Inputs!$C$18/Inputs!$C$14))</f>
        <v>5158369.67</v>
      </c>
      <c r="O150" s="38">
        <f>O147-O147*(1-(O148/(O148+O136))^(Inputs!$C$18/Inputs!$C$14))</f>
        <v>5307209.548</v>
      </c>
      <c r="P150" s="38">
        <f>P147-P147*(1-(P148/(P148+P136))^(Inputs!$C$18/Inputs!$C$14))</f>
        <v>5462914.451</v>
      </c>
      <c r="Q150" s="38">
        <f>Q147-Q147*(1-(Q148/(Q148+Q136))^(Inputs!$C$18/Inputs!$C$14))</f>
        <v>5605173.483</v>
      </c>
      <c r="R150" s="38">
        <f>R147-R147*(1-(R148/(R148+R136))^(Inputs!$C$18/Inputs!$C$14))</f>
        <v>5751940.928</v>
      </c>
      <c r="S150" s="38">
        <f>S147-S147*(1-(S148/(S148+S136))^(Inputs!$C$18/Inputs!$C$14))</f>
        <v>5893953.179</v>
      </c>
      <c r="T150" s="38">
        <f>T147-T147*(1-(T148/(T148+T136))^(Inputs!$C$18/Inputs!$C$14))</f>
        <v>6039301.455</v>
      </c>
      <c r="U150" s="38">
        <f>U147-U147*(1-(U148/(U148+U136))^(Inputs!$C$18/Inputs!$C$14))</f>
        <v>6180163.614</v>
      </c>
      <c r="V150" s="38">
        <f>V147-V147*(1-(V148/(V148+V136))^(Inputs!$C$18/Inputs!$C$14))</f>
        <v>6321649.755</v>
      </c>
      <c r="W150" s="38">
        <f>W147-W147*(1-(W148/(W148+W136))^(Inputs!$C$18/Inputs!$C$14))</f>
        <v>6466121.641</v>
      </c>
      <c r="X150" s="38">
        <f>X147-X147*(1-(X148/(X148+X136))^(Inputs!$C$18/Inputs!$C$14))</f>
        <v>6606334.456</v>
      </c>
      <c r="Y150" s="38">
        <f>Y147-Y147*(1-(Y148/(Y148+Y136))^(Inputs!$C$18/Inputs!$C$14))</f>
        <v>6750640.696</v>
      </c>
      <c r="Z150" s="38">
        <f>Z147-Z147*(1-(Z148/(Z148+Z136))^(Inputs!$C$18/Inputs!$C$14))</f>
        <v>6890813.343</v>
      </c>
      <c r="AA150" s="38">
        <f>AA147-AA147*(1-(AA148/(AA148+AA136))^(Inputs!$C$18/Inputs!$C$14))</f>
        <v>6943794.584</v>
      </c>
      <c r="AB150" s="38">
        <f>AB147-AB147*(1-(AB148/(AB148+AB136))^(Inputs!$C$18/Inputs!$C$14))</f>
        <v>7015623.194</v>
      </c>
      <c r="AC150" s="38">
        <f>AC147-AC147*(1-(AC148/(AC148+AC136))^(Inputs!$C$18/Inputs!$C$14))</f>
        <v>7086035.819</v>
      </c>
      <c r="AD150" s="38">
        <f>AD147-AD147*(1-(AD148/(AD148+AD136))^(Inputs!$C$18/Inputs!$C$14))</f>
        <v>7171526.021</v>
      </c>
      <c r="AE150" s="38">
        <f>AE147-AE147*(1-(AE148/(AE148+AE136))^(Inputs!$C$18/Inputs!$C$14))</f>
        <v>7260396.182</v>
      </c>
      <c r="AF150" s="38">
        <f>AF147-AF147*(1-(AF148/(AF148+AF136))^(Inputs!$C$18/Inputs!$C$14))</f>
        <v>7359245.292</v>
      </c>
      <c r="AG150" s="38">
        <f>AG147-AG147*(1-(AG148/(AG148+AG136))^(Inputs!$C$18/Inputs!$C$14))</f>
        <v>7260631.928</v>
      </c>
      <c r="AH150" s="38">
        <f>AH147-AH147*(1-(AH148/(AH148+AH136))^(Inputs!$C$18/Inputs!$C$14))</f>
        <v>7186016.13</v>
      </c>
      <c r="AI150" s="38">
        <f>AI147-AI147*(1-(AI148/(AI148+AI136))^(Inputs!$C$18/Inputs!$C$14))</f>
        <v>7140688.289</v>
      </c>
      <c r="AJ150" s="38">
        <f>AJ147-AJ147*(1-(AJ148/(AJ148+AJ136))^(Inputs!$C$18/Inputs!$C$14))</f>
        <v>7113372.106</v>
      </c>
      <c r="AK150" s="38">
        <f>AK147-AK147*(1-(AK148/(AK148+AK136))^(Inputs!$C$18/Inputs!$C$14))</f>
        <v>7107233.793</v>
      </c>
      <c r="AL150" s="38">
        <f>AL147-AL147*(1-(AL148/(AL148+AL136))^(Inputs!$C$18/Inputs!$C$14))</f>
        <v>7112055.047</v>
      </c>
      <c r="AM150" s="38">
        <f>AM147-AM147*(1-(AM148/(AM148+AM136))^(Inputs!$C$18/Inputs!$C$14))</f>
        <v>7129514.386</v>
      </c>
      <c r="AN150" s="38">
        <f>AN147-AN147*(1-(AN148/(AN148+AN136))^(Inputs!$C$18/Inputs!$C$14))</f>
        <v>7164368.742</v>
      </c>
      <c r="AO150" s="38">
        <f>AO147-AO147*(1-(AO148/(AO148+AO136))^(Inputs!$C$18/Inputs!$C$14))</f>
        <v>7197309.737</v>
      </c>
      <c r="AP150" s="38">
        <f>AP147-AP147*(1-(AP148/(AP148+AP136))^(Inputs!$C$18/Inputs!$C$14))</f>
        <v>7241692.403</v>
      </c>
      <c r="AQ150" s="38">
        <f>AQ147-AQ147*(1-(AQ148/(AQ148+AQ136))^(Inputs!$C$18/Inputs!$C$14))</f>
        <v>7288551.939</v>
      </c>
      <c r="AR150" s="38">
        <f>AR147-AR147*(1-(AR148/(AR148+AR136))^(Inputs!$C$18/Inputs!$C$14))</f>
        <v>7343288.082</v>
      </c>
      <c r="AS150" s="38">
        <f>AS147-AS147*(1-(AS148/(AS148+AS136))^(Inputs!$C$18/Inputs!$C$14))</f>
        <v>7209252.267</v>
      </c>
      <c r="AT150" s="38">
        <f>AT147-AT147*(1-(AT148/(AT148+AT136))^(Inputs!$C$18/Inputs!$C$14))</f>
        <v>7094864.831</v>
      </c>
      <c r="AU150" s="38">
        <f>AU147-AU147*(1-(AU148/(AU148+AU136))^(Inputs!$C$18/Inputs!$C$14))</f>
        <v>7005767.382</v>
      </c>
      <c r="AV150" s="38">
        <f>AV147-AV147*(1-(AV148/(AV148+AV136))^(Inputs!$C$18/Inputs!$C$14))</f>
        <v>6933306.488</v>
      </c>
      <c r="AW150" s="38">
        <f>AW147-AW147*(1-(AW148/(AW148+AW136))^(Inputs!$C$18/Inputs!$C$14))</f>
        <v>6879653.944</v>
      </c>
      <c r="AX150" s="38">
        <f>AX147-AX147*(1-(AX148/(AX148+AX136))^(Inputs!$C$18/Inputs!$C$14))</f>
        <v>6836952.507</v>
      </c>
      <c r="AY150" s="38">
        <f>AY147-AY147*(1-(AY148/(AY148+AY136))^(Inputs!$C$18/Inputs!$C$14))</f>
        <v>6806185.535</v>
      </c>
      <c r="AZ150" s="38">
        <f>AZ147-AZ147*(1-(AZ148/(AZ148+AZ136))^(Inputs!$C$18/Inputs!$C$14))</f>
        <v>6788622.86</v>
      </c>
      <c r="BA150" s="38">
        <f>BA147-BA147*(1-(BA148/(BA148+BA136))^(Inputs!$C$18/Inputs!$C$14))</f>
        <v>6774440.204</v>
      </c>
      <c r="BB150" s="38">
        <f>BB147-BB147*(1-(BB148/(BB148+BB136))^(Inputs!$C$18/Inputs!$C$14))</f>
        <v>6769909.096</v>
      </c>
      <c r="BC150" s="38">
        <f>BC147-BC147*(1-(BC148/(BC148+BC136))^(Inputs!$C$18/Inputs!$C$14))</f>
        <v>6769093.075</v>
      </c>
      <c r="BD150" s="38">
        <f>BD147-BD147*(1-(BD148/(BD148+BD136))^(Inputs!$C$18/Inputs!$C$14))</f>
        <v>6775448.839</v>
      </c>
      <c r="BE150" s="38">
        <f>BE147-BE147*(1-(BE148/(BE148+BE136))^(Inputs!$C$18/Inputs!$C$14))</f>
        <v>6949315.568</v>
      </c>
      <c r="BF150" s="38">
        <f>BF147-BF147*(1-(BF148/(BF148+BF136))^(Inputs!$C$18/Inputs!$C$14))</f>
        <v>7097418.922</v>
      </c>
      <c r="BG150" s="38">
        <f>BG147-BG147*(1-(BG148/(BG148+BG136))^(Inputs!$C$18/Inputs!$C$14))</f>
        <v>7229227.805</v>
      </c>
      <c r="BH150" s="38">
        <f>BH147-BH147*(1-(BH148/(BH148+BH136))^(Inputs!$C$18/Inputs!$C$14))</f>
        <v>7344723.913</v>
      </c>
      <c r="BI150" s="38">
        <f>BI147-BI147*(1-(BI148/(BI148+BI136))^(Inputs!$C$18/Inputs!$C$14))</f>
        <v>7450211.237</v>
      </c>
      <c r="BJ150" s="38">
        <f>BJ147-BJ147*(1-(BJ148/(BJ148+BJ136))^(Inputs!$C$18/Inputs!$C$14))</f>
        <v>7543236.467</v>
      </c>
      <c r="BK150" s="38">
        <f>BK147-BK147*(1-(BK148/(BK148+BK136))^(Inputs!$C$18/Inputs!$C$14))</f>
        <v>7627956.767</v>
      </c>
      <c r="BL150" s="38">
        <f>BL147-BL147*(1-(BL148/(BL148+BL136))^(Inputs!$C$18/Inputs!$C$14))</f>
        <v>7710049.774</v>
      </c>
      <c r="BM150" s="38">
        <f>BM147-BM147*(1-(BM148/(BM148+BM136))^(Inputs!$C$18/Inputs!$C$14))</f>
        <v>7779850.763</v>
      </c>
      <c r="BN150" s="38">
        <f>BN147-BN147*(1-(BN148/(BN148+BN136))^(Inputs!$C$18/Inputs!$C$14))</f>
        <v>7847450.438</v>
      </c>
      <c r="BO150" s="38">
        <f>BO147-BO147*(1-(BO148/(BO148+BO136))^(Inputs!$C$18/Inputs!$C$14))</f>
        <v>7908989.543</v>
      </c>
      <c r="BP150" s="38">
        <f>BP147-BP147*(1-(BP148/(BP148+BP136))^(Inputs!$C$18/Inputs!$C$14))</f>
        <v>7969034.032</v>
      </c>
      <c r="BQ150" s="38">
        <f>BQ147-BQ147*(1-(BQ148/(BQ148+BQ136))^(Inputs!$C$18/Inputs!$C$14))</f>
        <v>8024581.513</v>
      </c>
      <c r="BR150" s="38">
        <f>BR147-BR147*(1-(BR148/(BR148+BR136))^(Inputs!$C$18/Inputs!$C$14))</f>
        <v>8078485.102</v>
      </c>
      <c r="BS150" s="38">
        <f>BS147-BS147*(1-(BS148/(BS148+BS136))^(Inputs!$C$18/Inputs!$C$14))</f>
        <v>8132132.589</v>
      </c>
      <c r="BT150" s="38">
        <f>BT147-BT147*(1-(BT148/(BT148+BT136))^(Inputs!$C$18/Inputs!$C$14))</f>
        <v>8182983.673</v>
      </c>
      <c r="BU150" s="38">
        <f>BU147-BU147*(1-(BU148/(BU148+BU136))^(Inputs!$C$18/Inputs!$C$14))</f>
        <v>8234641.055</v>
      </c>
      <c r="BV150" s="38">
        <f>BV147-BV147*(1-(BV148/(BV148+BV136))^(Inputs!$C$18/Inputs!$C$14))</f>
        <v>8284311.951</v>
      </c>
      <c r="BW150" s="38">
        <f>BW147-BW147*(1-(BW148/(BW148+BW136))^(Inputs!$C$18/Inputs!$C$14))</f>
        <v>8334137.383</v>
      </c>
      <c r="BX150" s="38">
        <f>BX147-BX147*(1-(BX148/(BX148+BX136))^(Inputs!$C$18/Inputs!$C$14))</f>
        <v>8387098.113</v>
      </c>
      <c r="BY150" s="38">
        <f>BY147-BY147*(1-(BY148/(BY148+BY136))^(Inputs!$C$18/Inputs!$C$14))</f>
        <v>8436134.648</v>
      </c>
      <c r="BZ150" s="38">
        <f>BZ147-BZ147*(1-(BZ148/(BZ148+BZ136))^(Inputs!$C$18/Inputs!$C$14))</f>
        <v>8487360.617</v>
      </c>
      <c r="CA150" s="38">
        <f>CA147-CA147*(1-(CA148/(CA148+CA136))^(Inputs!$C$18/Inputs!$C$14))</f>
        <v>8537794.823</v>
      </c>
      <c r="CB150" s="38">
        <f>CB147-CB147*(1-(CB148/(CB148+CB136))^(Inputs!$C$18/Inputs!$C$14))</f>
        <v>8589865.119</v>
      </c>
      <c r="CC150" s="38">
        <f>CC147-CC147*(1-(CC148/(CC148+CC136))^(Inputs!$C$18/Inputs!$C$14))</f>
        <v>8641375.471</v>
      </c>
      <c r="CD150" s="38">
        <f>CD147-CD147*(1-(CD148/(CD148+CD136))^(Inputs!$C$18/Inputs!$C$14))</f>
        <v>8693749.62</v>
      </c>
      <c r="CE150" s="38">
        <f>CE147-CE147*(1-(CE148/(CE148+CE136))^(Inputs!$C$18/Inputs!$C$14))</f>
        <v>8747502.26</v>
      </c>
      <c r="CF150" s="38">
        <f>CF147-CF147*(1-(CF148/(CF148+CF136))^(Inputs!$C$18/Inputs!$C$14))</f>
        <v>8800943.561</v>
      </c>
      <c r="CG150" s="38">
        <f>CG147-CG147*(1-(CG148/(CG148+CG136))^(Inputs!$C$18/Inputs!$C$14))</f>
        <v>8855923.083</v>
      </c>
      <c r="CH150" s="38">
        <f>CH147-CH147*(1-(CH148/(CH148+CH136))^(Inputs!$C$18/Inputs!$C$14))</f>
        <v>8910708.197</v>
      </c>
      <c r="CI150" s="38">
        <f>CI147-CI147*(1-(CI148/(CI148+CI136))^(Inputs!$C$18/Inputs!$C$14))</f>
        <v>8848036.753</v>
      </c>
      <c r="CJ150" s="38">
        <f>CJ147-CJ147*(1-(CJ148/(CJ148+CJ136))^(Inputs!$C$18/Inputs!$C$14))</f>
        <v>8793402.648</v>
      </c>
      <c r="CK150" s="38">
        <f>CK147-CK147*(1-(CK148/(CK148+CK136))^(Inputs!$C$18/Inputs!$C$14))</f>
        <v>8746734.426</v>
      </c>
      <c r="CL150" s="38">
        <f>CL147-CL147*(1-(CL148/(CL148+CL136))^(Inputs!$C$18/Inputs!$C$14))</f>
        <v>8709912.533</v>
      </c>
      <c r="CM150" s="38">
        <f>CM147-CM147*(1-(CM148/(CM148+CM136))^(Inputs!$C$18/Inputs!$C$14))</f>
        <v>8680197.229</v>
      </c>
      <c r="CN150" s="38">
        <f>CN147-CN147*(1-(CN148/(CN148+CN136))^(Inputs!$C$18/Inputs!$C$14))</f>
        <v>8657665.79</v>
      </c>
      <c r="CO150" s="38">
        <f>CO147-CO147*(1-(CO148/(CO148+CO136))^(Inputs!$C$18/Inputs!$C$14))</f>
        <v>8640370.273</v>
      </c>
      <c r="CP150" s="38">
        <f>CP147-CP147*(1-(CP148/(CP148+CP136))^(Inputs!$C$18/Inputs!$C$14))</f>
        <v>8628175.248</v>
      </c>
      <c r="CQ150" s="38">
        <f>CQ147-CQ147*(1-(CQ148/(CQ148+CQ136))^(Inputs!$C$18/Inputs!$C$14))</f>
        <v>8620615.873</v>
      </c>
      <c r="CR150" s="38">
        <f>CR147-CR147*(1-(CR148/(CR148+CR136))^(Inputs!$C$18/Inputs!$C$14))</f>
        <v>8616375.335</v>
      </c>
      <c r="CS150" s="38">
        <f>CS147-CS147*(1-(CS148/(CS148+CS136))^(Inputs!$C$18/Inputs!$C$14))</f>
        <v>8615739.228</v>
      </c>
      <c r="CT150" s="38">
        <f>CT147-CT147*(1-(CT148/(CT148+CT136))^(Inputs!$C$18/Inputs!$C$14))</f>
        <v>8617549.144</v>
      </c>
      <c r="CU150" s="38">
        <f>CU147-CU147*(1-(CU148/(CU148+CU136))^(Inputs!$C$18/Inputs!$C$14))</f>
        <v>8621865.568</v>
      </c>
      <c r="CV150" s="38">
        <f>CV147-CV147*(1-(CV148/(CV148+CV136))^(Inputs!$C$18/Inputs!$C$14))</f>
        <v>8628717.835</v>
      </c>
      <c r="CW150" s="38">
        <f>CW147-CW147*(1-(CW148/(CW148+CW136))^(Inputs!$C$18/Inputs!$C$14))</f>
        <v>8636798.884</v>
      </c>
      <c r="CX150" s="38">
        <f>CX147-CX147*(1-(CX148/(CX148+CX136))^(Inputs!$C$18/Inputs!$C$14))</f>
        <v>8646756.737</v>
      </c>
      <c r="CY150" s="38">
        <f>CY147-CY147*(1-(CY148/(CY148+CY136))^(Inputs!$C$18/Inputs!$C$14))</f>
        <v>8657807.961</v>
      </c>
      <c r="CZ150" s="38">
        <f>CZ147-CZ147*(1-(CZ148/(CZ148+CZ136))^(Inputs!$C$18/Inputs!$C$14))</f>
        <v>8670224.017</v>
      </c>
      <c r="DA150" s="38">
        <f>DA147-DA147*(1-(DA148/(DA148+DA136))^(Inputs!$C$18/Inputs!$C$14))</f>
        <v>8683403.56</v>
      </c>
      <c r="DB150" s="38">
        <f>DB147-DB147*(1-(DB148/(DB148+DB136))^(Inputs!$C$18/Inputs!$C$14))</f>
        <v>8697461.521</v>
      </c>
      <c r="DC150" s="38">
        <f>DC147-DC147*(1-(DC148/(DC148+DC136))^(Inputs!$C$18/Inputs!$C$14))</f>
        <v>8712353.086</v>
      </c>
      <c r="DD150" s="38">
        <f>DD147-DD147*(1-(DD148/(DD148+DD136))^(Inputs!$C$18/Inputs!$C$14))</f>
        <v>8727657.908</v>
      </c>
      <c r="DE150" s="38">
        <f>DE147-DE147*(1-(DE148/(DE148+DE136))^(Inputs!$C$18/Inputs!$C$14))</f>
        <v>8743602.299</v>
      </c>
      <c r="DF150" s="38">
        <f>DF147-DF147*(1-(DF148/(DF148+DF136))^(Inputs!$C$18/Inputs!$C$14))</f>
        <v>8759797.62</v>
      </c>
      <c r="DG150" s="38">
        <f>DG147-DG147*(1-(DG148/(DG148+DG136))^(Inputs!$C$18/Inputs!$C$14))</f>
        <v>8776348.719</v>
      </c>
      <c r="DH150" s="38">
        <f>DH147-DH147*(1-(DH148/(DH148+DH136))^(Inputs!$C$18/Inputs!$C$14))</f>
        <v>8793431.308</v>
      </c>
      <c r="DI150" s="38">
        <f>DI147-DI147*(1-(DI148/(DI148+DI136))^(Inputs!$C$18/Inputs!$C$14))</f>
        <v>8810343.547</v>
      </c>
      <c r="DJ150" s="38">
        <f>DJ147-DJ147*(1-(DJ148/(DJ148+DJ136))^(Inputs!$C$18/Inputs!$C$14))</f>
        <v>8827559.642</v>
      </c>
      <c r="DK150" s="38">
        <f>DK147-DK147*(1-(DK148/(DK148+DK136))^(Inputs!$C$18/Inputs!$C$14))</f>
        <v>8844768.663</v>
      </c>
      <c r="DL150" s="38">
        <f>DL147-DL147*(1-(DL148/(DL148+DL136))^(Inputs!$C$18/Inputs!$C$14))</f>
        <v>8862126.153</v>
      </c>
      <c r="DM150" s="38">
        <f>DM147-DM147*(1-(DM148/(DM148+DM136))^(Inputs!$C$18/Inputs!$C$14))</f>
        <v>8879410.689</v>
      </c>
      <c r="DN150" s="38">
        <f>DN147-DN147*(1-(DN148/(DN148+DN136))^(Inputs!$C$18/Inputs!$C$14))</f>
        <v>8896703.544</v>
      </c>
      <c r="DO150" s="38">
        <f>DO147-DO147*(1-(DO148/(DO148+DO136))^(Inputs!$C$18/Inputs!$C$14))</f>
        <v>8914015.994</v>
      </c>
      <c r="DP150" s="38">
        <f>DP147-DP147*(1-(DP148/(DP148+DP136))^(Inputs!$C$18/Inputs!$C$14))</f>
        <v>8931188.506</v>
      </c>
      <c r="DQ150" s="38">
        <f>DQ147-DQ147*(1-(DQ148/(DQ148+DQ136))^(Inputs!$C$18/Inputs!$C$14))</f>
        <v>8948345.894</v>
      </c>
      <c r="DR150" s="38">
        <f>DR147-DR147*(1-(DR148/(DR148+DR136))^(Inputs!$C$18/Inputs!$C$14))</f>
        <v>8965334.045</v>
      </c>
    </row>
    <row r="151" ht="14.25" customHeight="1" outlineLevel="1">
      <c r="B151" s="277" t="s">
        <v>288</v>
      </c>
      <c r="C151" s="38">
        <f t="shared" ref="C151:DR151" si="86">C148+C136</f>
        <v>1008195.552</v>
      </c>
      <c r="D151" s="38">
        <f t="shared" si="86"/>
        <v>969169.6093</v>
      </c>
      <c r="E151" s="38">
        <f t="shared" si="86"/>
        <v>946077.2957</v>
      </c>
      <c r="F151" s="38">
        <f t="shared" si="86"/>
        <v>928617.2238</v>
      </c>
      <c r="G151" s="38">
        <f t="shared" si="86"/>
        <v>917113.3257</v>
      </c>
      <c r="H151" s="38">
        <f t="shared" si="86"/>
        <v>909598.7089</v>
      </c>
      <c r="I151" s="38">
        <f t="shared" si="86"/>
        <v>938965.0538</v>
      </c>
      <c r="J151" s="38">
        <f t="shared" si="86"/>
        <v>964652.5113</v>
      </c>
      <c r="K151" s="38">
        <f t="shared" si="86"/>
        <v>991034.9417</v>
      </c>
      <c r="L151" s="38">
        <f t="shared" si="86"/>
        <v>1019481.423</v>
      </c>
      <c r="M151" s="38">
        <f t="shared" si="86"/>
        <v>1048336.811</v>
      </c>
      <c r="N151" s="38">
        <f t="shared" si="86"/>
        <v>1078872.274</v>
      </c>
      <c r="O151" s="38">
        <f t="shared" si="86"/>
        <v>1110126.102</v>
      </c>
      <c r="P151" s="38">
        <f t="shared" si="86"/>
        <v>1140192.026</v>
      </c>
      <c r="Q151" s="38">
        <f t="shared" si="86"/>
        <v>1173123.496</v>
      </c>
      <c r="R151" s="38">
        <f t="shared" si="86"/>
        <v>1205639.429</v>
      </c>
      <c r="S151" s="38">
        <f t="shared" si="86"/>
        <v>1239442.031</v>
      </c>
      <c r="T151" s="38">
        <f t="shared" si="86"/>
        <v>1272978.181</v>
      </c>
      <c r="U151" s="38">
        <f t="shared" si="86"/>
        <v>1307769.324</v>
      </c>
      <c r="V151" s="38">
        <f t="shared" si="86"/>
        <v>1342910.496</v>
      </c>
      <c r="W151" s="38">
        <f t="shared" si="86"/>
        <v>1377824.748</v>
      </c>
      <c r="X151" s="38">
        <f t="shared" si="86"/>
        <v>1413979.23</v>
      </c>
      <c r="Y151" s="38">
        <f t="shared" si="86"/>
        <v>1449748.484</v>
      </c>
      <c r="Z151" s="38">
        <f t="shared" si="86"/>
        <v>1486754.799</v>
      </c>
      <c r="AA151" s="38">
        <f t="shared" si="86"/>
        <v>1535568.536</v>
      </c>
      <c r="AB151" s="38">
        <f t="shared" si="86"/>
        <v>1581168.309</v>
      </c>
      <c r="AC151" s="38">
        <f t="shared" si="86"/>
        <v>1627964.6</v>
      </c>
      <c r="AD151" s="38">
        <f t="shared" si="86"/>
        <v>1672590.945</v>
      </c>
      <c r="AE151" s="38">
        <f t="shared" si="86"/>
        <v>1717285.651</v>
      </c>
      <c r="AF151" s="38">
        <f t="shared" si="86"/>
        <v>1760538.251</v>
      </c>
      <c r="AG151" s="38">
        <f t="shared" si="86"/>
        <v>1833127.795</v>
      </c>
      <c r="AH151" s="38">
        <f t="shared" si="86"/>
        <v>1902828.436</v>
      </c>
      <c r="AI151" s="38">
        <f t="shared" si="86"/>
        <v>1968112.14</v>
      </c>
      <c r="AJ151" s="38">
        <f t="shared" si="86"/>
        <v>2031119.445</v>
      </c>
      <c r="AK151" s="38">
        <f t="shared" si="86"/>
        <v>2090498.235</v>
      </c>
      <c r="AL151" s="38">
        <f t="shared" si="86"/>
        <v>2148516.16</v>
      </c>
      <c r="AM151" s="38">
        <f t="shared" si="86"/>
        <v>2204505.629</v>
      </c>
      <c r="AN151" s="38">
        <f t="shared" si="86"/>
        <v>2256502.676</v>
      </c>
      <c r="AO151" s="38">
        <f t="shared" si="86"/>
        <v>2309983.392</v>
      </c>
      <c r="AP151" s="38">
        <f t="shared" si="86"/>
        <v>2361151.585</v>
      </c>
      <c r="AQ151" s="38">
        <f t="shared" si="86"/>
        <v>2412391.874</v>
      </c>
      <c r="AR151" s="38">
        <f t="shared" si="86"/>
        <v>2461980.613</v>
      </c>
      <c r="AS151" s="38">
        <f t="shared" si="86"/>
        <v>2550302.359</v>
      </c>
      <c r="AT151" s="38">
        <f t="shared" si="86"/>
        <v>2635498.659</v>
      </c>
      <c r="AU151" s="38">
        <f t="shared" si="86"/>
        <v>2715535.188</v>
      </c>
      <c r="AV151" s="38">
        <f t="shared" si="86"/>
        <v>2792605.285</v>
      </c>
      <c r="AW151" s="38">
        <f t="shared" si="86"/>
        <v>2865224.657</v>
      </c>
      <c r="AX151" s="38">
        <f t="shared" si="86"/>
        <v>2935728.975</v>
      </c>
      <c r="AY151" s="38">
        <f t="shared" si="86"/>
        <v>3003395.228</v>
      </c>
      <c r="AZ151" s="38">
        <f t="shared" si="86"/>
        <v>3067045.607</v>
      </c>
      <c r="BA151" s="38">
        <f t="shared" si="86"/>
        <v>3130476.05</v>
      </c>
      <c r="BB151" s="38">
        <f t="shared" si="86"/>
        <v>3190951.065</v>
      </c>
      <c r="BC151" s="38">
        <f t="shared" si="86"/>
        <v>3250698.083</v>
      </c>
      <c r="BD151" s="38">
        <f t="shared" si="86"/>
        <v>3308040.479</v>
      </c>
      <c r="BE151" s="38">
        <f t="shared" si="86"/>
        <v>3284960.395</v>
      </c>
      <c r="BF151" s="38">
        <f t="shared" si="86"/>
        <v>3275068.42</v>
      </c>
      <c r="BG151" s="38">
        <f t="shared" si="86"/>
        <v>3271923.872</v>
      </c>
      <c r="BH151" s="38">
        <f t="shared" si="86"/>
        <v>3275551.353</v>
      </c>
      <c r="BI151" s="38">
        <f t="shared" si="86"/>
        <v>3283243.442</v>
      </c>
      <c r="BJ151" s="38">
        <f t="shared" si="86"/>
        <v>3295903.37</v>
      </c>
      <c r="BK151" s="38">
        <f t="shared" si="86"/>
        <v>3311888.889</v>
      </c>
      <c r="BL151" s="38">
        <f t="shared" si="86"/>
        <v>3328687.465</v>
      </c>
      <c r="BM151" s="38">
        <f t="shared" si="86"/>
        <v>3350228.757</v>
      </c>
      <c r="BN151" s="38">
        <f t="shared" si="86"/>
        <v>3372695.805</v>
      </c>
      <c r="BO151" s="38">
        <f t="shared" si="86"/>
        <v>3397490.791</v>
      </c>
      <c r="BP151" s="38">
        <f t="shared" si="86"/>
        <v>3422823.346</v>
      </c>
      <c r="BQ151" s="38">
        <f t="shared" si="86"/>
        <v>3449853.545</v>
      </c>
      <c r="BR151" s="38">
        <f t="shared" si="86"/>
        <v>3477519.528</v>
      </c>
      <c r="BS151" s="38">
        <f t="shared" si="86"/>
        <v>3505163.741</v>
      </c>
      <c r="BT151" s="38">
        <f t="shared" si="86"/>
        <v>3533801.684</v>
      </c>
      <c r="BU151" s="38">
        <f t="shared" si="86"/>
        <v>3562010.856</v>
      </c>
      <c r="BV151" s="38">
        <f t="shared" si="86"/>
        <v>3590863.61</v>
      </c>
      <c r="BW151" s="38">
        <f t="shared" si="86"/>
        <v>3619549.447</v>
      </c>
      <c r="BX151" s="38">
        <f t="shared" si="86"/>
        <v>3646694.514</v>
      </c>
      <c r="BY151" s="38">
        <f t="shared" si="86"/>
        <v>3675160.3</v>
      </c>
      <c r="BZ151" s="38">
        <f t="shared" si="86"/>
        <v>3702613.236</v>
      </c>
      <c r="CA151" s="38">
        <f t="shared" si="86"/>
        <v>3730139.056</v>
      </c>
      <c r="CB151" s="38">
        <f t="shared" si="86"/>
        <v>3756753.53</v>
      </c>
      <c r="CC151" s="38">
        <f t="shared" si="86"/>
        <v>3783303.139</v>
      </c>
      <c r="CD151" s="38">
        <f t="shared" si="86"/>
        <v>3809240.086</v>
      </c>
      <c r="CE151" s="38">
        <f t="shared" si="86"/>
        <v>3834279.782</v>
      </c>
      <c r="CF151" s="38">
        <f t="shared" si="86"/>
        <v>3859098.556</v>
      </c>
      <c r="CG151" s="38">
        <f t="shared" si="86"/>
        <v>3882949.346</v>
      </c>
      <c r="CH151" s="38">
        <f t="shared" si="86"/>
        <v>3906503.9</v>
      </c>
      <c r="CI151" s="38">
        <f t="shared" si="86"/>
        <v>3959727.662</v>
      </c>
      <c r="CJ151" s="38">
        <f t="shared" si="86"/>
        <v>4009551.392</v>
      </c>
      <c r="CK151" s="38">
        <f t="shared" si="86"/>
        <v>4056550.223</v>
      </c>
      <c r="CL151" s="38">
        <f t="shared" si="86"/>
        <v>4099803.387</v>
      </c>
      <c r="CM151" s="38">
        <f t="shared" si="86"/>
        <v>4140231.486</v>
      </c>
      <c r="CN151" s="38">
        <f t="shared" si="86"/>
        <v>4177642.383</v>
      </c>
      <c r="CO151" s="38">
        <f t="shared" si="86"/>
        <v>4212748.949</v>
      </c>
      <c r="CP151" s="38">
        <f t="shared" si="86"/>
        <v>4245525.641</v>
      </c>
      <c r="CQ151" s="38">
        <f t="shared" si="86"/>
        <v>4276058.88</v>
      </c>
      <c r="CR151" s="38">
        <f t="shared" si="86"/>
        <v>4304877.785</v>
      </c>
      <c r="CS151" s="38">
        <f t="shared" si="86"/>
        <v>4331798.923</v>
      </c>
      <c r="CT151" s="38">
        <f t="shared" si="86"/>
        <v>4357299.186</v>
      </c>
      <c r="CU151" s="38">
        <f t="shared" si="86"/>
        <v>4381327.305</v>
      </c>
      <c r="CV151" s="38">
        <f t="shared" si="86"/>
        <v>4403805.059</v>
      </c>
      <c r="CW151" s="38">
        <f t="shared" si="86"/>
        <v>4425327.044</v>
      </c>
      <c r="CX151" s="38">
        <f t="shared" si="86"/>
        <v>4445588.345</v>
      </c>
      <c r="CY151" s="38">
        <f t="shared" si="86"/>
        <v>4464928.278</v>
      </c>
      <c r="CZ151" s="38">
        <f t="shared" si="86"/>
        <v>4483209.626</v>
      </c>
      <c r="DA151" s="38">
        <f t="shared" si="86"/>
        <v>4500704.118</v>
      </c>
      <c r="DB151" s="38">
        <f t="shared" si="86"/>
        <v>4517360.626</v>
      </c>
      <c r="DC151" s="38">
        <f t="shared" si="86"/>
        <v>4533183.31</v>
      </c>
      <c r="DD151" s="38">
        <f t="shared" si="86"/>
        <v>4548373</v>
      </c>
      <c r="DE151" s="38">
        <f t="shared" si="86"/>
        <v>4562824.203</v>
      </c>
      <c r="DF151" s="38">
        <f t="shared" si="86"/>
        <v>4576720.965</v>
      </c>
      <c r="DG151" s="38">
        <f t="shared" si="86"/>
        <v>4590022.001</v>
      </c>
      <c r="DH151" s="38">
        <f t="shared" si="86"/>
        <v>4602628.808</v>
      </c>
      <c r="DI151" s="38">
        <f t="shared" si="86"/>
        <v>4614888.588</v>
      </c>
      <c r="DJ151" s="38">
        <f t="shared" si="86"/>
        <v>4626592.516</v>
      </c>
      <c r="DK151" s="38">
        <f t="shared" si="86"/>
        <v>4637885.939</v>
      </c>
      <c r="DL151" s="38">
        <f t="shared" si="86"/>
        <v>4648701.091</v>
      </c>
      <c r="DM151" s="38">
        <f t="shared" si="86"/>
        <v>4659149.071</v>
      </c>
      <c r="DN151" s="38">
        <f t="shared" si="86"/>
        <v>4669201.669</v>
      </c>
      <c r="DO151" s="38">
        <f t="shared" si="86"/>
        <v>4678854.822</v>
      </c>
      <c r="DP151" s="38">
        <f t="shared" si="86"/>
        <v>4688193.643</v>
      </c>
      <c r="DQ151" s="38">
        <f t="shared" si="86"/>
        <v>4697166.806</v>
      </c>
      <c r="DR151" s="38">
        <f t="shared" si="86"/>
        <v>4705854.845</v>
      </c>
    </row>
    <row r="152" ht="14.25" customHeight="1" outlineLevel="1">
      <c r="B152" s="12" t="s">
        <v>289</v>
      </c>
      <c r="C152" s="295">
        <f t="shared" ref="C152:DR152" si="87">C151/C150</f>
        <v>0.317094726</v>
      </c>
      <c r="D152" s="295">
        <f t="shared" si="87"/>
        <v>0.2808504278</v>
      </c>
      <c r="E152" s="295">
        <f t="shared" si="87"/>
        <v>0.2582395196</v>
      </c>
      <c r="F152" s="295">
        <f t="shared" si="87"/>
        <v>0.2404397915</v>
      </c>
      <c r="G152" s="295">
        <f t="shared" si="87"/>
        <v>0.2268977482</v>
      </c>
      <c r="H152" s="295">
        <f t="shared" si="87"/>
        <v>0.2160973568</v>
      </c>
      <c r="I152" s="295">
        <f t="shared" si="87"/>
        <v>0.2157674821</v>
      </c>
      <c r="J152" s="295">
        <f t="shared" si="87"/>
        <v>0.2133107249</v>
      </c>
      <c r="K152" s="295">
        <f t="shared" si="87"/>
        <v>0.2112749914</v>
      </c>
      <c r="L152" s="295">
        <f t="shared" si="87"/>
        <v>0.2102173958</v>
      </c>
      <c r="M152" s="295">
        <f t="shared" si="87"/>
        <v>0.2093459261</v>
      </c>
      <c r="N152" s="295">
        <f t="shared" si="87"/>
        <v>0.209149856</v>
      </c>
      <c r="O152" s="295">
        <f t="shared" si="87"/>
        <v>0.2091732185</v>
      </c>
      <c r="P152" s="295">
        <f t="shared" si="87"/>
        <v>0.20871497</v>
      </c>
      <c r="Q152" s="295">
        <f t="shared" si="87"/>
        <v>0.2092929862</v>
      </c>
      <c r="R152" s="295">
        <f t="shared" si="87"/>
        <v>0.2096056696</v>
      </c>
      <c r="S152" s="295">
        <f t="shared" si="87"/>
        <v>0.210290444</v>
      </c>
      <c r="T152" s="295">
        <f t="shared" si="87"/>
        <v>0.2107823546</v>
      </c>
      <c r="U152" s="295">
        <f t="shared" si="87"/>
        <v>0.211607557</v>
      </c>
      <c r="V152" s="295">
        <f t="shared" si="87"/>
        <v>0.2124303857</v>
      </c>
      <c r="W152" s="295">
        <f t="shared" si="87"/>
        <v>0.2130836419</v>
      </c>
      <c r="X152" s="295">
        <f t="shared" si="87"/>
        <v>0.2140338549</v>
      </c>
      <c r="Y152" s="295">
        <f t="shared" si="87"/>
        <v>0.2147571689</v>
      </c>
      <c r="Z152" s="295">
        <f t="shared" si="87"/>
        <v>0.2157589715</v>
      </c>
      <c r="AA152" s="295">
        <f t="shared" si="87"/>
        <v>0.2211425638</v>
      </c>
      <c r="AB152" s="295">
        <f t="shared" si="87"/>
        <v>0.2253781688</v>
      </c>
      <c r="AC152" s="295">
        <f t="shared" si="87"/>
        <v>0.2297426434</v>
      </c>
      <c r="AD152" s="295">
        <f t="shared" si="87"/>
        <v>0.2332266437</v>
      </c>
      <c r="AE152" s="295">
        <f t="shared" si="87"/>
        <v>0.2365278158</v>
      </c>
      <c r="AF152" s="295">
        <f t="shared" si="87"/>
        <v>0.2392280976</v>
      </c>
      <c r="AG152" s="295">
        <f t="shared" si="87"/>
        <v>0.2524749654</v>
      </c>
      <c r="AH152" s="295">
        <f t="shared" si="87"/>
        <v>0.2647960151</v>
      </c>
      <c r="AI152" s="295">
        <f t="shared" si="87"/>
        <v>0.2756193885</v>
      </c>
      <c r="AJ152" s="295">
        <f t="shared" si="87"/>
        <v>0.2855353853</v>
      </c>
      <c r="AK152" s="295">
        <f t="shared" si="87"/>
        <v>0.2941366917</v>
      </c>
      <c r="AL152" s="295">
        <f t="shared" si="87"/>
        <v>0.3020949847</v>
      </c>
      <c r="AM152" s="295">
        <f t="shared" si="87"/>
        <v>0.309208385</v>
      </c>
      <c r="AN152" s="295">
        <f t="shared" si="87"/>
        <v>0.314961828</v>
      </c>
      <c r="AO152" s="295">
        <f t="shared" si="87"/>
        <v>0.3209509492</v>
      </c>
      <c r="AP152" s="295">
        <f t="shared" si="87"/>
        <v>0.3260496931</v>
      </c>
      <c r="AQ152" s="295">
        <f t="shared" si="87"/>
        <v>0.3309836981</v>
      </c>
      <c r="AR152" s="295">
        <f t="shared" si="87"/>
        <v>0.3352695121</v>
      </c>
      <c r="AS152" s="295">
        <f t="shared" si="87"/>
        <v>0.3537540738</v>
      </c>
      <c r="AT152" s="295">
        <f t="shared" si="87"/>
        <v>0.3714656617</v>
      </c>
      <c r="AU152" s="295">
        <f t="shared" si="87"/>
        <v>0.3876142384</v>
      </c>
      <c r="AV152" s="295">
        <f t="shared" si="87"/>
        <v>0.402781168</v>
      </c>
      <c r="AW152" s="295">
        <f t="shared" si="87"/>
        <v>0.4164780206</v>
      </c>
      <c r="AX152" s="295">
        <f t="shared" si="87"/>
        <v>0.4293914535</v>
      </c>
      <c r="AY152" s="295">
        <f t="shared" si="87"/>
        <v>0.4412743691</v>
      </c>
      <c r="AZ152" s="295">
        <f t="shared" si="87"/>
        <v>0.4517920159</v>
      </c>
      <c r="BA152" s="295">
        <f t="shared" si="87"/>
        <v>0.4621010675</v>
      </c>
      <c r="BB152" s="295">
        <f t="shared" si="87"/>
        <v>0.4713432661</v>
      </c>
      <c r="BC152" s="295">
        <f t="shared" si="87"/>
        <v>0.4802265306</v>
      </c>
      <c r="BD152" s="295">
        <f t="shared" si="87"/>
        <v>0.4882393118</v>
      </c>
      <c r="BE152" s="295">
        <f t="shared" si="87"/>
        <v>0.4727027235</v>
      </c>
      <c r="BF152" s="295">
        <f t="shared" si="87"/>
        <v>0.4614449923</v>
      </c>
      <c r="BG152" s="295">
        <f t="shared" si="87"/>
        <v>0.4525965926</v>
      </c>
      <c r="BH152" s="295">
        <f t="shared" si="87"/>
        <v>0.4459733806</v>
      </c>
      <c r="BI152" s="295">
        <f t="shared" si="87"/>
        <v>0.4406913224</v>
      </c>
      <c r="BJ152" s="295">
        <f t="shared" si="87"/>
        <v>0.4369349131</v>
      </c>
      <c r="BK152" s="295">
        <f t="shared" si="87"/>
        <v>0.4341777215</v>
      </c>
      <c r="BL152" s="295">
        <f t="shared" si="87"/>
        <v>0.4317335897</v>
      </c>
      <c r="BM152" s="295">
        <f t="shared" si="87"/>
        <v>0.4306289233</v>
      </c>
      <c r="BN152" s="295">
        <f t="shared" si="87"/>
        <v>0.4297823646</v>
      </c>
      <c r="BO152" s="295">
        <f t="shared" si="87"/>
        <v>0.4295733068</v>
      </c>
      <c r="BP152" s="295">
        <f t="shared" si="87"/>
        <v>0.4295154635</v>
      </c>
      <c r="BQ152" s="295">
        <f t="shared" si="87"/>
        <v>0.4299107112</v>
      </c>
      <c r="BR152" s="295">
        <f t="shared" si="87"/>
        <v>0.4304667873</v>
      </c>
      <c r="BS152" s="295">
        <f t="shared" si="87"/>
        <v>0.4310263885</v>
      </c>
      <c r="BT152" s="295">
        <f t="shared" si="87"/>
        <v>0.4318475785</v>
      </c>
      <c r="BU152" s="295">
        <f t="shared" si="87"/>
        <v>0.4325641923</v>
      </c>
      <c r="BV152" s="295">
        <f t="shared" si="87"/>
        <v>0.4334534516</v>
      </c>
      <c r="BW152" s="295">
        <f t="shared" si="87"/>
        <v>0.4343040295</v>
      </c>
      <c r="BX152" s="295">
        <f t="shared" si="87"/>
        <v>0.4347981227</v>
      </c>
      <c r="BY152" s="295">
        <f t="shared" si="87"/>
        <v>0.43564505</v>
      </c>
      <c r="BZ152" s="295">
        <f t="shared" si="87"/>
        <v>0.4362502553</v>
      </c>
      <c r="CA152" s="295">
        <f t="shared" si="87"/>
        <v>0.4368972472</v>
      </c>
      <c r="CB152" s="295">
        <f t="shared" si="87"/>
        <v>0.4373472083</v>
      </c>
      <c r="CC152" s="295">
        <f t="shared" si="87"/>
        <v>0.4378126089</v>
      </c>
      <c r="CD152" s="295">
        <f t="shared" si="87"/>
        <v>0.4381584762</v>
      </c>
      <c r="CE152" s="295">
        <f t="shared" si="87"/>
        <v>0.4383285272</v>
      </c>
      <c r="CF152" s="295">
        <f t="shared" si="87"/>
        <v>0.438486911</v>
      </c>
      <c r="CG152" s="295">
        <f t="shared" si="87"/>
        <v>0.4384578896</v>
      </c>
      <c r="CH152" s="295">
        <f t="shared" si="87"/>
        <v>0.4384055468</v>
      </c>
      <c r="CI152" s="295">
        <f t="shared" si="87"/>
        <v>0.4475261318</v>
      </c>
      <c r="CJ152" s="295">
        <f t="shared" si="87"/>
        <v>0.4559726823</v>
      </c>
      <c r="CK152" s="295">
        <f t="shared" si="87"/>
        <v>0.463778826</v>
      </c>
      <c r="CL152" s="295">
        <f t="shared" si="87"/>
        <v>0.4707054602</v>
      </c>
      <c r="CM152" s="295">
        <f t="shared" si="87"/>
        <v>0.4769743563</v>
      </c>
      <c r="CN152" s="295">
        <f t="shared" si="87"/>
        <v>0.4825368043</v>
      </c>
      <c r="CO152" s="295">
        <f t="shared" si="87"/>
        <v>0.4875657889</v>
      </c>
      <c r="CP152" s="295">
        <f t="shared" si="87"/>
        <v>0.4920537099</v>
      </c>
      <c r="CQ152" s="295">
        <f t="shared" si="87"/>
        <v>0.4960270755</v>
      </c>
      <c r="CR152" s="295">
        <f t="shared" si="87"/>
        <v>0.4996158614</v>
      </c>
      <c r="CS152" s="295">
        <f t="shared" si="87"/>
        <v>0.5027773948</v>
      </c>
      <c r="CT152" s="295">
        <f t="shared" si="87"/>
        <v>0.5056309066</v>
      </c>
      <c r="CU152" s="295">
        <f t="shared" si="87"/>
        <v>0.5081646508</v>
      </c>
      <c r="CV152" s="295">
        <f t="shared" si="87"/>
        <v>0.5103660988</v>
      </c>
      <c r="CW152" s="295">
        <f t="shared" si="87"/>
        <v>0.5123804669</v>
      </c>
      <c r="CX152" s="295">
        <f t="shared" si="87"/>
        <v>0.5141336203</v>
      </c>
      <c r="CY152" s="295">
        <f t="shared" si="87"/>
        <v>0.5157111705</v>
      </c>
      <c r="CZ152" s="295">
        <f t="shared" si="87"/>
        <v>0.5170811754</v>
      </c>
      <c r="DA152" s="295">
        <f t="shared" si="87"/>
        <v>0.5183110616</v>
      </c>
      <c r="DB152" s="295">
        <f t="shared" si="87"/>
        <v>0.5193884002</v>
      </c>
      <c r="DC152" s="295">
        <f t="shared" si="87"/>
        <v>0.5203167578</v>
      </c>
      <c r="DD152" s="295">
        <f t="shared" si="87"/>
        <v>0.5211447388</v>
      </c>
      <c r="DE152" s="295">
        <f t="shared" si="87"/>
        <v>0.52184718</v>
      </c>
      <c r="DF152" s="295">
        <f t="shared" si="87"/>
        <v>0.5224688016</v>
      </c>
      <c r="DG152" s="295">
        <f t="shared" si="87"/>
        <v>0.5229990452</v>
      </c>
      <c r="DH152" s="295">
        <f t="shared" si="87"/>
        <v>0.5234167013</v>
      </c>
      <c r="DI152" s="295">
        <f t="shared" si="87"/>
        <v>0.5238034775</v>
      </c>
      <c r="DJ152" s="295">
        <f t="shared" si="87"/>
        <v>0.5241077606</v>
      </c>
      <c r="DK152" s="295">
        <f t="shared" si="87"/>
        <v>0.5243648665</v>
      </c>
      <c r="DL152" s="295">
        <f t="shared" si="87"/>
        <v>0.5245582167</v>
      </c>
      <c r="DM152" s="295">
        <f t="shared" si="87"/>
        <v>0.5247137715</v>
      </c>
      <c r="DN152" s="295">
        <f t="shared" si="87"/>
        <v>0.5248237896</v>
      </c>
      <c r="DO152" s="295">
        <f t="shared" si="87"/>
        <v>0.5248874161</v>
      </c>
      <c r="DP152" s="295">
        <f t="shared" si="87"/>
        <v>0.5249238262</v>
      </c>
      <c r="DQ152" s="295">
        <f t="shared" si="87"/>
        <v>0.5249201206</v>
      </c>
      <c r="DR152" s="295">
        <f t="shared" si="87"/>
        <v>0.5248945351</v>
      </c>
    </row>
    <row r="153" ht="14.25" customHeight="1" outlineLevel="1">
      <c r="B153" s="287" t="s">
        <v>290</v>
      </c>
      <c r="C153" s="291"/>
      <c r="D153" s="291"/>
      <c r="E153" s="291"/>
      <c r="F153" s="291"/>
      <c r="G153" s="291"/>
      <c r="H153" s="291"/>
      <c r="I153" s="291"/>
      <c r="J153" s="291"/>
      <c r="K153" s="291"/>
      <c r="L153" s="291"/>
      <c r="M153" s="291"/>
      <c r="N153" s="291"/>
      <c r="O153" s="291"/>
      <c r="P153" s="291"/>
      <c r="Q153" s="291"/>
      <c r="R153" s="291"/>
      <c r="S153" s="291"/>
      <c r="T153" s="291"/>
      <c r="U153" s="291"/>
      <c r="V153" s="291"/>
      <c r="W153" s="291"/>
      <c r="X153" s="291"/>
      <c r="Y153" s="291"/>
      <c r="Z153" s="291"/>
      <c r="AA153" s="291"/>
      <c r="AB153" s="291"/>
      <c r="AC153" s="291"/>
      <c r="AD153" s="291"/>
      <c r="AE153" s="291"/>
      <c r="AF153" s="291"/>
      <c r="AG153" s="291"/>
      <c r="AH153" s="291"/>
      <c r="AI153" s="291"/>
      <c r="AJ153" s="291"/>
      <c r="AK153" s="291"/>
      <c r="AL153" s="291"/>
      <c r="AM153" s="291"/>
      <c r="AN153" s="291"/>
      <c r="AO153" s="291"/>
      <c r="AP153" s="291"/>
      <c r="AQ153" s="291"/>
      <c r="AR153" s="291"/>
      <c r="AS153" s="291"/>
      <c r="AT153" s="291"/>
      <c r="AU153" s="291"/>
      <c r="AV153" s="291"/>
      <c r="AW153" s="291"/>
      <c r="AX153" s="291"/>
      <c r="AY153" s="291"/>
      <c r="AZ153" s="291"/>
      <c r="BA153" s="291"/>
      <c r="BB153" s="291"/>
      <c r="BC153" s="291"/>
      <c r="BD153" s="291"/>
      <c r="BE153" s="291"/>
      <c r="BF153" s="291"/>
      <c r="BG153" s="291"/>
      <c r="BH153" s="291"/>
      <c r="BI153" s="291"/>
      <c r="BJ153" s="291"/>
      <c r="BK153" s="291"/>
      <c r="BL153" s="291"/>
      <c r="BM153" s="291"/>
      <c r="BN153" s="291"/>
      <c r="BO153" s="291"/>
      <c r="BP153" s="291"/>
      <c r="BQ153" s="291"/>
      <c r="BR153" s="291"/>
      <c r="BS153" s="291"/>
      <c r="BT153" s="291"/>
      <c r="BU153" s="291"/>
      <c r="BV153" s="291"/>
      <c r="BW153" s="291"/>
      <c r="BX153" s="291"/>
      <c r="BY153" s="291"/>
      <c r="BZ153" s="291"/>
      <c r="CA153" s="291"/>
      <c r="CB153" s="291"/>
      <c r="CC153" s="291"/>
      <c r="CD153" s="291"/>
      <c r="CE153" s="291"/>
      <c r="CF153" s="291"/>
      <c r="CG153" s="291"/>
      <c r="CH153" s="291"/>
      <c r="CI153" s="291"/>
      <c r="CJ153" s="291"/>
      <c r="CK153" s="291"/>
      <c r="CL153" s="291"/>
      <c r="CM153" s="291"/>
      <c r="CN153" s="291"/>
      <c r="CO153" s="291"/>
      <c r="CP153" s="291"/>
      <c r="CQ153" s="291"/>
      <c r="CR153" s="291"/>
      <c r="CS153" s="291"/>
      <c r="CT153" s="291"/>
      <c r="CU153" s="291"/>
      <c r="CV153" s="291"/>
      <c r="CW153" s="291"/>
      <c r="CX153" s="291"/>
      <c r="CY153" s="291"/>
      <c r="CZ153" s="291"/>
      <c r="DA153" s="291"/>
      <c r="DB153" s="291"/>
      <c r="DC153" s="291"/>
      <c r="DD153" s="291"/>
      <c r="DE153" s="291"/>
      <c r="DF153" s="291"/>
      <c r="DG153" s="291"/>
      <c r="DH153" s="291"/>
      <c r="DI153" s="291"/>
      <c r="DJ153" s="291"/>
      <c r="DK153" s="291"/>
      <c r="DL153" s="291"/>
      <c r="DM153" s="291"/>
      <c r="DN153" s="291"/>
      <c r="DO153" s="291"/>
      <c r="DP153" s="291"/>
      <c r="DQ153" s="291"/>
      <c r="DR153" s="291"/>
    </row>
    <row r="154" ht="14.25" customHeight="1" outlineLevel="1">
      <c r="B154" s="277" t="s">
        <v>291</v>
      </c>
      <c r="C154" s="38">
        <f>C150*C152+C151*Inputs!$C$16</f>
        <v>2016391.104</v>
      </c>
      <c r="D154" s="38">
        <f>D150*D152+D151*Inputs!$C$16</f>
        <v>1938339.219</v>
      </c>
      <c r="E154" s="38">
        <f>E150*E152+E151*Inputs!$C$16</f>
        <v>1892154.591</v>
      </c>
      <c r="F154" s="38">
        <f>F150*F152+F151*Inputs!$C$16</f>
        <v>1857234.448</v>
      </c>
      <c r="G154" s="38">
        <f>G150*G152+G151*Inputs!$C$16</f>
        <v>1834226.651</v>
      </c>
      <c r="H154" s="38">
        <f>H150*H152+H151*Inputs!$C$16</f>
        <v>1819197.418</v>
      </c>
      <c r="I154" s="38">
        <f>I150*I152+I151*Inputs!$C$16</f>
        <v>1877930.108</v>
      </c>
      <c r="J154" s="38">
        <f>J150*J152+J151*Inputs!$C$16</f>
        <v>1929305.023</v>
      </c>
      <c r="K154" s="38">
        <f>K150*K152+K151*Inputs!$C$16</f>
        <v>1982069.883</v>
      </c>
      <c r="L154" s="38">
        <f>L150*L152+L151*Inputs!$C$16</f>
        <v>2038962.847</v>
      </c>
      <c r="M154" s="38">
        <f>M150*M152+M151*Inputs!$C$16</f>
        <v>2096673.621</v>
      </c>
      <c r="N154" s="38">
        <f>N150*N152+N151*Inputs!$C$16</f>
        <v>2157744.548</v>
      </c>
      <c r="O154" s="38">
        <f>O150*O152+O151*Inputs!$C$16</f>
        <v>2220252.205</v>
      </c>
      <c r="P154" s="38">
        <f>P150*P152+P151*Inputs!$C$16</f>
        <v>2280384.051</v>
      </c>
      <c r="Q154" s="38">
        <f>Q150*Q152+Q151*Inputs!$C$16</f>
        <v>2346246.993</v>
      </c>
      <c r="R154" s="38">
        <f>R150*R152+R151*Inputs!$C$16</f>
        <v>2411278.859</v>
      </c>
      <c r="S154" s="38">
        <f>S150*S152+S151*Inputs!$C$16</f>
        <v>2478884.061</v>
      </c>
      <c r="T154" s="38">
        <f>T150*T152+T151*Inputs!$C$16</f>
        <v>2545956.361</v>
      </c>
      <c r="U154" s="38">
        <f>U150*U152+U151*Inputs!$C$16</f>
        <v>2615538.649</v>
      </c>
      <c r="V154" s="38">
        <f>V150*V152+V151*Inputs!$C$16</f>
        <v>2685820.991</v>
      </c>
      <c r="W154" s="38">
        <f>W150*W152+W151*Inputs!$C$16</f>
        <v>2755649.496</v>
      </c>
      <c r="X154" s="38">
        <f>X150*X152+X151*Inputs!$C$16</f>
        <v>2827958.461</v>
      </c>
      <c r="Y154" s="38">
        <f>Y150*Y152+Y151*Inputs!$C$16</f>
        <v>2899496.969</v>
      </c>
      <c r="Z154" s="38">
        <f>Z150*Z152+Z151*Inputs!$C$16</f>
        <v>2973509.599</v>
      </c>
      <c r="AA154" s="38">
        <f>AA150*AA152+AA151*Inputs!$C$16</f>
        <v>3071137.073</v>
      </c>
      <c r="AB154" s="38">
        <f>AB150*AB152+AB151*Inputs!$C$16</f>
        <v>3162336.617</v>
      </c>
      <c r="AC154" s="38">
        <f>AC150*AC152+AC151*Inputs!$C$16</f>
        <v>3255929.201</v>
      </c>
      <c r="AD154" s="38">
        <f>AD150*AD152+AD151*Inputs!$C$16</f>
        <v>3345181.889</v>
      </c>
      <c r="AE154" s="38">
        <f>AE150*AE152+AE151*Inputs!$C$16</f>
        <v>3434571.302</v>
      </c>
      <c r="AF154" s="38">
        <f>AF150*AF152+AF151*Inputs!$C$16</f>
        <v>3521076.502</v>
      </c>
      <c r="AG154" s="38">
        <f>AG150*AG152+AG151*Inputs!$C$16</f>
        <v>3666255.59</v>
      </c>
      <c r="AH154" s="38">
        <f>AH150*AH152+AH151*Inputs!$C$16</f>
        <v>3805656.871</v>
      </c>
      <c r="AI154" s="38">
        <f>AI150*AI152+AI151*Inputs!$C$16</f>
        <v>3936224.279</v>
      </c>
      <c r="AJ154" s="38">
        <f>AJ150*AJ152+AJ151*Inputs!$C$16</f>
        <v>4062238.89</v>
      </c>
      <c r="AK154" s="38">
        <f>AK150*AK152+AK151*Inputs!$C$16</f>
        <v>4180996.47</v>
      </c>
      <c r="AL154" s="38">
        <f>AL150*AL152+AL151*Inputs!$C$16</f>
        <v>4297032.321</v>
      </c>
      <c r="AM154" s="38">
        <f>AM150*AM152+AM151*Inputs!$C$16</f>
        <v>4409011.258</v>
      </c>
      <c r="AN154" s="38">
        <f>AN150*AN152+AN151*Inputs!$C$16</f>
        <v>4513005.351</v>
      </c>
      <c r="AO154" s="38">
        <f>AO150*AO152+AO151*Inputs!$C$16</f>
        <v>4619966.783</v>
      </c>
      <c r="AP154" s="38">
        <f>AP150*AP152+AP151*Inputs!$C$16</f>
        <v>4722303.171</v>
      </c>
      <c r="AQ154" s="38">
        <f>AQ150*AQ152+AQ151*Inputs!$C$16</f>
        <v>4824783.749</v>
      </c>
      <c r="AR154" s="38">
        <f>AR150*AR152+AR151*Inputs!$C$16</f>
        <v>4923961.225</v>
      </c>
      <c r="AS154" s="38">
        <f>AS150*AS152+AS151*Inputs!$C$16</f>
        <v>5100604.718</v>
      </c>
      <c r="AT154" s="38">
        <f>AT150*AT152+AT151*Inputs!$C$16</f>
        <v>5270997.318</v>
      </c>
      <c r="AU154" s="38">
        <f>AU150*AU152+AU151*Inputs!$C$16</f>
        <v>5431070.376</v>
      </c>
      <c r="AV154" s="38">
        <f>AV150*AV152+AV151*Inputs!$C$16</f>
        <v>5585210.57</v>
      </c>
      <c r="AW154" s="38">
        <f>AW150*AW152+AW151*Inputs!$C$16</f>
        <v>5730449.315</v>
      </c>
      <c r="AX154" s="38">
        <f>AX150*AX152+AX151*Inputs!$C$16</f>
        <v>5871457.949</v>
      </c>
      <c r="AY154" s="38">
        <f>AY150*AY152+AY151*Inputs!$C$16</f>
        <v>6006790.457</v>
      </c>
      <c r="AZ154" s="38">
        <f>AZ150*AZ152+AZ151*Inputs!$C$16</f>
        <v>6134091.215</v>
      </c>
      <c r="BA154" s="38">
        <f>BA150*BA152+BA151*Inputs!$C$16</f>
        <v>6260952.099</v>
      </c>
      <c r="BB154" s="38">
        <f>BB150*BB152+BB151*Inputs!$C$16</f>
        <v>6381902.129</v>
      </c>
      <c r="BC154" s="38">
        <f>BC150*BC152+BC151*Inputs!$C$16</f>
        <v>6501396.165</v>
      </c>
      <c r="BD154" s="38">
        <f>BD150*BD152+BD151*Inputs!$C$16</f>
        <v>6616080.957</v>
      </c>
      <c r="BE154" s="38">
        <f>BE150*BE152+BE151*Inputs!$C$16</f>
        <v>6569920.79</v>
      </c>
      <c r="BF154" s="38">
        <f>BF150*BF152+BF151*Inputs!$C$16</f>
        <v>6550136.84</v>
      </c>
      <c r="BG154" s="38">
        <f>BG150*BG152+BG151*Inputs!$C$16</f>
        <v>6543847.744</v>
      </c>
      <c r="BH154" s="38">
        <f>BH150*BH152+BH151*Inputs!$C$16</f>
        <v>6551102.705</v>
      </c>
      <c r="BI154" s="38">
        <f>BI150*BI152+BI151*Inputs!$C$16</f>
        <v>6566486.884</v>
      </c>
      <c r="BJ154" s="38">
        <f>BJ150*BJ152+BJ151*Inputs!$C$16</f>
        <v>6591806.741</v>
      </c>
      <c r="BK154" s="38">
        <f>BK150*BK152+BK151*Inputs!$C$16</f>
        <v>6623777.777</v>
      </c>
      <c r="BL154" s="38">
        <f>BL150*BL152+BL151*Inputs!$C$16</f>
        <v>6657374.931</v>
      </c>
      <c r="BM154" s="38">
        <f>BM150*BM152+BM151*Inputs!$C$16</f>
        <v>6700457.515</v>
      </c>
      <c r="BN154" s="38">
        <f>BN150*BN152+BN151*Inputs!$C$16</f>
        <v>6745391.61</v>
      </c>
      <c r="BO154" s="38">
        <f>BO150*BO152+BO151*Inputs!$C$16</f>
        <v>6794981.583</v>
      </c>
      <c r="BP154" s="38">
        <f>BP150*BP152+BP151*Inputs!$C$16</f>
        <v>6845646.691</v>
      </c>
      <c r="BQ154" s="38">
        <f>BQ150*BQ152+BQ151*Inputs!$C$16</f>
        <v>6899707.091</v>
      </c>
      <c r="BR154" s="38">
        <f>BR150*BR152+BR151*Inputs!$C$16</f>
        <v>6955039.057</v>
      </c>
      <c r="BS154" s="38">
        <f>BS150*BS152+BS151*Inputs!$C$16</f>
        <v>7010327.481</v>
      </c>
      <c r="BT154" s="38">
        <f>BT150*BT152+BT151*Inputs!$C$16</f>
        <v>7067603.369</v>
      </c>
      <c r="BU154" s="38">
        <f>BU150*BU152+BU151*Inputs!$C$16</f>
        <v>7124021.713</v>
      </c>
      <c r="BV154" s="38">
        <f>BV150*BV152+BV151*Inputs!$C$16</f>
        <v>7181727.219</v>
      </c>
      <c r="BW154" s="38">
        <f>BW150*BW152+BW151*Inputs!$C$16</f>
        <v>7239098.894</v>
      </c>
      <c r="BX154" s="38">
        <f>BX150*BX152+BX151*Inputs!$C$16</f>
        <v>7293389.029</v>
      </c>
      <c r="BY154" s="38">
        <f>BY150*BY152+BY151*Inputs!$C$16</f>
        <v>7350320.601</v>
      </c>
      <c r="BZ154" s="38">
        <f>BZ150*BZ152+BZ151*Inputs!$C$16</f>
        <v>7405226.472</v>
      </c>
      <c r="CA154" s="38">
        <f>CA150*CA152+CA151*Inputs!$C$16</f>
        <v>7460278.112</v>
      </c>
      <c r="CB154" s="38">
        <f>CB150*CB152+CB151*Inputs!$C$16</f>
        <v>7513507.059</v>
      </c>
      <c r="CC154" s="38">
        <f>CC150*CC152+CC151*Inputs!$C$16</f>
        <v>7566606.278</v>
      </c>
      <c r="CD154" s="38">
        <f>CD150*CD152+CD151*Inputs!$C$16</f>
        <v>7618480.172</v>
      </c>
      <c r="CE154" s="38">
        <f>CE150*CE152+CE151*Inputs!$C$16</f>
        <v>7668559.564</v>
      </c>
      <c r="CF154" s="38">
        <f>CF150*CF152+CF151*Inputs!$C$16</f>
        <v>7718197.111</v>
      </c>
      <c r="CG154" s="38">
        <f>CG150*CG152+CG151*Inputs!$C$16</f>
        <v>7765898.691</v>
      </c>
      <c r="CH154" s="38">
        <f>CH150*CH152+CH151*Inputs!$C$16</f>
        <v>7813007.799</v>
      </c>
      <c r="CI154" s="38">
        <f>CI150*CI152+CI151*Inputs!$C$16</f>
        <v>7919455.323</v>
      </c>
      <c r="CJ154" s="38">
        <f>CJ150*CJ152+CJ151*Inputs!$C$16</f>
        <v>8019102.784</v>
      </c>
      <c r="CK154" s="38">
        <f>CK150*CK152+CK151*Inputs!$C$16</f>
        <v>8113100.446</v>
      </c>
      <c r="CL154" s="38">
        <f>CL150*CL152+CL151*Inputs!$C$16</f>
        <v>8199606.774</v>
      </c>
      <c r="CM154" s="38">
        <f>CM150*CM152+CM151*Inputs!$C$16</f>
        <v>8280462.972</v>
      </c>
      <c r="CN154" s="38">
        <f>CN150*CN152+CN151*Inputs!$C$16</f>
        <v>8355284.767</v>
      </c>
      <c r="CO154" s="38">
        <f>CO150*CO152+CO151*Inputs!$C$16</f>
        <v>8425497.897</v>
      </c>
      <c r="CP154" s="38">
        <f>CP150*CP152+CP151*Inputs!$C$16</f>
        <v>8491051.282</v>
      </c>
      <c r="CQ154" s="38">
        <f>CQ150*CQ152+CQ151*Inputs!$C$16</f>
        <v>8552117.76</v>
      </c>
      <c r="CR154" s="38">
        <f>CR150*CR152+CR151*Inputs!$C$16</f>
        <v>8609755.571</v>
      </c>
      <c r="CS154" s="38">
        <f>CS150*CS152+CS151*Inputs!$C$16</f>
        <v>8663597.846</v>
      </c>
      <c r="CT154" s="38">
        <f>CT150*CT152+CT151*Inputs!$C$16</f>
        <v>8714598.372</v>
      </c>
      <c r="CU154" s="38">
        <f>CU150*CU152+CU151*Inputs!$C$16</f>
        <v>8762654.61</v>
      </c>
      <c r="CV154" s="38">
        <f>CV150*CV152+CV151*Inputs!$C$16</f>
        <v>8807610.119</v>
      </c>
      <c r="CW154" s="38">
        <f>CW150*CW152+CW151*Inputs!$C$16</f>
        <v>8850654.089</v>
      </c>
      <c r="CX154" s="38">
        <f>CX150*CX152+CX151*Inputs!$C$16</f>
        <v>8891176.69</v>
      </c>
      <c r="CY154" s="38">
        <f>CY150*CY152+CY151*Inputs!$C$16</f>
        <v>8929856.556</v>
      </c>
      <c r="CZ154" s="38">
        <f>CZ150*CZ152+CZ151*Inputs!$C$16</f>
        <v>8966419.252</v>
      </c>
      <c r="DA154" s="38">
        <f>DA150*DA152+DA151*Inputs!$C$16</f>
        <v>9001408.236</v>
      </c>
      <c r="DB154" s="38">
        <f>DB150*DB152+DB151*Inputs!$C$16</f>
        <v>9034721.252</v>
      </c>
      <c r="DC154" s="38">
        <f>DC150*DC152+DC151*Inputs!$C$16</f>
        <v>9066366.621</v>
      </c>
      <c r="DD154" s="38">
        <f>DD150*DD152+DD151*Inputs!$C$16</f>
        <v>9096746.001</v>
      </c>
      <c r="DE154" s="38">
        <f>DE150*DE152+DE151*Inputs!$C$16</f>
        <v>9125648.406</v>
      </c>
      <c r="DF154" s="38">
        <f>DF150*DF152+DF151*Inputs!$C$16</f>
        <v>9153441.93</v>
      </c>
      <c r="DG154" s="38">
        <f>DG150*DG152+DG151*Inputs!$C$16</f>
        <v>9180044.002</v>
      </c>
      <c r="DH154" s="38">
        <f>DH150*DH152+DH151*Inputs!$C$16</f>
        <v>9205257.617</v>
      </c>
      <c r="DI154" s="38">
        <f>DI150*DI152+DI151*Inputs!$C$16</f>
        <v>9229777.177</v>
      </c>
      <c r="DJ154" s="38">
        <f>DJ150*DJ152+DJ151*Inputs!$C$16</f>
        <v>9253185.031</v>
      </c>
      <c r="DK154" s="38">
        <f>DK150*DK152+DK151*Inputs!$C$16</f>
        <v>9275771.879</v>
      </c>
      <c r="DL154" s="38">
        <f>DL150*DL152+DL151*Inputs!$C$16</f>
        <v>9297402.181</v>
      </c>
      <c r="DM154" s="38">
        <f>DM150*DM152+DM151*Inputs!$C$16</f>
        <v>9318298.142</v>
      </c>
      <c r="DN154" s="38">
        <f>DN150*DN152+DN151*Inputs!$C$16</f>
        <v>9338403.337</v>
      </c>
      <c r="DO154" s="38">
        <f>DO150*DO152+DO151*Inputs!$C$16</f>
        <v>9357709.643</v>
      </c>
      <c r="DP154" s="38">
        <f>DP150*DP152+DP151*Inputs!$C$16</f>
        <v>9376387.287</v>
      </c>
      <c r="DQ154" s="38">
        <f>DQ150*DQ152+DQ151*Inputs!$C$16</f>
        <v>9394333.611</v>
      </c>
      <c r="DR154" s="38">
        <f>DR150*DR152+DR151*Inputs!$C$16</f>
        <v>9411709.69</v>
      </c>
    </row>
    <row r="155" ht="14.25" customHeight="1" outlineLevel="1">
      <c r="B155" s="289" t="s">
        <v>292</v>
      </c>
      <c r="C155" s="291"/>
      <c r="D155" s="291"/>
      <c r="E155" s="291"/>
      <c r="F155" s="291"/>
      <c r="G155" s="291"/>
      <c r="H155" s="291"/>
      <c r="I155" s="291"/>
      <c r="J155" s="291"/>
      <c r="K155" s="291"/>
      <c r="L155" s="291"/>
      <c r="M155" s="291"/>
      <c r="N155" s="291"/>
      <c r="O155" s="291"/>
      <c r="P155" s="291"/>
      <c r="Q155" s="291"/>
      <c r="R155" s="291"/>
      <c r="S155" s="291"/>
      <c r="T155" s="291"/>
      <c r="U155" s="291"/>
      <c r="V155" s="291"/>
      <c r="W155" s="291"/>
      <c r="X155" s="291"/>
      <c r="Y155" s="291"/>
      <c r="Z155" s="291"/>
      <c r="AA155" s="291"/>
      <c r="AB155" s="291"/>
      <c r="AC155" s="291"/>
      <c r="AD155" s="291"/>
      <c r="AE155" s="291"/>
      <c r="AF155" s="291"/>
      <c r="AG155" s="291"/>
      <c r="AH155" s="291"/>
      <c r="AI155" s="291"/>
      <c r="AJ155" s="291"/>
      <c r="AK155" s="291"/>
      <c r="AL155" s="291"/>
      <c r="AM155" s="291"/>
      <c r="AN155" s="291"/>
      <c r="AO155" s="291"/>
      <c r="AP155" s="291"/>
      <c r="AQ155" s="291"/>
      <c r="AR155" s="291"/>
      <c r="AS155" s="291"/>
      <c r="AT155" s="291"/>
      <c r="AU155" s="291"/>
      <c r="AV155" s="291"/>
      <c r="AW155" s="291"/>
      <c r="AX155" s="291"/>
      <c r="AY155" s="291"/>
      <c r="AZ155" s="291"/>
      <c r="BA155" s="291"/>
      <c r="BB155" s="291"/>
      <c r="BC155" s="291"/>
      <c r="BD155" s="291"/>
      <c r="BE155" s="291"/>
      <c r="BF155" s="291"/>
      <c r="BG155" s="291"/>
      <c r="BH155" s="291"/>
      <c r="BI155" s="291"/>
      <c r="BJ155" s="291"/>
      <c r="BK155" s="291"/>
      <c r="BL155" s="291"/>
      <c r="BM155" s="291"/>
      <c r="BN155" s="291"/>
      <c r="BO155" s="291"/>
      <c r="BP155" s="291"/>
      <c r="BQ155" s="291"/>
      <c r="BR155" s="291"/>
      <c r="BS155" s="291"/>
      <c r="BT155" s="291"/>
      <c r="BU155" s="291"/>
      <c r="BV155" s="291"/>
      <c r="BW155" s="291"/>
      <c r="BX155" s="291"/>
      <c r="BY155" s="291"/>
      <c r="BZ155" s="291"/>
      <c r="CA155" s="291"/>
      <c r="CB155" s="291"/>
      <c r="CC155" s="291"/>
      <c r="CD155" s="291"/>
      <c r="CE155" s="291"/>
      <c r="CF155" s="291"/>
      <c r="CG155" s="291"/>
      <c r="CH155" s="291"/>
      <c r="CI155" s="291"/>
      <c r="CJ155" s="291"/>
      <c r="CK155" s="291"/>
      <c r="CL155" s="291"/>
      <c r="CM155" s="291"/>
      <c r="CN155" s="291"/>
      <c r="CO155" s="291"/>
      <c r="CP155" s="291"/>
      <c r="CQ155" s="291"/>
      <c r="CR155" s="291"/>
      <c r="CS155" s="291"/>
      <c r="CT155" s="291"/>
      <c r="CU155" s="291"/>
      <c r="CV155" s="291"/>
      <c r="CW155" s="291"/>
      <c r="CX155" s="291"/>
      <c r="CY155" s="291"/>
      <c r="CZ155" s="291"/>
      <c r="DA155" s="291"/>
      <c r="DB155" s="291"/>
      <c r="DC155" s="291"/>
      <c r="DD155" s="291"/>
      <c r="DE155" s="291"/>
      <c r="DF155" s="291"/>
      <c r="DG155" s="291"/>
      <c r="DH155" s="291"/>
      <c r="DI155" s="291"/>
      <c r="DJ155" s="291"/>
      <c r="DK155" s="291"/>
      <c r="DL155" s="291"/>
      <c r="DM155" s="291"/>
      <c r="DN155" s="291"/>
      <c r="DO155" s="291"/>
      <c r="DP155" s="291"/>
      <c r="DQ155" s="291"/>
      <c r="DR155" s="291"/>
    </row>
    <row r="156" ht="14.25" customHeight="1" outlineLevel="1">
      <c r="B156" s="12" t="s">
        <v>293</v>
      </c>
      <c r="C156" s="38">
        <f>(max(C143,C146,C149,C152,Inputs!C9)-min(C143,C146,C149,C152,Inputs!C9))/max(C143,C146,C149,C152,Inputs!C9)*100</f>
        <v>28.34524462</v>
      </c>
      <c r="D156" s="38">
        <f t="shared" ref="D156:DR156" si="88">(max(D143,D146,D149,D152)-min(D143,D146,D149,D152))/max(D143,D146,D149,D152)*100</f>
        <v>16.57443397</v>
      </c>
      <c r="E156" s="38">
        <f t="shared" si="88"/>
        <v>14.57342706</v>
      </c>
      <c r="F156" s="38">
        <f t="shared" si="88"/>
        <v>14.36582431</v>
      </c>
      <c r="G156" s="38">
        <f t="shared" si="88"/>
        <v>14.29258751</v>
      </c>
      <c r="H156" s="38">
        <f t="shared" si="88"/>
        <v>14.35002977</v>
      </c>
      <c r="I156" s="38">
        <f t="shared" si="88"/>
        <v>26.00783546</v>
      </c>
      <c r="J156" s="38">
        <f t="shared" si="88"/>
        <v>26.88465985</v>
      </c>
      <c r="K156" s="38">
        <f t="shared" si="88"/>
        <v>26.78936773</v>
      </c>
      <c r="L156" s="38">
        <f t="shared" si="88"/>
        <v>26.64662687</v>
      </c>
      <c r="M156" s="38">
        <f t="shared" si="88"/>
        <v>26.57131218</v>
      </c>
      <c r="N156" s="38">
        <f t="shared" si="88"/>
        <v>26.48028457</v>
      </c>
      <c r="O156" s="38">
        <f t="shared" si="88"/>
        <v>26.45140877</v>
      </c>
      <c r="P156" s="38">
        <f t="shared" si="88"/>
        <v>26.39250341</v>
      </c>
      <c r="Q156" s="38">
        <f t="shared" si="88"/>
        <v>26.29018892</v>
      </c>
      <c r="R156" s="38">
        <f t="shared" si="88"/>
        <v>26.32047899</v>
      </c>
      <c r="S156" s="38">
        <f t="shared" si="88"/>
        <v>26.28442777</v>
      </c>
      <c r="T156" s="38">
        <f t="shared" si="88"/>
        <v>26.28486429</v>
      </c>
      <c r="U156" s="38">
        <f t="shared" si="88"/>
        <v>26.25434695</v>
      </c>
      <c r="V156" s="38">
        <f t="shared" si="88"/>
        <v>26.26630477</v>
      </c>
      <c r="W156" s="38">
        <f t="shared" si="88"/>
        <v>26.25588247</v>
      </c>
      <c r="X156" s="38">
        <f t="shared" si="88"/>
        <v>26.23066248</v>
      </c>
      <c r="Y156" s="38">
        <f t="shared" si="88"/>
        <v>26.2391613</v>
      </c>
      <c r="Z156" s="38">
        <f t="shared" si="88"/>
        <v>26.217294</v>
      </c>
      <c r="AA156" s="38">
        <f t="shared" si="88"/>
        <v>24.60231369</v>
      </c>
      <c r="AB156" s="38">
        <f t="shared" si="88"/>
        <v>24.65560899</v>
      </c>
      <c r="AC156" s="38">
        <f t="shared" si="88"/>
        <v>24.71661413</v>
      </c>
      <c r="AD156" s="38">
        <f t="shared" si="88"/>
        <v>24.86417941</v>
      </c>
      <c r="AE156" s="38">
        <f t="shared" si="88"/>
        <v>24.93348087</v>
      </c>
      <c r="AF156" s="38">
        <f t="shared" si="88"/>
        <v>25.0157068</v>
      </c>
      <c r="AG156" s="38">
        <f t="shared" si="88"/>
        <v>21.51384094</v>
      </c>
      <c r="AH156" s="38">
        <f t="shared" si="88"/>
        <v>21.63724551</v>
      </c>
      <c r="AI156" s="38">
        <f t="shared" si="88"/>
        <v>21.86951757</v>
      </c>
      <c r="AJ156" s="38">
        <f t="shared" si="88"/>
        <v>22.06273769</v>
      </c>
      <c r="AK156" s="38">
        <f t="shared" si="88"/>
        <v>22.25632006</v>
      </c>
      <c r="AL156" s="38">
        <f t="shared" si="88"/>
        <v>22.39850538</v>
      </c>
      <c r="AM156" s="38">
        <f t="shared" si="88"/>
        <v>22.54971805</v>
      </c>
      <c r="AN156" s="38">
        <f t="shared" si="88"/>
        <v>22.65647108</v>
      </c>
      <c r="AO156" s="38">
        <f t="shared" si="88"/>
        <v>22.71123376</v>
      </c>
      <c r="AP156" s="38">
        <f t="shared" si="88"/>
        <v>22.83595383</v>
      </c>
      <c r="AQ156" s="38">
        <f t="shared" si="88"/>
        <v>22.9006585</v>
      </c>
      <c r="AR156" s="38">
        <f t="shared" si="88"/>
        <v>22.9774259</v>
      </c>
      <c r="AS156" s="38">
        <f t="shared" si="88"/>
        <v>19.56369003</v>
      </c>
      <c r="AT156" s="38">
        <f t="shared" si="88"/>
        <v>19.61866715</v>
      </c>
      <c r="AU156" s="38">
        <f t="shared" si="88"/>
        <v>19.7921294</v>
      </c>
      <c r="AV156" s="38">
        <f t="shared" si="88"/>
        <v>19.93987337</v>
      </c>
      <c r="AW156" s="38">
        <f t="shared" si="88"/>
        <v>20.09106359</v>
      </c>
      <c r="AX156" s="38">
        <f t="shared" si="88"/>
        <v>20.20319829</v>
      </c>
      <c r="AY156" s="38">
        <f t="shared" si="88"/>
        <v>20.32282474</v>
      </c>
      <c r="AZ156" s="38">
        <f t="shared" si="88"/>
        <v>20.4117528</v>
      </c>
      <c r="BA156" s="38">
        <f t="shared" si="88"/>
        <v>20.46849748</v>
      </c>
      <c r="BB156" s="38">
        <f t="shared" si="88"/>
        <v>20.55527771</v>
      </c>
      <c r="BC156" s="38">
        <f t="shared" si="88"/>
        <v>20.60404342</v>
      </c>
      <c r="BD156" s="38">
        <f t="shared" si="88"/>
        <v>20.66081709</v>
      </c>
      <c r="BE156" s="38">
        <f t="shared" si="88"/>
        <v>20.69201618</v>
      </c>
      <c r="BF156" s="38">
        <f t="shared" si="88"/>
        <v>20.3883818</v>
      </c>
      <c r="BG156" s="38">
        <f t="shared" si="88"/>
        <v>20.26977523</v>
      </c>
      <c r="BH156" s="38">
        <f t="shared" si="88"/>
        <v>20.19553433</v>
      </c>
      <c r="BI156" s="38">
        <f t="shared" si="88"/>
        <v>20.15729352</v>
      </c>
      <c r="BJ156" s="38">
        <f t="shared" si="88"/>
        <v>20.11744279</v>
      </c>
      <c r="BK156" s="38">
        <f t="shared" si="88"/>
        <v>20.1058509</v>
      </c>
      <c r="BL156" s="38">
        <f t="shared" si="88"/>
        <v>20.08767607</v>
      </c>
      <c r="BM156" s="38">
        <f t="shared" si="88"/>
        <v>20.05386307</v>
      </c>
      <c r="BN156" s="38">
        <f t="shared" si="88"/>
        <v>20.07268402</v>
      </c>
      <c r="BO156" s="38">
        <f t="shared" si="88"/>
        <v>20.06560433</v>
      </c>
      <c r="BP156" s="38">
        <f t="shared" si="88"/>
        <v>20.07288856</v>
      </c>
      <c r="BQ156" s="38">
        <f t="shared" si="88"/>
        <v>20.06779105</v>
      </c>
      <c r="BR156" s="38">
        <f t="shared" si="88"/>
        <v>20.07708384</v>
      </c>
      <c r="BS156" s="38">
        <f t="shared" si="88"/>
        <v>20.07765749</v>
      </c>
      <c r="BT156" s="38">
        <f t="shared" si="88"/>
        <v>20.07158624</v>
      </c>
      <c r="BU156" s="38">
        <f t="shared" si="88"/>
        <v>20.07579473</v>
      </c>
      <c r="BV156" s="38">
        <f t="shared" si="88"/>
        <v>20.06792264</v>
      </c>
      <c r="BW156" s="38">
        <f t="shared" si="88"/>
        <v>20.07006871</v>
      </c>
      <c r="BX156" s="38">
        <f t="shared" si="88"/>
        <v>20.06129007</v>
      </c>
      <c r="BY156" s="38">
        <f t="shared" si="88"/>
        <v>20.03792443</v>
      </c>
      <c r="BZ156" s="38">
        <f t="shared" si="88"/>
        <v>20.04260984</v>
      </c>
      <c r="CA156" s="38">
        <f t="shared" si="88"/>
        <v>20.02813544</v>
      </c>
      <c r="CB156" s="38">
        <f t="shared" si="88"/>
        <v>20.01948891</v>
      </c>
      <c r="CC156" s="38">
        <f t="shared" si="88"/>
        <v>20.00166023</v>
      </c>
      <c r="CD156" s="38">
        <f t="shared" si="88"/>
        <v>19.99035362</v>
      </c>
      <c r="CE156" s="38">
        <f t="shared" si="88"/>
        <v>19.97295425</v>
      </c>
      <c r="CF156" s="38">
        <f t="shared" si="88"/>
        <v>19.95111004</v>
      </c>
      <c r="CG156" s="38">
        <f t="shared" si="88"/>
        <v>19.93416309</v>
      </c>
      <c r="CH156" s="38">
        <f t="shared" si="88"/>
        <v>19.91040942</v>
      </c>
      <c r="CI156" s="38">
        <f t="shared" si="88"/>
        <v>18.11213848</v>
      </c>
      <c r="CJ156" s="38">
        <f t="shared" si="88"/>
        <v>18.0611665</v>
      </c>
      <c r="CK156" s="38">
        <f t="shared" si="88"/>
        <v>18.07217059</v>
      </c>
      <c r="CL156" s="38">
        <f t="shared" si="88"/>
        <v>18.09528821</v>
      </c>
      <c r="CM156" s="38">
        <f t="shared" si="88"/>
        <v>18.10415807</v>
      </c>
      <c r="CN156" s="38">
        <f t="shared" si="88"/>
        <v>18.11166684</v>
      </c>
      <c r="CO156" s="38">
        <f t="shared" si="88"/>
        <v>18.11104247</v>
      </c>
      <c r="CP156" s="38">
        <f t="shared" si="88"/>
        <v>18.11020657</v>
      </c>
      <c r="CQ156" s="38">
        <f t="shared" si="88"/>
        <v>18.10378455</v>
      </c>
      <c r="CR156" s="38">
        <f t="shared" si="88"/>
        <v>18.09290251</v>
      </c>
      <c r="CS156" s="38">
        <f t="shared" si="88"/>
        <v>18.08217627</v>
      </c>
      <c r="CT156" s="38">
        <f t="shared" si="88"/>
        <v>18.06666162</v>
      </c>
      <c r="CU156" s="38">
        <f t="shared" si="88"/>
        <v>18.05180685</v>
      </c>
      <c r="CV156" s="38">
        <f t="shared" si="88"/>
        <v>18.03361856</v>
      </c>
      <c r="CW156" s="38">
        <f t="shared" si="88"/>
        <v>18.01217468</v>
      </c>
      <c r="CX156" s="38">
        <f t="shared" si="88"/>
        <v>17.99368617</v>
      </c>
      <c r="CY156" s="38">
        <f t="shared" si="88"/>
        <v>17.97157994</v>
      </c>
      <c r="CZ156" s="38">
        <f t="shared" si="88"/>
        <v>17.95029857</v>
      </c>
      <c r="DA156" s="38">
        <f t="shared" si="88"/>
        <v>17.92693496</v>
      </c>
      <c r="DB156" s="38">
        <f t="shared" si="88"/>
        <v>17.90468857</v>
      </c>
      <c r="DC156" s="38">
        <f t="shared" si="88"/>
        <v>17.88128049</v>
      </c>
      <c r="DD156" s="38">
        <f t="shared" si="88"/>
        <v>17.85709828</v>
      </c>
      <c r="DE156" s="38">
        <f t="shared" si="88"/>
        <v>17.83397779</v>
      </c>
      <c r="DF156" s="38">
        <f t="shared" si="88"/>
        <v>17.80982103</v>
      </c>
      <c r="DG156" s="38">
        <f t="shared" si="88"/>
        <v>17.7868066</v>
      </c>
      <c r="DH156" s="38">
        <f t="shared" si="88"/>
        <v>17.76314551</v>
      </c>
      <c r="DI156" s="38">
        <f t="shared" si="88"/>
        <v>17.73852748</v>
      </c>
      <c r="DJ156" s="38">
        <f t="shared" si="88"/>
        <v>17.71674116</v>
      </c>
      <c r="DK156" s="38">
        <f t="shared" si="88"/>
        <v>17.69374324</v>
      </c>
      <c r="DL156" s="38">
        <f t="shared" si="88"/>
        <v>17.67170267</v>
      </c>
      <c r="DM156" s="38">
        <f t="shared" si="88"/>
        <v>17.64938807</v>
      </c>
      <c r="DN156" s="38">
        <f t="shared" si="88"/>
        <v>17.62810949</v>
      </c>
      <c r="DO156" s="38">
        <f t="shared" si="88"/>
        <v>17.60687488</v>
      </c>
      <c r="DP156" s="38">
        <f t="shared" si="88"/>
        <v>17.58580885</v>
      </c>
      <c r="DQ156" s="38">
        <f t="shared" si="88"/>
        <v>17.56567741</v>
      </c>
      <c r="DR156" s="38">
        <f t="shared" si="88"/>
        <v>17.54554294</v>
      </c>
    </row>
    <row r="157" ht="14.25" customHeight="1">
      <c r="B157" s="284" t="s">
        <v>294</v>
      </c>
      <c r="C157" s="292"/>
      <c r="D157" s="292"/>
      <c r="E157" s="292"/>
      <c r="F157" s="292"/>
      <c r="G157" s="292"/>
      <c r="H157" s="292"/>
      <c r="I157" s="292"/>
      <c r="J157" s="292"/>
      <c r="K157" s="292"/>
      <c r="L157" s="292"/>
      <c r="M157" s="292"/>
      <c r="N157" s="292"/>
      <c r="O157" s="292"/>
      <c r="P157" s="292"/>
      <c r="Q157" s="292"/>
      <c r="R157" s="292"/>
      <c r="S157" s="292"/>
      <c r="T157" s="292"/>
      <c r="U157" s="292"/>
      <c r="V157" s="292"/>
      <c r="W157" s="292"/>
      <c r="X157" s="292"/>
      <c r="Y157" s="292"/>
      <c r="Z157" s="292"/>
      <c r="AA157" s="292"/>
      <c r="AB157" s="292"/>
      <c r="AC157" s="292"/>
      <c r="AD157" s="292"/>
      <c r="AE157" s="292"/>
      <c r="AF157" s="292"/>
      <c r="AG157" s="292"/>
      <c r="AH157" s="292"/>
      <c r="AI157" s="292"/>
      <c r="AJ157" s="292"/>
      <c r="AK157" s="292"/>
      <c r="AL157" s="292"/>
      <c r="AM157" s="292"/>
      <c r="AN157" s="292"/>
      <c r="AO157" s="292"/>
      <c r="AP157" s="292"/>
      <c r="AQ157" s="292"/>
      <c r="AR157" s="292"/>
      <c r="AS157" s="292"/>
      <c r="AT157" s="292"/>
      <c r="AU157" s="292"/>
      <c r="AV157" s="292"/>
      <c r="AW157" s="292"/>
      <c r="AX157" s="292"/>
      <c r="AY157" s="292"/>
      <c r="AZ157" s="292"/>
      <c r="BA157" s="292"/>
      <c r="BB157" s="292"/>
      <c r="BC157" s="292"/>
      <c r="BD157" s="292"/>
      <c r="BE157" s="292"/>
      <c r="BF157" s="292"/>
      <c r="BG157" s="292"/>
      <c r="BH157" s="292"/>
      <c r="BI157" s="292"/>
      <c r="BJ157" s="292"/>
      <c r="BK157" s="292"/>
      <c r="BL157" s="292"/>
      <c r="BM157" s="292"/>
      <c r="BN157" s="292"/>
      <c r="BO157" s="292"/>
      <c r="BP157" s="292"/>
      <c r="BQ157" s="292"/>
      <c r="BR157" s="292"/>
      <c r="BS157" s="292"/>
      <c r="BT157" s="292"/>
      <c r="BU157" s="292"/>
      <c r="BV157" s="292"/>
      <c r="BW157" s="292"/>
      <c r="BX157" s="292"/>
      <c r="BY157" s="292"/>
      <c r="BZ157" s="292"/>
      <c r="CA157" s="292"/>
      <c r="CB157" s="292"/>
      <c r="CC157" s="292"/>
      <c r="CD157" s="292"/>
      <c r="CE157" s="292"/>
      <c r="CF157" s="292"/>
      <c r="CG157" s="292"/>
      <c r="CH157" s="292"/>
      <c r="CI157" s="292"/>
      <c r="CJ157" s="292"/>
      <c r="CK157" s="292"/>
      <c r="CL157" s="292"/>
      <c r="CM157" s="292"/>
      <c r="CN157" s="292"/>
      <c r="CO157" s="292"/>
      <c r="CP157" s="292"/>
      <c r="CQ157" s="292"/>
      <c r="CR157" s="292"/>
      <c r="CS157" s="292"/>
      <c r="CT157" s="292"/>
      <c r="CU157" s="292"/>
      <c r="CV157" s="292"/>
      <c r="CW157" s="292"/>
      <c r="CX157" s="292"/>
      <c r="CY157" s="292"/>
      <c r="CZ157" s="292"/>
      <c r="DA157" s="292"/>
      <c r="DB157" s="292"/>
      <c r="DC157" s="292"/>
      <c r="DD157" s="292"/>
      <c r="DE157" s="292"/>
      <c r="DF157" s="292"/>
      <c r="DG157" s="292"/>
      <c r="DH157" s="292"/>
      <c r="DI157" s="292"/>
      <c r="DJ157" s="292"/>
      <c r="DK157" s="292"/>
      <c r="DL157" s="292"/>
      <c r="DM157" s="292"/>
      <c r="DN157" s="292"/>
      <c r="DO157" s="292"/>
      <c r="DP157" s="292"/>
      <c r="DQ157" s="292"/>
      <c r="DR157" s="292"/>
    </row>
    <row r="158" ht="14.25" customHeight="1">
      <c r="B158" s="287" t="s">
        <v>295</v>
      </c>
      <c r="C158" s="291"/>
      <c r="D158" s="291"/>
      <c r="E158" s="291"/>
      <c r="F158" s="291"/>
      <c r="G158" s="291"/>
      <c r="H158" s="291"/>
      <c r="I158" s="291"/>
      <c r="J158" s="291"/>
      <c r="K158" s="291"/>
      <c r="L158" s="291"/>
      <c r="M158" s="291"/>
      <c r="N158" s="291"/>
      <c r="O158" s="291"/>
      <c r="P158" s="291"/>
      <c r="Q158" s="291"/>
      <c r="R158" s="291"/>
      <c r="S158" s="291"/>
      <c r="T158" s="291"/>
      <c r="U158" s="291"/>
      <c r="V158" s="291"/>
      <c r="W158" s="291"/>
      <c r="X158" s="291"/>
      <c r="Y158" s="291"/>
      <c r="Z158" s="291"/>
      <c r="AA158" s="291"/>
      <c r="AB158" s="291"/>
      <c r="AC158" s="291"/>
      <c r="AD158" s="291"/>
      <c r="AE158" s="291"/>
      <c r="AF158" s="291"/>
      <c r="AG158" s="291"/>
      <c r="AH158" s="291"/>
      <c r="AI158" s="291"/>
      <c r="AJ158" s="291"/>
      <c r="AK158" s="291"/>
      <c r="AL158" s="291"/>
      <c r="AM158" s="291"/>
      <c r="AN158" s="291"/>
      <c r="AO158" s="291"/>
      <c r="AP158" s="291"/>
      <c r="AQ158" s="291"/>
      <c r="AR158" s="291"/>
      <c r="AS158" s="291"/>
      <c r="AT158" s="291"/>
      <c r="AU158" s="291"/>
      <c r="AV158" s="291"/>
      <c r="AW158" s="291"/>
      <c r="AX158" s="291"/>
      <c r="AY158" s="291"/>
      <c r="AZ158" s="291"/>
      <c r="BA158" s="291"/>
      <c r="BB158" s="291"/>
      <c r="BC158" s="291"/>
      <c r="BD158" s="291"/>
      <c r="BE158" s="291"/>
      <c r="BF158" s="291"/>
      <c r="BG158" s="291"/>
      <c r="BH158" s="291"/>
      <c r="BI158" s="291"/>
      <c r="BJ158" s="291"/>
      <c r="BK158" s="291"/>
      <c r="BL158" s="291"/>
      <c r="BM158" s="291"/>
      <c r="BN158" s="291"/>
      <c r="BO158" s="291"/>
      <c r="BP158" s="291"/>
      <c r="BQ158" s="291"/>
      <c r="BR158" s="291"/>
      <c r="BS158" s="291"/>
      <c r="BT158" s="291"/>
      <c r="BU158" s="291"/>
      <c r="BV158" s="291"/>
      <c r="BW158" s="291"/>
      <c r="BX158" s="291"/>
      <c r="BY158" s="291"/>
      <c r="BZ158" s="291"/>
      <c r="CA158" s="291"/>
      <c r="CB158" s="291"/>
      <c r="CC158" s="291"/>
      <c r="CD158" s="291"/>
      <c r="CE158" s="291"/>
      <c r="CF158" s="291"/>
      <c r="CG158" s="291"/>
      <c r="CH158" s="291"/>
      <c r="CI158" s="291"/>
      <c r="CJ158" s="291"/>
      <c r="CK158" s="291"/>
      <c r="CL158" s="291"/>
      <c r="CM158" s="291"/>
      <c r="CN158" s="291"/>
      <c r="CO158" s="291"/>
      <c r="CP158" s="291"/>
      <c r="CQ158" s="291"/>
      <c r="CR158" s="291"/>
      <c r="CS158" s="291"/>
      <c r="CT158" s="291"/>
      <c r="CU158" s="291"/>
      <c r="CV158" s="291"/>
      <c r="CW158" s="291"/>
      <c r="CX158" s="291"/>
      <c r="CY158" s="291"/>
      <c r="CZ158" s="291"/>
      <c r="DA158" s="291"/>
      <c r="DB158" s="291"/>
      <c r="DC158" s="291"/>
      <c r="DD158" s="291"/>
      <c r="DE158" s="291"/>
      <c r="DF158" s="291"/>
      <c r="DG158" s="291"/>
      <c r="DH158" s="291"/>
      <c r="DI158" s="291"/>
      <c r="DJ158" s="291"/>
      <c r="DK158" s="291"/>
      <c r="DL158" s="291"/>
      <c r="DM158" s="291"/>
      <c r="DN158" s="291"/>
      <c r="DO158" s="291"/>
      <c r="DP158" s="291"/>
      <c r="DQ158" s="291"/>
      <c r="DR158" s="291"/>
    </row>
    <row r="159" ht="14.25" customHeight="1" outlineLevel="1">
      <c r="A159" s="38"/>
      <c r="B159" s="277" t="str">
        <f>'Utility Modules'!B7</f>
        <v>Staking Base APR</v>
      </c>
      <c r="C159" s="38">
        <f>'Data Tables'!C109*'Utility Modules'!$C$19/100/12+if('Utility Modules'!$C$60='Background Data'!$A$93,C$201*('Utility Modules'!$C$7/sum('Utility Modules'!$C$7:$C$8)),0)</f>
        <v>0</v>
      </c>
      <c r="D159" s="38">
        <f>'Data Tables'!D109*'Utility Modules'!$C$19/100/12+if('Utility Modules'!$C$60='Background Data'!$A$93,D$201*('Utility Modules'!$C$7/sum('Utility Modules'!$C$7:$C$8)),0)</f>
        <v>0</v>
      </c>
      <c r="E159" s="38">
        <f>'Data Tables'!E109*'Utility Modules'!$C$19/100/12+if('Utility Modules'!$C$60='Background Data'!$A$93,E$201*('Utility Modules'!$C$7/sum('Utility Modules'!$C$7:$C$8)),0)</f>
        <v>0</v>
      </c>
      <c r="F159" s="38">
        <f>'Data Tables'!F109*'Utility Modules'!$C$19/100/12+if('Utility Modules'!$C$60='Background Data'!$A$93,F$201*('Utility Modules'!$C$7/sum('Utility Modules'!$C$7:$C$8)),0)</f>
        <v>0</v>
      </c>
      <c r="G159" s="38">
        <f>'Data Tables'!G109*'Utility Modules'!$C$19/100/12+if('Utility Modules'!$C$60='Background Data'!$A$93,G$201*('Utility Modules'!$C$7/sum('Utility Modules'!$C$7:$C$8)),0)</f>
        <v>0</v>
      </c>
      <c r="H159" s="38">
        <f>'Data Tables'!H109*'Utility Modules'!$C$19/100/12+if('Utility Modules'!$C$60='Background Data'!$A$93,H$201*('Utility Modules'!$C$7/sum('Utility Modules'!$C$7:$C$8)),0)</f>
        <v>0</v>
      </c>
      <c r="I159" s="38">
        <f>'Data Tables'!I109*'Utility Modules'!$C$19/100/12+if('Utility Modules'!$C$60='Background Data'!$A$93,I$201*('Utility Modules'!$C$7/sum('Utility Modules'!$C$7:$C$8)),0)</f>
        <v>0</v>
      </c>
      <c r="J159" s="38">
        <f>'Data Tables'!J109*'Utility Modules'!$C$19/100/12+if('Utility Modules'!$C$60='Background Data'!$A$93,J$201*('Utility Modules'!$C$7/sum('Utility Modules'!$C$7:$C$8)),0)</f>
        <v>0</v>
      </c>
      <c r="K159" s="38">
        <f>'Data Tables'!K109*'Utility Modules'!$C$19/100/12+if('Utility Modules'!$C$60='Background Data'!$A$93,K$201*('Utility Modules'!$C$7/sum('Utility Modules'!$C$7:$C$8)),0)</f>
        <v>0</v>
      </c>
      <c r="L159" s="38">
        <f>'Data Tables'!L109*'Utility Modules'!$C$19/100/12+if('Utility Modules'!$C$60='Background Data'!$A$93,L$201*('Utility Modules'!$C$7/sum('Utility Modules'!$C$7:$C$8)),0)</f>
        <v>0</v>
      </c>
      <c r="M159" s="38">
        <f>'Data Tables'!M109*'Utility Modules'!$C$19/100/12+if('Utility Modules'!$C$60='Background Data'!$A$93,M$201*('Utility Modules'!$C$7/sum('Utility Modules'!$C$7:$C$8)),0)</f>
        <v>0</v>
      </c>
      <c r="N159" s="38">
        <f>'Data Tables'!N109*'Utility Modules'!$C$19/100/12+if('Utility Modules'!$C$60='Background Data'!$A$93,N$201*('Utility Modules'!$C$7/sum('Utility Modules'!$C$7:$C$8)),0)</f>
        <v>0</v>
      </c>
      <c r="O159" s="38">
        <f>'Data Tables'!O109*'Utility Modules'!$C$19/100/12+if('Utility Modules'!$C$60='Background Data'!$A$93,O$201*('Utility Modules'!$C$7/sum('Utility Modules'!$C$7:$C$8)),0)</f>
        <v>0</v>
      </c>
      <c r="P159" s="38">
        <f>'Data Tables'!P109*'Utility Modules'!$C$19/100/12+if('Utility Modules'!$C$60='Background Data'!$A$93,P$201*('Utility Modules'!$C$7/sum('Utility Modules'!$C$7:$C$8)),0)</f>
        <v>0</v>
      </c>
      <c r="Q159" s="38">
        <f>'Data Tables'!Q109*'Utility Modules'!$C$19/100/12+if('Utility Modules'!$C$60='Background Data'!$A$93,Q$201*('Utility Modules'!$C$7/sum('Utility Modules'!$C$7:$C$8)),0)</f>
        <v>0</v>
      </c>
      <c r="R159" s="38">
        <f>'Data Tables'!R109*'Utility Modules'!$C$19/100/12+if('Utility Modules'!$C$60='Background Data'!$A$93,R$201*('Utility Modules'!$C$7/sum('Utility Modules'!$C$7:$C$8)),0)</f>
        <v>0</v>
      </c>
      <c r="S159" s="38">
        <f>'Data Tables'!S109*'Utility Modules'!$C$19/100/12+if('Utility Modules'!$C$60='Background Data'!$A$93,S$201*('Utility Modules'!$C$7/sum('Utility Modules'!$C$7:$C$8)),0)</f>
        <v>0</v>
      </c>
      <c r="T159" s="38">
        <f>'Data Tables'!T109*'Utility Modules'!$C$19/100/12+if('Utility Modules'!$C$60='Background Data'!$A$93,T$201*('Utility Modules'!$C$7/sum('Utility Modules'!$C$7:$C$8)),0)</f>
        <v>0</v>
      </c>
      <c r="U159" s="38">
        <f>'Data Tables'!U109*'Utility Modules'!$C$19/100/12+if('Utility Modules'!$C$60='Background Data'!$A$93,U$201*('Utility Modules'!$C$7/sum('Utility Modules'!$C$7:$C$8)),0)</f>
        <v>0</v>
      </c>
      <c r="V159" s="38">
        <f>'Data Tables'!V109*'Utility Modules'!$C$19/100/12+if('Utility Modules'!$C$60='Background Data'!$A$93,V$201*('Utility Modules'!$C$7/sum('Utility Modules'!$C$7:$C$8)),0)</f>
        <v>0</v>
      </c>
      <c r="W159" s="38">
        <f>'Data Tables'!W109*'Utility Modules'!$C$19/100/12+if('Utility Modules'!$C$60='Background Data'!$A$93,W$201*('Utility Modules'!$C$7/sum('Utility Modules'!$C$7:$C$8)),0)</f>
        <v>0</v>
      </c>
      <c r="X159" s="38">
        <f>'Data Tables'!X109*'Utility Modules'!$C$19/100/12+if('Utility Modules'!$C$60='Background Data'!$A$93,X$201*('Utility Modules'!$C$7/sum('Utility Modules'!$C$7:$C$8)),0)</f>
        <v>0</v>
      </c>
      <c r="Y159" s="38">
        <f>'Data Tables'!Y109*'Utility Modules'!$C$19/100/12+if('Utility Modules'!$C$60='Background Data'!$A$93,Y$201*('Utility Modules'!$C$7/sum('Utility Modules'!$C$7:$C$8)),0)</f>
        <v>0</v>
      </c>
      <c r="Z159" s="38">
        <f>'Data Tables'!Z109*'Utility Modules'!$C$19/100/12+if('Utility Modules'!$C$60='Background Data'!$A$93,Z$201*('Utility Modules'!$C$7/sum('Utility Modules'!$C$7:$C$8)),0)</f>
        <v>0</v>
      </c>
      <c r="AA159" s="38">
        <f>'Data Tables'!AA109*'Utility Modules'!$C$19/100/12+if('Utility Modules'!$C$60='Background Data'!$A$93,AA$201*('Utility Modules'!$C$7/sum('Utility Modules'!$C$7:$C$8)),0)</f>
        <v>0</v>
      </c>
      <c r="AB159" s="38">
        <f>'Data Tables'!AB109*'Utility Modules'!$C$19/100/12+if('Utility Modules'!$C$60='Background Data'!$A$93,AB$201*('Utility Modules'!$C$7/sum('Utility Modules'!$C$7:$C$8)),0)</f>
        <v>0</v>
      </c>
      <c r="AC159" s="38">
        <f>'Data Tables'!AC109*'Utility Modules'!$C$19/100/12+if('Utility Modules'!$C$60='Background Data'!$A$93,AC$201*('Utility Modules'!$C$7/sum('Utility Modules'!$C$7:$C$8)),0)</f>
        <v>0</v>
      </c>
      <c r="AD159" s="38">
        <f>'Data Tables'!AD109*'Utility Modules'!$C$19/100/12+if('Utility Modules'!$C$60='Background Data'!$A$93,AD$201*('Utility Modules'!$C$7/sum('Utility Modules'!$C$7:$C$8)),0)</f>
        <v>0</v>
      </c>
      <c r="AE159" s="38">
        <f>'Data Tables'!AE109*'Utility Modules'!$C$19/100/12+if('Utility Modules'!$C$60='Background Data'!$A$93,AE$201*('Utility Modules'!$C$7/sum('Utility Modules'!$C$7:$C$8)),0)</f>
        <v>0</v>
      </c>
      <c r="AF159" s="38">
        <f>'Data Tables'!AF109*'Utility Modules'!$C$19/100/12+if('Utility Modules'!$C$60='Background Data'!$A$93,AF$201*('Utility Modules'!$C$7/sum('Utility Modules'!$C$7:$C$8)),0)</f>
        <v>0</v>
      </c>
      <c r="AG159" s="38">
        <f>'Data Tables'!AG109*'Utility Modules'!$C$19/100/12+if('Utility Modules'!$C$60='Background Data'!$A$93,AG$201*('Utility Modules'!$C$7/sum('Utility Modules'!$C$7:$C$8)),0)</f>
        <v>0</v>
      </c>
      <c r="AH159" s="38">
        <f>'Data Tables'!AH109*'Utility Modules'!$C$19/100/12+if('Utility Modules'!$C$60='Background Data'!$A$93,AH$201*('Utility Modules'!$C$7/sum('Utility Modules'!$C$7:$C$8)),0)</f>
        <v>0</v>
      </c>
      <c r="AI159" s="38">
        <f>'Data Tables'!AI109*'Utility Modules'!$C$19/100/12+if('Utility Modules'!$C$60='Background Data'!$A$93,AI$201*('Utility Modules'!$C$7/sum('Utility Modules'!$C$7:$C$8)),0)</f>
        <v>0</v>
      </c>
      <c r="AJ159" s="38">
        <f>'Data Tables'!AJ109*'Utility Modules'!$C$19/100/12+if('Utility Modules'!$C$60='Background Data'!$A$93,AJ$201*('Utility Modules'!$C$7/sum('Utility Modules'!$C$7:$C$8)),0)</f>
        <v>0</v>
      </c>
      <c r="AK159" s="38">
        <f>'Data Tables'!AK109*'Utility Modules'!$C$19/100/12+if('Utility Modules'!$C$60='Background Data'!$A$93,AK$201*('Utility Modules'!$C$7/sum('Utility Modules'!$C$7:$C$8)),0)</f>
        <v>0</v>
      </c>
      <c r="AL159" s="38">
        <f>'Data Tables'!AL109*'Utility Modules'!$C$19/100/12+if('Utility Modules'!$C$60='Background Data'!$A$93,AL$201*('Utility Modules'!$C$7/sum('Utility Modules'!$C$7:$C$8)),0)</f>
        <v>0</v>
      </c>
      <c r="AM159" s="38">
        <f>'Data Tables'!AM109*'Utility Modules'!$C$19/100/12+if('Utility Modules'!$C$60='Background Data'!$A$93,AM$201*('Utility Modules'!$C$7/sum('Utility Modules'!$C$7:$C$8)),0)</f>
        <v>0</v>
      </c>
      <c r="AN159" s="38">
        <f>'Data Tables'!AN109*'Utility Modules'!$C$19/100/12+if('Utility Modules'!$C$60='Background Data'!$A$93,AN$201*('Utility Modules'!$C$7/sum('Utility Modules'!$C$7:$C$8)),0)</f>
        <v>0</v>
      </c>
      <c r="AO159" s="38">
        <f>'Data Tables'!AO109*'Utility Modules'!$C$19/100/12+if('Utility Modules'!$C$60='Background Data'!$A$93,AO$201*('Utility Modules'!$C$7/sum('Utility Modules'!$C$7:$C$8)),0)</f>
        <v>0</v>
      </c>
      <c r="AP159" s="38">
        <f>'Data Tables'!AP109*'Utility Modules'!$C$19/100/12+if('Utility Modules'!$C$60='Background Data'!$A$93,AP$201*('Utility Modules'!$C$7/sum('Utility Modules'!$C$7:$C$8)),0)</f>
        <v>0</v>
      </c>
      <c r="AQ159" s="38">
        <f>'Data Tables'!AQ109*'Utility Modules'!$C$19/100/12+if('Utility Modules'!$C$60='Background Data'!$A$93,AQ$201*('Utility Modules'!$C$7/sum('Utility Modules'!$C$7:$C$8)),0)</f>
        <v>0</v>
      </c>
      <c r="AR159" s="38">
        <f>'Data Tables'!AR109*'Utility Modules'!$C$19/100/12+if('Utility Modules'!$C$60='Background Data'!$A$93,AR$201*('Utility Modules'!$C$7/sum('Utility Modules'!$C$7:$C$8)),0)</f>
        <v>0</v>
      </c>
      <c r="AS159" s="38">
        <f>'Data Tables'!AS109*'Utility Modules'!$C$19/100/12+if('Utility Modules'!$C$60='Background Data'!$A$93,AS$201*('Utility Modules'!$C$7/sum('Utility Modules'!$C$7:$C$8)),0)</f>
        <v>0</v>
      </c>
      <c r="AT159" s="38">
        <f>'Data Tables'!AT109*'Utility Modules'!$C$19/100/12+if('Utility Modules'!$C$60='Background Data'!$A$93,AT$201*('Utility Modules'!$C$7/sum('Utility Modules'!$C$7:$C$8)),0)</f>
        <v>0</v>
      </c>
      <c r="AU159" s="38">
        <f>'Data Tables'!AU109*'Utility Modules'!$C$19/100/12+if('Utility Modules'!$C$60='Background Data'!$A$93,AU$201*('Utility Modules'!$C$7/sum('Utility Modules'!$C$7:$C$8)),0)</f>
        <v>0</v>
      </c>
      <c r="AV159" s="38">
        <f>'Data Tables'!AV109*'Utility Modules'!$C$19/100/12+if('Utility Modules'!$C$60='Background Data'!$A$93,AV$201*('Utility Modules'!$C$7/sum('Utility Modules'!$C$7:$C$8)),0)</f>
        <v>0</v>
      </c>
      <c r="AW159" s="38">
        <f>'Data Tables'!AW109*'Utility Modules'!$C$19/100/12+if('Utility Modules'!$C$60='Background Data'!$A$93,AW$201*('Utility Modules'!$C$7/sum('Utility Modules'!$C$7:$C$8)),0)</f>
        <v>0</v>
      </c>
      <c r="AX159" s="38">
        <f>'Data Tables'!AX109*'Utility Modules'!$C$19/100/12+if('Utility Modules'!$C$60='Background Data'!$A$93,AX$201*('Utility Modules'!$C$7/sum('Utility Modules'!$C$7:$C$8)),0)</f>
        <v>0</v>
      </c>
      <c r="AY159" s="38">
        <f>'Data Tables'!AY109*'Utility Modules'!$C$19/100/12+if('Utility Modules'!$C$60='Background Data'!$A$93,AY$201*('Utility Modules'!$C$7/sum('Utility Modules'!$C$7:$C$8)),0)</f>
        <v>0</v>
      </c>
      <c r="AZ159" s="38">
        <f>'Data Tables'!AZ109*'Utility Modules'!$C$19/100/12+if('Utility Modules'!$C$60='Background Data'!$A$93,AZ$201*('Utility Modules'!$C$7/sum('Utility Modules'!$C$7:$C$8)),0)</f>
        <v>0</v>
      </c>
      <c r="BA159" s="38">
        <f>'Data Tables'!BA109*'Utility Modules'!$C$19/100/12+if('Utility Modules'!$C$60='Background Data'!$A$93,BA$201*('Utility Modules'!$C$7/sum('Utility Modules'!$C$7:$C$8)),0)</f>
        <v>0</v>
      </c>
      <c r="BB159" s="38">
        <f>'Data Tables'!BB109*'Utility Modules'!$C$19/100/12+if('Utility Modules'!$C$60='Background Data'!$A$93,BB$201*('Utility Modules'!$C$7/sum('Utility Modules'!$C$7:$C$8)),0)</f>
        <v>0</v>
      </c>
      <c r="BC159" s="38">
        <f>'Data Tables'!BC109*'Utility Modules'!$C$19/100/12+if('Utility Modules'!$C$60='Background Data'!$A$93,BC$201*('Utility Modules'!$C$7/sum('Utility Modules'!$C$7:$C$8)),0)</f>
        <v>0</v>
      </c>
      <c r="BD159" s="38">
        <f>'Data Tables'!BD109*'Utility Modules'!$C$19/100/12+if('Utility Modules'!$C$60='Background Data'!$A$93,BD$201*('Utility Modules'!$C$7/sum('Utility Modules'!$C$7:$C$8)),0)</f>
        <v>0</v>
      </c>
      <c r="BE159" s="38">
        <f>'Data Tables'!BE109*'Utility Modules'!$C$19/100/12+if('Utility Modules'!$C$60='Background Data'!$A$93,BE$201*('Utility Modules'!$C$7/sum('Utility Modules'!$C$7:$C$8)),0)</f>
        <v>0</v>
      </c>
      <c r="BF159" s="38">
        <f>'Data Tables'!BF109*'Utility Modules'!$C$19/100/12+if('Utility Modules'!$C$60='Background Data'!$A$93,BF$201*('Utility Modules'!$C$7/sum('Utility Modules'!$C$7:$C$8)),0)</f>
        <v>0</v>
      </c>
      <c r="BG159" s="38">
        <f>'Data Tables'!BG109*'Utility Modules'!$C$19/100/12+if('Utility Modules'!$C$60='Background Data'!$A$93,BG$201*('Utility Modules'!$C$7/sum('Utility Modules'!$C$7:$C$8)),0)</f>
        <v>0</v>
      </c>
      <c r="BH159" s="38">
        <f>'Data Tables'!BH109*'Utility Modules'!$C$19/100/12+if('Utility Modules'!$C$60='Background Data'!$A$93,BH$201*('Utility Modules'!$C$7/sum('Utility Modules'!$C$7:$C$8)),0)</f>
        <v>0</v>
      </c>
      <c r="BI159" s="38">
        <f>'Data Tables'!BI109*'Utility Modules'!$C$19/100/12+if('Utility Modules'!$C$60='Background Data'!$A$93,BI$201*('Utility Modules'!$C$7/sum('Utility Modules'!$C$7:$C$8)),0)</f>
        <v>0</v>
      </c>
      <c r="BJ159" s="38">
        <f>'Data Tables'!BJ109*'Utility Modules'!$C$19/100/12+if('Utility Modules'!$C$60='Background Data'!$A$93,BJ$201*('Utility Modules'!$C$7/sum('Utility Modules'!$C$7:$C$8)),0)</f>
        <v>0</v>
      </c>
      <c r="BK159" s="38">
        <f>'Data Tables'!BK109*'Utility Modules'!$C$19/100/12+if('Utility Modules'!$C$60='Background Data'!$A$93,BK$201*('Utility Modules'!$C$7/sum('Utility Modules'!$C$7:$C$8)),0)</f>
        <v>0</v>
      </c>
      <c r="BL159" s="38">
        <f>'Data Tables'!BL109*'Utility Modules'!$C$19/100/12+if('Utility Modules'!$C$60='Background Data'!$A$93,BL$201*('Utility Modules'!$C$7/sum('Utility Modules'!$C$7:$C$8)),0)</f>
        <v>0</v>
      </c>
      <c r="BM159" s="38">
        <f>'Data Tables'!BM109*'Utility Modules'!$C$19/100/12+if('Utility Modules'!$C$60='Background Data'!$A$93,BM$201*('Utility Modules'!$C$7/sum('Utility Modules'!$C$7:$C$8)),0)</f>
        <v>0</v>
      </c>
      <c r="BN159" s="38">
        <f>'Data Tables'!BN109*'Utility Modules'!$C$19/100/12+if('Utility Modules'!$C$60='Background Data'!$A$93,BN$201*('Utility Modules'!$C$7/sum('Utility Modules'!$C$7:$C$8)),0)</f>
        <v>0</v>
      </c>
      <c r="BO159" s="38">
        <f>'Data Tables'!BO109*'Utility Modules'!$C$19/100/12+if('Utility Modules'!$C$60='Background Data'!$A$93,BO$201*('Utility Modules'!$C$7/sum('Utility Modules'!$C$7:$C$8)),0)</f>
        <v>0</v>
      </c>
      <c r="BP159" s="38">
        <f>'Data Tables'!BP109*'Utility Modules'!$C$19/100/12+if('Utility Modules'!$C$60='Background Data'!$A$93,BP$201*('Utility Modules'!$C$7/sum('Utility Modules'!$C$7:$C$8)),0)</f>
        <v>0</v>
      </c>
      <c r="BQ159" s="38">
        <f>'Data Tables'!BQ109*'Utility Modules'!$C$19/100/12+if('Utility Modules'!$C$60='Background Data'!$A$93,BQ$201*('Utility Modules'!$C$7/sum('Utility Modules'!$C$7:$C$8)),0)</f>
        <v>0</v>
      </c>
      <c r="BR159" s="38">
        <f>'Data Tables'!BR109*'Utility Modules'!$C$19/100/12+if('Utility Modules'!$C$60='Background Data'!$A$93,BR$201*('Utility Modules'!$C$7/sum('Utility Modules'!$C$7:$C$8)),0)</f>
        <v>0</v>
      </c>
      <c r="BS159" s="38">
        <f>'Data Tables'!BS109*'Utility Modules'!$C$19/100/12+if('Utility Modules'!$C$60='Background Data'!$A$93,BS$201*('Utility Modules'!$C$7/sum('Utility Modules'!$C$7:$C$8)),0)</f>
        <v>0</v>
      </c>
      <c r="BT159" s="38">
        <f>'Data Tables'!BT109*'Utility Modules'!$C$19/100/12+if('Utility Modules'!$C$60='Background Data'!$A$93,BT$201*('Utility Modules'!$C$7/sum('Utility Modules'!$C$7:$C$8)),0)</f>
        <v>0</v>
      </c>
      <c r="BU159" s="38">
        <f>'Data Tables'!BU109*'Utility Modules'!$C$19/100/12+if('Utility Modules'!$C$60='Background Data'!$A$93,BU$201*('Utility Modules'!$C$7/sum('Utility Modules'!$C$7:$C$8)),0)</f>
        <v>0</v>
      </c>
      <c r="BV159" s="38">
        <f>'Data Tables'!BV109*'Utility Modules'!$C$19/100/12+if('Utility Modules'!$C$60='Background Data'!$A$93,BV$201*('Utility Modules'!$C$7/sum('Utility Modules'!$C$7:$C$8)),0)</f>
        <v>0</v>
      </c>
      <c r="BW159" s="38">
        <f>'Data Tables'!BW109*'Utility Modules'!$C$19/100/12+if('Utility Modules'!$C$60='Background Data'!$A$93,BW$201*('Utility Modules'!$C$7/sum('Utility Modules'!$C$7:$C$8)),0)</f>
        <v>0</v>
      </c>
      <c r="BX159" s="38">
        <f>'Data Tables'!BX109*'Utility Modules'!$C$19/100/12+if('Utility Modules'!$C$60='Background Data'!$A$93,BX$201*('Utility Modules'!$C$7/sum('Utility Modules'!$C$7:$C$8)),0)</f>
        <v>0</v>
      </c>
      <c r="BY159" s="38">
        <f>'Data Tables'!BY109*'Utility Modules'!$C$19/100/12+if('Utility Modules'!$C$60='Background Data'!$A$93,BY$201*('Utility Modules'!$C$7/sum('Utility Modules'!$C$7:$C$8)),0)</f>
        <v>0</v>
      </c>
      <c r="BZ159" s="38">
        <f>'Data Tables'!BZ109*'Utility Modules'!$C$19/100/12+if('Utility Modules'!$C$60='Background Data'!$A$93,BZ$201*('Utility Modules'!$C$7/sum('Utility Modules'!$C$7:$C$8)),0)</f>
        <v>0</v>
      </c>
      <c r="CA159" s="38">
        <f>'Data Tables'!CA109*'Utility Modules'!$C$19/100/12+if('Utility Modules'!$C$60='Background Data'!$A$93,CA$201*('Utility Modules'!$C$7/sum('Utility Modules'!$C$7:$C$8)),0)</f>
        <v>0</v>
      </c>
      <c r="CB159" s="38">
        <f>'Data Tables'!CB109*'Utility Modules'!$C$19/100/12+if('Utility Modules'!$C$60='Background Data'!$A$93,CB$201*('Utility Modules'!$C$7/sum('Utility Modules'!$C$7:$C$8)),0)</f>
        <v>0</v>
      </c>
      <c r="CC159" s="38">
        <f>'Data Tables'!CC109*'Utility Modules'!$C$19/100/12+if('Utility Modules'!$C$60='Background Data'!$A$93,CC$201*('Utility Modules'!$C$7/sum('Utility Modules'!$C$7:$C$8)),0)</f>
        <v>0</v>
      </c>
      <c r="CD159" s="38">
        <f>'Data Tables'!CD109*'Utility Modules'!$C$19/100/12+if('Utility Modules'!$C$60='Background Data'!$A$93,CD$201*('Utility Modules'!$C$7/sum('Utility Modules'!$C$7:$C$8)),0)</f>
        <v>0</v>
      </c>
      <c r="CE159" s="38">
        <f>'Data Tables'!CE109*'Utility Modules'!$C$19/100/12+if('Utility Modules'!$C$60='Background Data'!$A$93,CE$201*('Utility Modules'!$C$7/sum('Utility Modules'!$C$7:$C$8)),0)</f>
        <v>0</v>
      </c>
      <c r="CF159" s="38">
        <f>'Data Tables'!CF109*'Utility Modules'!$C$19/100/12+if('Utility Modules'!$C$60='Background Data'!$A$93,CF$201*('Utility Modules'!$C$7/sum('Utility Modules'!$C$7:$C$8)),0)</f>
        <v>0</v>
      </c>
      <c r="CG159" s="38">
        <f>'Data Tables'!CG109*'Utility Modules'!$C$19/100/12+if('Utility Modules'!$C$60='Background Data'!$A$93,CG$201*('Utility Modules'!$C$7/sum('Utility Modules'!$C$7:$C$8)),0)</f>
        <v>0</v>
      </c>
      <c r="CH159" s="38">
        <f>'Data Tables'!CH109*'Utility Modules'!$C$19/100/12+if('Utility Modules'!$C$60='Background Data'!$A$93,CH$201*('Utility Modules'!$C$7/sum('Utility Modules'!$C$7:$C$8)),0)</f>
        <v>0</v>
      </c>
      <c r="CI159" s="38">
        <f>'Data Tables'!CI109*'Utility Modules'!$C$19/100/12+if('Utility Modules'!$C$60='Background Data'!$A$93,CI$201*('Utility Modules'!$C$7/sum('Utility Modules'!$C$7:$C$8)),0)</f>
        <v>0</v>
      </c>
      <c r="CJ159" s="38">
        <f>'Data Tables'!CJ109*'Utility Modules'!$C$19/100/12+if('Utility Modules'!$C$60='Background Data'!$A$93,CJ$201*('Utility Modules'!$C$7/sum('Utility Modules'!$C$7:$C$8)),0)</f>
        <v>0</v>
      </c>
      <c r="CK159" s="38">
        <f>'Data Tables'!CK109*'Utility Modules'!$C$19/100/12+if('Utility Modules'!$C$60='Background Data'!$A$93,CK$201*('Utility Modules'!$C$7/sum('Utility Modules'!$C$7:$C$8)),0)</f>
        <v>0</v>
      </c>
      <c r="CL159" s="38">
        <f>'Data Tables'!CL109*'Utility Modules'!$C$19/100/12+if('Utility Modules'!$C$60='Background Data'!$A$93,CL$201*('Utility Modules'!$C$7/sum('Utility Modules'!$C$7:$C$8)),0)</f>
        <v>0</v>
      </c>
      <c r="CM159" s="38">
        <f>'Data Tables'!CM109*'Utility Modules'!$C$19/100/12+if('Utility Modules'!$C$60='Background Data'!$A$93,CM$201*('Utility Modules'!$C$7/sum('Utility Modules'!$C$7:$C$8)),0)</f>
        <v>0</v>
      </c>
      <c r="CN159" s="38">
        <f>'Data Tables'!CN109*'Utility Modules'!$C$19/100/12+if('Utility Modules'!$C$60='Background Data'!$A$93,CN$201*('Utility Modules'!$C$7/sum('Utility Modules'!$C$7:$C$8)),0)</f>
        <v>0</v>
      </c>
      <c r="CO159" s="38">
        <f>'Data Tables'!CO109*'Utility Modules'!$C$19/100/12+if('Utility Modules'!$C$60='Background Data'!$A$93,CO$201*('Utility Modules'!$C$7/sum('Utility Modules'!$C$7:$C$8)),0)</f>
        <v>0</v>
      </c>
      <c r="CP159" s="38">
        <f>'Data Tables'!CP109*'Utility Modules'!$C$19/100/12+if('Utility Modules'!$C$60='Background Data'!$A$93,CP$201*('Utility Modules'!$C$7/sum('Utility Modules'!$C$7:$C$8)),0)</f>
        <v>0</v>
      </c>
      <c r="CQ159" s="38">
        <f>'Data Tables'!CQ109*'Utility Modules'!$C$19/100/12+if('Utility Modules'!$C$60='Background Data'!$A$93,CQ$201*('Utility Modules'!$C$7/sum('Utility Modules'!$C$7:$C$8)),0)</f>
        <v>0</v>
      </c>
      <c r="CR159" s="38">
        <f>'Data Tables'!CR109*'Utility Modules'!$C$19/100/12+if('Utility Modules'!$C$60='Background Data'!$A$93,CR$201*('Utility Modules'!$C$7/sum('Utility Modules'!$C$7:$C$8)),0)</f>
        <v>0</v>
      </c>
      <c r="CS159" s="38">
        <f>'Data Tables'!CS109*'Utility Modules'!$C$19/100/12+if('Utility Modules'!$C$60='Background Data'!$A$93,CS$201*('Utility Modules'!$C$7/sum('Utility Modules'!$C$7:$C$8)),0)</f>
        <v>0</v>
      </c>
      <c r="CT159" s="38">
        <f>'Data Tables'!CT109*'Utility Modules'!$C$19/100/12+if('Utility Modules'!$C$60='Background Data'!$A$93,CT$201*('Utility Modules'!$C$7/sum('Utility Modules'!$C$7:$C$8)),0)</f>
        <v>0</v>
      </c>
      <c r="CU159" s="38">
        <f>'Data Tables'!CU109*'Utility Modules'!$C$19/100/12+if('Utility Modules'!$C$60='Background Data'!$A$93,CU$201*('Utility Modules'!$C$7/sum('Utility Modules'!$C$7:$C$8)),0)</f>
        <v>0</v>
      </c>
      <c r="CV159" s="38">
        <f>'Data Tables'!CV109*'Utility Modules'!$C$19/100/12+if('Utility Modules'!$C$60='Background Data'!$A$93,CV$201*('Utility Modules'!$C$7/sum('Utility Modules'!$C$7:$C$8)),0)</f>
        <v>0</v>
      </c>
      <c r="CW159" s="38">
        <f>'Data Tables'!CW109*'Utility Modules'!$C$19/100/12+if('Utility Modules'!$C$60='Background Data'!$A$93,CW$201*('Utility Modules'!$C$7/sum('Utility Modules'!$C$7:$C$8)),0)</f>
        <v>0</v>
      </c>
      <c r="CX159" s="38">
        <f>'Data Tables'!CX109*'Utility Modules'!$C$19/100/12+if('Utility Modules'!$C$60='Background Data'!$A$93,CX$201*('Utility Modules'!$C$7/sum('Utility Modules'!$C$7:$C$8)),0)</f>
        <v>0</v>
      </c>
      <c r="CY159" s="38">
        <f>'Data Tables'!CY109*'Utility Modules'!$C$19/100/12+if('Utility Modules'!$C$60='Background Data'!$A$93,CY$201*('Utility Modules'!$C$7/sum('Utility Modules'!$C$7:$C$8)),0)</f>
        <v>0</v>
      </c>
      <c r="CZ159" s="38">
        <f>'Data Tables'!CZ109*'Utility Modules'!$C$19/100/12+if('Utility Modules'!$C$60='Background Data'!$A$93,CZ$201*('Utility Modules'!$C$7/sum('Utility Modules'!$C$7:$C$8)),0)</f>
        <v>0</v>
      </c>
      <c r="DA159" s="38">
        <f>'Data Tables'!DA109*'Utility Modules'!$C$19/100/12+if('Utility Modules'!$C$60='Background Data'!$A$93,DA$201*('Utility Modules'!$C$7/sum('Utility Modules'!$C$7:$C$8)),0)</f>
        <v>0</v>
      </c>
      <c r="DB159" s="38">
        <f>'Data Tables'!DB109*'Utility Modules'!$C$19/100/12+if('Utility Modules'!$C$60='Background Data'!$A$93,DB$201*('Utility Modules'!$C$7/sum('Utility Modules'!$C$7:$C$8)),0)</f>
        <v>0</v>
      </c>
      <c r="DC159" s="38">
        <f>'Data Tables'!DC109*'Utility Modules'!$C$19/100/12+if('Utility Modules'!$C$60='Background Data'!$A$93,DC$201*('Utility Modules'!$C$7/sum('Utility Modules'!$C$7:$C$8)),0)</f>
        <v>0</v>
      </c>
      <c r="DD159" s="38">
        <f>'Data Tables'!DD109*'Utility Modules'!$C$19/100/12+if('Utility Modules'!$C$60='Background Data'!$A$93,DD$201*('Utility Modules'!$C$7/sum('Utility Modules'!$C$7:$C$8)),0)</f>
        <v>0</v>
      </c>
      <c r="DE159" s="38">
        <f>'Data Tables'!DE109*'Utility Modules'!$C$19/100/12+if('Utility Modules'!$C$60='Background Data'!$A$93,DE$201*('Utility Modules'!$C$7/sum('Utility Modules'!$C$7:$C$8)),0)</f>
        <v>0</v>
      </c>
      <c r="DF159" s="38">
        <f>'Data Tables'!DF109*'Utility Modules'!$C$19/100/12+if('Utility Modules'!$C$60='Background Data'!$A$93,DF$201*('Utility Modules'!$C$7/sum('Utility Modules'!$C$7:$C$8)),0)</f>
        <v>0</v>
      </c>
      <c r="DG159" s="38">
        <f>'Data Tables'!DG109*'Utility Modules'!$C$19/100/12+if('Utility Modules'!$C$60='Background Data'!$A$93,DG$201*('Utility Modules'!$C$7/sum('Utility Modules'!$C$7:$C$8)),0)</f>
        <v>0</v>
      </c>
      <c r="DH159" s="38">
        <f>'Data Tables'!DH109*'Utility Modules'!$C$19/100/12+if('Utility Modules'!$C$60='Background Data'!$A$93,DH$201*('Utility Modules'!$C$7/sum('Utility Modules'!$C$7:$C$8)),0)</f>
        <v>0</v>
      </c>
      <c r="DI159" s="38">
        <f>'Data Tables'!DI109*'Utility Modules'!$C$19/100/12+if('Utility Modules'!$C$60='Background Data'!$A$93,DI$201*('Utility Modules'!$C$7/sum('Utility Modules'!$C$7:$C$8)),0)</f>
        <v>0</v>
      </c>
      <c r="DJ159" s="38">
        <f>'Data Tables'!DJ109*'Utility Modules'!$C$19/100/12+if('Utility Modules'!$C$60='Background Data'!$A$93,DJ$201*('Utility Modules'!$C$7/sum('Utility Modules'!$C$7:$C$8)),0)</f>
        <v>0</v>
      </c>
      <c r="DK159" s="38">
        <f>'Data Tables'!DK109*'Utility Modules'!$C$19/100/12+if('Utility Modules'!$C$60='Background Data'!$A$93,DK$201*('Utility Modules'!$C$7/sum('Utility Modules'!$C$7:$C$8)),0)</f>
        <v>0</v>
      </c>
      <c r="DL159" s="38">
        <f>'Data Tables'!DL109*'Utility Modules'!$C$19/100/12+if('Utility Modules'!$C$60='Background Data'!$A$93,DL$201*('Utility Modules'!$C$7/sum('Utility Modules'!$C$7:$C$8)),0)</f>
        <v>0</v>
      </c>
      <c r="DM159" s="38">
        <f>'Data Tables'!DM109*'Utility Modules'!$C$19/100/12+if('Utility Modules'!$C$60='Background Data'!$A$93,DM$201*('Utility Modules'!$C$7/sum('Utility Modules'!$C$7:$C$8)),0)</f>
        <v>0</v>
      </c>
      <c r="DN159" s="38">
        <f>'Data Tables'!DN109*'Utility Modules'!$C$19/100/12+if('Utility Modules'!$C$60='Background Data'!$A$93,DN$201*('Utility Modules'!$C$7/sum('Utility Modules'!$C$7:$C$8)),0)</f>
        <v>0</v>
      </c>
      <c r="DO159" s="38">
        <f>'Data Tables'!DO109*'Utility Modules'!$C$19/100/12+if('Utility Modules'!$C$60='Background Data'!$A$93,DO$201*('Utility Modules'!$C$7/sum('Utility Modules'!$C$7:$C$8)),0)</f>
        <v>0</v>
      </c>
      <c r="DP159" s="38">
        <f>'Data Tables'!DP109*'Utility Modules'!$C$19/100/12+if('Utility Modules'!$C$60='Background Data'!$A$93,DP$201*('Utility Modules'!$C$7/sum('Utility Modules'!$C$7:$C$8)),0)</f>
        <v>0</v>
      </c>
      <c r="DQ159" s="38">
        <f>'Data Tables'!DQ109*'Utility Modules'!$C$19/100/12+if('Utility Modules'!$C$60='Background Data'!$A$93,DQ$201*('Utility Modules'!$C$7/sum('Utility Modules'!$C$7:$C$8)),0)</f>
        <v>0</v>
      </c>
      <c r="DR159" s="38">
        <f>'Data Tables'!DR109*'Utility Modules'!$C$19/100/12+if('Utility Modules'!$C$60='Background Data'!$A$93,DR$201*('Utility Modules'!$C$7/sum('Utility Modules'!$C$7:$C$8)),0)</f>
        <v>0</v>
      </c>
    </row>
    <row r="160" ht="14.25" customHeight="1" outlineLevel="1">
      <c r="A160" s="296"/>
      <c r="B160" s="277" t="str">
        <f>'Utility Modules'!B8</f>
        <v>Staking Buyback &amp; Distribute</v>
      </c>
      <c r="C160" s="38">
        <f>(C147-C150)*(C133/C134)+if('Utility Modules'!$C$60='Background Data'!$A$93,C$201*('Utility Modules'!$C$8/sum('Utility Modules'!$C$7:$C$8)),0)</f>
        <v>41838.31475</v>
      </c>
      <c r="D160" s="38">
        <f>(D147-D150)*(D133/D134)+if('Utility Modules'!$C$60='Background Data'!$A$93,D$201*('Utility Modules'!$C$8/sum('Utility Modules'!$C$7:$C$8)),0)</f>
        <v>43086.4414</v>
      </c>
      <c r="E160" s="38">
        <f>(E147-E150)*(E133/E134)+if('Utility Modules'!$C$60='Background Data'!$A$93,E$201*('Utility Modules'!$C$8/sum('Utility Modules'!$C$7:$C$8)),0)</f>
        <v>58714.36538</v>
      </c>
      <c r="F160" s="38">
        <f>(F147-F150)*(F133/F134)+if('Utility Modules'!$C$60='Background Data'!$A$93,F$201*('Utility Modules'!$C$8/sum('Utility Modules'!$C$7:$C$8)),0)</f>
        <v>72987.78995</v>
      </c>
      <c r="G160" s="38">
        <f>(G147-G150)*(G133/G134)+if('Utility Modules'!$C$60='Background Data'!$A$93,G$201*('Utility Modules'!$C$8/sum('Utility Modules'!$C$7:$C$8)),0)</f>
        <v>90279.79149</v>
      </c>
      <c r="H160" s="38">
        <f>(H147-H150)*(H133/H134)+if('Utility Modules'!$C$60='Background Data'!$A$93,H$201*('Utility Modules'!$C$8/sum('Utility Modules'!$C$7:$C$8)),0)</f>
        <v>106150.7319</v>
      </c>
      <c r="I160" s="38">
        <f>(I147-I150)*(I133/I134)+if('Utility Modules'!$C$60='Background Data'!$A$93,I$201*('Utility Modules'!$C$8/sum('Utility Modules'!$C$7:$C$8)),0)</f>
        <v>131711.6101</v>
      </c>
      <c r="J160" s="38">
        <f>(J147-J150)*(J133/J134)+if('Utility Modules'!$C$60='Background Data'!$A$93,J$201*('Utility Modules'!$C$8/sum('Utility Modules'!$C$7:$C$8)),0)</f>
        <v>147318.2121</v>
      </c>
      <c r="K160" s="38">
        <f>(K147-K150)*(K133/K134)+if('Utility Modules'!$C$60='Background Data'!$A$93,K$201*('Utility Modules'!$C$8/sum('Utility Modules'!$C$7:$C$8)),0)</f>
        <v>161424.1805</v>
      </c>
      <c r="L160" s="38">
        <f>(L147-L150)*(L133/L134)+if('Utility Modules'!$C$60='Background Data'!$A$93,L$201*('Utility Modules'!$C$8/sum('Utility Modules'!$C$7:$C$8)),0)</f>
        <v>177904.3403</v>
      </c>
      <c r="M160" s="38">
        <f>(M147-M150)*(M133/M134)+if('Utility Modules'!$C$60='Background Data'!$A$93,M$201*('Utility Modules'!$C$8/sum('Utility Modules'!$C$7:$C$8)),0)</f>
        <v>191620.5197</v>
      </c>
      <c r="N160" s="38">
        <f>(N147-N150)*(N133/N134)+if('Utility Modules'!$C$60='Background Data'!$A$93,N$201*('Utility Modules'!$C$8/sum('Utility Modules'!$C$7:$C$8)),0)</f>
        <v>207788.3817</v>
      </c>
      <c r="O160" s="38">
        <f>(O147-O150)*(O133/O134)+if('Utility Modules'!$C$60='Background Data'!$A$93,O$201*('Utility Modules'!$C$8/sum('Utility Modules'!$C$7:$C$8)),0)</f>
        <v>222669.5459</v>
      </c>
      <c r="P160" s="38">
        <f>(P147-P150)*(P133/P134)+if('Utility Modules'!$C$60='Background Data'!$A$93,P$201*('Utility Modules'!$C$8/sum('Utility Modules'!$C$7:$C$8)),0)</f>
        <v>232998.652</v>
      </c>
      <c r="Q160" s="38">
        <f>(Q147-Q150)*(Q133/Q134)+if('Utility Modules'!$C$60='Background Data'!$A$93,Q$201*('Utility Modules'!$C$8/sum('Utility Modules'!$C$7:$C$8)),0)</f>
        <v>251205.6295</v>
      </c>
      <c r="R160" s="38">
        <f>(R147-R150)*(R133/R134)+if('Utility Modules'!$C$60='Background Data'!$A$93,R$201*('Utility Modules'!$C$8/sum('Utility Modules'!$C$7:$C$8)),0)</f>
        <v>264316.683</v>
      </c>
      <c r="S160" s="38">
        <f>(S147-S150)*(S133/S134)+if('Utility Modules'!$C$60='Background Data'!$A$93,S$201*('Utility Modules'!$C$8/sum('Utility Modules'!$C$7:$C$8)),0)</f>
        <v>280054.0748</v>
      </c>
      <c r="T160" s="38">
        <f>(T147-T150)*(T133/T134)+if('Utility Modules'!$C$60='Background Data'!$A$93,T$201*('Utility Modules'!$C$8/sum('Utility Modules'!$C$7:$C$8)),0)</f>
        <v>293056.7504</v>
      </c>
      <c r="U160" s="38">
        <f>(U147-U150)*(U133/U134)+if('Utility Modules'!$C$60='Background Data'!$A$93,U$201*('Utility Modules'!$C$8/sum('Utility Modules'!$C$7:$C$8)),0)</f>
        <v>308723.5995</v>
      </c>
      <c r="V160" s="38">
        <f>(V147-V150)*(V133/V134)+if('Utility Modules'!$C$60='Background Data'!$A$93,V$201*('Utility Modules'!$C$8/sum('Utility Modules'!$C$7:$C$8)),0)</f>
        <v>323155.0231</v>
      </c>
      <c r="W160" s="38">
        <f>(W147-W150)*(W133/W134)+if('Utility Modules'!$C$60='Background Data'!$A$93,W$201*('Utility Modules'!$C$8/sum('Utility Modules'!$C$7:$C$8)),0)</f>
        <v>336064.955</v>
      </c>
      <c r="X160" s="38">
        <f>(X147-X150)*(X133/X134)+if('Utility Modules'!$C$60='Background Data'!$A$93,X$201*('Utility Modules'!$C$8/sum('Utility Modules'!$C$7:$C$8)),0)</f>
        <v>351687.889</v>
      </c>
      <c r="Y160" s="38">
        <f>(Y147-Y150)*(Y133/Y134)+if('Utility Modules'!$C$60='Background Data'!$A$93,Y$201*('Utility Modules'!$C$8/sum('Utility Modules'!$C$7:$C$8)),0)</f>
        <v>364564.721</v>
      </c>
      <c r="Z160" s="38">
        <f>(Z147-Z150)*(Z133/Z134)+if('Utility Modules'!$C$60='Background Data'!$A$93,Z$201*('Utility Modules'!$C$8/sum('Utility Modules'!$C$7:$C$8)),0)</f>
        <v>380187.0657</v>
      </c>
      <c r="AA160" s="38">
        <f>(AA147-AA150)*(AA133/AA134)+if('Utility Modules'!$C$60='Background Data'!$A$93,AA$201*('Utility Modules'!$C$8/sum('Utility Modules'!$C$7:$C$8)),0)</f>
        <v>386362.407</v>
      </c>
      <c r="AB160" s="38">
        <f>(AB147-AB150)*(AB133/AB134)+if('Utility Modules'!$C$60='Background Data'!$A$93,AB$201*('Utility Modules'!$C$8/sum('Utility Modules'!$C$7:$C$8)),0)</f>
        <v>388967.9101</v>
      </c>
      <c r="AC160" s="38">
        <f>(AC147-AC150)*(AC133/AC134)+if('Utility Modules'!$C$60='Background Data'!$A$93,AC$201*('Utility Modules'!$C$8/sum('Utility Modules'!$C$7:$C$8)),0)</f>
        <v>400618.0848</v>
      </c>
      <c r="AD160" s="38">
        <f>(AD147-AD150)*(AD133/AD134)+if('Utility Modules'!$C$60='Background Data'!$A$93,AD$201*('Utility Modules'!$C$8/sum('Utility Modules'!$C$7:$C$8)),0)</f>
        <v>408012.4557</v>
      </c>
      <c r="AE160" s="38">
        <f>(AE147-AE150)*(AE133/AE134)+if('Utility Modules'!$C$60='Background Data'!$A$93,AE$201*('Utility Modules'!$C$8/sum('Utility Modules'!$C$7:$C$8)),0)</f>
        <v>418705.2881</v>
      </c>
      <c r="AF160" s="38">
        <f>(AF147-AF150)*(AF133/AF134)+if('Utility Modules'!$C$60='Background Data'!$A$93,AF$201*('Utility Modules'!$C$8/sum('Utility Modules'!$C$7:$C$8)),0)</f>
        <v>427311.2213</v>
      </c>
      <c r="AG160" s="38">
        <f>(AG147-AG150)*(AG133/AG134)+if('Utility Modules'!$C$60='Background Data'!$A$93,AG$201*('Utility Modules'!$C$8/sum('Utility Modules'!$C$7:$C$8)),0)</f>
        <v>419841.7146</v>
      </c>
      <c r="AH160" s="38">
        <f>(AH147-AH150)*(AH133/AH134)+if('Utility Modules'!$C$60='Background Data'!$A$93,AH$201*('Utility Modules'!$C$8/sum('Utility Modules'!$C$7:$C$8)),0)</f>
        <v>413612.792</v>
      </c>
      <c r="AI160" s="38">
        <f>(AI147-AI150)*(AI133/AI134)+if('Utility Modules'!$C$60='Background Data'!$A$93,AI$201*('Utility Modules'!$C$8/sum('Utility Modules'!$C$7:$C$8)),0)</f>
        <v>408773.9463</v>
      </c>
      <c r="AJ160" s="38">
        <f>(AJ147-AJ150)*(AJ133/AJ134)+if('Utility Modules'!$C$60='Background Data'!$A$93,AJ$201*('Utility Modules'!$C$8/sum('Utility Modules'!$C$7:$C$8)),0)</f>
        <v>408367.1542</v>
      </c>
      <c r="AK160" s="38">
        <f>(AK147-AK150)*(AK133/AK134)+if('Utility Modules'!$C$60='Background Data'!$A$93,AK$201*('Utility Modules'!$C$8/sum('Utility Modules'!$C$7:$C$8)),0)</f>
        <v>407401.3963</v>
      </c>
      <c r="AL160" s="38">
        <f>(AL147-AL150)*(AL133/AL134)+if('Utility Modules'!$C$60='Background Data'!$A$93,AL$201*('Utility Modules'!$C$8/sum('Utility Modules'!$C$7:$C$8)),0)</f>
        <v>409983.8284</v>
      </c>
      <c r="AM160" s="38">
        <f>(AM147-AM150)*(AM133/AM134)+if('Utility Modules'!$C$60='Background Data'!$A$93,AM$201*('Utility Modules'!$C$8/sum('Utility Modules'!$C$7:$C$8)),0)</f>
        <v>412647.7875</v>
      </c>
      <c r="AN160" s="38">
        <f>(AN147-AN150)*(AN133/AN134)+if('Utility Modules'!$C$60='Background Data'!$A$93,AN$201*('Utility Modules'!$C$8/sum('Utility Modules'!$C$7:$C$8)),0)</f>
        <v>412794.2353</v>
      </c>
      <c r="AO160" s="38">
        <f>(AO147-AO150)*(AO133/AO134)+if('Utility Modules'!$C$60='Background Data'!$A$93,AO$201*('Utility Modules'!$C$8/sum('Utility Modules'!$C$7:$C$8)),0)</f>
        <v>419905.5109</v>
      </c>
      <c r="AP160" s="38">
        <f>(AP147-AP150)*(AP133/AP134)+if('Utility Modules'!$C$60='Background Data'!$A$93,AP$201*('Utility Modules'!$C$8/sum('Utility Modules'!$C$7:$C$8)),0)</f>
        <v>423631.5052</v>
      </c>
      <c r="AQ160" s="38">
        <f>(AQ147-AQ150)*(AQ133/AQ134)+if('Utility Modules'!$C$60='Background Data'!$A$93,AQ$201*('Utility Modules'!$C$8/sum('Utility Modules'!$C$7:$C$8)),0)</f>
        <v>429849.6577</v>
      </c>
      <c r="AR160" s="38">
        <f>(AR147-AR150)*(AR133/AR134)+if('Utility Modules'!$C$60='Background Data'!$A$93,AR$201*('Utility Modules'!$C$8/sum('Utility Modules'!$C$7:$C$8)),0)</f>
        <v>434424.1395</v>
      </c>
      <c r="AS160" s="38">
        <f>(AS147-AS150)*(AS133/AS134)+if('Utility Modules'!$C$60='Background Data'!$A$93,AS$201*('Utility Modules'!$C$8/sum('Utility Modules'!$C$7:$C$8)),0)</f>
        <v>422896.1055</v>
      </c>
      <c r="AT160" s="38">
        <f>(AT147-AT150)*(AT133/AT134)+if('Utility Modules'!$C$60='Background Data'!$A$93,AT$201*('Utility Modules'!$C$8/sum('Utility Modules'!$C$7:$C$8)),0)</f>
        <v>412538.7993</v>
      </c>
      <c r="AU160" s="38">
        <f>(AU147-AU150)*(AU133/AU134)+if('Utility Modules'!$C$60='Background Data'!$A$93,AU$201*('Utility Modules'!$C$8/sum('Utility Modules'!$C$7:$C$8)),0)</f>
        <v>403622.6577</v>
      </c>
      <c r="AV160" s="38">
        <f>(AV147-AV150)*(AV133/AV134)+if('Utility Modules'!$C$60='Background Data'!$A$93,AV$201*('Utility Modules'!$C$8/sum('Utility Modules'!$C$7:$C$8)),0)</f>
        <v>398355.8364</v>
      </c>
      <c r="AW160" s="38">
        <f>(AW147-AW150)*(AW133/AW134)+if('Utility Modules'!$C$60='Background Data'!$A$93,AW$201*('Utility Modules'!$C$8/sum('Utility Modules'!$C$7:$C$8)),0)</f>
        <v>392988.3406</v>
      </c>
      <c r="AX160" s="38">
        <f>(AX147-AX150)*(AX133/AX134)+if('Utility Modules'!$C$60='Background Data'!$A$93,AX$201*('Utility Modules'!$C$8/sum('Utility Modules'!$C$7:$C$8)),0)</f>
        <v>390475.0617</v>
      </c>
      <c r="AY160" s="38">
        <f>(AY147-AY150)*(AY133/AY134)+if('Utility Modules'!$C$60='Background Data'!$A$93,AY$201*('Utility Modules'!$C$8/sum('Utility Modules'!$C$7:$C$8)),0)</f>
        <v>388242.5879</v>
      </c>
      <c r="AZ160" s="38">
        <f>(AZ147-AZ150)*(AZ133/AZ134)+if('Utility Modules'!$C$60='Background Data'!$A$93,AZ$201*('Utility Modules'!$C$8/sum('Utility Modules'!$C$7:$C$8)),0)</f>
        <v>385269.9981</v>
      </c>
      <c r="BA160" s="38">
        <f>(BA147-BA150)*(BA133/BA134)+if('Utility Modules'!$C$60='Background Data'!$A$93,BA$201*('Utility Modules'!$C$8/sum('Utility Modules'!$C$7:$C$8)),0)</f>
        <v>385880.4638</v>
      </c>
      <c r="BB160" s="38">
        <f>(BB147-BB150)*(BB133/BB134)+if('Utility Modules'!$C$60='Background Data'!$A$93,BB$201*('Utility Modules'!$C$8/sum('Utility Modules'!$C$7:$C$8)),0)</f>
        <v>384962.3171</v>
      </c>
      <c r="BC160" s="38">
        <f>(BC147-BC150)*(BC133/BC134)+if('Utility Modules'!$C$60='Background Data'!$A$93,BC$201*('Utility Modules'!$C$8/sum('Utility Modules'!$C$7:$C$8)),0)</f>
        <v>385862.5903</v>
      </c>
      <c r="BD160" s="38">
        <f>(BD147-BD150)*(BD133/BD134)+if('Utility Modules'!$C$60='Background Data'!$A$93,BD$201*('Utility Modules'!$C$8/sum('Utility Modules'!$C$7:$C$8)),0)</f>
        <v>385788.5259</v>
      </c>
      <c r="BE160" s="38">
        <f>(BE147-BE150)*(BE133/BE134)+if('Utility Modules'!$C$60='Background Data'!$A$93,BE$201*('Utility Modules'!$C$8/sum('Utility Modules'!$C$7:$C$8)),0)</f>
        <v>396733.4623</v>
      </c>
      <c r="BF160" s="38">
        <f>(BF147-BF150)*(BF133/BF134)+if('Utility Modules'!$C$60='Background Data'!$A$93,BF$201*('Utility Modules'!$C$8/sum('Utility Modules'!$C$7:$C$8)),0)</f>
        <v>414189.5556</v>
      </c>
      <c r="BG160" s="38">
        <f>(BG147-BG150)*(BG133/BG134)+if('Utility Modules'!$C$60='Background Data'!$A$93,BG$201*('Utility Modules'!$C$8/sum('Utility Modules'!$C$7:$C$8)),0)</f>
        <v>429134.1702</v>
      </c>
      <c r="BH160" s="38">
        <f>(BH147-BH150)*(BH133/BH134)+if('Utility Modules'!$C$60='Background Data'!$A$93,BH$201*('Utility Modules'!$C$8/sum('Utility Modules'!$C$7:$C$8)),0)</f>
        <v>443836.2302</v>
      </c>
      <c r="BI160" s="38">
        <f>(BI147-BI150)*(BI133/BI134)+if('Utility Modules'!$C$60='Background Data'!$A$93,BI$201*('Utility Modules'!$C$8/sum('Utility Modules'!$C$7:$C$8)),0)</f>
        <v>455821.8543</v>
      </c>
      <c r="BJ160" s="38">
        <f>(BJ147-BJ150)*(BJ133/BJ134)+if('Utility Modules'!$C$60='Background Data'!$A$93,BJ$201*('Utility Modules'!$C$8/sum('Utility Modules'!$C$7:$C$8)),0)</f>
        <v>467809.9092</v>
      </c>
      <c r="BK160" s="38">
        <f>(BK147-BK150)*(BK133/BK134)+if('Utility Modules'!$C$60='Background Data'!$A$93,BK$201*('Utility Modules'!$C$8/sum('Utility Modules'!$C$7:$C$8)),0)</f>
        <v>478021.5374</v>
      </c>
      <c r="BL160" s="38">
        <f>(BL147-BL150)*(BL133/BL134)+if('Utility Modules'!$C$60='Background Data'!$A$93,BL$201*('Utility Modules'!$C$8/sum('Utility Modules'!$C$7:$C$8)),0)</f>
        <v>485228.4798</v>
      </c>
      <c r="BM160" s="38">
        <f>(BM147-BM150)*(BM133/BM134)+if('Utility Modules'!$C$60='Background Data'!$A$93,BM$201*('Utility Modules'!$C$8/sum('Utility Modules'!$C$7:$C$8)),0)</f>
        <v>495223.0701</v>
      </c>
      <c r="BN160" s="38">
        <f>(BN147-BN150)*(BN133/BN134)+if('Utility Modules'!$C$60='Background Data'!$A$93,BN$201*('Utility Modules'!$C$8/sum('Utility Modules'!$C$7:$C$8)),0)</f>
        <v>502029.1526</v>
      </c>
      <c r="BO160" s="38">
        <f>(BO147-BO150)*(BO133/BO134)+if('Utility Modules'!$C$60='Background Data'!$A$93,BO$201*('Utility Modules'!$C$8/sum('Utility Modules'!$C$7:$C$8)),0)</f>
        <v>509293.3403</v>
      </c>
      <c r="BP160" s="38">
        <f>(BP147-BP150)*(BP133/BP134)+if('Utility Modules'!$C$60='Background Data'!$A$93,BP$201*('Utility Modules'!$C$8/sum('Utility Modules'!$C$7:$C$8)),0)</f>
        <v>514774.4571</v>
      </c>
      <c r="BQ160" s="38">
        <f>(BQ147-BQ150)*(BQ133/BQ134)+if('Utility Modules'!$C$60='Background Data'!$A$93,BQ$201*('Utility Modules'!$C$8/sum('Utility Modules'!$C$7:$C$8)),0)</f>
        <v>520813.8747</v>
      </c>
      <c r="BR160" s="38">
        <f>(BR147-BR150)*(BR133/BR134)+if('Utility Modules'!$C$60='Background Data'!$A$93,BR$201*('Utility Modules'!$C$8/sum('Utility Modules'!$C$7:$C$8)),0)</f>
        <v>525838.1964</v>
      </c>
      <c r="BS160" s="38">
        <f>(BS147-BS150)*(BS133/BS134)+if('Utility Modules'!$C$60='Background Data'!$A$93,BS$201*('Utility Modules'!$C$8/sum('Utility Modules'!$C$7:$C$8)),0)</f>
        <v>529914.715</v>
      </c>
      <c r="BT160" s="38">
        <f>(BT147-BT150)*(BT133/BT134)+if('Utility Modules'!$C$60='Background Data'!$A$93,BT$201*('Utility Modules'!$C$8/sum('Utility Modules'!$C$7:$C$8)),0)</f>
        <v>534634.6185</v>
      </c>
      <c r="BU160" s="38">
        <f>(BU147-BU150)*(BU133/BU134)+if('Utility Modules'!$C$60='Background Data'!$A$93,BU$201*('Utility Modules'!$C$8/sum('Utility Modules'!$C$7:$C$8)),0)</f>
        <v>538079.5056</v>
      </c>
      <c r="BV160" s="38">
        <f>(BV147-BV150)*(BV133/BV134)+if('Utility Modules'!$C$60='Background Data'!$A$93,BV$201*('Utility Modules'!$C$8/sum('Utility Modules'!$C$7:$C$8)),0)</f>
        <v>542190.5844</v>
      </c>
      <c r="BW160" s="38">
        <f>(BW147-BW150)*(BW133/BW134)+if('Utility Modules'!$C$60='Background Data'!$A$93,BW$201*('Utility Modules'!$C$8/sum('Utility Modules'!$C$7:$C$8)),0)</f>
        <v>545630.8709</v>
      </c>
      <c r="BX160" s="38">
        <f>(BX147-BX150)*(BX133/BX134)+if('Utility Modules'!$C$60='Background Data'!$A$93,BX$201*('Utility Modules'!$C$8/sum('Utility Modules'!$C$7:$C$8)),0)</f>
        <v>547599.3763</v>
      </c>
      <c r="BY160" s="38">
        <f>(BY147-BY150)*(BY133/BY134)+if('Utility Modules'!$C$60='Background Data'!$A$93,BY$201*('Utility Modules'!$C$8/sum('Utility Modules'!$C$7:$C$8)),0)</f>
        <v>551870.1993</v>
      </c>
      <c r="BZ160" s="38">
        <f>(BZ147-BZ150)*(BZ133/BZ134)+if('Utility Modules'!$C$60='Background Data'!$A$93,BZ$201*('Utility Modules'!$C$8/sum('Utility Modules'!$C$7:$C$8)),0)</f>
        <v>554446.4818</v>
      </c>
      <c r="CA160" s="38">
        <f>(CA147-CA150)*(CA133/CA134)+if('Utility Modules'!$C$60='Background Data'!$A$93,CA$201*('Utility Modules'!$C$8/sum('Utility Modules'!$C$7:$C$8)),0)</f>
        <v>557660.3652</v>
      </c>
      <c r="CB160" s="38">
        <f>(CB147-CB150)*(CB133/CB134)+if('Utility Modules'!$C$60='Background Data'!$A$93,CB$201*('Utility Modules'!$C$8/sum('Utility Modules'!$C$7:$C$8)),0)</f>
        <v>560068.9633</v>
      </c>
      <c r="CC160" s="38">
        <f>(CC147-CC150)*(CC133/CC134)+if('Utility Modules'!$C$60='Background Data'!$A$93,CC$201*('Utility Modules'!$C$8/sum('Utility Modules'!$C$7:$C$8)),0)</f>
        <v>563079.3864</v>
      </c>
      <c r="CD160" s="38">
        <f>(CD147-CD150)*(CD133/CD134)+if('Utility Modules'!$C$60='Background Data'!$A$93,CD$201*('Utility Modules'!$C$8/sum('Utility Modules'!$C$7:$C$8)),0)</f>
        <v>565701.5838</v>
      </c>
      <c r="CE160" s="38">
        <f>(CE147-CE150)*(CE133/CE134)+if('Utility Modules'!$C$60='Background Data'!$A$93,CE$201*('Utility Modules'!$C$8/sum('Utility Modules'!$C$7:$C$8)),0)</f>
        <v>567972.2388</v>
      </c>
      <c r="CF160" s="38">
        <f>(CF147-CF150)*(CF133/CF134)+if('Utility Modules'!$C$60='Background Data'!$A$93,CF$201*('Utility Modules'!$C$8/sum('Utility Modules'!$C$7:$C$8)),0)</f>
        <v>570784.9719</v>
      </c>
      <c r="CG160" s="38">
        <f>(CG147-CG150)*(CG133/CG134)+if('Utility Modules'!$C$60='Background Data'!$A$93,CG$201*('Utility Modules'!$C$8/sum('Utility Modules'!$C$7:$C$8)),0)</f>
        <v>573020.885</v>
      </c>
      <c r="CH160" s="38">
        <f>(CH147-CH150)*(CH133/CH134)+if('Utility Modules'!$C$60='Background Data'!$A$93,CH$201*('Utility Modules'!$C$8/sum('Utility Modules'!$C$7:$C$8)),0)</f>
        <v>575758.0505</v>
      </c>
      <c r="CI160" s="38">
        <f>(CI147-CI150)*(CI133/CI134)+if('Utility Modules'!$C$60='Background Data'!$A$93,CI$201*('Utility Modules'!$C$8/sum('Utility Modules'!$C$7:$C$8)),0)</f>
        <v>565946.2142</v>
      </c>
      <c r="CJ160" s="38">
        <f>(CJ147-CJ150)*(CJ133/CJ134)+if('Utility Modules'!$C$60='Background Data'!$A$93,CJ$201*('Utility Modules'!$C$8/sum('Utility Modules'!$C$7:$C$8)),0)</f>
        <v>556376.874</v>
      </c>
      <c r="CK160" s="38">
        <f>(CK147-CK150)*(CK133/CK134)+if('Utility Modules'!$C$60='Background Data'!$A$93,CK$201*('Utility Modules'!$C$8/sum('Utility Modules'!$C$7:$C$8)),0)</f>
        <v>549312.14</v>
      </c>
      <c r="CL160" s="38">
        <f>(CL147-CL150)*(CL133/CL134)+if('Utility Modules'!$C$60='Background Data'!$A$93,CL$201*('Utility Modules'!$C$8/sum('Utility Modules'!$C$7:$C$8)),0)</f>
        <v>542520.9977</v>
      </c>
      <c r="CM160" s="38">
        <f>(CM147-CM150)*(CM133/CM134)+if('Utility Modules'!$C$60='Background Data'!$A$93,CM$201*('Utility Modules'!$C$8/sum('Utility Modules'!$C$7:$C$8)),0)</f>
        <v>537005.99</v>
      </c>
      <c r="CN160" s="38">
        <f>(CN147-CN150)*(CN133/CN134)+if('Utility Modules'!$C$60='Background Data'!$A$93,CN$201*('Utility Modules'!$C$8/sum('Utility Modules'!$C$7:$C$8)),0)</f>
        <v>531931.5076</v>
      </c>
      <c r="CO160" s="38">
        <f>(CO147-CO150)*(CO133/CO134)+if('Utility Modules'!$C$60='Background Data'!$A$93,CO$201*('Utility Modules'!$C$8/sum('Utility Modules'!$C$7:$C$8)),0)</f>
        <v>527838.2876</v>
      </c>
      <c r="CP160" s="38">
        <f>(CP147-CP150)*(CP133/CP134)+if('Utility Modules'!$C$60='Background Data'!$A$93,CP$201*('Utility Modules'!$C$8/sum('Utility Modules'!$C$7:$C$8)),0)</f>
        <v>524167.4591</v>
      </c>
      <c r="CQ160" s="38">
        <f>(CQ147-CQ150)*(CQ133/CQ134)+if('Utility Modules'!$C$60='Background Data'!$A$93,CQ$201*('Utility Modules'!$C$8/sum('Utility Modules'!$C$7:$C$8)),0)</f>
        <v>520859.8757</v>
      </c>
      <c r="CR160" s="38">
        <f>(CR147-CR150)*(CR133/CR134)+if('Utility Modules'!$C$60='Background Data'!$A$93,CR$201*('Utility Modules'!$C$8/sum('Utility Modules'!$C$7:$C$8)),0)</f>
        <v>518231.1642</v>
      </c>
      <c r="CS160" s="38">
        <f>(CS147-CS150)*(CS133/CS134)+if('Utility Modules'!$C$60='Background Data'!$A$93,CS$201*('Utility Modules'!$C$8/sum('Utility Modules'!$C$7:$C$8)),0)</f>
        <v>515738.6171</v>
      </c>
      <c r="CT160" s="38">
        <f>(CT147-CT150)*(CT133/CT134)+if('Utility Modules'!$C$60='Background Data'!$A$93,CT$201*('Utility Modules'!$C$8/sum('Utility Modules'!$C$7:$C$8)),0)</f>
        <v>513785.2307</v>
      </c>
      <c r="CU160" s="38">
        <f>(CU147-CU150)*(CU133/CU134)+if('Utility Modules'!$C$60='Background Data'!$A$93,CU$201*('Utility Modules'!$C$8/sum('Utility Modules'!$C$7:$C$8)),0)</f>
        <v>512006.3977</v>
      </c>
      <c r="CV160" s="38">
        <f>(CV147-CV150)*(CV133/CV134)+if('Utility Modules'!$C$60='Background Data'!$A$93,CV$201*('Utility Modules'!$C$8/sum('Utility Modules'!$C$7:$C$8)),0)</f>
        <v>510289.0862</v>
      </c>
      <c r="CW160" s="38">
        <f>(CW147-CW150)*(CW133/CW134)+if('Utility Modules'!$C$60='Background Data'!$A$93,CW$201*('Utility Modules'!$C$8/sum('Utility Modules'!$C$7:$C$8)),0)</f>
        <v>509135.314</v>
      </c>
      <c r="CX160" s="38">
        <f>(CX147-CX150)*(CX133/CX134)+if('Utility Modules'!$C$60='Background Data'!$A$93,CX$201*('Utility Modules'!$C$8/sum('Utility Modules'!$C$7:$C$8)),0)</f>
        <v>507921.283</v>
      </c>
      <c r="CY160" s="38">
        <f>(CY147-CY150)*(CY133/CY134)+if('Utility Modules'!$C$60='Background Data'!$A$93,CY$201*('Utility Modules'!$C$8/sum('Utility Modules'!$C$7:$C$8)),0)</f>
        <v>507022.3127</v>
      </c>
      <c r="CZ160" s="38">
        <f>(CZ147-CZ150)*(CZ133/CZ134)+if('Utility Modules'!$C$60='Background Data'!$A$93,CZ$201*('Utility Modules'!$C$8/sum('Utility Modules'!$C$7:$C$8)),0)</f>
        <v>506125.5494</v>
      </c>
      <c r="DA160" s="38">
        <f>(DA147-DA150)*(DA133/DA134)+if('Utility Modules'!$C$60='Background Data'!$A$93,DA$201*('Utility Modules'!$C$8/sum('Utility Modules'!$C$7:$C$8)),0)</f>
        <v>505486.0422</v>
      </c>
      <c r="DB160" s="38">
        <f>(DB147-DB150)*(DB133/DB134)+if('Utility Modules'!$C$60='Background Data'!$A$93,DB$201*('Utility Modules'!$C$8/sum('Utility Modules'!$C$7:$C$8)),0)</f>
        <v>504894.5329</v>
      </c>
      <c r="DC160" s="38">
        <f>(DC147-DC150)*(DC133/DC134)+if('Utility Modules'!$C$60='Background Data'!$A$93,DC$201*('Utility Modules'!$C$8/sum('Utility Modules'!$C$7:$C$8)),0)</f>
        <v>504346.1684</v>
      </c>
      <c r="DD160" s="38">
        <f>(DD147-DD150)*(DD133/DD134)+if('Utility Modules'!$C$60='Background Data'!$A$93,DD$201*('Utility Modules'!$C$8/sum('Utility Modules'!$C$7:$C$8)),0)</f>
        <v>503990.1358</v>
      </c>
      <c r="DE160" s="38">
        <f>(DE147-DE150)*(DE133/DE134)+if('Utility Modules'!$C$60='Background Data'!$A$93,DE$201*('Utility Modules'!$C$8/sum('Utility Modules'!$C$7:$C$8)),0)</f>
        <v>503613.199</v>
      </c>
      <c r="DF160" s="38">
        <f>(DF147-DF150)*(DF133/DF134)+if('Utility Modules'!$C$60='Background Data'!$A$93,DF$201*('Utility Modules'!$C$8/sum('Utility Modules'!$C$7:$C$8)),0)</f>
        <v>503396.2684</v>
      </c>
      <c r="DG160" s="38">
        <f>(DG147-DG150)*(DG133/DG134)+if('Utility Modules'!$C$60='Background Data'!$A$93,DG$201*('Utility Modules'!$C$8/sum('Utility Modules'!$C$7:$C$8)),0)</f>
        <v>503196.5193</v>
      </c>
      <c r="DH160" s="38">
        <f>(DH147-DH150)*(DH133/DH134)+if('Utility Modules'!$C$60='Background Data'!$A$93,DH$201*('Utility Modules'!$C$8/sum('Utility Modules'!$C$7:$C$8)),0)</f>
        <v>502935.8911</v>
      </c>
      <c r="DI160" s="38">
        <f>(DI147-DI150)*(DI133/DI134)+if('Utility Modules'!$C$60='Background Data'!$A$93,DI$201*('Utility Modules'!$C$8/sum('Utility Modules'!$C$7:$C$8)),0)</f>
        <v>502946.2319</v>
      </c>
      <c r="DJ160" s="38">
        <f>(DJ147-DJ150)*(DJ133/DJ134)+if('Utility Modules'!$C$60='Background Data'!$A$93,DJ$201*('Utility Modules'!$C$8/sum('Utility Modules'!$C$7:$C$8)),0)</f>
        <v>502860.8712</v>
      </c>
      <c r="DK160" s="38">
        <f>(DK147-DK150)*(DK133/DK134)+if('Utility Modules'!$C$60='Background Data'!$A$93,DK$201*('Utility Modules'!$C$8/sum('Utility Modules'!$C$7:$C$8)),0)</f>
        <v>502879.218</v>
      </c>
      <c r="DL160" s="38">
        <f>(DL147-DL150)*(DL133/DL134)+if('Utility Modules'!$C$60='Background Data'!$A$93,DL$201*('Utility Modules'!$C$8/sum('Utility Modules'!$C$7:$C$8)),0)</f>
        <v>502872.3898</v>
      </c>
      <c r="DM160" s="38">
        <f>(DM147-DM150)*(DM133/DM134)+if('Utility Modules'!$C$60='Background Data'!$A$93,DM$201*('Utility Modules'!$C$8/sum('Utility Modules'!$C$7:$C$8)),0)</f>
        <v>502953.3567</v>
      </c>
      <c r="DN160" s="38">
        <f>(DN147-DN150)*(DN133/DN134)+if('Utility Modules'!$C$60='Background Data'!$A$93,DN$201*('Utility Modules'!$C$8/sum('Utility Modules'!$C$7:$C$8)),0)</f>
        <v>503035.7891</v>
      </c>
      <c r="DO160" s="38">
        <f>(DO147-DO150)*(DO133/DO134)+if('Utility Modules'!$C$60='Background Data'!$A$93,DO$201*('Utility Modules'!$C$8/sum('Utility Modules'!$C$7:$C$8)),0)</f>
        <v>503119.7157</v>
      </c>
      <c r="DP160" s="38">
        <f>(DP147-DP150)*(DP133/DP134)+if('Utility Modules'!$C$60='Background Data'!$A$93,DP$201*('Utility Modules'!$C$8/sum('Utility Modules'!$C$7:$C$8)),0)</f>
        <v>503273.0429</v>
      </c>
      <c r="DQ160" s="38">
        <f>(DQ147-DQ150)*(DQ133/DQ134)+if('Utility Modules'!$C$60='Background Data'!$A$93,DQ$201*('Utility Modules'!$C$8/sum('Utility Modules'!$C$7:$C$8)),0)</f>
        <v>503404.1435</v>
      </c>
      <c r="DR160" s="38">
        <f>(DR147-DR150)*(DR133/DR134)+if('Utility Modules'!$C$60='Background Data'!$A$93,DR$201*('Utility Modules'!$C$8/sum('Utility Modules'!$C$7:$C$8)),0)</f>
        <v>503595.2221</v>
      </c>
    </row>
    <row r="161" ht="14.25" customHeight="1" outlineLevel="1">
      <c r="B161" s="277" t="str">
        <f>'Utility Modules'!B9</f>
        <v>Liquidity Mining</v>
      </c>
      <c r="C161" s="38">
        <f>'Data Tables'!C111*'Utility Modules'!$C$31/100/12</f>
        <v>1030.295139</v>
      </c>
      <c r="D161" s="38">
        <f>'Data Tables'!D111*'Utility Modules'!$C$31/100/12</f>
        <v>1705.118835</v>
      </c>
      <c r="E161" s="38">
        <f>'Data Tables'!E111*'Utility Modules'!$C$31/100/12</f>
        <v>2333.257171</v>
      </c>
      <c r="F161" s="38">
        <f>'Data Tables'!F111*'Utility Modules'!$C$31/100/12</f>
        <v>2980.302171</v>
      </c>
      <c r="G161" s="38">
        <f>'Data Tables'!G111*'Utility Modules'!$C$31/100/12</f>
        <v>3642.485189</v>
      </c>
      <c r="H161" s="38">
        <f>'Data Tables'!H111*'Utility Modules'!$C$31/100/12</f>
        <v>4319.308527</v>
      </c>
      <c r="I161" s="38">
        <f>'Data Tables'!I111*'Utility Modules'!$C$31/100/12</f>
        <v>6056.009538</v>
      </c>
      <c r="J161" s="38">
        <f>'Data Tables'!J111*'Utility Modules'!$C$31/100/12</f>
        <v>7455.066286</v>
      </c>
      <c r="K161" s="38">
        <f>'Data Tables'!K111*'Utility Modules'!$C$31/100/12</f>
        <v>8861.930564</v>
      </c>
      <c r="L161" s="38">
        <f>'Data Tables'!L111*'Utility Modules'!$C$31/100/12</f>
        <v>10261.26245</v>
      </c>
      <c r="M161" s="38">
        <f>'Data Tables'!M111*'Utility Modules'!$C$31/100/12</f>
        <v>11659.96476</v>
      </c>
      <c r="N161" s="38">
        <f>'Data Tables'!N111*'Utility Modules'!$C$31/100/12</f>
        <v>13049.82747</v>
      </c>
      <c r="O161" s="38">
        <f>'Data Tables'!O111*'Utility Modules'!$C$31/100/12</f>
        <v>14436.12935</v>
      </c>
      <c r="P161" s="38">
        <f>'Data Tables'!P111*'Utility Modules'!$C$31/100/12</f>
        <v>15832.60841</v>
      </c>
      <c r="Q161" s="38">
        <f>'Data Tables'!Q111*'Utility Modules'!$C$31/100/12</f>
        <v>17209.88911</v>
      </c>
      <c r="R161" s="38">
        <f>'Data Tables'!R111*'Utility Modules'!$C$31/100/12</f>
        <v>18591.0589</v>
      </c>
      <c r="S161" s="38">
        <f>'Data Tables'!S111*'Utility Modules'!$C$31/100/12</f>
        <v>19965.20397</v>
      </c>
      <c r="T161" s="38">
        <f>'Data Tables'!T111*'Utility Modules'!$C$31/100/12</f>
        <v>21344.22953</v>
      </c>
      <c r="U161" s="38">
        <f>'Data Tables'!U111*'Utility Modules'!$C$31/100/12</f>
        <v>22716.26678</v>
      </c>
      <c r="V161" s="38">
        <f>'Data Tables'!V111*'Utility Modules'!$C$31/100/12</f>
        <v>24088.16705</v>
      </c>
      <c r="W161" s="38">
        <f>'Data Tables'!W111*'Utility Modules'!$C$31/100/12</f>
        <v>25467.01717</v>
      </c>
      <c r="X161" s="38">
        <f>'Data Tables'!X111*'Utility Modules'!$C$31/100/12</f>
        <v>26838.99286</v>
      </c>
      <c r="Y161" s="38">
        <f>'Data Tables'!Y111*'Utility Modules'!$C$31/100/12</f>
        <v>28218.75213</v>
      </c>
      <c r="Z161" s="38">
        <f>'Data Tables'!Z111*'Utility Modules'!$C$31/100/12</f>
        <v>29591.92385</v>
      </c>
      <c r="AA161" s="38">
        <f>'Data Tables'!AA111*'Utility Modules'!$C$31/100/12</f>
        <v>30464.61617</v>
      </c>
      <c r="AB161" s="38">
        <f>'Data Tables'!AB111*'Utility Modules'!$C$31/100/12</f>
        <v>31396.33722</v>
      </c>
      <c r="AC161" s="38">
        <f>'Data Tables'!AC111*'Utility Modules'!$C$31/100/12</f>
        <v>32353.26513</v>
      </c>
      <c r="AD161" s="38">
        <f>'Data Tables'!AD111*'Utility Modules'!$C$31/100/12</f>
        <v>33359.50582</v>
      </c>
      <c r="AE161" s="38">
        <f>'Data Tables'!AE111*'Utility Modules'!$C$31/100/12</f>
        <v>34392.78651</v>
      </c>
      <c r="AF161" s="38">
        <f>'Data Tables'!AF111*'Utility Modules'!$C$31/100/12</f>
        <v>35462.50626</v>
      </c>
      <c r="AG161" s="38">
        <f>'Data Tables'!AG111*'Utility Modules'!$C$31/100/12</f>
        <v>35341.4374</v>
      </c>
      <c r="AH161" s="38">
        <f>'Data Tables'!AH111*'Utility Modules'!$C$31/100/12</f>
        <v>35329.24149</v>
      </c>
      <c r="AI161" s="38">
        <f>'Data Tables'!AI111*'Utility Modules'!$C$31/100/12</f>
        <v>35460.53883</v>
      </c>
      <c r="AJ161" s="38">
        <f>'Data Tables'!AJ111*'Utility Modules'!$C$31/100/12</f>
        <v>35695.82882</v>
      </c>
      <c r="AK161" s="38">
        <f>'Data Tables'!AK111*'Utility Modules'!$C$31/100/12</f>
        <v>36029.95974</v>
      </c>
      <c r="AL161" s="38">
        <f>'Data Tables'!AL111*'Utility Modules'!$C$31/100/12</f>
        <v>36431.80889</v>
      </c>
      <c r="AM161" s="38">
        <f>'Data Tables'!AM111*'Utility Modules'!$C$31/100/12</f>
        <v>36895.28685</v>
      </c>
      <c r="AN161" s="38">
        <f>'Data Tables'!AN111*'Utility Modules'!$C$31/100/12</f>
        <v>37432.27036</v>
      </c>
      <c r="AO161" s="38">
        <f>'Data Tables'!AO111*'Utility Modules'!$C$31/100/12</f>
        <v>37989.73527</v>
      </c>
      <c r="AP161" s="38">
        <f>'Data Tables'!AP111*'Utility Modules'!$C$31/100/12</f>
        <v>38588.88089</v>
      </c>
      <c r="AQ161" s="38">
        <f>'Data Tables'!AQ111*'Utility Modules'!$C$31/100/12</f>
        <v>39211.14384</v>
      </c>
      <c r="AR161" s="38">
        <f>'Data Tables'!AR111*'Utility Modules'!$C$31/100/12</f>
        <v>39865.25987</v>
      </c>
      <c r="AS161" s="38">
        <f>'Data Tables'!AS111*'Utility Modules'!$C$31/100/12</f>
        <v>39296.43114</v>
      </c>
      <c r="AT161" s="38">
        <f>'Data Tables'!AT111*'Utility Modules'!$C$31/100/12</f>
        <v>38831.27815</v>
      </c>
      <c r="AU161" s="38">
        <f>'Data Tables'!AU111*'Utility Modules'!$C$31/100/12</f>
        <v>38506.8834</v>
      </c>
      <c r="AV161" s="38">
        <f>'Data Tables'!AV111*'Utility Modules'!$C$31/100/12</f>
        <v>38288.42947</v>
      </c>
      <c r="AW161" s="38">
        <f>'Data Tables'!AW111*'Utility Modules'!$C$31/100/12</f>
        <v>38169.2337</v>
      </c>
      <c r="AX161" s="38">
        <f>'Data Tables'!AX111*'Utility Modules'!$C$31/100/12</f>
        <v>38121.88953</v>
      </c>
      <c r="AY161" s="38">
        <f>'Data Tables'!AY111*'Utility Modules'!$C$31/100/12</f>
        <v>38139.22444</v>
      </c>
      <c r="AZ161" s="38">
        <f>'Data Tables'!AZ111*'Utility Modules'!$C$31/100/12</f>
        <v>38222.69529</v>
      </c>
      <c r="BA161" s="38">
        <f>'Data Tables'!BA111*'Utility Modules'!$C$31/100/12</f>
        <v>38341.03631</v>
      </c>
      <c r="BB161" s="38">
        <f>'Data Tables'!BB111*'Utility Modules'!$C$31/100/12</f>
        <v>38502.94705</v>
      </c>
      <c r="BC161" s="38">
        <f>'Data Tables'!BC111*'Utility Modules'!$C$31/100/12</f>
        <v>38692.91718</v>
      </c>
      <c r="BD161" s="38">
        <f>'Data Tables'!BD111*'Utility Modules'!$C$31/100/12</f>
        <v>38915.78865</v>
      </c>
      <c r="BE161" s="38">
        <f>'Data Tables'!BE111*'Utility Modules'!$C$31/100/12</f>
        <v>39157.85984</v>
      </c>
      <c r="BF161" s="38">
        <f>'Data Tables'!BF111*'Utility Modules'!$C$31/100/12</f>
        <v>40243.27196</v>
      </c>
      <c r="BG161" s="38">
        <f>'Data Tables'!BG111*'Utility Modules'!$C$31/100/12</f>
        <v>41227.37182</v>
      </c>
      <c r="BH161" s="38">
        <f>'Data Tables'!BH111*'Utility Modules'!$C$31/100/12</f>
        <v>42122.26336</v>
      </c>
      <c r="BI161" s="38">
        <f>'Data Tables'!BI111*'Utility Modules'!$C$31/100/12</f>
        <v>42948.80069</v>
      </c>
      <c r="BJ161" s="38">
        <f>'Data Tables'!BJ111*'Utility Modules'!$C$31/100/12</f>
        <v>43707.41709</v>
      </c>
      <c r="BK161" s="38">
        <f>'Data Tables'!BK111*'Utility Modules'!$C$31/100/12</f>
        <v>44411.28886</v>
      </c>
      <c r="BL161" s="38">
        <f>'Data Tables'!BL111*'Utility Modules'!$C$31/100/12</f>
        <v>45084.21062</v>
      </c>
      <c r="BM161" s="38">
        <f>'Data Tables'!BM111*'Utility Modules'!$C$31/100/12</f>
        <v>45703.6812</v>
      </c>
      <c r="BN161" s="38">
        <f>'Data Tables'!BN111*'Utility Modules'!$C$31/100/12</f>
        <v>46293.85651</v>
      </c>
      <c r="BO161" s="38">
        <f>'Data Tables'!BO111*'Utility Modules'!$C$31/100/12</f>
        <v>46852.34265</v>
      </c>
      <c r="BP161" s="38">
        <f>'Data Tables'!BP111*'Utility Modules'!$C$31/100/12</f>
        <v>47392.38501</v>
      </c>
      <c r="BQ161" s="38">
        <f>'Data Tables'!BQ111*'Utility Modules'!$C$31/100/12</f>
        <v>47909.64096</v>
      </c>
      <c r="BR161" s="38">
        <f>'Data Tables'!BR111*'Utility Modules'!$C$31/100/12</f>
        <v>48411.63213</v>
      </c>
      <c r="BS161" s="38">
        <f>'Data Tables'!BS111*'Utility Modules'!$C$31/100/12</f>
        <v>48906.21898</v>
      </c>
      <c r="BT161" s="38">
        <f>'Data Tables'!BT111*'Utility Modules'!$C$31/100/12</f>
        <v>49387.70095</v>
      </c>
      <c r="BU161" s="38">
        <f>'Data Tables'!BU111*'Utility Modules'!$C$31/100/12</f>
        <v>49865.97574</v>
      </c>
      <c r="BV161" s="38">
        <f>'Data Tables'!BV111*'Utility Modules'!$C$31/100/12</f>
        <v>50335.73385</v>
      </c>
      <c r="BW161" s="38">
        <f>'Data Tables'!BW111*'Utility Modules'!$C$31/100/12</f>
        <v>50801.89405</v>
      </c>
      <c r="BX161" s="38">
        <f>'Data Tables'!BX111*'Utility Modules'!$C$31/100/12</f>
        <v>51276.7095</v>
      </c>
      <c r="BY161" s="38">
        <f>'Data Tables'!BY111*'Utility Modules'!$C$31/100/12</f>
        <v>51740.72444</v>
      </c>
      <c r="BZ161" s="38">
        <f>'Data Tables'!BZ111*'Utility Modules'!$C$31/100/12</f>
        <v>52207.12941</v>
      </c>
      <c r="CA161" s="38">
        <f>'Data Tables'!CA111*'Utility Modules'!$C$31/100/12</f>
        <v>52671.54326</v>
      </c>
      <c r="CB161" s="38">
        <f>'Data Tables'!CB111*'Utility Modules'!$C$31/100/12</f>
        <v>53139.93914</v>
      </c>
      <c r="CC161" s="38">
        <f>'Data Tables'!CC111*'Utility Modules'!$C$31/100/12</f>
        <v>53607.43855</v>
      </c>
      <c r="CD161" s="38">
        <f>'Data Tables'!CD111*'Utility Modules'!$C$31/100/12</f>
        <v>54076.82993</v>
      </c>
      <c r="CE161" s="38">
        <f>'Data Tables'!CE111*'Utility Modules'!$C$31/100/12</f>
        <v>54551.20894</v>
      </c>
      <c r="CF161" s="38">
        <f>'Data Tables'!CF111*'Utility Modules'!$C$31/100/12</f>
        <v>55025.77875</v>
      </c>
      <c r="CG161" s="38">
        <f>'Data Tables'!CG111*'Utility Modules'!$C$31/100/12</f>
        <v>55505.06403</v>
      </c>
      <c r="CH161" s="38">
        <f>'Data Tables'!CH111*'Utility Modules'!$C$31/100/12</f>
        <v>55985.00335</v>
      </c>
      <c r="CI161" s="38">
        <f>'Data Tables'!CI111*'Utility Modules'!$C$31/100/12</f>
        <v>55631.22551</v>
      </c>
      <c r="CJ161" s="38">
        <f>'Data Tables'!CJ111*'Utility Modules'!$C$31/100/12</f>
        <v>55323.21206</v>
      </c>
      <c r="CK161" s="38">
        <f>'Data Tables'!CK111*'Utility Modules'!$C$31/100/12</f>
        <v>55076.27506</v>
      </c>
      <c r="CL161" s="38">
        <f>'Data Tables'!CL111*'Utility Modules'!$C$31/100/12</f>
        <v>54888.94171</v>
      </c>
      <c r="CM161" s="38">
        <f>'Data Tables'!CM111*'Utility Modules'!$C$31/100/12</f>
        <v>54750.59213</v>
      </c>
      <c r="CN161" s="38">
        <f>'Data Tables'!CN111*'Utility Modules'!$C$31/100/12</f>
        <v>54656.83703</v>
      </c>
      <c r="CO161" s="38">
        <f>'Data Tables'!CO111*'Utility Modules'!$C$31/100/12</f>
        <v>54599.16033</v>
      </c>
      <c r="CP161" s="38">
        <f>'Data Tables'!CP111*'Utility Modules'!$C$31/100/12</f>
        <v>54573.53688</v>
      </c>
      <c r="CQ161" s="38">
        <f>'Data Tables'!CQ111*'Utility Modules'!$C$31/100/12</f>
        <v>54576.78107</v>
      </c>
      <c r="CR161" s="38">
        <f>'Data Tables'!CR111*'Utility Modules'!$C$31/100/12</f>
        <v>54602.85139</v>
      </c>
      <c r="CS161" s="38">
        <f>'Data Tables'!CS111*'Utility Modules'!$C$31/100/12</f>
        <v>54650.30669</v>
      </c>
      <c r="CT161" s="38">
        <f>'Data Tables'!CT111*'Utility Modules'!$C$31/100/12</f>
        <v>54714.53705</v>
      </c>
      <c r="CU161" s="38">
        <f>'Data Tables'!CU111*'Utility Modules'!$C$31/100/12</f>
        <v>54793.80432</v>
      </c>
      <c r="CV161" s="38">
        <f>'Data Tables'!CV111*'Utility Modules'!$C$31/100/12</f>
        <v>54887.57486</v>
      </c>
      <c r="CW161" s="38">
        <f>'Data Tables'!CW111*'Utility Modules'!$C$31/100/12</f>
        <v>54990.94194</v>
      </c>
      <c r="CX161" s="38">
        <f>'Data Tables'!CX111*'Utility Modules'!$C$31/100/12</f>
        <v>55104.19387</v>
      </c>
      <c r="CY161" s="38">
        <f>'Data Tables'!CY111*'Utility Modules'!$C$31/100/12</f>
        <v>55224.7952</v>
      </c>
      <c r="CZ161" s="38">
        <f>'Data Tables'!CZ111*'Utility Modules'!$C$31/100/12</f>
        <v>55352.56166</v>
      </c>
      <c r="DA161" s="38">
        <f>'Data Tables'!DA111*'Utility Modules'!$C$31/100/12</f>
        <v>55485.36421</v>
      </c>
      <c r="DB161" s="38">
        <f>'Data Tables'!DB111*'Utility Modules'!$C$31/100/12</f>
        <v>55622.69466</v>
      </c>
      <c r="DC161" s="38">
        <f>'Data Tables'!DC111*'Utility Modules'!$C$31/100/12</f>
        <v>55764.2462</v>
      </c>
      <c r="DD161" s="38">
        <f>'Data Tables'!DD111*'Utility Modules'!$C$31/100/12</f>
        <v>55908.36951</v>
      </c>
      <c r="DE161" s="38">
        <f>'Data Tables'!DE111*'Utility Modules'!$C$31/100/12</f>
        <v>56055.19923</v>
      </c>
      <c r="DF161" s="38">
        <f>'Data Tables'!DF111*'Utility Modules'!$C$31/100/12</f>
        <v>56203.45705</v>
      </c>
      <c r="DG161" s="38">
        <f>'Data Tables'!DG111*'Utility Modules'!$C$31/100/12</f>
        <v>56352.96288</v>
      </c>
      <c r="DH161" s="38">
        <f>'Data Tables'!DH111*'Utility Modules'!$C$31/100/12</f>
        <v>56504.31323</v>
      </c>
      <c r="DI161" s="38">
        <f>'Data Tables'!DI111*'Utility Modules'!$C$31/100/12</f>
        <v>56655.22978</v>
      </c>
      <c r="DJ161" s="38">
        <f>'Data Tables'!DJ111*'Utility Modules'!$C$31/100/12</f>
        <v>56806.46793</v>
      </c>
      <c r="DK161" s="38">
        <f>'Data Tables'!DK111*'Utility Modules'!$C$31/100/12</f>
        <v>56957.32022</v>
      </c>
      <c r="DL161" s="38">
        <f>'Data Tables'!DL111*'Utility Modules'!$C$31/100/12</f>
        <v>57107.98982</v>
      </c>
      <c r="DM161" s="38">
        <f>'Data Tables'!DM111*'Utility Modules'!$C$31/100/12</f>
        <v>57257.81272</v>
      </c>
      <c r="DN161" s="38">
        <f>'Data Tables'!DN111*'Utility Modules'!$C$31/100/12</f>
        <v>57406.79746</v>
      </c>
      <c r="DO161" s="38">
        <f>'Data Tables'!DO111*'Utility Modules'!$C$31/100/12</f>
        <v>57555.02374</v>
      </c>
      <c r="DP161" s="38">
        <f>'Data Tables'!DP111*'Utility Modules'!$C$31/100/12</f>
        <v>57701.94041</v>
      </c>
      <c r="DQ161" s="38">
        <f>'Data Tables'!DQ111*'Utility Modules'!$C$31/100/12</f>
        <v>57847.78676</v>
      </c>
      <c r="DR161" s="38">
        <f>'Data Tables'!DR111*'Utility Modules'!$C$31/100/12</f>
        <v>57992.12617</v>
      </c>
    </row>
    <row r="162" ht="14.25" customHeight="1" outlineLevel="1">
      <c r="B162" s="277" t="str">
        <f>'Utility Modules'!B10</f>
        <v>Burning</v>
      </c>
      <c r="C162" s="38">
        <f>-'Data Tables'!C106</f>
        <v>0</v>
      </c>
      <c r="D162" s="38">
        <f>-'Data Tables'!D106</f>
        <v>0</v>
      </c>
      <c r="E162" s="38">
        <f>-'Data Tables'!E106</f>
        <v>0</v>
      </c>
      <c r="F162" s="38">
        <f>-'Data Tables'!F106</f>
        <v>0</v>
      </c>
      <c r="G162" s="38">
        <f>-'Data Tables'!G106</f>
        <v>0</v>
      </c>
      <c r="H162" s="38">
        <f>-'Data Tables'!H106</f>
        <v>0</v>
      </c>
      <c r="I162" s="38">
        <f>-'Data Tables'!I106</f>
        <v>0</v>
      </c>
      <c r="J162" s="38">
        <f>-'Data Tables'!J106</f>
        <v>0</v>
      </c>
      <c r="K162" s="38">
        <f>-'Data Tables'!K106</f>
        <v>0</v>
      </c>
      <c r="L162" s="38">
        <f>-'Data Tables'!L106</f>
        <v>0</v>
      </c>
      <c r="M162" s="38">
        <f>-'Data Tables'!M106</f>
        <v>0</v>
      </c>
      <c r="N162" s="38">
        <f>-'Data Tables'!N106</f>
        <v>0</v>
      </c>
      <c r="O162" s="38">
        <f>-'Data Tables'!O106</f>
        <v>0</v>
      </c>
      <c r="P162" s="38">
        <f>-'Data Tables'!P106</f>
        <v>0</v>
      </c>
      <c r="Q162" s="38">
        <f>-'Data Tables'!Q106</f>
        <v>0</v>
      </c>
      <c r="R162" s="38">
        <f>-'Data Tables'!R106</f>
        <v>0</v>
      </c>
      <c r="S162" s="38">
        <f>-'Data Tables'!S106</f>
        <v>0</v>
      </c>
      <c r="T162" s="38">
        <f>-'Data Tables'!T106</f>
        <v>0</v>
      </c>
      <c r="U162" s="38">
        <f>-'Data Tables'!U106</f>
        <v>0</v>
      </c>
      <c r="V162" s="38">
        <f>-'Data Tables'!V106</f>
        <v>0</v>
      </c>
      <c r="W162" s="38">
        <f>-'Data Tables'!W106</f>
        <v>0</v>
      </c>
      <c r="X162" s="38">
        <f>-'Data Tables'!X106</f>
        <v>0</v>
      </c>
      <c r="Y162" s="38">
        <f>-'Data Tables'!Y106</f>
        <v>0</v>
      </c>
      <c r="Z162" s="38">
        <f>-'Data Tables'!Z106</f>
        <v>0</v>
      </c>
      <c r="AA162" s="38">
        <f>-'Data Tables'!AA106</f>
        <v>0</v>
      </c>
      <c r="AB162" s="38">
        <f>-'Data Tables'!AB106</f>
        <v>0</v>
      </c>
      <c r="AC162" s="38">
        <f>-'Data Tables'!AC106</f>
        <v>0</v>
      </c>
      <c r="AD162" s="38">
        <f>-'Data Tables'!AD106</f>
        <v>0</v>
      </c>
      <c r="AE162" s="38">
        <f>-'Data Tables'!AE106</f>
        <v>0</v>
      </c>
      <c r="AF162" s="38">
        <f>-'Data Tables'!AF106</f>
        <v>0</v>
      </c>
      <c r="AG162" s="38">
        <f>-'Data Tables'!AG106</f>
        <v>0</v>
      </c>
      <c r="AH162" s="38">
        <f>-'Data Tables'!AH106</f>
        <v>0</v>
      </c>
      <c r="AI162" s="38">
        <f>-'Data Tables'!AI106</f>
        <v>0</v>
      </c>
      <c r="AJ162" s="38">
        <f>-'Data Tables'!AJ106</f>
        <v>0</v>
      </c>
      <c r="AK162" s="38">
        <f>-'Data Tables'!AK106</f>
        <v>0</v>
      </c>
      <c r="AL162" s="38">
        <f>-'Data Tables'!AL106</f>
        <v>0</v>
      </c>
      <c r="AM162" s="38">
        <f>-'Data Tables'!AM106</f>
        <v>0</v>
      </c>
      <c r="AN162" s="38">
        <f>-'Data Tables'!AN106</f>
        <v>0</v>
      </c>
      <c r="AO162" s="38">
        <f>-'Data Tables'!AO106</f>
        <v>0</v>
      </c>
      <c r="AP162" s="38">
        <f>-'Data Tables'!AP106</f>
        <v>0</v>
      </c>
      <c r="AQ162" s="38">
        <f>-'Data Tables'!AQ106</f>
        <v>0</v>
      </c>
      <c r="AR162" s="38">
        <f>-'Data Tables'!AR106</f>
        <v>0</v>
      </c>
      <c r="AS162" s="38">
        <f>-'Data Tables'!AS106</f>
        <v>0</v>
      </c>
      <c r="AT162" s="38">
        <f>-'Data Tables'!AT106</f>
        <v>0</v>
      </c>
      <c r="AU162" s="38">
        <f>-'Data Tables'!AU106</f>
        <v>0</v>
      </c>
      <c r="AV162" s="38">
        <f>-'Data Tables'!AV106</f>
        <v>0</v>
      </c>
      <c r="AW162" s="38">
        <f>-'Data Tables'!AW106</f>
        <v>0</v>
      </c>
      <c r="AX162" s="38">
        <f>-'Data Tables'!AX106</f>
        <v>0</v>
      </c>
      <c r="AY162" s="38">
        <f>-'Data Tables'!AY106</f>
        <v>0</v>
      </c>
      <c r="AZ162" s="38">
        <f>-'Data Tables'!AZ106</f>
        <v>0</v>
      </c>
      <c r="BA162" s="38">
        <f>-'Data Tables'!BA106</f>
        <v>0</v>
      </c>
      <c r="BB162" s="38">
        <f>-'Data Tables'!BB106</f>
        <v>0</v>
      </c>
      <c r="BC162" s="38">
        <f>-'Data Tables'!BC106</f>
        <v>0</v>
      </c>
      <c r="BD162" s="38">
        <f>-'Data Tables'!BD106</f>
        <v>0</v>
      </c>
      <c r="BE162" s="38">
        <f>-'Data Tables'!BE106</f>
        <v>0</v>
      </c>
      <c r="BF162" s="38">
        <f>-'Data Tables'!BF106</f>
        <v>0</v>
      </c>
      <c r="BG162" s="38">
        <f>-'Data Tables'!BG106</f>
        <v>0</v>
      </c>
      <c r="BH162" s="38">
        <f>-'Data Tables'!BH106</f>
        <v>0</v>
      </c>
      <c r="BI162" s="38">
        <f>-'Data Tables'!BI106</f>
        <v>0</v>
      </c>
      <c r="BJ162" s="38">
        <f>-'Data Tables'!BJ106</f>
        <v>0</v>
      </c>
      <c r="BK162" s="38">
        <f>-'Data Tables'!BK106</f>
        <v>0</v>
      </c>
      <c r="BL162" s="38">
        <f>-'Data Tables'!BL106</f>
        <v>0</v>
      </c>
      <c r="BM162" s="38">
        <f>-'Data Tables'!BM106</f>
        <v>0</v>
      </c>
      <c r="BN162" s="38">
        <f>-'Data Tables'!BN106</f>
        <v>0</v>
      </c>
      <c r="BO162" s="38">
        <f>-'Data Tables'!BO106</f>
        <v>0</v>
      </c>
      <c r="BP162" s="38">
        <f>-'Data Tables'!BP106</f>
        <v>0</v>
      </c>
      <c r="BQ162" s="38">
        <f>-'Data Tables'!BQ106</f>
        <v>0</v>
      </c>
      <c r="BR162" s="38">
        <f>-'Data Tables'!BR106</f>
        <v>0</v>
      </c>
      <c r="BS162" s="38">
        <f>-'Data Tables'!BS106</f>
        <v>0</v>
      </c>
      <c r="BT162" s="38">
        <f>-'Data Tables'!BT106</f>
        <v>0</v>
      </c>
      <c r="BU162" s="38">
        <f>-'Data Tables'!BU106</f>
        <v>0</v>
      </c>
      <c r="BV162" s="38">
        <f>-'Data Tables'!BV106</f>
        <v>0</v>
      </c>
      <c r="BW162" s="38">
        <f>-'Data Tables'!BW106</f>
        <v>0</v>
      </c>
      <c r="BX162" s="38">
        <f>-'Data Tables'!BX106</f>
        <v>0</v>
      </c>
      <c r="BY162" s="38">
        <f>-'Data Tables'!BY106</f>
        <v>0</v>
      </c>
      <c r="BZ162" s="38">
        <f>-'Data Tables'!BZ106</f>
        <v>0</v>
      </c>
      <c r="CA162" s="38">
        <f>-'Data Tables'!CA106</f>
        <v>0</v>
      </c>
      <c r="CB162" s="38">
        <f>-'Data Tables'!CB106</f>
        <v>0</v>
      </c>
      <c r="CC162" s="38">
        <f>-'Data Tables'!CC106</f>
        <v>0</v>
      </c>
      <c r="CD162" s="38">
        <f>-'Data Tables'!CD106</f>
        <v>0</v>
      </c>
      <c r="CE162" s="38">
        <f>-'Data Tables'!CE106</f>
        <v>0</v>
      </c>
      <c r="CF162" s="38">
        <f>-'Data Tables'!CF106</f>
        <v>0</v>
      </c>
      <c r="CG162" s="38">
        <f>-'Data Tables'!CG106</f>
        <v>0</v>
      </c>
      <c r="CH162" s="38">
        <f>-'Data Tables'!CH106</f>
        <v>0</v>
      </c>
      <c r="CI162" s="38">
        <f>-'Data Tables'!CI106</f>
        <v>0</v>
      </c>
      <c r="CJ162" s="38">
        <f>-'Data Tables'!CJ106</f>
        <v>0</v>
      </c>
      <c r="CK162" s="38">
        <f>-'Data Tables'!CK106</f>
        <v>0</v>
      </c>
      <c r="CL162" s="38">
        <f>-'Data Tables'!CL106</f>
        <v>0</v>
      </c>
      <c r="CM162" s="38">
        <f>-'Data Tables'!CM106</f>
        <v>0</v>
      </c>
      <c r="CN162" s="38">
        <f>-'Data Tables'!CN106</f>
        <v>0</v>
      </c>
      <c r="CO162" s="38">
        <f>-'Data Tables'!CO106</f>
        <v>0</v>
      </c>
      <c r="CP162" s="38">
        <f>-'Data Tables'!CP106</f>
        <v>0</v>
      </c>
      <c r="CQ162" s="38">
        <f>-'Data Tables'!CQ106</f>
        <v>0</v>
      </c>
      <c r="CR162" s="38">
        <f>-'Data Tables'!CR106</f>
        <v>0</v>
      </c>
      <c r="CS162" s="38">
        <f>-'Data Tables'!CS106</f>
        <v>0</v>
      </c>
      <c r="CT162" s="38">
        <f>-'Data Tables'!CT106</f>
        <v>0</v>
      </c>
      <c r="CU162" s="38">
        <f>-'Data Tables'!CU106</f>
        <v>0</v>
      </c>
      <c r="CV162" s="38">
        <f>-'Data Tables'!CV106</f>
        <v>0</v>
      </c>
      <c r="CW162" s="38">
        <f>-'Data Tables'!CW106</f>
        <v>0</v>
      </c>
      <c r="CX162" s="38">
        <f>-'Data Tables'!CX106</f>
        <v>0</v>
      </c>
      <c r="CY162" s="38">
        <f>-'Data Tables'!CY106</f>
        <v>0</v>
      </c>
      <c r="CZ162" s="38">
        <f>-'Data Tables'!CZ106</f>
        <v>0</v>
      </c>
      <c r="DA162" s="38">
        <f>-'Data Tables'!DA106</f>
        <v>0</v>
      </c>
      <c r="DB162" s="38">
        <f>-'Data Tables'!DB106</f>
        <v>0</v>
      </c>
      <c r="DC162" s="38">
        <f>-'Data Tables'!DC106</f>
        <v>0</v>
      </c>
      <c r="DD162" s="38">
        <f>-'Data Tables'!DD106</f>
        <v>0</v>
      </c>
      <c r="DE162" s="38">
        <f>-'Data Tables'!DE106</f>
        <v>0</v>
      </c>
      <c r="DF162" s="38">
        <f>-'Data Tables'!DF106</f>
        <v>0</v>
      </c>
      <c r="DG162" s="38">
        <f>-'Data Tables'!DG106</f>
        <v>0</v>
      </c>
      <c r="DH162" s="38">
        <f>-'Data Tables'!DH106</f>
        <v>0</v>
      </c>
      <c r="DI162" s="38">
        <f>-'Data Tables'!DI106</f>
        <v>0</v>
      </c>
      <c r="DJ162" s="38">
        <f>-'Data Tables'!DJ106</f>
        <v>0</v>
      </c>
      <c r="DK162" s="38">
        <f>-'Data Tables'!DK106</f>
        <v>0</v>
      </c>
      <c r="DL162" s="38">
        <f>-'Data Tables'!DL106</f>
        <v>0</v>
      </c>
      <c r="DM162" s="38">
        <f>-'Data Tables'!DM106</f>
        <v>0</v>
      </c>
      <c r="DN162" s="38">
        <f>-'Data Tables'!DN106</f>
        <v>0</v>
      </c>
      <c r="DO162" s="38">
        <f>-'Data Tables'!DO106</f>
        <v>0</v>
      </c>
      <c r="DP162" s="38">
        <f>-'Data Tables'!DP106</f>
        <v>0</v>
      </c>
      <c r="DQ162" s="38">
        <f>-'Data Tables'!DQ106</f>
        <v>0</v>
      </c>
      <c r="DR162" s="38">
        <f>-'Data Tables'!DR106</f>
        <v>0</v>
      </c>
    </row>
    <row r="163" ht="14.25" customHeight="1" outlineLevel="1">
      <c r="B163" s="277" t="str">
        <f>'Utility Modules'!B11</f>
        <v>Holding</v>
      </c>
      <c r="C163" s="38">
        <f>(C100+('Fund Raising'!$D$41-C141)+C107)*'Utility Modules'!$C$42/100/12</f>
        <v>0</v>
      </c>
      <c r="D163" s="38">
        <f>(D100+(C150-D141)+D107)*'Utility Modules'!$C$42/100/12</f>
        <v>0</v>
      </c>
      <c r="E163" s="38">
        <f>(E100+(D150-E141)+E107)*'Utility Modules'!$C$42/100/12</f>
        <v>0</v>
      </c>
      <c r="F163" s="38">
        <f>(F100+(E150-F141)+F107)*'Utility Modules'!$C$42/100/12</f>
        <v>0</v>
      </c>
      <c r="G163" s="38">
        <f>(G100+(F150-G141)+G107)*'Utility Modules'!$C$42/100/12</f>
        <v>0</v>
      </c>
      <c r="H163" s="38">
        <f>(H100+(G150-H141)+H107)*'Utility Modules'!$C$42/100/12</f>
        <v>0</v>
      </c>
      <c r="I163" s="38">
        <f>(I100+(H150-I141)+I107)*'Utility Modules'!$C$42/100/12</f>
        <v>0</v>
      </c>
      <c r="J163" s="38">
        <f>(J100+(I150-J141)+J107)*'Utility Modules'!$C$42/100/12</f>
        <v>0</v>
      </c>
      <c r="K163" s="38">
        <f>(K100+(J150-K141)+K107)*'Utility Modules'!$C$42/100/12</f>
        <v>0</v>
      </c>
      <c r="L163" s="38">
        <f>(L100+(K150-L141)+L107)*'Utility Modules'!$C$42/100/12</f>
        <v>0</v>
      </c>
      <c r="M163" s="38">
        <f>(M100+(L150-M141)+M107)*'Utility Modules'!$C$42/100/12</f>
        <v>0</v>
      </c>
      <c r="N163" s="38">
        <f>(N100+(M150-N141)+N107)*'Utility Modules'!$C$42/100/12</f>
        <v>0</v>
      </c>
      <c r="O163" s="38">
        <f>(O100+(N150-O141)+O107)*'Utility Modules'!$C$42/100/12</f>
        <v>0</v>
      </c>
      <c r="P163" s="38">
        <f>(P100+(O150-P141)+P107)*'Utility Modules'!$C$42/100/12</f>
        <v>0</v>
      </c>
      <c r="Q163" s="38">
        <f>(Q100+(P150-Q141)+Q107)*'Utility Modules'!$C$42/100/12</f>
        <v>0</v>
      </c>
      <c r="R163" s="38">
        <f>(R100+(Q150-R141)+R107)*'Utility Modules'!$C$42/100/12</f>
        <v>0</v>
      </c>
      <c r="S163" s="38">
        <f>(S100+(R150-S141)+S107)*'Utility Modules'!$C$42/100/12</f>
        <v>0</v>
      </c>
      <c r="T163" s="38">
        <f>(T100+(S150-T141)+T107)*'Utility Modules'!$C$42/100/12</f>
        <v>0</v>
      </c>
      <c r="U163" s="38">
        <f>(U100+(T150-U141)+U107)*'Utility Modules'!$C$42/100/12</f>
        <v>0</v>
      </c>
      <c r="V163" s="38">
        <f>(V100+(U150-V141)+V107)*'Utility Modules'!$C$42/100/12</f>
        <v>0</v>
      </c>
      <c r="W163" s="38">
        <f>(W100+(V150-W141)+W107)*'Utility Modules'!$C$42/100/12</f>
        <v>0</v>
      </c>
      <c r="X163" s="38">
        <f>(X100+(W150-X141)+X107)*'Utility Modules'!$C$42/100/12</f>
        <v>0</v>
      </c>
      <c r="Y163" s="38">
        <f>(Y100+(X150-Y141)+Y107)*'Utility Modules'!$C$42/100/12</f>
        <v>0</v>
      </c>
      <c r="Z163" s="38">
        <f>(Z100+(Y150-Z141)+Z107)*'Utility Modules'!$C$42/100/12</f>
        <v>0</v>
      </c>
      <c r="AA163" s="38">
        <f>(AA100+(Z150-AA141)+AA107)*'Utility Modules'!$C$42/100/12</f>
        <v>0</v>
      </c>
      <c r="AB163" s="38">
        <f>(AB100+(AA150-AB141)+AB107)*'Utility Modules'!$C$42/100/12</f>
        <v>0</v>
      </c>
      <c r="AC163" s="38">
        <f>(AC100+(AB150-AC141)+AC107)*'Utility Modules'!$C$42/100/12</f>
        <v>0</v>
      </c>
      <c r="AD163" s="38">
        <f>(AD100+(AC150-AD141)+AD107)*'Utility Modules'!$C$42/100/12</f>
        <v>0</v>
      </c>
      <c r="AE163" s="38">
        <f>(AE100+(AD150-AE141)+AE107)*'Utility Modules'!$C$42/100/12</f>
        <v>0</v>
      </c>
      <c r="AF163" s="38">
        <f>(AF100+(AE150-AF141)+AF107)*'Utility Modules'!$C$42/100/12</f>
        <v>0</v>
      </c>
      <c r="AG163" s="38">
        <f>(AG100+(AF150-AG141)+AG107)*'Utility Modules'!$C$42/100/12</f>
        <v>0</v>
      </c>
      <c r="AH163" s="38">
        <f>(AH100+(AG150-AH141)+AH107)*'Utility Modules'!$C$42/100/12</f>
        <v>0</v>
      </c>
      <c r="AI163" s="38">
        <f>(AI100+(AH150-AI141)+AI107)*'Utility Modules'!$C$42/100/12</f>
        <v>0</v>
      </c>
      <c r="AJ163" s="38">
        <f>(AJ100+(AI150-AJ141)+AJ107)*'Utility Modules'!$C$42/100/12</f>
        <v>0</v>
      </c>
      <c r="AK163" s="38">
        <f>(AK100+(AJ150-AK141)+AK107)*'Utility Modules'!$C$42/100/12</f>
        <v>0</v>
      </c>
      <c r="AL163" s="38">
        <f>(AL100+(AK150-AL141)+AL107)*'Utility Modules'!$C$42/100/12</f>
        <v>0</v>
      </c>
      <c r="AM163" s="38">
        <f>(AM100+(AL150-AM141)+AM107)*'Utility Modules'!$C$42/100/12</f>
        <v>0</v>
      </c>
      <c r="AN163" s="38">
        <f>(AN100+(AM150-AN141)+AN107)*'Utility Modules'!$C$42/100/12</f>
        <v>0</v>
      </c>
      <c r="AO163" s="38">
        <f>(AO100+(AN150-AO141)+AO107)*'Utility Modules'!$C$42/100/12</f>
        <v>0</v>
      </c>
      <c r="AP163" s="38">
        <f>(AP100+(AO150-AP141)+AP107)*'Utility Modules'!$C$42/100/12</f>
        <v>0</v>
      </c>
      <c r="AQ163" s="38">
        <f>(AQ100+(AP150-AQ141)+AQ107)*'Utility Modules'!$C$42/100/12</f>
        <v>0</v>
      </c>
      <c r="AR163" s="38">
        <f>(AR100+(AQ150-AR141)+AR107)*'Utility Modules'!$C$42/100/12</f>
        <v>0</v>
      </c>
      <c r="AS163" s="38">
        <f>(AS100+(AR150-AS141)+AS107)*'Utility Modules'!$C$42/100/12</f>
        <v>0</v>
      </c>
      <c r="AT163" s="38">
        <f>(AT100+(AS150-AT141)+AT107)*'Utility Modules'!$C$42/100/12</f>
        <v>0</v>
      </c>
      <c r="AU163" s="38">
        <f>(AU100+(AT150-AU141)+AU107)*'Utility Modules'!$C$42/100/12</f>
        <v>0</v>
      </c>
      <c r="AV163" s="38">
        <f>(AV100+(AU150-AV141)+AV107)*'Utility Modules'!$C$42/100/12</f>
        <v>0</v>
      </c>
      <c r="AW163" s="38">
        <f>(AW100+(AV150-AW141)+AW107)*'Utility Modules'!$C$42/100/12</f>
        <v>0</v>
      </c>
      <c r="AX163" s="38">
        <f>(AX100+(AW150-AX141)+AX107)*'Utility Modules'!$C$42/100/12</f>
        <v>0</v>
      </c>
      <c r="AY163" s="38">
        <f>(AY100+(AX150-AY141)+AY107)*'Utility Modules'!$C$42/100/12</f>
        <v>0</v>
      </c>
      <c r="AZ163" s="38">
        <f>(AZ100+(AY150-AZ141)+AZ107)*'Utility Modules'!$C$42/100/12</f>
        <v>0</v>
      </c>
      <c r="BA163" s="38">
        <f>(BA100+(AZ150-BA141)+BA107)*'Utility Modules'!$C$42/100/12</f>
        <v>0</v>
      </c>
      <c r="BB163" s="38">
        <f>(BB100+(BA150-BB141)+BB107)*'Utility Modules'!$C$42/100/12</f>
        <v>0</v>
      </c>
      <c r="BC163" s="38">
        <f>(BC100+(BB150-BC141)+BC107)*'Utility Modules'!$C$42/100/12</f>
        <v>0</v>
      </c>
      <c r="BD163" s="38">
        <f>(BD100+(BC150-BD141)+BD107)*'Utility Modules'!$C$42/100/12</f>
        <v>0</v>
      </c>
      <c r="BE163" s="38">
        <f>(BE100+(BD150-BE141)+BE107)*'Utility Modules'!$C$42/100/12</f>
        <v>0</v>
      </c>
      <c r="BF163" s="38">
        <f>(BF100+(BE150-BF141)+BF107)*'Utility Modules'!$C$42/100/12</f>
        <v>0</v>
      </c>
      <c r="BG163" s="38">
        <f>(BG100+(BF150-BG141)+BG107)*'Utility Modules'!$C$42/100/12</f>
        <v>0</v>
      </c>
      <c r="BH163" s="38">
        <f>(BH100+(BG150-BH141)+BH107)*'Utility Modules'!$C$42/100/12</f>
        <v>0</v>
      </c>
      <c r="BI163" s="38">
        <f>(BI100+(BH150-BI141)+BI107)*'Utility Modules'!$C$42/100/12</f>
        <v>0</v>
      </c>
      <c r="BJ163" s="38">
        <f>(BJ100+(BI150-BJ141)+BJ107)*'Utility Modules'!$C$42/100/12</f>
        <v>0</v>
      </c>
      <c r="BK163" s="38">
        <f>(BK100+(BJ150-BK141)+BK107)*'Utility Modules'!$C$42/100/12</f>
        <v>0</v>
      </c>
      <c r="BL163" s="38">
        <f>(BL100+(BK150-BL141)+BL107)*'Utility Modules'!$C$42/100/12</f>
        <v>0</v>
      </c>
      <c r="BM163" s="38">
        <f>(BM100+(BL150-BM141)+BM107)*'Utility Modules'!$C$42/100/12</f>
        <v>0</v>
      </c>
      <c r="BN163" s="38">
        <f>(BN100+(BM150-BN141)+BN107)*'Utility Modules'!$C$42/100/12</f>
        <v>0</v>
      </c>
      <c r="BO163" s="38">
        <f>(BO100+(BN150-BO141)+BO107)*'Utility Modules'!$C$42/100/12</f>
        <v>0</v>
      </c>
      <c r="BP163" s="38">
        <f>(BP100+(BO150-BP141)+BP107)*'Utility Modules'!$C$42/100/12</f>
        <v>0</v>
      </c>
      <c r="BQ163" s="38">
        <f>(BQ100+(BP150-BQ141)+BQ107)*'Utility Modules'!$C$42/100/12</f>
        <v>0</v>
      </c>
      <c r="BR163" s="38">
        <f>(BR100+(BQ150-BR141)+BR107)*'Utility Modules'!$C$42/100/12</f>
        <v>0</v>
      </c>
      <c r="BS163" s="38">
        <f>(BS100+(BR150-BS141)+BS107)*'Utility Modules'!$C$42/100/12</f>
        <v>0</v>
      </c>
      <c r="BT163" s="38">
        <f>(BT100+(BS150-BT141)+BT107)*'Utility Modules'!$C$42/100/12</f>
        <v>0</v>
      </c>
      <c r="BU163" s="38">
        <f>(BU100+(BT150-BU141)+BU107)*'Utility Modules'!$C$42/100/12</f>
        <v>0</v>
      </c>
      <c r="BV163" s="38">
        <f>(BV100+(BU150-BV141)+BV107)*'Utility Modules'!$C$42/100/12</f>
        <v>0</v>
      </c>
      <c r="BW163" s="38">
        <f>(BW100+(BV150-BW141)+BW107)*'Utility Modules'!$C$42/100/12</f>
        <v>0</v>
      </c>
      <c r="BX163" s="38">
        <f>(BX100+(BW150-BX141)+BX107)*'Utility Modules'!$C$42/100/12</f>
        <v>0</v>
      </c>
      <c r="BY163" s="38">
        <f>(BY100+(BX150-BY141)+BY107)*'Utility Modules'!$C$42/100/12</f>
        <v>0</v>
      </c>
      <c r="BZ163" s="38">
        <f>(BZ100+(BY150-BZ141)+BZ107)*'Utility Modules'!$C$42/100/12</f>
        <v>0</v>
      </c>
      <c r="CA163" s="38">
        <f>(CA100+(BZ150-CA141)+CA107)*'Utility Modules'!$C$42/100/12</f>
        <v>0</v>
      </c>
      <c r="CB163" s="38">
        <f>(CB100+(CA150-CB141)+CB107)*'Utility Modules'!$C$42/100/12</f>
        <v>0</v>
      </c>
      <c r="CC163" s="38">
        <f>(CC100+(CB150-CC141)+CC107)*'Utility Modules'!$C$42/100/12</f>
        <v>0</v>
      </c>
      <c r="CD163" s="38">
        <f>(CD100+(CC150-CD141)+CD107)*'Utility Modules'!$C$42/100/12</f>
        <v>0</v>
      </c>
      <c r="CE163" s="38">
        <f>(CE100+(CD150-CE141)+CE107)*'Utility Modules'!$C$42/100/12</f>
        <v>0</v>
      </c>
      <c r="CF163" s="38">
        <f>(CF100+(CE150-CF141)+CF107)*'Utility Modules'!$C$42/100/12</f>
        <v>0</v>
      </c>
      <c r="CG163" s="38">
        <f>(CG100+(CF150-CG141)+CG107)*'Utility Modules'!$C$42/100/12</f>
        <v>0</v>
      </c>
      <c r="CH163" s="38">
        <f>(CH100+(CG150-CH141)+CH107)*'Utility Modules'!$C$42/100/12</f>
        <v>0</v>
      </c>
      <c r="CI163" s="38">
        <f>(CI100+(CH150-CI141)+CI107)*'Utility Modules'!$C$42/100/12</f>
        <v>0</v>
      </c>
      <c r="CJ163" s="38">
        <f>(CJ100+(CI150-CJ141)+CJ107)*'Utility Modules'!$C$42/100/12</f>
        <v>0</v>
      </c>
      <c r="CK163" s="38">
        <f>(CK100+(CJ150-CK141)+CK107)*'Utility Modules'!$C$42/100/12</f>
        <v>0</v>
      </c>
      <c r="CL163" s="38">
        <f>(CL100+(CK150-CL141)+CL107)*'Utility Modules'!$C$42/100/12</f>
        <v>0</v>
      </c>
      <c r="CM163" s="38">
        <f>(CM100+(CL150-CM141)+CM107)*'Utility Modules'!$C$42/100/12</f>
        <v>0</v>
      </c>
      <c r="CN163" s="38">
        <f>(CN100+(CM150-CN141)+CN107)*'Utility Modules'!$C$42/100/12</f>
        <v>0</v>
      </c>
      <c r="CO163" s="38">
        <f>(CO100+(CN150-CO141)+CO107)*'Utility Modules'!$C$42/100/12</f>
        <v>0</v>
      </c>
      <c r="CP163" s="38">
        <f>(CP100+(CO150-CP141)+CP107)*'Utility Modules'!$C$42/100/12</f>
        <v>0</v>
      </c>
      <c r="CQ163" s="38">
        <f>(CQ100+(CP150-CQ141)+CQ107)*'Utility Modules'!$C$42/100/12</f>
        <v>0</v>
      </c>
      <c r="CR163" s="38">
        <f>(CR100+(CQ150-CR141)+CR107)*'Utility Modules'!$C$42/100/12</f>
        <v>0</v>
      </c>
      <c r="CS163" s="38">
        <f>(CS100+(CR150-CS141)+CS107)*'Utility Modules'!$C$42/100/12</f>
        <v>0</v>
      </c>
      <c r="CT163" s="38">
        <f>(CT100+(CS150-CT141)+CT107)*'Utility Modules'!$C$42/100/12</f>
        <v>0</v>
      </c>
      <c r="CU163" s="38">
        <f>(CU100+(CT150-CU141)+CU107)*'Utility Modules'!$C$42/100/12</f>
        <v>0</v>
      </c>
      <c r="CV163" s="38">
        <f>(CV100+(CU150-CV141)+CV107)*'Utility Modules'!$C$42/100/12</f>
        <v>0</v>
      </c>
      <c r="CW163" s="38">
        <f>(CW100+(CV150-CW141)+CW107)*'Utility Modules'!$C$42/100/12</f>
        <v>0</v>
      </c>
      <c r="CX163" s="38">
        <f>(CX100+(CW150-CX141)+CX107)*'Utility Modules'!$C$42/100/12</f>
        <v>0</v>
      </c>
      <c r="CY163" s="38">
        <f>(CY100+(CX150-CY141)+CY107)*'Utility Modules'!$C$42/100/12</f>
        <v>0</v>
      </c>
      <c r="CZ163" s="38">
        <f>(CZ100+(CY150-CZ141)+CZ107)*'Utility Modules'!$C$42/100/12</f>
        <v>0</v>
      </c>
      <c r="DA163" s="38">
        <f>(DA100+(CZ150-DA141)+DA107)*'Utility Modules'!$C$42/100/12</f>
        <v>0</v>
      </c>
      <c r="DB163" s="38">
        <f>(DB100+(DA150-DB141)+DB107)*'Utility Modules'!$C$42/100/12</f>
        <v>0</v>
      </c>
      <c r="DC163" s="38">
        <f>(DC100+(DB150-DC141)+DC107)*'Utility Modules'!$C$42/100/12</f>
        <v>0</v>
      </c>
      <c r="DD163" s="38">
        <f>(DD100+(DC150-DD141)+DD107)*'Utility Modules'!$C$42/100/12</f>
        <v>0</v>
      </c>
      <c r="DE163" s="38">
        <f>(DE100+(DD150-DE141)+DE107)*'Utility Modules'!$C$42/100/12</f>
        <v>0</v>
      </c>
      <c r="DF163" s="38">
        <f>(DF100+(DE150-DF141)+DF107)*'Utility Modules'!$C$42/100/12</f>
        <v>0</v>
      </c>
      <c r="DG163" s="38">
        <f>(DG100+(DF150-DG141)+DG107)*'Utility Modules'!$C$42/100/12</f>
        <v>0</v>
      </c>
      <c r="DH163" s="38">
        <f>(DH100+(DG150-DH141)+DH107)*'Utility Modules'!$C$42/100/12</f>
        <v>0</v>
      </c>
      <c r="DI163" s="38">
        <f>(DI100+(DH150-DI141)+DI107)*'Utility Modules'!$C$42/100/12</f>
        <v>0</v>
      </c>
      <c r="DJ163" s="38">
        <f>(DJ100+(DI150-DJ141)+DJ107)*'Utility Modules'!$C$42/100/12</f>
        <v>0</v>
      </c>
      <c r="DK163" s="38">
        <f>(DK100+(DJ150-DK141)+DK107)*'Utility Modules'!$C$42/100/12</f>
        <v>0</v>
      </c>
      <c r="DL163" s="38">
        <f>(DL100+(DK150-DL141)+DL107)*'Utility Modules'!$C$42/100/12</f>
        <v>0</v>
      </c>
      <c r="DM163" s="38">
        <f>(DM100+(DL150-DM141)+DM107)*'Utility Modules'!$C$42/100/12</f>
        <v>0</v>
      </c>
      <c r="DN163" s="38">
        <f>(DN100+(DM150-DN141)+DN107)*'Utility Modules'!$C$42/100/12</f>
        <v>0</v>
      </c>
      <c r="DO163" s="38">
        <f>(DO100+(DN150-DO141)+DO107)*'Utility Modules'!$C$42/100/12</f>
        <v>0</v>
      </c>
      <c r="DP163" s="38">
        <f>(DP100+(DO150-DP141)+DP107)*'Utility Modules'!$C$42/100/12</f>
        <v>0</v>
      </c>
      <c r="DQ163" s="38">
        <f>(DQ100+(DP150-DQ141)+DQ107)*'Utility Modules'!$C$42/100/12</f>
        <v>0</v>
      </c>
      <c r="DR163" s="38">
        <f>(DR100+(DQ150-DR141)+DR107)*'Utility Modules'!$C$42/100/12</f>
        <v>0</v>
      </c>
    </row>
    <row r="164" ht="14.25" customHeight="1" outlineLevel="1">
      <c r="B164" s="277" t="str">
        <f>'Utility Modules'!B12</f>
        <v>Transfer for Benefit</v>
      </c>
      <c r="C164" s="38">
        <f>'Data Tables'!C108</f>
        <v>0</v>
      </c>
      <c r="D164" s="38">
        <f>'Data Tables'!D108</f>
        <v>0</v>
      </c>
      <c r="E164" s="38">
        <f>'Data Tables'!E108</f>
        <v>0</v>
      </c>
      <c r="F164" s="38">
        <f>'Data Tables'!F108</f>
        <v>0</v>
      </c>
      <c r="G164" s="38">
        <f>'Data Tables'!G108</f>
        <v>0</v>
      </c>
      <c r="H164" s="38">
        <f>'Data Tables'!H108</f>
        <v>0</v>
      </c>
      <c r="I164" s="38">
        <f>'Data Tables'!I108</f>
        <v>0</v>
      </c>
      <c r="J164" s="38">
        <f>'Data Tables'!J108</f>
        <v>0</v>
      </c>
      <c r="K164" s="38">
        <f>'Data Tables'!K108</f>
        <v>0</v>
      </c>
      <c r="L164" s="38">
        <f>'Data Tables'!L108</f>
        <v>0</v>
      </c>
      <c r="M164" s="38">
        <f>'Data Tables'!M108</f>
        <v>0</v>
      </c>
      <c r="N164" s="38">
        <f>'Data Tables'!N108</f>
        <v>0</v>
      </c>
      <c r="O164" s="38">
        <f>'Data Tables'!O108</f>
        <v>0</v>
      </c>
      <c r="P164" s="38">
        <f>'Data Tables'!P108</f>
        <v>0</v>
      </c>
      <c r="Q164" s="38">
        <f>'Data Tables'!Q108</f>
        <v>0</v>
      </c>
      <c r="R164" s="38">
        <f>'Data Tables'!R108</f>
        <v>0</v>
      </c>
      <c r="S164" s="38">
        <f>'Data Tables'!S108</f>
        <v>0</v>
      </c>
      <c r="T164" s="38">
        <f>'Data Tables'!T108</f>
        <v>0</v>
      </c>
      <c r="U164" s="38">
        <f>'Data Tables'!U108</f>
        <v>0</v>
      </c>
      <c r="V164" s="38">
        <f>'Data Tables'!V108</f>
        <v>0</v>
      </c>
      <c r="W164" s="38">
        <f>'Data Tables'!W108</f>
        <v>0</v>
      </c>
      <c r="X164" s="38">
        <f>'Data Tables'!X108</f>
        <v>0</v>
      </c>
      <c r="Y164" s="38">
        <f>'Data Tables'!Y108</f>
        <v>0</v>
      </c>
      <c r="Z164" s="38">
        <f>'Data Tables'!Z108</f>
        <v>0</v>
      </c>
      <c r="AA164" s="38">
        <f>'Data Tables'!AA108</f>
        <v>0</v>
      </c>
      <c r="AB164" s="38">
        <f>'Data Tables'!AB108</f>
        <v>0</v>
      </c>
      <c r="AC164" s="38">
        <f>'Data Tables'!AC108</f>
        <v>0</v>
      </c>
      <c r="AD164" s="38">
        <f>'Data Tables'!AD108</f>
        <v>0</v>
      </c>
      <c r="AE164" s="38">
        <f>'Data Tables'!AE108</f>
        <v>0</v>
      </c>
      <c r="AF164" s="38">
        <f>'Data Tables'!AF108</f>
        <v>0</v>
      </c>
      <c r="AG164" s="38">
        <f>'Data Tables'!AG108</f>
        <v>0</v>
      </c>
      <c r="AH164" s="38">
        <f>'Data Tables'!AH108</f>
        <v>0</v>
      </c>
      <c r="AI164" s="38">
        <f>'Data Tables'!AI108</f>
        <v>0</v>
      </c>
      <c r="AJ164" s="38">
        <f>'Data Tables'!AJ108</f>
        <v>0</v>
      </c>
      <c r="AK164" s="38">
        <f>'Data Tables'!AK108</f>
        <v>0</v>
      </c>
      <c r="AL164" s="38">
        <f>'Data Tables'!AL108</f>
        <v>0</v>
      </c>
      <c r="AM164" s="38">
        <f>'Data Tables'!AM108</f>
        <v>0</v>
      </c>
      <c r="AN164" s="38">
        <f>'Data Tables'!AN108</f>
        <v>0</v>
      </c>
      <c r="AO164" s="38">
        <f>'Data Tables'!AO108</f>
        <v>0</v>
      </c>
      <c r="AP164" s="38">
        <f>'Data Tables'!AP108</f>
        <v>0</v>
      </c>
      <c r="AQ164" s="38">
        <f>'Data Tables'!AQ108</f>
        <v>0</v>
      </c>
      <c r="AR164" s="38">
        <f>'Data Tables'!AR108</f>
        <v>0</v>
      </c>
      <c r="AS164" s="38">
        <f>'Data Tables'!AS108</f>
        <v>0</v>
      </c>
      <c r="AT164" s="38">
        <f>'Data Tables'!AT108</f>
        <v>0</v>
      </c>
      <c r="AU164" s="38">
        <f>'Data Tables'!AU108</f>
        <v>0</v>
      </c>
      <c r="AV164" s="38">
        <f>'Data Tables'!AV108</f>
        <v>0</v>
      </c>
      <c r="AW164" s="38">
        <f>'Data Tables'!AW108</f>
        <v>0</v>
      </c>
      <c r="AX164" s="38">
        <f>'Data Tables'!AX108</f>
        <v>0</v>
      </c>
      <c r="AY164" s="38">
        <f>'Data Tables'!AY108</f>
        <v>0</v>
      </c>
      <c r="AZ164" s="38">
        <f>'Data Tables'!AZ108</f>
        <v>0</v>
      </c>
      <c r="BA164" s="38">
        <f>'Data Tables'!BA108</f>
        <v>0</v>
      </c>
      <c r="BB164" s="38">
        <f>'Data Tables'!BB108</f>
        <v>0</v>
      </c>
      <c r="BC164" s="38">
        <f>'Data Tables'!BC108</f>
        <v>0</v>
      </c>
      <c r="BD164" s="38">
        <f>'Data Tables'!BD108</f>
        <v>0</v>
      </c>
      <c r="BE164" s="38">
        <f>'Data Tables'!BE108</f>
        <v>0</v>
      </c>
      <c r="BF164" s="38">
        <f>'Data Tables'!BF108</f>
        <v>0</v>
      </c>
      <c r="BG164" s="38">
        <f>'Data Tables'!BG108</f>
        <v>0</v>
      </c>
      <c r="BH164" s="38">
        <f>'Data Tables'!BH108</f>
        <v>0</v>
      </c>
      <c r="BI164" s="38">
        <f>'Data Tables'!BI108</f>
        <v>0</v>
      </c>
      <c r="BJ164" s="38">
        <f>'Data Tables'!BJ108</f>
        <v>0</v>
      </c>
      <c r="BK164" s="38">
        <f>'Data Tables'!BK108</f>
        <v>0</v>
      </c>
      <c r="BL164" s="38">
        <f>'Data Tables'!BL108</f>
        <v>0</v>
      </c>
      <c r="BM164" s="38">
        <f>'Data Tables'!BM108</f>
        <v>0</v>
      </c>
      <c r="BN164" s="38">
        <f>'Data Tables'!BN108</f>
        <v>0</v>
      </c>
      <c r="BO164" s="38">
        <f>'Data Tables'!BO108</f>
        <v>0</v>
      </c>
      <c r="BP164" s="38">
        <f>'Data Tables'!BP108</f>
        <v>0</v>
      </c>
      <c r="BQ164" s="38">
        <f>'Data Tables'!BQ108</f>
        <v>0</v>
      </c>
      <c r="BR164" s="38">
        <f>'Data Tables'!BR108</f>
        <v>0</v>
      </c>
      <c r="BS164" s="38">
        <f>'Data Tables'!BS108</f>
        <v>0</v>
      </c>
      <c r="BT164" s="38">
        <f>'Data Tables'!BT108</f>
        <v>0</v>
      </c>
      <c r="BU164" s="38">
        <f>'Data Tables'!BU108</f>
        <v>0</v>
      </c>
      <c r="BV164" s="38">
        <f>'Data Tables'!BV108</f>
        <v>0</v>
      </c>
      <c r="BW164" s="38">
        <f>'Data Tables'!BW108</f>
        <v>0</v>
      </c>
      <c r="BX164" s="38">
        <f>'Data Tables'!BX108</f>
        <v>0</v>
      </c>
      <c r="BY164" s="38">
        <f>'Data Tables'!BY108</f>
        <v>0</v>
      </c>
      <c r="BZ164" s="38">
        <f>'Data Tables'!BZ108</f>
        <v>0</v>
      </c>
      <c r="CA164" s="38">
        <f>'Data Tables'!CA108</f>
        <v>0</v>
      </c>
      <c r="CB164" s="38">
        <f>'Data Tables'!CB108</f>
        <v>0</v>
      </c>
      <c r="CC164" s="38">
        <f>'Data Tables'!CC108</f>
        <v>0</v>
      </c>
      <c r="CD164" s="38">
        <f>'Data Tables'!CD108</f>
        <v>0</v>
      </c>
      <c r="CE164" s="38">
        <f>'Data Tables'!CE108</f>
        <v>0</v>
      </c>
      <c r="CF164" s="38">
        <f>'Data Tables'!CF108</f>
        <v>0</v>
      </c>
      <c r="CG164" s="38">
        <f>'Data Tables'!CG108</f>
        <v>0</v>
      </c>
      <c r="CH164" s="38">
        <f>'Data Tables'!CH108</f>
        <v>0</v>
      </c>
      <c r="CI164" s="38">
        <f>'Data Tables'!CI108</f>
        <v>0</v>
      </c>
      <c r="CJ164" s="38">
        <f>'Data Tables'!CJ108</f>
        <v>0</v>
      </c>
      <c r="CK164" s="38">
        <f>'Data Tables'!CK108</f>
        <v>0</v>
      </c>
      <c r="CL164" s="38">
        <f>'Data Tables'!CL108</f>
        <v>0</v>
      </c>
      <c r="CM164" s="38">
        <f>'Data Tables'!CM108</f>
        <v>0</v>
      </c>
      <c r="CN164" s="38">
        <f>'Data Tables'!CN108</f>
        <v>0</v>
      </c>
      <c r="CO164" s="38">
        <f>'Data Tables'!CO108</f>
        <v>0</v>
      </c>
      <c r="CP164" s="38">
        <f>'Data Tables'!CP108</f>
        <v>0</v>
      </c>
      <c r="CQ164" s="38">
        <f>'Data Tables'!CQ108</f>
        <v>0</v>
      </c>
      <c r="CR164" s="38">
        <f>'Data Tables'!CR108</f>
        <v>0</v>
      </c>
      <c r="CS164" s="38">
        <f>'Data Tables'!CS108</f>
        <v>0</v>
      </c>
      <c r="CT164" s="38">
        <f>'Data Tables'!CT108</f>
        <v>0</v>
      </c>
      <c r="CU164" s="38">
        <f>'Data Tables'!CU108</f>
        <v>0</v>
      </c>
      <c r="CV164" s="38">
        <f>'Data Tables'!CV108</f>
        <v>0</v>
      </c>
      <c r="CW164" s="38">
        <f>'Data Tables'!CW108</f>
        <v>0</v>
      </c>
      <c r="CX164" s="38">
        <f>'Data Tables'!CX108</f>
        <v>0</v>
      </c>
      <c r="CY164" s="38">
        <f>'Data Tables'!CY108</f>
        <v>0</v>
      </c>
      <c r="CZ164" s="38">
        <f>'Data Tables'!CZ108</f>
        <v>0</v>
      </c>
      <c r="DA164" s="38">
        <f>'Data Tables'!DA108</f>
        <v>0</v>
      </c>
      <c r="DB164" s="38">
        <f>'Data Tables'!DB108</f>
        <v>0</v>
      </c>
      <c r="DC164" s="38">
        <f>'Data Tables'!DC108</f>
        <v>0</v>
      </c>
      <c r="DD164" s="38">
        <f>'Data Tables'!DD108</f>
        <v>0</v>
      </c>
      <c r="DE164" s="38">
        <f>'Data Tables'!DE108</f>
        <v>0</v>
      </c>
      <c r="DF164" s="38">
        <f>'Data Tables'!DF108</f>
        <v>0</v>
      </c>
      <c r="DG164" s="38">
        <f>'Data Tables'!DG108</f>
        <v>0</v>
      </c>
      <c r="DH164" s="38">
        <f>'Data Tables'!DH108</f>
        <v>0</v>
      </c>
      <c r="DI164" s="38">
        <f>'Data Tables'!DI108</f>
        <v>0</v>
      </c>
      <c r="DJ164" s="38">
        <f>'Data Tables'!DJ108</f>
        <v>0</v>
      </c>
      <c r="DK164" s="38">
        <f>'Data Tables'!DK108</f>
        <v>0</v>
      </c>
      <c r="DL164" s="38">
        <f>'Data Tables'!DL108</f>
        <v>0</v>
      </c>
      <c r="DM164" s="38">
        <f>'Data Tables'!DM108</f>
        <v>0</v>
      </c>
      <c r="DN164" s="38">
        <f>'Data Tables'!DN108</f>
        <v>0</v>
      </c>
      <c r="DO164" s="38">
        <f>'Data Tables'!DO108</f>
        <v>0</v>
      </c>
      <c r="DP164" s="38">
        <f>'Data Tables'!DP108</f>
        <v>0</v>
      </c>
      <c r="DQ164" s="38">
        <f>'Data Tables'!DQ108</f>
        <v>0</v>
      </c>
      <c r="DR164" s="38">
        <f>'Data Tables'!DR108</f>
        <v>0</v>
      </c>
    </row>
    <row r="165" ht="14.25" customHeight="1" outlineLevel="1">
      <c r="A165" s="38"/>
      <c r="B165" s="287" t="s">
        <v>296</v>
      </c>
      <c r="C165" s="291"/>
      <c r="D165" s="291"/>
      <c r="E165" s="291"/>
      <c r="F165" s="291"/>
      <c r="G165" s="291"/>
      <c r="H165" s="291"/>
      <c r="I165" s="291"/>
      <c r="J165" s="291"/>
      <c r="K165" s="291"/>
      <c r="L165" s="291"/>
      <c r="M165" s="291"/>
      <c r="N165" s="291"/>
      <c r="O165" s="291"/>
      <c r="P165" s="291"/>
      <c r="Q165" s="291"/>
      <c r="R165" s="291"/>
      <c r="S165" s="291"/>
      <c r="T165" s="291"/>
      <c r="U165" s="291"/>
      <c r="V165" s="291"/>
      <c r="W165" s="291"/>
      <c r="X165" s="291"/>
      <c r="Y165" s="291"/>
      <c r="Z165" s="291"/>
      <c r="AA165" s="291"/>
      <c r="AB165" s="291"/>
      <c r="AC165" s="291"/>
      <c r="AD165" s="291"/>
      <c r="AE165" s="291"/>
      <c r="AF165" s="291"/>
      <c r="AG165" s="291"/>
      <c r="AH165" s="291"/>
      <c r="AI165" s="291"/>
      <c r="AJ165" s="291"/>
      <c r="AK165" s="291"/>
      <c r="AL165" s="291"/>
      <c r="AM165" s="291"/>
      <c r="AN165" s="291"/>
      <c r="AO165" s="291"/>
      <c r="AP165" s="291"/>
      <c r="AQ165" s="291"/>
      <c r="AR165" s="291"/>
      <c r="AS165" s="291"/>
      <c r="AT165" s="291"/>
      <c r="AU165" s="291"/>
      <c r="AV165" s="291"/>
      <c r="AW165" s="291"/>
      <c r="AX165" s="291"/>
      <c r="AY165" s="291"/>
      <c r="AZ165" s="291"/>
      <c r="BA165" s="291"/>
      <c r="BB165" s="291"/>
      <c r="BC165" s="291"/>
      <c r="BD165" s="291"/>
      <c r="BE165" s="291"/>
      <c r="BF165" s="291"/>
      <c r="BG165" s="291"/>
      <c r="BH165" s="291"/>
      <c r="BI165" s="291"/>
      <c r="BJ165" s="291"/>
      <c r="BK165" s="291"/>
      <c r="BL165" s="291"/>
      <c r="BM165" s="291"/>
      <c r="BN165" s="291"/>
      <c r="BO165" s="291"/>
      <c r="BP165" s="291"/>
      <c r="BQ165" s="291"/>
      <c r="BR165" s="291"/>
      <c r="BS165" s="291"/>
      <c r="BT165" s="291"/>
      <c r="BU165" s="291"/>
      <c r="BV165" s="291"/>
      <c r="BW165" s="291"/>
      <c r="BX165" s="291"/>
      <c r="BY165" s="291"/>
      <c r="BZ165" s="291"/>
      <c r="CA165" s="291"/>
      <c r="CB165" s="291"/>
      <c r="CC165" s="291"/>
      <c r="CD165" s="291"/>
      <c r="CE165" s="291"/>
      <c r="CF165" s="291"/>
      <c r="CG165" s="291"/>
      <c r="CH165" s="291"/>
      <c r="CI165" s="291"/>
      <c r="CJ165" s="291"/>
      <c r="CK165" s="291"/>
      <c r="CL165" s="291"/>
      <c r="CM165" s="291"/>
      <c r="CN165" s="291"/>
      <c r="CO165" s="291"/>
      <c r="CP165" s="291"/>
      <c r="CQ165" s="291"/>
      <c r="CR165" s="291"/>
      <c r="CS165" s="291"/>
      <c r="CT165" s="291"/>
      <c r="CU165" s="291"/>
      <c r="CV165" s="291"/>
      <c r="CW165" s="291"/>
      <c r="CX165" s="291"/>
      <c r="CY165" s="291"/>
      <c r="CZ165" s="291"/>
      <c r="DA165" s="291"/>
      <c r="DB165" s="291"/>
      <c r="DC165" s="291"/>
      <c r="DD165" s="291"/>
      <c r="DE165" s="291"/>
      <c r="DF165" s="291"/>
      <c r="DG165" s="291"/>
      <c r="DH165" s="291"/>
      <c r="DI165" s="291"/>
      <c r="DJ165" s="291"/>
      <c r="DK165" s="291"/>
      <c r="DL165" s="291"/>
      <c r="DM165" s="291"/>
      <c r="DN165" s="291"/>
      <c r="DO165" s="291"/>
      <c r="DP165" s="291"/>
      <c r="DQ165" s="291"/>
      <c r="DR165" s="291"/>
    </row>
    <row r="166" ht="14.25" customHeight="1" outlineLevel="1">
      <c r="A166" s="38"/>
      <c r="B166" s="277" t="str">
        <f t="shared" ref="B166:B171" si="90">B159</f>
        <v>Staking Base APR</v>
      </c>
      <c r="C166" s="38">
        <f t="shared" ref="C166:DR166" si="89">C159*C$152</f>
        <v>0</v>
      </c>
      <c r="D166" s="38">
        <f t="shared" si="89"/>
        <v>0</v>
      </c>
      <c r="E166" s="38">
        <f t="shared" si="89"/>
        <v>0</v>
      </c>
      <c r="F166" s="38">
        <f t="shared" si="89"/>
        <v>0</v>
      </c>
      <c r="G166" s="38">
        <f t="shared" si="89"/>
        <v>0</v>
      </c>
      <c r="H166" s="38">
        <f t="shared" si="89"/>
        <v>0</v>
      </c>
      <c r="I166" s="38">
        <f t="shared" si="89"/>
        <v>0</v>
      </c>
      <c r="J166" s="38">
        <f t="shared" si="89"/>
        <v>0</v>
      </c>
      <c r="K166" s="38">
        <f t="shared" si="89"/>
        <v>0</v>
      </c>
      <c r="L166" s="38">
        <f t="shared" si="89"/>
        <v>0</v>
      </c>
      <c r="M166" s="38">
        <f t="shared" si="89"/>
        <v>0</v>
      </c>
      <c r="N166" s="38">
        <f t="shared" si="89"/>
        <v>0</v>
      </c>
      <c r="O166" s="38">
        <f t="shared" si="89"/>
        <v>0</v>
      </c>
      <c r="P166" s="38">
        <f t="shared" si="89"/>
        <v>0</v>
      </c>
      <c r="Q166" s="38">
        <f t="shared" si="89"/>
        <v>0</v>
      </c>
      <c r="R166" s="38">
        <f t="shared" si="89"/>
        <v>0</v>
      </c>
      <c r="S166" s="38">
        <f t="shared" si="89"/>
        <v>0</v>
      </c>
      <c r="T166" s="38">
        <f t="shared" si="89"/>
        <v>0</v>
      </c>
      <c r="U166" s="38">
        <f t="shared" si="89"/>
        <v>0</v>
      </c>
      <c r="V166" s="38">
        <f t="shared" si="89"/>
        <v>0</v>
      </c>
      <c r="W166" s="38">
        <f t="shared" si="89"/>
        <v>0</v>
      </c>
      <c r="X166" s="38">
        <f t="shared" si="89"/>
        <v>0</v>
      </c>
      <c r="Y166" s="38">
        <f t="shared" si="89"/>
        <v>0</v>
      </c>
      <c r="Z166" s="38">
        <f t="shared" si="89"/>
        <v>0</v>
      </c>
      <c r="AA166" s="38">
        <f t="shared" si="89"/>
        <v>0</v>
      </c>
      <c r="AB166" s="38">
        <f t="shared" si="89"/>
        <v>0</v>
      </c>
      <c r="AC166" s="38">
        <f t="shared" si="89"/>
        <v>0</v>
      </c>
      <c r="AD166" s="38">
        <f t="shared" si="89"/>
        <v>0</v>
      </c>
      <c r="AE166" s="38">
        <f t="shared" si="89"/>
        <v>0</v>
      </c>
      <c r="AF166" s="38">
        <f t="shared" si="89"/>
        <v>0</v>
      </c>
      <c r="AG166" s="38">
        <f t="shared" si="89"/>
        <v>0</v>
      </c>
      <c r="AH166" s="38">
        <f t="shared" si="89"/>
        <v>0</v>
      </c>
      <c r="AI166" s="38">
        <f t="shared" si="89"/>
        <v>0</v>
      </c>
      <c r="AJ166" s="38">
        <f t="shared" si="89"/>
        <v>0</v>
      </c>
      <c r="AK166" s="38">
        <f t="shared" si="89"/>
        <v>0</v>
      </c>
      <c r="AL166" s="38">
        <f t="shared" si="89"/>
        <v>0</v>
      </c>
      <c r="AM166" s="38">
        <f t="shared" si="89"/>
        <v>0</v>
      </c>
      <c r="AN166" s="38">
        <f t="shared" si="89"/>
        <v>0</v>
      </c>
      <c r="AO166" s="38">
        <f t="shared" si="89"/>
        <v>0</v>
      </c>
      <c r="AP166" s="38">
        <f t="shared" si="89"/>
        <v>0</v>
      </c>
      <c r="AQ166" s="38">
        <f t="shared" si="89"/>
        <v>0</v>
      </c>
      <c r="AR166" s="38">
        <f t="shared" si="89"/>
        <v>0</v>
      </c>
      <c r="AS166" s="38">
        <f t="shared" si="89"/>
        <v>0</v>
      </c>
      <c r="AT166" s="38">
        <f t="shared" si="89"/>
        <v>0</v>
      </c>
      <c r="AU166" s="38">
        <f t="shared" si="89"/>
        <v>0</v>
      </c>
      <c r="AV166" s="38">
        <f t="shared" si="89"/>
        <v>0</v>
      </c>
      <c r="AW166" s="38">
        <f t="shared" si="89"/>
        <v>0</v>
      </c>
      <c r="AX166" s="38">
        <f t="shared" si="89"/>
        <v>0</v>
      </c>
      <c r="AY166" s="38">
        <f t="shared" si="89"/>
        <v>0</v>
      </c>
      <c r="AZ166" s="38">
        <f t="shared" si="89"/>
        <v>0</v>
      </c>
      <c r="BA166" s="38">
        <f t="shared" si="89"/>
        <v>0</v>
      </c>
      <c r="BB166" s="38">
        <f t="shared" si="89"/>
        <v>0</v>
      </c>
      <c r="BC166" s="38">
        <f t="shared" si="89"/>
        <v>0</v>
      </c>
      <c r="BD166" s="38">
        <f t="shared" si="89"/>
        <v>0</v>
      </c>
      <c r="BE166" s="38">
        <f t="shared" si="89"/>
        <v>0</v>
      </c>
      <c r="BF166" s="38">
        <f t="shared" si="89"/>
        <v>0</v>
      </c>
      <c r="BG166" s="38">
        <f t="shared" si="89"/>
        <v>0</v>
      </c>
      <c r="BH166" s="38">
        <f t="shared" si="89"/>
        <v>0</v>
      </c>
      <c r="BI166" s="38">
        <f t="shared" si="89"/>
        <v>0</v>
      </c>
      <c r="BJ166" s="38">
        <f t="shared" si="89"/>
        <v>0</v>
      </c>
      <c r="BK166" s="38">
        <f t="shared" si="89"/>
        <v>0</v>
      </c>
      <c r="BL166" s="38">
        <f t="shared" si="89"/>
        <v>0</v>
      </c>
      <c r="BM166" s="38">
        <f t="shared" si="89"/>
        <v>0</v>
      </c>
      <c r="BN166" s="38">
        <f t="shared" si="89"/>
        <v>0</v>
      </c>
      <c r="BO166" s="38">
        <f t="shared" si="89"/>
        <v>0</v>
      </c>
      <c r="BP166" s="38">
        <f t="shared" si="89"/>
        <v>0</v>
      </c>
      <c r="BQ166" s="38">
        <f t="shared" si="89"/>
        <v>0</v>
      </c>
      <c r="BR166" s="38">
        <f t="shared" si="89"/>
        <v>0</v>
      </c>
      <c r="BS166" s="38">
        <f t="shared" si="89"/>
        <v>0</v>
      </c>
      <c r="BT166" s="38">
        <f t="shared" si="89"/>
        <v>0</v>
      </c>
      <c r="BU166" s="38">
        <f t="shared" si="89"/>
        <v>0</v>
      </c>
      <c r="BV166" s="38">
        <f t="shared" si="89"/>
        <v>0</v>
      </c>
      <c r="BW166" s="38">
        <f t="shared" si="89"/>
        <v>0</v>
      </c>
      <c r="BX166" s="38">
        <f t="shared" si="89"/>
        <v>0</v>
      </c>
      <c r="BY166" s="38">
        <f t="shared" si="89"/>
        <v>0</v>
      </c>
      <c r="BZ166" s="38">
        <f t="shared" si="89"/>
        <v>0</v>
      </c>
      <c r="CA166" s="38">
        <f t="shared" si="89"/>
        <v>0</v>
      </c>
      <c r="CB166" s="38">
        <f t="shared" si="89"/>
        <v>0</v>
      </c>
      <c r="CC166" s="38">
        <f t="shared" si="89"/>
        <v>0</v>
      </c>
      <c r="CD166" s="38">
        <f t="shared" si="89"/>
        <v>0</v>
      </c>
      <c r="CE166" s="38">
        <f t="shared" si="89"/>
        <v>0</v>
      </c>
      <c r="CF166" s="38">
        <f t="shared" si="89"/>
        <v>0</v>
      </c>
      <c r="CG166" s="38">
        <f t="shared" si="89"/>
        <v>0</v>
      </c>
      <c r="CH166" s="38">
        <f t="shared" si="89"/>
        <v>0</v>
      </c>
      <c r="CI166" s="38">
        <f t="shared" si="89"/>
        <v>0</v>
      </c>
      <c r="CJ166" s="38">
        <f t="shared" si="89"/>
        <v>0</v>
      </c>
      <c r="CK166" s="38">
        <f t="shared" si="89"/>
        <v>0</v>
      </c>
      <c r="CL166" s="38">
        <f t="shared" si="89"/>
        <v>0</v>
      </c>
      <c r="CM166" s="38">
        <f t="shared" si="89"/>
        <v>0</v>
      </c>
      <c r="CN166" s="38">
        <f t="shared" si="89"/>
        <v>0</v>
      </c>
      <c r="CO166" s="38">
        <f t="shared" si="89"/>
        <v>0</v>
      </c>
      <c r="CP166" s="38">
        <f t="shared" si="89"/>
        <v>0</v>
      </c>
      <c r="CQ166" s="38">
        <f t="shared" si="89"/>
        <v>0</v>
      </c>
      <c r="CR166" s="38">
        <f t="shared" si="89"/>
        <v>0</v>
      </c>
      <c r="CS166" s="38">
        <f t="shared" si="89"/>
        <v>0</v>
      </c>
      <c r="CT166" s="38">
        <f t="shared" si="89"/>
        <v>0</v>
      </c>
      <c r="CU166" s="38">
        <f t="shared" si="89"/>
        <v>0</v>
      </c>
      <c r="CV166" s="38">
        <f t="shared" si="89"/>
        <v>0</v>
      </c>
      <c r="CW166" s="38">
        <f t="shared" si="89"/>
        <v>0</v>
      </c>
      <c r="CX166" s="38">
        <f t="shared" si="89"/>
        <v>0</v>
      </c>
      <c r="CY166" s="38">
        <f t="shared" si="89"/>
        <v>0</v>
      </c>
      <c r="CZ166" s="38">
        <f t="shared" si="89"/>
        <v>0</v>
      </c>
      <c r="DA166" s="38">
        <f t="shared" si="89"/>
        <v>0</v>
      </c>
      <c r="DB166" s="38">
        <f t="shared" si="89"/>
        <v>0</v>
      </c>
      <c r="DC166" s="38">
        <f t="shared" si="89"/>
        <v>0</v>
      </c>
      <c r="DD166" s="38">
        <f t="shared" si="89"/>
        <v>0</v>
      </c>
      <c r="DE166" s="38">
        <f t="shared" si="89"/>
        <v>0</v>
      </c>
      <c r="DF166" s="38">
        <f t="shared" si="89"/>
        <v>0</v>
      </c>
      <c r="DG166" s="38">
        <f t="shared" si="89"/>
        <v>0</v>
      </c>
      <c r="DH166" s="38">
        <f t="shared" si="89"/>
        <v>0</v>
      </c>
      <c r="DI166" s="38">
        <f t="shared" si="89"/>
        <v>0</v>
      </c>
      <c r="DJ166" s="38">
        <f t="shared" si="89"/>
        <v>0</v>
      </c>
      <c r="DK166" s="38">
        <f t="shared" si="89"/>
        <v>0</v>
      </c>
      <c r="DL166" s="38">
        <f t="shared" si="89"/>
        <v>0</v>
      </c>
      <c r="DM166" s="38">
        <f t="shared" si="89"/>
        <v>0</v>
      </c>
      <c r="DN166" s="38">
        <f t="shared" si="89"/>
        <v>0</v>
      </c>
      <c r="DO166" s="38">
        <f t="shared" si="89"/>
        <v>0</v>
      </c>
      <c r="DP166" s="38">
        <f t="shared" si="89"/>
        <v>0</v>
      </c>
      <c r="DQ166" s="38">
        <f t="shared" si="89"/>
        <v>0</v>
      </c>
      <c r="DR166" s="38">
        <f t="shared" si="89"/>
        <v>0</v>
      </c>
    </row>
    <row r="167" ht="14.25" customHeight="1" outlineLevel="1">
      <c r="B167" s="277" t="str">
        <f t="shared" si="90"/>
        <v>Staking Buyback &amp; Distribute</v>
      </c>
      <c r="C167" s="38">
        <f t="shared" ref="C167:DR167" si="91">C160*C$152</f>
        <v>13266.70895</v>
      </c>
      <c r="D167" s="38">
        <f t="shared" si="91"/>
        <v>12100.8455</v>
      </c>
      <c r="E167" s="38">
        <f t="shared" si="91"/>
        <v>15162.36951</v>
      </c>
      <c r="F167" s="38">
        <f t="shared" si="91"/>
        <v>17549.169</v>
      </c>
      <c r="G167" s="38">
        <f t="shared" si="91"/>
        <v>20484.2814</v>
      </c>
      <c r="H167" s="38">
        <f t="shared" si="91"/>
        <v>22938.89258</v>
      </c>
      <c r="I167" s="38">
        <f t="shared" si="91"/>
        <v>28419.08247</v>
      </c>
      <c r="J167" s="38">
        <f t="shared" si="91"/>
        <v>31424.55461</v>
      </c>
      <c r="K167" s="38">
        <f t="shared" si="91"/>
        <v>34104.89233</v>
      </c>
      <c r="L167" s="38">
        <f t="shared" si="91"/>
        <v>37398.58712</v>
      </c>
      <c r="M167" s="38">
        <f t="shared" si="91"/>
        <v>40114.97515</v>
      </c>
      <c r="N167" s="38">
        <f t="shared" si="91"/>
        <v>43458.91011</v>
      </c>
      <c r="O167" s="38">
        <f t="shared" si="91"/>
        <v>46576.50557</v>
      </c>
      <c r="P167" s="38">
        <f t="shared" si="91"/>
        <v>48630.30666</v>
      </c>
      <c r="Q167" s="38">
        <f t="shared" si="91"/>
        <v>52575.57635</v>
      </c>
      <c r="R167" s="38">
        <f t="shared" si="91"/>
        <v>55402.27533</v>
      </c>
      <c r="S167" s="38">
        <f t="shared" si="91"/>
        <v>58892.69572</v>
      </c>
      <c r="T167" s="38">
        <f t="shared" si="91"/>
        <v>61771.19187</v>
      </c>
      <c r="U167" s="38">
        <f t="shared" si="91"/>
        <v>65328.24668</v>
      </c>
      <c r="V167" s="38">
        <f t="shared" si="91"/>
        <v>68647.94619</v>
      </c>
      <c r="W167" s="38">
        <f t="shared" si="91"/>
        <v>71609.94452</v>
      </c>
      <c r="X167" s="38">
        <f t="shared" si="91"/>
        <v>75273.1146</v>
      </c>
      <c r="Y167" s="38">
        <f t="shared" si="91"/>
        <v>78292.88738</v>
      </c>
      <c r="Z167" s="38">
        <f t="shared" si="91"/>
        <v>82028.77025</v>
      </c>
      <c r="AA167" s="38">
        <f t="shared" si="91"/>
        <v>85441.17322</v>
      </c>
      <c r="AB167" s="38">
        <f t="shared" si="91"/>
        <v>87664.87532</v>
      </c>
      <c r="AC167" s="38">
        <f t="shared" si="91"/>
        <v>92039.05781</v>
      </c>
      <c r="AD167" s="38">
        <f t="shared" si="91"/>
        <v>95159.37564</v>
      </c>
      <c r="AE167" s="38">
        <f t="shared" si="91"/>
        <v>99035.44727</v>
      </c>
      <c r="AF167" s="38">
        <f t="shared" si="91"/>
        <v>102224.8506</v>
      </c>
      <c r="AG167" s="38">
        <f t="shared" si="91"/>
        <v>105999.5224</v>
      </c>
      <c r="AH167" s="38">
        <f t="shared" si="91"/>
        <v>109523.0191</v>
      </c>
      <c r="AI167" s="38">
        <f t="shared" si="91"/>
        <v>112666.0251</v>
      </c>
      <c r="AJ167" s="38">
        <f t="shared" si="91"/>
        <v>116603.2727</v>
      </c>
      <c r="AK167" s="38">
        <f t="shared" si="91"/>
        <v>119831.6989</v>
      </c>
      <c r="AL167" s="38">
        <f t="shared" si="91"/>
        <v>123854.0584</v>
      </c>
      <c r="AM167" s="38">
        <f t="shared" si="91"/>
        <v>127594.1559</v>
      </c>
      <c r="AN167" s="38">
        <f t="shared" si="91"/>
        <v>130014.4269</v>
      </c>
      <c r="AO167" s="38">
        <f t="shared" si="91"/>
        <v>134769.0723</v>
      </c>
      <c r="AP167" s="38">
        <f t="shared" si="91"/>
        <v>138124.9223</v>
      </c>
      <c r="AQ167" s="38">
        <f t="shared" si="91"/>
        <v>142273.2293</v>
      </c>
      <c r="AR167" s="38">
        <f t="shared" si="91"/>
        <v>145649.1693</v>
      </c>
      <c r="AS167" s="38">
        <f t="shared" si="91"/>
        <v>149601.2201</v>
      </c>
      <c r="AT167" s="38">
        <f t="shared" si="91"/>
        <v>153243.998</v>
      </c>
      <c r="AU167" s="38">
        <f t="shared" si="91"/>
        <v>156449.889</v>
      </c>
      <c r="AV167" s="38">
        <f t="shared" si="91"/>
        <v>160450.229</v>
      </c>
      <c r="AW167" s="38">
        <f t="shared" si="91"/>
        <v>163671.0062</v>
      </c>
      <c r="AX167" s="38">
        <f t="shared" si="91"/>
        <v>167666.6543</v>
      </c>
      <c r="AY167" s="38">
        <f t="shared" si="91"/>
        <v>171321.5031</v>
      </c>
      <c r="AZ167" s="38">
        <f t="shared" si="91"/>
        <v>174061.9091</v>
      </c>
      <c r="BA167" s="38">
        <f t="shared" si="91"/>
        <v>178315.7742</v>
      </c>
      <c r="BB167" s="38">
        <f t="shared" si="91"/>
        <v>181449.3959</v>
      </c>
      <c r="BC167" s="38">
        <f t="shared" si="91"/>
        <v>185301.453</v>
      </c>
      <c r="BD167" s="38">
        <f t="shared" si="91"/>
        <v>188357.1244</v>
      </c>
      <c r="BE167" s="38">
        <f t="shared" si="91"/>
        <v>187536.9881</v>
      </c>
      <c r="BF167" s="38">
        <f t="shared" si="91"/>
        <v>191125.6963</v>
      </c>
      <c r="BG167" s="38">
        <f t="shared" si="91"/>
        <v>194224.6632</v>
      </c>
      <c r="BH167" s="38">
        <f t="shared" si="91"/>
        <v>197939.144</v>
      </c>
      <c r="BI167" s="38">
        <f t="shared" si="91"/>
        <v>200876.7358</v>
      </c>
      <c r="BJ167" s="38">
        <f t="shared" si="91"/>
        <v>204402.482</v>
      </c>
      <c r="BK167" s="38">
        <f t="shared" si="91"/>
        <v>207546.3019</v>
      </c>
      <c r="BL167" s="38">
        <f t="shared" si="91"/>
        <v>209489.4334</v>
      </c>
      <c r="BM167" s="38">
        <f t="shared" si="91"/>
        <v>213257.3775</v>
      </c>
      <c r="BN167" s="38">
        <f t="shared" si="91"/>
        <v>215763.2763</v>
      </c>
      <c r="BO167" s="38">
        <f t="shared" si="91"/>
        <v>218778.8243</v>
      </c>
      <c r="BP167" s="38">
        <f t="shared" si="91"/>
        <v>221103.5895</v>
      </c>
      <c r="BQ167" s="38">
        <f t="shared" si="91"/>
        <v>223903.4633</v>
      </c>
      <c r="BR167" s="38">
        <f t="shared" si="91"/>
        <v>226355.8791</v>
      </c>
      <c r="BS167" s="38">
        <f t="shared" si="91"/>
        <v>228407.2258</v>
      </c>
      <c r="BT167" s="38">
        <f t="shared" si="91"/>
        <v>230880.6654</v>
      </c>
      <c r="BU167" s="38">
        <f t="shared" si="91"/>
        <v>232753.9267</v>
      </c>
      <c r="BV167" s="38">
        <f t="shared" si="91"/>
        <v>235014.3802</v>
      </c>
      <c r="BW167" s="38">
        <f t="shared" si="91"/>
        <v>236969.6858</v>
      </c>
      <c r="BX167" s="38">
        <f t="shared" si="91"/>
        <v>238095.1808</v>
      </c>
      <c r="BY167" s="38">
        <f t="shared" si="91"/>
        <v>240419.5206</v>
      </c>
      <c r="BZ167" s="38">
        <f t="shared" si="91"/>
        <v>241877.4192</v>
      </c>
      <c r="CA167" s="38">
        <f t="shared" si="91"/>
        <v>243640.2785</v>
      </c>
      <c r="CB167" s="38">
        <f t="shared" si="91"/>
        <v>244944.5976</v>
      </c>
      <c r="CC167" s="38">
        <f t="shared" si="91"/>
        <v>246523.2551</v>
      </c>
      <c r="CD167" s="38">
        <f t="shared" si="91"/>
        <v>247866.9439</v>
      </c>
      <c r="CE167" s="38">
        <f t="shared" si="91"/>
        <v>248958.4349</v>
      </c>
      <c r="CF167" s="38">
        <f t="shared" si="91"/>
        <v>250281.7392</v>
      </c>
      <c r="CG167" s="38">
        <f t="shared" si="91"/>
        <v>251245.5279</v>
      </c>
      <c r="CH167" s="38">
        <f t="shared" si="91"/>
        <v>252415.523</v>
      </c>
      <c r="CI167" s="38">
        <f t="shared" si="91"/>
        <v>253275.72</v>
      </c>
      <c r="CJ167" s="38">
        <f t="shared" si="91"/>
        <v>253692.6556</v>
      </c>
      <c r="CK167" s="38">
        <f t="shared" si="91"/>
        <v>254759.3394</v>
      </c>
      <c r="CL167" s="38">
        <f t="shared" si="91"/>
        <v>255367.5959</v>
      </c>
      <c r="CM167" s="38">
        <f t="shared" si="91"/>
        <v>256138.0864</v>
      </c>
      <c r="CN167" s="38">
        <f t="shared" si="91"/>
        <v>256676.5298</v>
      </c>
      <c r="CO167" s="38">
        <f t="shared" si="91"/>
        <v>257355.8911</v>
      </c>
      <c r="CP167" s="38">
        <f t="shared" si="91"/>
        <v>257918.5429</v>
      </c>
      <c r="CQ167" s="38">
        <f t="shared" si="91"/>
        <v>258360.6009</v>
      </c>
      <c r="CR167" s="38">
        <f t="shared" si="91"/>
        <v>258916.5095</v>
      </c>
      <c r="CS167" s="38">
        <f t="shared" si="91"/>
        <v>259301.7183</v>
      </c>
      <c r="CT167" s="38">
        <f t="shared" si="91"/>
        <v>259785.692</v>
      </c>
      <c r="CU167" s="38">
        <f t="shared" si="91"/>
        <v>260183.5523</v>
      </c>
      <c r="CV167" s="38">
        <f t="shared" si="91"/>
        <v>260434.2502</v>
      </c>
      <c r="CW167" s="38">
        <f t="shared" si="91"/>
        <v>260870.9899</v>
      </c>
      <c r="CX167" s="38">
        <f t="shared" si="91"/>
        <v>261139.408</v>
      </c>
      <c r="CY167" s="38">
        <f t="shared" si="91"/>
        <v>261477.0704</v>
      </c>
      <c r="CZ167" s="38">
        <f t="shared" si="91"/>
        <v>261707.994</v>
      </c>
      <c r="DA167" s="38">
        <f t="shared" si="91"/>
        <v>261999.0072</v>
      </c>
      <c r="DB167" s="38">
        <f t="shared" si="91"/>
        <v>262236.3637</v>
      </c>
      <c r="DC167" s="38">
        <f t="shared" si="91"/>
        <v>262419.7632</v>
      </c>
      <c r="DD167" s="38">
        <f t="shared" si="91"/>
        <v>262651.8077</v>
      </c>
      <c r="DE167" s="38">
        <f t="shared" si="91"/>
        <v>262809.1277</v>
      </c>
      <c r="DF167" s="38">
        <f t="shared" si="91"/>
        <v>263008.8451</v>
      </c>
      <c r="DG167" s="38">
        <f t="shared" si="91"/>
        <v>263171.2991</v>
      </c>
      <c r="DH167" s="38">
        <f t="shared" si="91"/>
        <v>263245.0451</v>
      </c>
      <c r="DI167" s="38">
        <f t="shared" si="91"/>
        <v>263444.9853</v>
      </c>
      <c r="DJ167" s="38">
        <f t="shared" si="91"/>
        <v>263553.2851</v>
      </c>
      <c r="DK167" s="38">
        <f t="shared" si="91"/>
        <v>263692.194</v>
      </c>
      <c r="DL167" s="38">
        <f t="shared" si="91"/>
        <v>263785.844</v>
      </c>
      <c r="DM167" s="38">
        <f t="shared" si="91"/>
        <v>263906.5526</v>
      </c>
      <c r="DN167" s="38">
        <f t="shared" si="91"/>
        <v>264005.1491</v>
      </c>
      <c r="DO167" s="38">
        <f t="shared" si="91"/>
        <v>264081.2076</v>
      </c>
      <c r="DP167" s="38">
        <f t="shared" si="91"/>
        <v>264180.0113</v>
      </c>
      <c r="DQ167" s="38">
        <f t="shared" si="91"/>
        <v>264246.9637</v>
      </c>
      <c r="DR167" s="38">
        <f t="shared" si="91"/>
        <v>264334.38</v>
      </c>
    </row>
    <row r="168" ht="14.25" customHeight="1">
      <c r="A168" s="38"/>
      <c r="B168" s="277" t="str">
        <f t="shared" si="90"/>
        <v>Liquidity Mining</v>
      </c>
      <c r="C168" s="38">
        <f t="shared" ref="C168:DR168" si="92">C161*C$152</f>
        <v>326.7011548</v>
      </c>
      <c r="D168" s="38">
        <f t="shared" si="92"/>
        <v>478.8833542</v>
      </c>
      <c r="E168" s="38">
        <f t="shared" si="92"/>
        <v>602.5392109</v>
      </c>
      <c r="F168" s="38">
        <f t="shared" si="92"/>
        <v>716.5832326</v>
      </c>
      <c r="G168" s="38">
        <f t="shared" si="92"/>
        <v>826.4716872</v>
      </c>
      <c r="H168" s="38">
        <f t="shared" si="92"/>
        <v>933.3911558</v>
      </c>
      <c r="I168" s="38">
        <f t="shared" si="92"/>
        <v>1306.68993</v>
      </c>
      <c r="J168" s="38">
        <f t="shared" si="92"/>
        <v>1590.245593</v>
      </c>
      <c r="K168" s="38">
        <f t="shared" si="92"/>
        <v>1872.304304</v>
      </c>
      <c r="L168" s="38">
        <f t="shared" si="92"/>
        <v>2157.09587</v>
      </c>
      <c r="M168" s="38">
        <f t="shared" si="92"/>
        <v>2440.966121</v>
      </c>
      <c r="N168" s="38">
        <f t="shared" si="92"/>
        <v>2729.369536</v>
      </c>
      <c r="O168" s="38">
        <f t="shared" si="92"/>
        <v>3019.651638</v>
      </c>
      <c r="P168" s="38">
        <f t="shared" si="92"/>
        <v>3304.502389</v>
      </c>
      <c r="Q168" s="38">
        <f t="shared" si="92"/>
        <v>3601.909085</v>
      </c>
      <c r="R168" s="38">
        <f t="shared" si="92"/>
        <v>3896.791348</v>
      </c>
      <c r="S168" s="38">
        <f t="shared" si="92"/>
        <v>4198.491607</v>
      </c>
      <c r="T168" s="38">
        <f t="shared" si="92"/>
        <v>4498.986956</v>
      </c>
      <c r="U168" s="38">
        <f t="shared" si="92"/>
        <v>4806.933718</v>
      </c>
      <c r="V168" s="38">
        <f t="shared" si="92"/>
        <v>5117.058616</v>
      </c>
      <c r="W168" s="38">
        <f t="shared" si="92"/>
        <v>5426.604767</v>
      </c>
      <c r="X168" s="38">
        <f t="shared" si="92"/>
        <v>5744.453103</v>
      </c>
      <c r="Y168" s="38">
        <f t="shared" si="92"/>
        <v>6060.179318</v>
      </c>
      <c r="Z168" s="38">
        <f t="shared" si="92"/>
        <v>6384.723052</v>
      </c>
      <c r="AA168" s="38">
        <f t="shared" si="92"/>
        <v>6737.023323</v>
      </c>
      <c r="AB168" s="38">
        <f t="shared" si="92"/>
        <v>7076.04899</v>
      </c>
      <c r="AC168" s="38">
        <f t="shared" si="92"/>
        <v>7432.924655</v>
      </c>
      <c r="AD168" s="38">
        <f t="shared" si="92"/>
        <v>7780.325579</v>
      </c>
      <c r="AE168" s="38">
        <f t="shared" si="92"/>
        <v>8134.850674</v>
      </c>
      <c r="AF168" s="38">
        <f t="shared" si="92"/>
        <v>8483.627908</v>
      </c>
      <c r="AG168" s="38">
        <f t="shared" si="92"/>
        <v>8922.828185</v>
      </c>
      <c r="AH168" s="38">
        <f t="shared" si="92"/>
        <v>9355.042363</v>
      </c>
      <c r="AI168" s="38">
        <f t="shared" si="92"/>
        <v>9773.612029</v>
      </c>
      <c r="AJ168" s="38">
        <f t="shared" si="92"/>
        <v>10192.42224</v>
      </c>
      <c r="AK168" s="38">
        <f t="shared" si="92"/>
        <v>10597.73316</v>
      </c>
      <c r="AL168" s="38">
        <f t="shared" si="92"/>
        <v>11005.86675</v>
      </c>
      <c r="AM168" s="38">
        <f t="shared" si="92"/>
        <v>11408.33206</v>
      </c>
      <c r="AN168" s="38">
        <f t="shared" si="92"/>
        <v>11789.7363</v>
      </c>
      <c r="AO168" s="38">
        <f t="shared" si="92"/>
        <v>12192.84159</v>
      </c>
      <c r="AP168" s="38">
        <f t="shared" si="92"/>
        <v>12581.89277</v>
      </c>
      <c r="AQ168" s="38">
        <f t="shared" si="92"/>
        <v>12978.24939</v>
      </c>
      <c r="AR168" s="38">
        <f t="shared" si="92"/>
        <v>13365.60623</v>
      </c>
      <c r="AS168" s="38">
        <f t="shared" si="92"/>
        <v>13901.2726</v>
      </c>
      <c r="AT168" s="38">
        <f t="shared" si="92"/>
        <v>14424.48643</v>
      </c>
      <c r="AU168" s="38">
        <f t="shared" si="92"/>
        <v>14925.81628</v>
      </c>
      <c r="AV168" s="38">
        <f t="shared" si="92"/>
        <v>15421.85834</v>
      </c>
      <c r="AW168" s="38">
        <f t="shared" si="92"/>
        <v>15896.6469</v>
      </c>
      <c r="AX168" s="38">
        <f t="shared" si="92"/>
        <v>16369.21356</v>
      </c>
      <c r="AY168" s="38">
        <f t="shared" si="92"/>
        <v>16829.8622</v>
      </c>
      <c r="AZ168" s="38">
        <f t="shared" si="92"/>
        <v>17268.70856</v>
      </c>
      <c r="BA168" s="38">
        <f t="shared" si="92"/>
        <v>17717.43381</v>
      </c>
      <c r="BB168" s="38">
        <f t="shared" si="92"/>
        <v>18148.10482</v>
      </c>
      <c r="BC168" s="38">
        <f t="shared" si="92"/>
        <v>18581.36538</v>
      </c>
      <c r="BD168" s="38">
        <f t="shared" si="92"/>
        <v>19000.21787</v>
      </c>
      <c r="BE168" s="38">
        <f t="shared" si="92"/>
        <v>18510.02699</v>
      </c>
      <c r="BF168" s="38">
        <f t="shared" si="92"/>
        <v>18570.05632</v>
      </c>
      <c r="BG168" s="38">
        <f t="shared" si="92"/>
        <v>18659.36801</v>
      </c>
      <c r="BH168" s="38">
        <f t="shared" si="92"/>
        <v>18785.40819</v>
      </c>
      <c r="BI168" s="38">
        <f t="shared" si="92"/>
        <v>18927.16377</v>
      </c>
      <c r="BJ168" s="38">
        <f t="shared" si="92"/>
        <v>19097.29649</v>
      </c>
      <c r="BK168" s="38">
        <f t="shared" si="92"/>
        <v>19282.39221</v>
      </c>
      <c r="BL168" s="38">
        <f t="shared" si="92"/>
        <v>19464.36809</v>
      </c>
      <c r="BM168" s="38">
        <f t="shared" si="92"/>
        <v>19681.32703</v>
      </c>
      <c r="BN168" s="38">
        <f t="shared" si="92"/>
        <v>19896.28311</v>
      </c>
      <c r="BO168" s="38">
        <f t="shared" si="92"/>
        <v>20126.51576</v>
      </c>
      <c r="BP168" s="38">
        <f t="shared" si="92"/>
        <v>20355.76221</v>
      </c>
      <c r="BQ168" s="38">
        <f t="shared" si="92"/>
        <v>20596.86782</v>
      </c>
      <c r="BR168" s="38">
        <f t="shared" si="92"/>
        <v>20839.59975</v>
      </c>
      <c r="BS168" s="38">
        <f t="shared" si="92"/>
        <v>21079.87094</v>
      </c>
      <c r="BT168" s="38">
        <f t="shared" si="92"/>
        <v>21327.95907</v>
      </c>
      <c r="BU168" s="38">
        <f t="shared" si="92"/>
        <v>21570.23552</v>
      </c>
      <c r="BV168" s="38">
        <f t="shared" si="92"/>
        <v>21818.19758</v>
      </c>
      <c r="BW168" s="38">
        <f t="shared" si="92"/>
        <v>22063.46729</v>
      </c>
      <c r="BX168" s="38">
        <f t="shared" si="92"/>
        <v>22295.01703</v>
      </c>
      <c r="BY168" s="38">
        <f t="shared" si="92"/>
        <v>22540.59048</v>
      </c>
      <c r="BZ168" s="38">
        <f t="shared" si="92"/>
        <v>22775.37353</v>
      </c>
      <c r="CA168" s="38">
        <f t="shared" si="92"/>
        <v>23012.05226</v>
      </c>
      <c r="CB168" s="38">
        <f t="shared" si="92"/>
        <v>23240.60403</v>
      </c>
      <c r="CC168" s="38">
        <f t="shared" si="92"/>
        <v>23470.01253</v>
      </c>
      <c r="CD168" s="38">
        <f t="shared" si="92"/>
        <v>23694.2214</v>
      </c>
      <c r="CE168" s="38">
        <f t="shared" si="92"/>
        <v>23911.35107</v>
      </c>
      <c r="CF168" s="38">
        <f t="shared" si="92"/>
        <v>24128.08375</v>
      </c>
      <c r="CG168" s="38">
        <f t="shared" si="92"/>
        <v>24336.63324</v>
      </c>
      <c r="CH168" s="38">
        <f t="shared" si="92"/>
        <v>24544.13601</v>
      </c>
      <c r="CI168" s="38">
        <f t="shared" si="92"/>
        <v>24896.42716</v>
      </c>
      <c r="CJ168" s="38">
        <f t="shared" si="92"/>
        <v>25225.8734</v>
      </c>
      <c r="CK168" s="38">
        <f t="shared" si="92"/>
        <v>25543.21018</v>
      </c>
      <c r="CL168" s="38">
        <f t="shared" si="92"/>
        <v>25836.52457</v>
      </c>
      <c r="CM168" s="38">
        <f t="shared" si="92"/>
        <v>26114.62844</v>
      </c>
      <c r="CN168" s="38">
        <f t="shared" si="92"/>
        <v>26373.93548</v>
      </c>
      <c r="CO168" s="38">
        <f t="shared" si="92"/>
        <v>26620.68268</v>
      </c>
      <c r="CP168" s="38">
        <f t="shared" si="92"/>
        <v>26853.11129</v>
      </c>
      <c r="CQ168" s="38">
        <f t="shared" si="92"/>
        <v>27071.56111</v>
      </c>
      <c r="CR168" s="38">
        <f t="shared" si="92"/>
        <v>27280.45064</v>
      </c>
      <c r="CS168" s="38">
        <f t="shared" si="92"/>
        <v>27476.93882</v>
      </c>
      <c r="CT168" s="38">
        <f t="shared" si="92"/>
        <v>27665.36097</v>
      </c>
      <c r="CU168" s="38">
        <f t="shared" si="92"/>
        <v>27844.27444</v>
      </c>
      <c r="CV168" s="38">
        <f t="shared" si="92"/>
        <v>28012.75745</v>
      </c>
      <c r="CW168" s="38">
        <f t="shared" si="92"/>
        <v>28176.28451</v>
      </c>
      <c r="CX168" s="38">
        <f t="shared" si="92"/>
        <v>28330.91869</v>
      </c>
      <c r="CY168" s="38">
        <f t="shared" si="92"/>
        <v>28480.04378</v>
      </c>
      <c r="CZ168" s="38">
        <f t="shared" si="92"/>
        <v>28621.76764</v>
      </c>
      <c r="DA168" s="38">
        <f t="shared" si="92"/>
        <v>28758.67803</v>
      </c>
      <c r="DB168" s="38">
        <f t="shared" si="92"/>
        <v>28889.7824</v>
      </c>
      <c r="DC168" s="38">
        <f t="shared" si="92"/>
        <v>29015.07178</v>
      </c>
      <c r="DD168" s="38">
        <f t="shared" si="92"/>
        <v>29136.35262</v>
      </c>
      <c r="DE168" s="38">
        <f t="shared" si="92"/>
        <v>29252.24764</v>
      </c>
      <c r="DF168" s="38">
        <f t="shared" si="92"/>
        <v>29364.55285</v>
      </c>
      <c r="DG168" s="38">
        <f t="shared" si="92"/>
        <v>29472.54578</v>
      </c>
      <c r="DH168" s="38">
        <f t="shared" si="92"/>
        <v>29575.30124</v>
      </c>
      <c r="DI168" s="38">
        <f t="shared" si="92"/>
        <v>29676.20638</v>
      </c>
      <c r="DJ168" s="38">
        <f t="shared" si="92"/>
        <v>29772.71069</v>
      </c>
      <c r="DK168" s="38">
        <f t="shared" si="92"/>
        <v>29866.41762</v>
      </c>
      <c r="DL168" s="38">
        <f t="shared" si="92"/>
        <v>29956.4653</v>
      </c>
      <c r="DM168" s="38">
        <f t="shared" si="92"/>
        <v>30043.96286</v>
      </c>
      <c r="DN168" s="38">
        <f t="shared" si="92"/>
        <v>30128.45299</v>
      </c>
      <c r="DO168" s="38">
        <f t="shared" si="92"/>
        <v>30209.90769</v>
      </c>
      <c r="DP168" s="38">
        <f t="shared" si="92"/>
        <v>30289.12334</v>
      </c>
      <c r="DQ168" s="38">
        <f t="shared" si="92"/>
        <v>30365.4672</v>
      </c>
      <c r="DR168" s="38">
        <f t="shared" si="92"/>
        <v>30439.7501</v>
      </c>
    </row>
    <row r="169" ht="14.25" customHeight="1" outlineLevel="1">
      <c r="A169" s="38"/>
      <c r="B169" s="277" t="str">
        <f t="shared" si="90"/>
        <v>Burning</v>
      </c>
      <c r="C169" s="38">
        <f t="shared" ref="C169:DR169" si="93">C162*C$152*(-1)</f>
        <v>0</v>
      </c>
      <c r="D169" s="38">
        <f t="shared" si="93"/>
        <v>0</v>
      </c>
      <c r="E169" s="38">
        <f t="shared" si="93"/>
        <v>0</v>
      </c>
      <c r="F169" s="38">
        <f t="shared" si="93"/>
        <v>0</v>
      </c>
      <c r="G169" s="38">
        <f t="shared" si="93"/>
        <v>0</v>
      </c>
      <c r="H169" s="38">
        <f t="shared" si="93"/>
        <v>0</v>
      </c>
      <c r="I169" s="38">
        <f t="shared" si="93"/>
        <v>0</v>
      </c>
      <c r="J169" s="38">
        <f t="shared" si="93"/>
        <v>0</v>
      </c>
      <c r="K169" s="38">
        <f t="shared" si="93"/>
        <v>0</v>
      </c>
      <c r="L169" s="38">
        <f t="shared" si="93"/>
        <v>0</v>
      </c>
      <c r="M169" s="38">
        <f t="shared" si="93"/>
        <v>0</v>
      </c>
      <c r="N169" s="38">
        <f t="shared" si="93"/>
        <v>0</v>
      </c>
      <c r="O169" s="38">
        <f t="shared" si="93"/>
        <v>0</v>
      </c>
      <c r="P169" s="38">
        <f t="shared" si="93"/>
        <v>0</v>
      </c>
      <c r="Q169" s="38">
        <f t="shared" si="93"/>
        <v>0</v>
      </c>
      <c r="R169" s="38">
        <f t="shared" si="93"/>
        <v>0</v>
      </c>
      <c r="S169" s="38">
        <f t="shared" si="93"/>
        <v>0</v>
      </c>
      <c r="T169" s="38">
        <f t="shared" si="93"/>
        <v>0</v>
      </c>
      <c r="U169" s="38">
        <f t="shared" si="93"/>
        <v>0</v>
      </c>
      <c r="V169" s="38">
        <f t="shared" si="93"/>
        <v>0</v>
      </c>
      <c r="W169" s="38">
        <f t="shared" si="93"/>
        <v>0</v>
      </c>
      <c r="X169" s="38">
        <f t="shared" si="93"/>
        <v>0</v>
      </c>
      <c r="Y169" s="38">
        <f t="shared" si="93"/>
        <v>0</v>
      </c>
      <c r="Z169" s="38">
        <f t="shared" si="93"/>
        <v>0</v>
      </c>
      <c r="AA169" s="38">
        <f t="shared" si="93"/>
        <v>0</v>
      </c>
      <c r="AB169" s="38">
        <f t="shared" si="93"/>
        <v>0</v>
      </c>
      <c r="AC169" s="38">
        <f t="shared" si="93"/>
        <v>0</v>
      </c>
      <c r="AD169" s="38">
        <f t="shared" si="93"/>
        <v>0</v>
      </c>
      <c r="AE169" s="38">
        <f t="shared" si="93"/>
        <v>0</v>
      </c>
      <c r="AF169" s="38">
        <f t="shared" si="93"/>
        <v>0</v>
      </c>
      <c r="AG169" s="38">
        <f t="shared" si="93"/>
        <v>0</v>
      </c>
      <c r="AH169" s="38">
        <f t="shared" si="93"/>
        <v>0</v>
      </c>
      <c r="AI169" s="38">
        <f t="shared" si="93"/>
        <v>0</v>
      </c>
      <c r="AJ169" s="38">
        <f t="shared" si="93"/>
        <v>0</v>
      </c>
      <c r="AK169" s="38">
        <f t="shared" si="93"/>
        <v>0</v>
      </c>
      <c r="AL169" s="38">
        <f t="shared" si="93"/>
        <v>0</v>
      </c>
      <c r="AM169" s="38">
        <f t="shared" si="93"/>
        <v>0</v>
      </c>
      <c r="AN169" s="38">
        <f t="shared" si="93"/>
        <v>0</v>
      </c>
      <c r="AO169" s="38">
        <f t="shared" si="93"/>
        <v>0</v>
      </c>
      <c r="AP169" s="38">
        <f t="shared" si="93"/>
        <v>0</v>
      </c>
      <c r="AQ169" s="38">
        <f t="shared" si="93"/>
        <v>0</v>
      </c>
      <c r="AR169" s="38">
        <f t="shared" si="93"/>
        <v>0</v>
      </c>
      <c r="AS169" s="38">
        <f t="shared" si="93"/>
        <v>0</v>
      </c>
      <c r="AT169" s="38">
        <f t="shared" si="93"/>
        <v>0</v>
      </c>
      <c r="AU169" s="38">
        <f t="shared" si="93"/>
        <v>0</v>
      </c>
      <c r="AV169" s="38">
        <f t="shared" si="93"/>
        <v>0</v>
      </c>
      <c r="AW169" s="38">
        <f t="shared" si="93"/>
        <v>0</v>
      </c>
      <c r="AX169" s="38">
        <f t="shared" si="93"/>
        <v>0</v>
      </c>
      <c r="AY169" s="38">
        <f t="shared" si="93"/>
        <v>0</v>
      </c>
      <c r="AZ169" s="38">
        <f t="shared" si="93"/>
        <v>0</v>
      </c>
      <c r="BA169" s="38">
        <f t="shared" si="93"/>
        <v>0</v>
      </c>
      <c r="BB169" s="38">
        <f t="shared" si="93"/>
        <v>0</v>
      </c>
      <c r="BC169" s="38">
        <f t="shared" si="93"/>
        <v>0</v>
      </c>
      <c r="BD169" s="38">
        <f t="shared" si="93"/>
        <v>0</v>
      </c>
      <c r="BE169" s="38">
        <f t="shared" si="93"/>
        <v>0</v>
      </c>
      <c r="BF169" s="38">
        <f t="shared" si="93"/>
        <v>0</v>
      </c>
      <c r="BG169" s="38">
        <f t="shared" si="93"/>
        <v>0</v>
      </c>
      <c r="BH169" s="38">
        <f t="shared" si="93"/>
        <v>0</v>
      </c>
      <c r="BI169" s="38">
        <f t="shared" si="93"/>
        <v>0</v>
      </c>
      <c r="BJ169" s="38">
        <f t="shared" si="93"/>
        <v>0</v>
      </c>
      <c r="BK169" s="38">
        <f t="shared" si="93"/>
        <v>0</v>
      </c>
      <c r="BL169" s="38">
        <f t="shared" si="93"/>
        <v>0</v>
      </c>
      <c r="BM169" s="38">
        <f t="shared" si="93"/>
        <v>0</v>
      </c>
      <c r="BN169" s="38">
        <f t="shared" si="93"/>
        <v>0</v>
      </c>
      <c r="BO169" s="38">
        <f t="shared" si="93"/>
        <v>0</v>
      </c>
      <c r="BP169" s="38">
        <f t="shared" si="93"/>
        <v>0</v>
      </c>
      <c r="BQ169" s="38">
        <f t="shared" si="93"/>
        <v>0</v>
      </c>
      <c r="BR169" s="38">
        <f t="shared" si="93"/>
        <v>0</v>
      </c>
      <c r="BS169" s="38">
        <f t="shared" si="93"/>
        <v>0</v>
      </c>
      <c r="BT169" s="38">
        <f t="shared" si="93"/>
        <v>0</v>
      </c>
      <c r="BU169" s="38">
        <f t="shared" si="93"/>
        <v>0</v>
      </c>
      <c r="BV169" s="38">
        <f t="shared" si="93"/>
        <v>0</v>
      </c>
      <c r="BW169" s="38">
        <f t="shared" si="93"/>
        <v>0</v>
      </c>
      <c r="BX169" s="38">
        <f t="shared" si="93"/>
        <v>0</v>
      </c>
      <c r="BY169" s="38">
        <f t="shared" si="93"/>
        <v>0</v>
      </c>
      <c r="BZ169" s="38">
        <f t="shared" si="93"/>
        <v>0</v>
      </c>
      <c r="CA169" s="38">
        <f t="shared" si="93"/>
        <v>0</v>
      </c>
      <c r="CB169" s="38">
        <f t="shared" si="93"/>
        <v>0</v>
      </c>
      <c r="CC169" s="38">
        <f t="shared" si="93"/>
        <v>0</v>
      </c>
      <c r="CD169" s="38">
        <f t="shared" si="93"/>
        <v>0</v>
      </c>
      <c r="CE169" s="38">
        <f t="shared" si="93"/>
        <v>0</v>
      </c>
      <c r="CF169" s="38">
        <f t="shared" si="93"/>
        <v>0</v>
      </c>
      <c r="CG169" s="38">
        <f t="shared" si="93"/>
        <v>0</v>
      </c>
      <c r="CH169" s="38">
        <f t="shared" si="93"/>
        <v>0</v>
      </c>
      <c r="CI169" s="38">
        <f t="shared" si="93"/>
        <v>0</v>
      </c>
      <c r="CJ169" s="38">
        <f t="shared" si="93"/>
        <v>0</v>
      </c>
      <c r="CK169" s="38">
        <f t="shared" si="93"/>
        <v>0</v>
      </c>
      <c r="CL169" s="38">
        <f t="shared" si="93"/>
        <v>0</v>
      </c>
      <c r="CM169" s="38">
        <f t="shared" si="93"/>
        <v>0</v>
      </c>
      <c r="CN169" s="38">
        <f t="shared" si="93"/>
        <v>0</v>
      </c>
      <c r="CO169" s="38">
        <f t="shared" si="93"/>
        <v>0</v>
      </c>
      <c r="CP169" s="38">
        <f t="shared" si="93"/>
        <v>0</v>
      </c>
      <c r="CQ169" s="38">
        <f t="shared" si="93"/>
        <v>0</v>
      </c>
      <c r="CR169" s="38">
        <f t="shared" si="93"/>
        <v>0</v>
      </c>
      <c r="CS169" s="38">
        <f t="shared" si="93"/>
        <v>0</v>
      </c>
      <c r="CT169" s="38">
        <f t="shared" si="93"/>
        <v>0</v>
      </c>
      <c r="CU169" s="38">
        <f t="shared" si="93"/>
        <v>0</v>
      </c>
      <c r="CV169" s="38">
        <f t="shared" si="93"/>
        <v>0</v>
      </c>
      <c r="CW169" s="38">
        <f t="shared" si="93"/>
        <v>0</v>
      </c>
      <c r="CX169" s="38">
        <f t="shared" si="93"/>
        <v>0</v>
      </c>
      <c r="CY169" s="38">
        <f t="shared" si="93"/>
        <v>0</v>
      </c>
      <c r="CZ169" s="38">
        <f t="shared" si="93"/>
        <v>0</v>
      </c>
      <c r="DA169" s="38">
        <f t="shared" si="93"/>
        <v>0</v>
      </c>
      <c r="DB169" s="38">
        <f t="shared" si="93"/>
        <v>0</v>
      </c>
      <c r="DC169" s="38">
        <f t="shared" si="93"/>
        <v>0</v>
      </c>
      <c r="DD169" s="38">
        <f t="shared" si="93"/>
        <v>0</v>
      </c>
      <c r="DE169" s="38">
        <f t="shared" si="93"/>
        <v>0</v>
      </c>
      <c r="DF169" s="38">
        <f t="shared" si="93"/>
        <v>0</v>
      </c>
      <c r="DG169" s="38">
        <f t="shared" si="93"/>
        <v>0</v>
      </c>
      <c r="DH169" s="38">
        <f t="shared" si="93"/>
        <v>0</v>
      </c>
      <c r="DI169" s="38">
        <f t="shared" si="93"/>
        <v>0</v>
      </c>
      <c r="DJ169" s="38">
        <f t="shared" si="93"/>
        <v>0</v>
      </c>
      <c r="DK169" s="38">
        <f t="shared" si="93"/>
        <v>0</v>
      </c>
      <c r="DL169" s="38">
        <f t="shared" si="93"/>
        <v>0</v>
      </c>
      <c r="DM169" s="38">
        <f t="shared" si="93"/>
        <v>0</v>
      </c>
      <c r="DN169" s="38">
        <f t="shared" si="93"/>
        <v>0</v>
      </c>
      <c r="DO169" s="38">
        <f t="shared" si="93"/>
        <v>0</v>
      </c>
      <c r="DP169" s="38">
        <f t="shared" si="93"/>
        <v>0</v>
      </c>
      <c r="DQ169" s="38">
        <f t="shared" si="93"/>
        <v>0</v>
      </c>
      <c r="DR169" s="38">
        <f t="shared" si="93"/>
        <v>0</v>
      </c>
    </row>
    <row r="170" ht="14.25" customHeight="1">
      <c r="A170" s="38"/>
      <c r="B170" s="277" t="str">
        <f t="shared" si="90"/>
        <v>Holding</v>
      </c>
      <c r="C170" s="38">
        <f t="shared" ref="C170:DR170" si="94">C163*C$152</f>
        <v>0</v>
      </c>
      <c r="D170" s="38">
        <f t="shared" si="94"/>
        <v>0</v>
      </c>
      <c r="E170" s="38">
        <f t="shared" si="94"/>
        <v>0</v>
      </c>
      <c r="F170" s="38">
        <f t="shared" si="94"/>
        <v>0</v>
      </c>
      <c r="G170" s="38">
        <f t="shared" si="94"/>
        <v>0</v>
      </c>
      <c r="H170" s="38">
        <f t="shared" si="94"/>
        <v>0</v>
      </c>
      <c r="I170" s="38">
        <f t="shared" si="94"/>
        <v>0</v>
      </c>
      <c r="J170" s="38">
        <f t="shared" si="94"/>
        <v>0</v>
      </c>
      <c r="K170" s="38">
        <f t="shared" si="94"/>
        <v>0</v>
      </c>
      <c r="L170" s="38">
        <f t="shared" si="94"/>
        <v>0</v>
      </c>
      <c r="M170" s="38">
        <f t="shared" si="94"/>
        <v>0</v>
      </c>
      <c r="N170" s="38">
        <f t="shared" si="94"/>
        <v>0</v>
      </c>
      <c r="O170" s="38">
        <f t="shared" si="94"/>
        <v>0</v>
      </c>
      <c r="P170" s="38">
        <f t="shared" si="94"/>
        <v>0</v>
      </c>
      <c r="Q170" s="38">
        <f t="shared" si="94"/>
        <v>0</v>
      </c>
      <c r="R170" s="38">
        <f t="shared" si="94"/>
        <v>0</v>
      </c>
      <c r="S170" s="38">
        <f t="shared" si="94"/>
        <v>0</v>
      </c>
      <c r="T170" s="38">
        <f t="shared" si="94"/>
        <v>0</v>
      </c>
      <c r="U170" s="38">
        <f t="shared" si="94"/>
        <v>0</v>
      </c>
      <c r="V170" s="38">
        <f t="shared" si="94"/>
        <v>0</v>
      </c>
      <c r="W170" s="38">
        <f t="shared" si="94"/>
        <v>0</v>
      </c>
      <c r="X170" s="38">
        <f t="shared" si="94"/>
        <v>0</v>
      </c>
      <c r="Y170" s="38">
        <f t="shared" si="94"/>
        <v>0</v>
      </c>
      <c r="Z170" s="38">
        <f t="shared" si="94"/>
        <v>0</v>
      </c>
      <c r="AA170" s="38">
        <f t="shared" si="94"/>
        <v>0</v>
      </c>
      <c r="AB170" s="38">
        <f t="shared" si="94"/>
        <v>0</v>
      </c>
      <c r="AC170" s="38">
        <f t="shared" si="94"/>
        <v>0</v>
      </c>
      <c r="AD170" s="38">
        <f t="shared" si="94"/>
        <v>0</v>
      </c>
      <c r="AE170" s="38">
        <f t="shared" si="94"/>
        <v>0</v>
      </c>
      <c r="AF170" s="38">
        <f t="shared" si="94"/>
        <v>0</v>
      </c>
      <c r="AG170" s="38">
        <f t="shared" si="94"/>
        <v>0</v>
      </c>
      <c r="AH170" s="38">
        <f t="shared" si="94"/>
        <v>0</v>
      </c>
      <c r="AI170" s="38">
        <f t="shared" si="94"/>
        <v>0</v>
      </c>
      <c r="AJ170" s="38">
        <f t="shared" si="94"/>
        <v>0</v>
      </c>
      <c r="AK170" s="38">
        <f t="shared" si="94"/>
        <v>0</v>
      </c>
      <c r="AL170" s="38">
        <f t="shared" si="94"/>
        <v>0</v>
      </c>
      <c r="AM170" s="38">
        <f t="shared" si="94"/>
        <v>0</v>
      </c>
      <c r="AN170" s="38">
        <f t="shared" si="94"/>
        <v>0</v>
      </c>
      <c r="AO170" s="38">
        <f t="shared" si="94"/>
        <v>0</v>
      </c>
      <c r="AP170" s="38">
        <f t="shared" si="94"/>
        <v>0</v>
      </c>
      <c r="AQ170" s="38">
        <f t="shared" si="94"/>
        <v>0</v>
      </c>
      <c r="AR170" s="38">
        <f t="shared" si="94"/>
        <v>0</v>
      </c>
      <c r="AS170" s="38">
        <f t="shared" si="94"/>
        <v>0</v>
      </c>
      <c r="AT170" s="38">
        <f t="shared" si="94"/>
        <v>0</v>
      </c>
      <c r="AU170" s="38">
        <f t="shared" si="94"/>
        <v>0</v>
      </c>
      <c r="AV170" s="38">
        <f t="shared" si="94"/>
        <v>0</v>
      </c>
      <c r="AW170" s="38">
        <f t="shared" si="94"/>
        <v>0</v>
      </c>
      <c r="AX170" s="38">
        <f t="shared" si="94"/>
        <v>0</v>
      </c>
      <c r="AY170" s="38">
        <f t="shared" si="94"/>
        <v>0</v>
      </c>
      <c r="AZ170" s="38">
        <f t="shared" si="94"/>
        <v>0</v>
      </c>
      <c r="BA170" s="38">
        <f t="shared" si="94"/>
        <v>0</v>
      </c>
      <c r="BB170" s="38">
        <f t="shared" si="94"/>
        <v>0</v>
      </c>
      <c r="BC170" s="38">
        <f t="shared" si="94"/>
        <v>0</v>
      </c>
      <c r="BD170" s="38">
        <f t="shared" si="94"/>
        <v>0</v>
      </c>
      <c r="BE170" s="38">
        <f t="shared" si="94"/>
        <v>0</v>
      </c>
      <c r="BF170" s="38">
        <f t="shared" si="94"/>
        <v>0</v>
      </c>
      <c r="BG170" s="38">
        <f t="shared" si="94"/>
        <v>0</v>
      </c>
      <c r="BH170" s="38">
        <f t="shared" si="94"/>
        <v>0</v>
      </c>
      <c r="BI170" s="38">
        <f t="shared" si="94"/>
        <v>0</v>
      </c>
      <c r="BJ170" s="38">
        <f t="shared" si="94"/>
        <v>0</v>
      </c>
      <c r="BK170" s="38">
        <f t="shared" si="94"/>
        <v>0</v>
      </c>
      <c r="BL170" s="38">
        <f t="shared" si="94"/>
        <v>0</v>
      </c>
      <c r="BM170" s="38">
        <f t="shared" si="94"/>
        <v>0</v>
      </c>
      <c r="BN170" s="38">
        <f t="shared" si="94"/>
        <v>0</v>
      </c>
      <c r="BO170" s="38">
        <f t="shared" si="94"/>
        <v>0</v>
      </c>
      <c r="BP170" s="38">
        <f t="shared" si="94"/>
        <v>0</v>
      </c>
      <c r="BQ170" s="38">
        <f t="shared" si="94"/>
        <v>0</v>
      </c>
      <c r="BR170" s="38">
        <f t="shared" si="94"/>
        <v>0</v>
      </c>
      <c r="BS170" s="38">
        <f t="shared" si="94"/>
        <v>0</v>
      </c>
      <c r="BT170" s="38">
        <f t="shared" si="94"/>
        <v>0</v>
      </c>
      <c r="BU170" s="38">
        <f t="shared" si="94"/>
        <v>0</v>
      </c>
      <c r="BV170" s="38">
        <f t="shared" si="94"/>
        <v>0</v>
      </c>
      <c r="BW170" s="38">
        <f t="shared" si="94"/>
        <v>0</v>
      </c>
      <c r="BX170" s="38">
        <f t="shared" si="94"/>
        <v>0</v>
      </c>
      <c r="BY170" s="38">
        <f t="shared" si="94"/>
        <v>0</v>
      </c>
      <c r="BZ170" s="38">
        <f t="shared" si="94"/>
        <v>0</v>
      </c>
      <c r="CA170" s="38">
        <f t="shared" si="94"/>
        <v>0</v>
      </c>
      <c r="CB170" s="38">
        <f t="shared" si="94"/>
        <v>0</v>
      </c>
      <c r="CC170" s="38">
        <f t="shared" si="94"/>
        <v>0</v>
      </c>
      <c r="CD170" s="38">
        <f t="shared" si="94"/>
        <v>0</v>
      </c>
      <c r="CE170" s="38">
        <f t="shared" si="94"/>
        <v>0</v>
      </c>
      <c r="CF170" s="38">
        <f t="shared" si="94"/>
        <v>0</v>
      </c>
      <c r="CG170" s="38">
        <f t="shared" si="94"/>
        <v>0</v>
      </c>
      <c r="CH170" s="38">
        <f t="shared" si="94"/>
        <v>0</v>
      </c>
      <c r="CI170" s="38">
        <f t="shared" si="94"/>
        <v>0</v>
      </c>
      <c r="CJ170" s="38">
        <f t="shared" si="94"/>
        <v>0</v>
      </c>
      <c r="CK170" s="38">
        <f t="shared" si="94"/>
        <v>0</v>
      </c>
      <c r="CL170" s="38">
        <f t="shared" si="94"/>
        <v>0</v>
      </c>
      <c r="CM170" s="38">
        <f t="shared" si="94"/>
        <v>0</v>
      </c>
      <c r="CN170" s="38">
        <f t="shared" si="94"/>
        <v>0</v>
      </c>
      <c r="CO170" s="38">
        <f t="shared" si="94"/>
        <v>0</v>
      </c>
      <c r="CP170" s="38">
        <f t="shared" si="94"/>
        <v>0</v>
      </c>
      <c r="CQ170" s="38">
        <f t="shared" si="94"/>
        <v>0</v>
      </c>
      <c r="CR170" s="38">
        <f t="shared" si="94"/>
        <v>0</v>
      </c>
      <c r="CS170" s="38">
        <f t="shared" si="94"/>
        <v>0</v>
      </c>
      <c r="CT170" s="38">
        <f t="shared" si="94"/>
        <v>0</v>
      </c>
      <c r="CU170" s="38">
        <f t="shared" si="94"/>
        <v>0</v>
      </c>
      <c r="CV170" s="38">
        <f t="shared" si="94"/>
        <v>0</v>
      </c>
      <c r="CW170" s="38">
        <f t="shared" si="94"/>
        <v>0</v>
      </c>
      <c r="CX170" s="38">
        <f t="shared" si="94"/>
        <v>0</v>
      </c>
      <c r="CY170" s="38">
        <f t="shared" si="94"/>
        <v>0</v>
      </c>
      <c r="CZ170" s="38">
        <f t="shared" si="94"/>
        <v>0</v>
      </c>
      <c r="DA170" s="38">
        <f t="shared" si="94"/>
        <v>0</v>
      </c>
      <c r="DB170" s="38">
        <f t="shared" si="94"/>
        <v>0</v>
      </c>
      <c r="DC170" s="38">
        <f t="shared" si="94"/>
        <v>0</v>
      </c>
      <c r="DD170" s="38">
        <f t="shared" si="94"/>
        <v>0</v>
      </c>
      <c r="DE170" s="38">
        <f t="shared" si="94"/>
        <v>0</v>
      </c>
      <c r="DF170" s="38">
        <f t="shared" si="94"/>
        <v>0</v>
      </c>
      <c r="DG170" s="38">
        <f t="shared" si="94"/>
        <v>0</v>
      </c>
      <c r="DH170" s="38">
        <f t="shared" si="94"/>
        <v>0</v>
      </c>
      <c r="DI170" s="38">
        <f t="shared" si="94"/>
        <v>0</v>
      </c>
      <c r="DJ170" s="38">
        <f t="shared" si="94"/>
        <v>0</v>
      </c>
      <c r="DK170" s="38">
        <f t="shared" si="94"/>
        <v>0</v>
      </c>
      <c r="DL170" s="38">
        <f t="shared" si="94"/>
        <v>0</v>
      </c>
      <c r="DM170" s="38">
        <f t="shared" si="94"/>
        <v>0</v>
      </c>
      <c r="DN170" s="38">
        <f t="shared" si="94"/>
        <v>0</v>
      </c>
      <c r="DO170" s="38">
        <f t="shared" si="94"/>
        <v>0</v>
      </c>
      <c r="DP170" s="38">
        <f t="shared" si="94"/>
        <v>0</v>
      </c>
      <c r="DQ170" s="38">
        <f t="shared" si="94"/>
        <v>0</v>
      </c>
      <c r="DR170" s="38">
        <f t="shared" si="94"/>
        <v>0</v>
      </c>
    </row>
    <row r="171" ht="14.25" customHeight="1">
      <c r="A171" s="297"/>
      <c r="B171" s="277" t="str">
        <f t="shared" si="90"/>
        <v>Transfer for Benefit</v>
      </c>
      <c r="C171" s="38">
        <f t="shared" ref="C171:DR171" si="95">C164*C$152</f>
        <v>0</v>
      </c>
      <c r="D171" s="38">
        <f t="shared" si="95"/>
        <v>0</v>
      </c>
      <c r="E171" s="38">
        <f t="shared" si="95"/>
        <v>0</v>
      </c>
      <c r="F171" s="38">
        <f t="shared" si="95"/>
        <v>0</v>
      </c>
      <c r="G171" s="38">
        <f t="shared" si="95"/>
        <v>0</v>
      </c>
      <c r="H171" s="38">
        <f t="shared" si="95"/>
        <v>0</v>
      </c>
      <c r="I171" s="38">
        <f t="shared" si="95"/>
        <v>0</v>
      </c>
      <c r="J171" s="38">
        <f t="shared" si="95"/>
        <v>0</v>
      </c>
      <c r="K171" s="38">
        <f t="shared" si="95"/>
        <v>0</v>
      </c>
      <c r="L171" s="38">
        <f t="shared" si="95"/>
        <v>0</v>
      </c>
      <c r="M171" s="38">
        <f t="shared" si="95"/>
        <v>0</v>
      </c>
      <c r="N171" s="38">
        <f t="shared" si="95"/>
        <v>0</v>
      </c>
      <c r="O171" s="38">
        <f t="shared" si="95"/>
        <v>0</v>
      </c>
      <c r="P171" s="38">
        <f t="shared" si="95"/>
        <v>0</v>
      </c>
      <c r="Q171" s="38">
        <f t="shared" si="95"/>
        <v>0</v>
      </c>
      <c r="R171" s="38">
        <f t="shared" si="95"/>
        <v>0</v>
      </c>
      <c r="S171" s="38">
        <f t="shared" si="95"/>
        <v>0</v>
      </c>
      <c r="T171" s="38">
        <f t="shared" si="95"/>
        <v>0</v>
      </c>
      <c r="U171" s="38">
        <f t="shared" si="95"/>
        <v>0</v>
      </c>
      <c r="V171" s="38">
        <f t="shared" si="95"/>
        <v>0</v>
      </c>
      <c r="W171" s="38">
        <f t="shared" si="95"/>
        <v>0</v>
      </c>
      <c r="X171" s="38">
        <f t="shared" si="95"/>
        <v>0</v>
      </c>
      <c r="Y171" s="38">
        <f t="shared" si="95"/>
        <v>0</v>
      </c>
      <c r="Z171" s="38">
        <f t="shared" si="95"/>
        <v>0</v>
      </c>
      <c r="AA171" s="38">
        <f t="shared" si="95"/>
        <v>0</v>
      </c>
      <c r="AB171" s="38">
        <f t="shared" si="95"/>
        <v>0</v>
      </c>
      <c r="AC171" s="38">
        <f t="shared" si="95"/>
        <v>0</v>
      </c>
      <c r="AD171" s="38">
        <f t="shared" si="95"/>
        <v>0</v>
      </c>
      <c r="AE171" s="38">
        <f t="shared" si="95"/>
        <v>0</v>
      </c>
      <c r="AF171" s="38">
        <f t="shared" si="95"/>
        <v>0</v>
      </c>
      <c r="AG171" s="38">
        <f t="shared" si="95"/>
        <v>0</v>
      </c>
      <c r="AH171" s="38">
        <f t="shared" si="95"/>
        <v>0</v>
      </c>
      <c r="AI171" s="38">
        <f t="shared" si="95"/>
        <v>0</v>
      </c>
      <c r="AJ171" s="38">
        <f t="shared" si="95"/>
        <v>0</v>
      </c>
      <c r="AK171" s="38">
        <f t="shared" si="95"/>
        <v>0</v>
      </c>
      <c r="AL171" s="38">
        <f t="shared" si="95"/>
        <v>0</v>
      </c>
      <c r="AM171" s="38">
        <f t="shared" si="95"/>
        <v>0</v>
      </c>
      <c r="AN171" s="38">
        <f t="shared" si="95"/>
        <v>0</v>
      </c>
      <c r="AO171" s="38">
        <f t="shared" si="95"/>
        <v>0</v>
      </c>
      <c r="AP171" s="38">
        <f t="shared" si="95"/>
        <v>0</v>
      </c>
      <c r="AQ171" s="38">
        <f t="shared" si="95"/>
        <v>0</v>
      </c>
      <c r="AR171" s="38">
        <f t="shared" si="95"/>
        <v>0</v>
      </c>
      <c r="AS171" s="38">
        <f t="shared" si="95"/>
        <v>0</v>
      </c>
      <c r="AT171" s="38">
        <f t="shared" si="95"/>
        <v>0</v>
      </c>
      <c r="AU171" s="38">
        <f t="shared" si="95"/>
        <v>0</v>
      </c>
      <c r="AV171" s="38">
        <f t="shared" si="95"/>
        <v>0</v>
      </c>
      <c r="AW171" s="38">
        <f t="shared" si="95"/>
        <v>0</v>
      </c>
      <c r="AX171" s="38">
        <f t="shared" si="95"/>
        <v>0</v>
      </c>
      <c r="AY171" s="38">
        <f t="shared" si="95"/>
        <v>0</v>
      </c>
      <c r="AZ171" s="38">
        <f t="shared" si="95"/>
        <v>0</v>
      </c>
      <c r="BA171" s="38">
        <f t="shared" si="95"/>
        <v>0</v>
      </c>
      <c r="BB171" s="38">
        <f t="shared" si="95"/>
        <v>0</v>
      </c>
      <c r="BC171" s="38">
        <f t="shared" si="95"/>
        <v>0</v>
      </c>
      <c r="BD171" s="38">
        <f t="shared" si="95"/>
        <v>0</v>
      </c>
      <c r="BE171" s="38">
        <f t="shared" si="95"/>
        <v>0</v>
      </c>
      <c r="BF171" s="38">
        <f t="shared" si="95"/>
        <v>0</v>
      </c>
      <c r="BG171" s="38">
        <f t="shared" si="95"/>
        <v>0</v>
      </c>
      <c r="BH171" s="38">
        <f t="shared" si="95"/>
        <v>0</v>
      </c>
      <c r="BI171" s="38">
        <f t="shared" si="95"/>
        <v>0</v>
      </c>
      <c r="BJ171" s="38">
        <f t="shared" si="95"/>
        <v>0</v>
      </c>
      <c r="BK171" s="38">
        <f t="shared" si="95"/>
        <v>0</v>
      </c>
      <c r="BL171" s="38">
        <f t="shared" si="95"/>
        <v>0</v>
      </c>
      <c r="BM171" s="38">
        <f t="shared" si="95"/>
        <v>0</v>
      </c>
      <c r="BN171" s="38">
        <f t="shared" si="95"/>
        <v>0</v>
      </c>
      <c r="BO171" s="38">
        <f t="shared" si="95"/>
        <v>0</v>
      </c>
      <c r="BP171" s="38">
        <f t="shared" si="95"/>
        <v>0</v>
      </c>
      <c r="BQ171" s="38">
        <f t="shared" si="95"/>
        <v>0</v>
      </c>
      <c r="BR171" s="38">
        <f t="shared" si="95"/>
        <v>0</v>
      </c>
      <c r="BS171" s="38">
        <f t="shared" si="95"/>
        <v>0</v>
      </c>
      <c r="BT171" s="38">
        <f t="shared" si="95"/>
        <v>0</v>
      </c>
      <c r="BU171" s="38">
        <f t="shared" si="95"/>
        <v>0</v>
      </c>
      <c r="BV171" s="38">
        <f t="shared" si="95"/>
        <v>0</v>
      </c>
      <c r="BW171" s="38">
        <f t="shared" si="95"/>
        <v>0</v>
      </c>
      <c r="BX171" s="38">
        <f t="shared" si="95"/>
        <v>0</v>
      </c>
      <c r="BY171" s="38">
        <f t="shared" si="95"/>
        <v>0</v>
      </c>
      <c r="BZ171" s="38">
        <f t="shared" si="95"/>
        <v>0</v>
      </c>
      <c r="CA171" s="38">
        <f t="shared" si="95"/>
        <v>0</v>
      </c>
      <c r="CB171" s="38">
        <f t="shared" si="95"/>
        <v>0</v>
      </c>
      <c r="CC171" s="38">
        <f t="shared" si="95"/>
        <v>0</v>
      </c>
      <c r="CD171" s="38">
        <f t="shared" si="95"/>
        <v>0</v>
      </c>
      <c r="CE171" s="38">
        <f t="shared" si="95"/>
        <v>0</v>
      </c>
      <c r="CF171" s="38">
        <f t="shared" si="95"/>
        <v>0</v>
      </c>
      <c r="CG171" s="38">
        <f t="shared" si="95"/>
        <v>0</v>
      </c>
      <c r="CH171" s="38">
        <f t="shared" si="95"/>
        <v>0</v>
      </c>
      <c r="CI171" s="38">
        <f t="shared" si="95"/>
        <v>0</v>
      </c>
      <c r="CJ171" s="38">
        <f t="shared" si="95"/>
        <v>0</v>
      </c>
      <c r="CK171" s="38">
        <f t="shared" si="95"/>
        <v>0</v>
      </c>
      <c r="CL171" s="38">
        <f t="shared" si="95"/>
        <v>0</v>
      </c>
      <c r="CM171" s="38">
        <f t="shared" si="95"/>
        <v>0</v>
      </c>
      <c r="CN171" s="38">
        <f t="shared" si="95"/>
        <v>0</v>
      </c>
      <c r="CO171" s="38">
        <f t="shared" si="95"/>
        <v>0</v>
      </c>
      <c r="CP171" s="38">
        <f t="shared" si="95"/>
        <v>0</v>
      </c>
      <c r="CQ171" s="38">
        <f t="shared" si="95"/>
        <v>0</v>
      </c>
      <c r="CR171" s="38">
        <f t="shared" si="95"/>
        <v>0</v>
      </c>
      <c r="CS171" s="38">
        <f t="shared" si="95"/>
        <v>0</v>
      </c>
      <c r="CT171" s="38">
        <f t="shared" si="95"/>
        <v>0</v>
      </c>
      <c r="CU171" s="38">
        <f t="shared" si="95"/>
        <v>0</v>
      </c>
      <c r="CV171" s="38">
        <f t="shared" si="95"/>
        <v>0</v>
      </c>
      <c r="CW171" s="38">
        <f t="shared" si="95"/>
        <v>0</v>
      </c>
      <c r="CX171" s="38">
        <f t="shared" si="95"/>
        <v>0</v>
      </c>
      <c r="CY171" s="38">
        <f t="shared" si="95"/>
        <v>0</v>
      </c>
      <c r="CZ171" s="38">
        <f t="shared" si="95"/>
        <v>0</v>
      </c>
      <c r="DA171" s="38">
        <f t="shared" si="95"/>
        <v>0</v>
      </c>
      <c r="DB171" s="38">
        <f t="shared" si="95"/>
        <v>0</v>
      </c>
      <c r="DC171" s="38">
        <f t="shared" si="95"/>
        <v>0</v>
      </c>
      <c r="DD171" s="38">
        <f t="shared" si="95"/>
        <v>0</v>
      </c>
      <c r="DE171" s="38">
        <f t="shared" si="95"/>
        <v>0</v>
      </c>
      <c r="DF171" s="38">
        <f t="shared" si="95"/>
        <v>0</v>
      </c>
      <c r="DG171" s="38">
        <f t="shared" si="95"/>
        <v>0</v>
      </c>
      <c r="DH171" s="38">
        <f t="shared" si="95"/>
        <v>0</v>
      </c>
      <c r="DI171" s="38">
        <f t="shared" si="95"/>
        <v>0</v>
      </c>
      <c r="DJ171" s="38">
        <f t="shared" si="95"/>
        <v>0</v>
      </c>
      <c r="DK171" s="38">
        <f t="shared" si="95"/>
        <v>0</v>
      </c>
      <c r="DL171" s="38">
        <f t="shared" si="95"/>
        <v>0</v>
      </c>
      <c r="DM171" s="38">
        <f t="shared" si="95"/>
        <v>0</v>
      </c>
      <c r="DN171" s="38">
        <f t="shared" si="95"/>
        <v>0</v>
      </c>
      <c r="DO171" s="38">
        <f t="shared" si="95"/>
        <v>0</v>
      </c>
      <c r="DP171" s="38">
        <f t="shared" si="95"/>
        <v>0</v>
      </c>
      <c r="DQ171" s="38">
        <f t="shared" si="95"/>
        <v>0</v>
      </c>
      <c r="DR171" s="38">
        <f t="shared" si="95"/>
        <v>0</v>
      </c>
    </row>
    <row r="172" ht="14.25" customHeight="1" outlineLevel="1">
      <c r="A172" s="298"/>
      <c r="B172" s="284" t="s">
        <v>297</v>
      </c>
      <c r="C172" s="292"/>
      <c r="D172" s="292"/>
      <c r="E172" s="292"/>
      <c r="F172" s="292"/>
      <c r="G172" s="292"/>
      <c r="H172" s="292"/>
      <c r="I172" s="292"/>
      <c r="J172" s="292"/>
      <c r="K172" s="292"/>
      <c r="L172" s="292"/>
      <c r="M172" s="292"/>
      <c r="N172" s="292"/>
      <c r="O172" s="292"/>
      <c r="P172" s="292"/>
      <c r="Q172" s="292"/>
      <c r="R172" s="292"/>
      <c r="S172" s="292"/>
      <c r="T172" s="292"/>
      <c r="U172" s="292"/>
      <c r="V172" s="292"/>
      <c r="W172" s="292"/>
      <c r="X172" s="292"/>
      <c r="Y172" s="292"/>
      <c r="Z172" s="292"/>
      <c r="AA172" s="292"/>
      <c r="AB172" s="292"/>
      <c r="AC172" s="292"/>
      <c r="AD172" s="292"/>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c r="BD172" s="292"/>
      <c r="BE172" s="292"/>
      <c r="BF172" s="292"/>
      <c r="BG172" s="292"/>
      <c r="BH172" s="292"/>
      <c r="BI172" s="292"/>
      <c r="BJ172" s="292"/>
      <c r="BK172" s="292"/>
      <c r="BL172" s="292"/>
      <c r="BM172" s="292"/>
      <c r="BN172" s="292"/>
      <c r="BO172" s="292"/>
      <c r="BP172" s="292"/>
      <c r="BQ172" s="292"/>
      <c r="BR172" s="292"/>
      <c r="BS172" s="292"/>
      <c r="BT172" s="292"/>
      <c r="BU172" s="292"/>
      <c r="BV172" s="292"/>
      <c r="BW172" s="292"/>
      <c r="BX172" s="292"/>
      <c r="BY172" s="292"/>
      <c r="BZ172" s="292"/>
      <c r="CA172" s="292"/>
      <c r="CB172" s="292"/>
      <c r="CC172" s="292"/>
      <c r="CD172" s="292"/>
      <c r="CE172" s="292"/>
      <c r="CF172" s="292"/>
      <c r="CG172" s="292"/>
      <c r="CH172" s="292"/>
      <c r="CI172" s="292"/>
      <c r="CJ172" s="292"/>
      <c r="CK172" s="292"/>
      <c r="CL172" s="292"/>
      <c r="CM172" s="292"/>
      <c r="CN172" s="292"/>
      <c r="CO172" s="292"/>
      <c r="CP172" s="292"/>
      <c r="CQ172" s="292"/>
      <c r="CR172" s="292"/>
      <c r="CS172" s="292"/>
      <c r="CT172" s="292"/>
      <c r="CU172" s="292"/>
      <c r="CV172" s="292"/>
      <c r="CW172" s="292"/>
      <c r="CX172" s="292"/>
      <c r="CY172" s="292"/>
      <c r="CZ172" s="292"/>
      <c r="DA172" s="292"/>
      <c r="DB172" s="292"/>
      <c r="DC172" s="292"/>
      <c r="DD172" s="292"/>
      <c r="DE172" s="292"/>
      <c r="DF172" s="292"/>
      <c r="DG172" s="292"/>
      <c r="DH172" s="292"/>
      <c r="DI172" s="292"/>
      <c r="DJ172" s="292"/>
      <c r="DK172" s="292"/>
      <c r="DL172" s="292"/>
      <c r="DM172" s="292"/>
      <c r="DN172" s="292"/>
      <c r="DO172" s="292"/>
      <c r="DP172" s="292"/>
      <c r="DQ172" s="292"/>
      <c r="DR172" s="292"/>
    </row>
    <row r="173" ht="14.25" customHeight="1" outlineLevel="1">
      <c r="B173" s="287" t="s">
        <v>37</v>
      </c>
      <c r="C173" s="291"/>
      <c r="D173" s="291"/>
      <c r="E173" s="291"/>
      <c r="F173" s="291"/>
      <c r="G173" s="291"/>
      <c r="H173" s="291"/>
      <c r="I173" s="291"/>
      <c r="J173" s="291"/>
      <c r="K173" s="291"/>
      <c r="L173" s="291"/>
      <c r="M173" s="291"/>
      <c r="N173" s="291"/>
      <c r="O173" s="291"/>
      <c r="P173" s="291"/>
      <c r="Q173" s="291"/>
      <c r="R173" s="291"/>
      <c r="S173" s="291"/>
      <c r="T173" s="291"/>
      <c r="U173" s="291"/>
      <c r="V173" s="291"/>
      <c r="W173" s="291"/>
      <c r="X173" s="291"/>
      <c r="Y173" s="291"/>
      <c r="Z173" s="291"/>
      <c r="AA173" s="291"/>
      <c r="AB173" s="291"/>
      <c r="AC173" s="291"/>
      <c r="AD173" s="291"/>
      <c r="AE173" s="291"/>
      <c r="AF173" s="291"/>
      <c r="AG173" s="291"/>
      <c r="AH173" s="291"/>
      <c r="AI173" s="291"/>
      <c r="AJ173" s="291"/>
      <c r="AK173" s="291"/>
      <c r="AL173" s="291"/>
      <c r="AM173" s="291"/>
      <c r="AN173" s="291"/>
      <c r="AO173" s="291"/>
      <c r="AP173" s="291"/>
      <c r="AQ173" s="291"/>
      <c r="AR173" s="291"/>
      <c r="AS173" s="291"/>
      <c r="AT173" s="291"/>
      <c r="AU173" s="291"/>
      <c r="AV173" s="291"/>
      <c r="AW173" s="291"/>
      <c r="AX173" s="291"/>
      <c r="AY173" s="291"/>
      <c r="AZ173" s="291"/>
      <c r="BA173" s="291"/>
      <c r="BB173" s="291"/>
      <c r="BC173" s="291"/>
      <c r="BD173" s="291"/>
      <c r="BE173" s="291"/>
      <c r="BF173" s="291"/>
      <c r="BG173" s="291"/>
      <c r="BH173" s="291"/>
      <c r="BI173" s="291"/>
      <c r="BJ173" s="291"/>
      <c r="BK173" s="291"/>
      <c r="BL173" s="291"/>
      <c r="BM173" s="291"/>
      <c r="BN173" s="291"/>
      <c r="BO173" s="291"/>
      <c r="BP173" s="291"/>
      <c r="BQ173" s="291"/>
      <c r="BR173" s="291"/>
      <c r="BS173" s="291"/>
      <c r="BT173" s="291"/>
      <c r="BU173" s="291"/>
      <c r="BV173" s="291"/>
      <c r="BW173" s="291"/>
      <c r="BX173" s="291"/>
      <c r="BY173" s="291"/>
      <c r="BZ173" s="291"/>
      <c r="CA173" s="291"/>
      <c r="CB173" s="291"/>
      <c r="CC173" s="291"/>
      <c r="CD173" s="291"/>
      <c r="CE173" s="291"/>
      <c r="CF173" s="291"/>
      <c r="CG173" s="291"/>
      <c r="CH173" s="291"/>
      <c r="CI173" s="291"/>
      <c r="CJ173" s="291"/>
      <c r="CK173" s="291"/>
      <c r="CL173" s="291"/>
      <c r="CM173" s="291"/>
      <c r="CN173" s="291"/>
      <c r="CO173" s="291"/>
      <c r="CP173" s="291"/>
      <c r="CQ173" s="291"/>
      <c r="CR173" s="291"/>
      <c r="CS173" s="291"/>
      <c r="CT173" s="291"/>
      <c r="CU173" s="291"/>
      <c r="CV173" s="291"/>
      <c r="CW173" s="291"/>
      <c r="CX173" s="291"/>
      <c r="CY173" s="291"/>
      <c r="CZ173" s="291"/>
      <c r="DA173" s="291"/>
      <c r="DB173" s="291"/>
      <c r="DC173" s="291"/>
      <c r="DD173" s="291"/>
      <c r="DE173" s="291"/>
      <c r="DF173" s="291"/>
      <c r="DG173" s="291"/>
      <c r="DH173" s="291"/>
      <c r="DI173" s="291"/>
      <c r="DJ173" s="291"/>
      <c r="DK173" s="291"/>
      <c r="DL173" s="291"/>
      <c r="DM173" s="291"/>
      <c r="DN173" s="291"/>
      <c r="DO173" s="291"/>
      <c r="DP173" s="291"/>
      <c r="DQ173" s="291"/>
      <c r="DR173" s="291"/>
    </row>
    <row r="174" ht="14.25" customHeight="1" outlineLevel="1">
      <c r="B174" s="277" t="str">
        <f>'Fund Raising'!B36</f>
        <v>Reserve</v>
      </c>
      <c r="C174" s="38">
        <f>C37-SUMIF('Background Data'!$A$47:$A$52,'Data Tables'!$B174,'Data Tables'!C$159:C$164)+IF($B174=Inputs!$C$72,('Data Tables'!C$147-'Data Tables'!C$150-C$160),0)+SUMIF('Background Data'!$A$67:$A$72,'Data Tables'!$B174,'Data Tables'!C$159:C$164)-IF($B174=Inputs!$C$78,C$138,0)-IF($B174='Utility Modules'!$C$55,C$51,0)</f>
        <v>9998969.705</v>
      </c>
      <c r="D174" s="38">
        <f>C174+D20-SUMIF('Background Data'!$A$47:$A$52,'Data Tables'!$B174,'Data Tables'!D$159:D$164)+IF($B174=Inputs!$C$72,('Data Tables'!D$147-'Data Tables'!D$150-D$160),0)+SUMIF('Background Data'!$A$67:$A$72,'Data Tables'!$B174,'Data Tables'!D$159:D$164)-IF($B174=Inputs!$C$78,C$138,0)-IF($B174='Utility Modules'!$C$55,D$51,0)</f>
        <v>9997264.586</v>
      </c>
      <c r="E174" s="38">
        <f>D174+E20-SUMIF('Background Data'!$A$47:$A$52,'Data Tables'!$B174,'Data Tables'!E$159:E$164)+IF($B174=Inputs!$C$72,('Data Tables'!E$147-'Data Tables'!E$150-E$160),0)+SUMIF('Background Data'!$A$67:$A$72,'Data Tables'!$B174,'Data Tables'!E$159:E$164)-IF($B174=Inputs!$C$78,D$138,0)-IF($B174='Utility Modules'!$C$55,E$51,0)</f>
        <v>9994931.329</v>
      </c>
      <c r="F174" s="38">
        <f>E174+F20-SUMIF('Background Data'!$A$47:$A$52,'Data Tables'!$B174,'Data Tables'!F$159:F$164)+IF($B174=Inputs!$C$72,('Data Tables'!F$147-'Data Tables'!F$150-F$160),0)+SUMIF('Background Data'!$A$67:$A$72,'Data Tables'!$B174,'Data Tables'!F$159:F$164)-IF($B174=Inputs!$C$78,E$138,0)-IF($B174='Utility Modules'!$C$55,F$51,0)</f>
        <v>9991951.027</v>
      </c>
      <c r="G174" s="38">
        <f>F174+G20-SUMIF('Background Data'!$A$47:$A$52,'Data Tables'!$B174,'Data Tables'!G$159:G$164)+IF($B174=Inputs!$C$72,('Data Tables'!G$147-'Data Tables'!G$150-G$160),0)+SUMIF('Background Data'!$A$67:$A$72,'Data Tables'!$B174,'Data Tables'!G$159:G$164)-IF($B174=Inputs!$C$78,F$138,0)-IF($B174='Utility Modules'!$C$55,G$51,0)</f>
        <v>9988308.541</v>
      </c>
      <c r="H174" s="38">
        <f>G174+H20-SUMIF('Background Data'!$A$47:$A$52,'Data Tables'!$B174,'Data Tables'!H$159:H$164)+IF($B174=Inputs!$C$72,('Data Tables'!H$147-'Data Tables'!H$150-H$160),0)+SUMIF('Background Data'!$A$67:$A$72,'Data Tables'!$B174,'Data Tables'!H$159:H$164)-IF($B174=Inputs!$C$78,G$138,0)-IF($B174='Utility Modules'!$C$55,H$51,0)</f>
        <v>9983989.233</v>
      </c>
      <c r="I174" s="38">
        <f>H174+I20-SUMIF('Background Data'!$A$47:$A$52,'Data Tables'!$B174,'Data Tables'!I$159:I$164)+IF($B174=Inputs!$C$72,('Data Tables'!I$147-'Data Tables'!I$150-I$160),0)+SUMIF('Background Data'!$A$67:$A$72,'Data Tables'!$B174,'Data Tables'!I$159:I$164)-IF($B174=Inputs!$C$78,H$138,0)-IF($B174='Utility Modules'!$C$55,I$51,0)</f>
        <v>10395501.46</v>
      </c>
      <c r="J174" s="38">
        <f>I174+J20-SUMIF('Background Data'!$A$47:$A$52,'Data Tables'!$B174,'Data Tables'!J$159:J$164)+IF($B174=Inputs!$C$72,('Data Tables'!J$147-'Data Tables'!J$150-J$160),0)+SUMIF('Background Data'!$A$67:$A$72,'Data Tables'!$B174,'Data Tables'!J$159:J$164)-IF($B174=Inputs!$C$78,I$138,0)-IF($B174='Utility Modules'!$C$55,J$51,0)</f>
        <v>10810323.49</v>
      </c>
      <c r="K174" s="38">
        <f>J174+K20-SUMIF('Background Data'!$A$47:$A$52,'Data Tables'!$B174,'Data Tables'!K$159:K$164)+IF($B174=Inputs!$C$72,('Data Tables'!K$147-'Data Tables'!K$150-K$160),0)+SUMIF('Background Data'!$A$67:$A$72,'Data Tables'!$B174,'Data Tables'!K$159:K$164)-IF($B174=Inputs!$C$78,J$138,0)-IF($B174='Utility Modules'!$C$55,K$51,0)</f>
        <v>11227540.4</v>
      </c>
      <c r="L174" s="38">
        <f>K174+L20-SUMIF('Background Data'!$A$47:$A$52,'Data Tables'!$B174,'Data Tables'!L$159:L$164)+IF($B174=Inputs!$C$72,('Data Tables'!L$147-'Data Tables'!L$150-L$160),0)+SUMIF('Background Data'!$A$67:$A$72,'Data Tables'!$B174,'Data Tables'!L$159:L$164)-IF($B174=Inputs!$C$78,K$138,0)-IF($B174='Utility Modules'!$C$55,L$51,0)</f>
        <v>11645392.54</v>
      </c>
      <c r="M174" s="38">
        <f>L174+M20-SUMIF('Background Data'!$A$47:$A$52,'Data Tables'!$B174,'Data Tables'!M$159:M$164)+IF($B174=Inputs!$C$72,('Data Tables'!M$147-'Data Tables'!M$150-M$160),0)+SUMIF('Background Data'!$A$67:$A$72,'Data Tables'!$B174,'Data Tables'!M$159:M$164)-IF($B174=Inputs!$C$78,L$138,0)-IF($B174='Utility Modules'!$C$55,M$51,0)</f>
        <v>12063277.14</v>
      </c>
      <c r="N174" s="38">
        <f>M174+N20-SUMIF('Background Data'!$A$47:$A$52,'Data Tables'!$B174,'Data Tables'!N$159:N$164)+IF($B174=Inputs!$C$72,('Data Tables'!N$147-'Data Tables'!N$150-N$160),0)+SUMIF('Background Data'!$A$67:$A$72,'Data Tables'!$B174,'Data Tables'!N$159:N$164)-IF($B174=Inputs!$C$78,M$138,0)-IF($B174='Utility Modules'!$C$55,N$51,0)</f>
        <v>12480004.63</v>
      </c>
      <c r="O174" s="38">
        <f>N174+O20-SUMIF('Background Data'!$A$47:$A$52,'Data Tables'!$B174,'Data Tables'!O$159:O$164)+IF($B174=Inputs!$C$72,('Data Tables'!O$147-'Data Tables'!O$150-O$160),0)+SUMIF('Background Data'!$A$67:$A$72,'Data Tables'!$B174,'Data Tables'!O$159:O$164)-IF($B174=Inputs!$C$78,N$138,0)-IF($B174='Utility Modules'!$C$55,O$51,0)</f>
        <v>12895021.09</v>
      </c>
      <c r="P174" s="38">
        <f>O174+P20-SUMIF('Background Data'!$A$47:$A$52,'Data Tables'!$B174,'Data Tables'!P$159:P$164)+IF($B174=Inputs!$C$72,('Data Tables'!P$147-'Data Tables'!P$150-P$160),0)+SUMIF('Background Data'!$A$67:$A$72,'Data Tables'!$B174,'Data Tables'!P$159:P$164)-IF($B174=Inputs!$C$78,O$138,0)-IF($B174='Utility Modules'!$C$55,P$51,0)</f>
        <v>13308990.86</v>
      </c>
      <c r="Q174" s="38">
        <f>P174+Q20-SUMIF('Background Data'!$A$47:$A$52,'Data Tables'!$B174,'Data Tables'!Q$159:Q$164)+IF($B174=Inputs!$C$72,('Data Tables'!Q$147-'Data Tables'!Q$150-Q$160),0)+SUMIF('Background Data'!$A$67:$A$72,'Data Tables'!$B174,'Data Tables'!Q$159:Q$164)-IF($B174=Inputs!$C$78,P$138,0)-IF($B174='Utility Modules'!$C$55,Q$51,0)</f>
        <v>13720378.77</v>
      </c>
      <c r="R174" s="38">
        <f>Q174+R20-SUMIF('Background Data'!$A$47:$A$52,'Data Tables'!$B174,'Data Tables'!R$159:R$164)+IF($B174=Inputs!$C$72,('Data Tables'!R$147-'Data Tables'!R$150-R$160),0)+SUMIF('Background Data'!$A$67:$A$72,'Data Tables'!$B174,'Data Tables'!R$159:R$164)-IF($B174=Inputs!$C$78,Q$138,0)-IF($B174='Utility Modules'!$C$55,R$51,0)</f>
        <v>14129367.45</v>
      </c>
      <c r="S174" s="38">
        <f>R174+S20-SUMIF('Background Data'!$A$47:$A$52,'Data Tables'!$B174,'Data Tables'!S$159:S$164)+IF($B174=Inputs!$C$72,('Data Tables'!S$147-'Data Tables'!S$150-S$160),0)+SUMIF('Background Data'!$A$67:$A$72,'Data Tables'!$B174,'Data Tables'!S$159:S$164)-IF($B174=Inputs!$C$78,R$138,0)-IF($B174='Utility Modules'!$C$55,S$51,0)</f>
        <v>14535400.75</v>
      </c>
      <c r="T174" s="38">
        <f>S174+T20-SUMIF('Background Data'!$A$47:$A$52,'Data Tables'!$B174,'Data Tables'!T$159:T$164)+IF($B174=Inputs!$C$72,('Data Tables'!T$147-'Data Tables'!T$150-T$160),0)+SUMIF('Background Data'!$A$67:$A$72,'Data Tables'!$B174,'Data Tables'!T$159:T$164)-IF($B174=Inputs!$C$78,S$138,0)-IF($B174='Utility Modules'!$C$55,T$51,0)</f>
        <v>14938698.54</v>
      </c>
      <c r="U174" s="38">
        <f>T174+U20-SUMIF('Background Data'!$A$47:$A$52,'Data Tables'!$B174,'Data Tables'!U$159:U$164)+IF($B174=Inputs!$C$72,('Data Tables'!U$147-'Data Tables'!U$150-U$160),0)+SUMIF('Background Data'!$A$67:$A$72,'Data Tables'!$B174,'Data Tables'!U$159:U$164)-IF($B174=Inputs!$C$78,T$138,0)-IF($B174='Utility Modules'!$C$55,U$51,0)</f>
        <v>15338790.5</v>
      </c>
      <c r="V174" s="38">
        <f>U174+V20-SUMIF('Background Data'!$A$47:$A$52,'Data Tables'!$B174,'Data Tables'!V$159:V$164)+IF($B174=Inputs!$C$72,('Data Tables'!V$147-'Data Tables'!V$150-V$160),0)+SUMIF('Background Data'!$A$67:$A$72,'Data Tables'!$B174,'Data Tables'!V$159:V$164)-IF($B174=Inputs!$C$78,U$138,0)-IF($B174='Utility Modules'!$C$55,V$51,0)</f>
        <v>15735622.41</v>
      </c>
      <c r="W174" s="38">
        <f>V174+W20-SUMIF('Background Data'!$A$47:$A$52,'Data Tables'!$B174,'Data Tables'!W$159:W$164)+IF($B174=Inputs!$C$72,('Data Tables'!W$147-'Data Tables'!W$150-W$160),0)+SUMIF('Background Data'!$A$67:$A$72,'Data Tables'!$B174,'Data Tables'!W$159:W$164)-IF($B174=Inputs!$C$78,V$138,0)-IF($B174='Utility Modules'!$C$55,W$51,0)</f>
        <v>16129453.09</v>
      </c>
      <c r="X174" s="38">
        <f>W174+X20-SUMIF('Background Data'!$A$47:$A$52,'Data Tables'!$B174,'Data Tables'!X$159:X$164)+IF($B174=Inputs!$C$72,('Data Tables'!X$147-'Data Tables'!X$150-X$160),0)+SUMIF('Background Data'!$A$67:$A$72,'Data Tables'!$B174,'Data Tables'!X$159:X$164)-IF($B174=Inputs!$C$78,W$138,0)-IF($B174='Utility Modules'!$C$55,X$51,0)</f>
        <v>16519893.3</v>
      </c>
      <c r="Y174" s="38">
        <f>X174+Y20-SUMIF('Background Data'!$A$47:$A$52,'Data Tables'!$B174,'Data Tables'!Y$159:Y$164)+IF($B174=Inputs!$C$72,('Data Tables'!Y$147-'Data Tables'!Y$150-Y$160),0)+SUMIF('Background Data'!$A$67:$A$72,'Data Tables'!$B174,'Data Tables'!Y$159:Y$164)-IF($B174=Inputs!$C$78,X$138,0)-IF($B174='Utility Modules'!$C$55,Y$51,0)</f>
        <v>16907237.29</v>
      </c>
      <c r="Z174" s="38">
        <f>Y174+Z20-SUMIF('Background Data'!$A$47:$A$52,'Data Tables'!$B174,'Data Tables'!Z$159:Z$164)+IF($B174=Inputs!$C$72,('Data Tables'!Z$147-'Data Tables'!Z$150-Z$160),0)+SUMIF('Background Data'!$A$67:$A$72,'Data Tables'!$B174,'Data Tables'!Z$159:Z$164)-IF($B174=Inputs!$C$78,Y$138,0)-IF($B174='Utility Modules'!$C$55,Z$51,0)</f>
        <v>17291136.07</v>
      </c>
      <c r="AA174" s="38">
        <f>Z174+AA20-SUMIF('Background Data'!$A$47:$A$52,'Data Tables'!$B174,'Data Tables'!AA$159:AA$164)+IF($B174=Inputs!$C$72,('Data Tables'!AA$147-'Data Tables'!AA$150-AA$160),0)+SUMIF('Background Data'!$A$67:$A$72,'Data Tables'!$B174,'Data Tables'!AA$159:AA$164)-IF($B174=Inputs!$C$78,Z$138,0)-IF($B174='Utility Modules'!$C$55,AA$51,0)</f>
        <v>17663546.72</v>
      </c>
      <c r="AB174" s="38">
        <f>AA174+AB20-SUMIF('Background Data'!$A$47:$A$52,'Data Tables'!$B174,'Data Tables'!AB$159:AB$164)+IF($B174=Inputs!$C$72,('Data Tables'!AB$147-'Data Tables'!AB$150-AB$160),0)+SUMIF('Background Data'!$A$67:$A$72,'Data Tables'!$B174,'Data Tables'!AB$159:AB$164)-IF($B174=Inputs!$C$78,AA$138,0)-IF($B174='Utility Modules'!$C$55,AB$51,0)</f>
        <v>18026754.56</v>
      </c>
      <c r="AC174" s="38">
        <f>AB174+AC20-SUMIF('Background Data'!$A$47:$A$52,'Data Tables'!$B174,'Data Tables'!AC$159:AC$164)+IF($B174=Inputs!$C$72,('Data Tables'!AC$147-'Data Tables'!AC$150-AC$160),0)+SUMIF('Background Data'!$A$67:$A$72,'Data Tables'!$B174,'Data Tables'!AC$159:AC$164)-IF($B174=Inputs!$C$78,AB$138,0)-IF($B174='Utility Modules'!$C$55,AC$51,0)</f>
        <v>18381317.32</v>
      </c>
      <c r="AD174" s="38">
        <f>AC174+AD20-SUMIF('Background Data'!$A$47:$A$52,'Data Tables'!$B174,'Data Tables'!AD$159:AD$164)+IF($B174=Inputs!$C$72,('Data Tables'!AD$147-'Data Tables'!AD$150-AD$160),0)+SUMIF('Background Data'!$A$67:$A$72,'Data Tables'!$B174,'Data Tables'!AD$159:AD$164)-IF($B174=Inputs!$C$78,AC$138,0)-IF($B174='Utility Modules'!$C$55,AD$51,0)</f>
        <v>18728697.82</v>
      </c>
      <c r="AE174" s="38">
        <f>AD174+AE20-SUMIF('Background Data'!$A$47:$A$52,'Data Tables'!$B174,'Data Tables'!AE$159:AE$164)+IF($B174=Inputs!$C$72,('Data Tables'!AE$147-'Data Tables'!AE$150-AE$160),0)+SUMIF('Background Data'!$A$67:$A$72,'Data Tables'!$B174,'Data Tables'!AE$159:AE$164)-IF($B174=Inputs!$C$78,AD$138,0)-IF($B174='Utility Modules'!$C$55,AE$51,0)</f>
        <v>19069516.35</v>
      </c>
      <c r="AF174" s="38">
        <f>AE174+AF20-SUMIF('Background Data'!$A$47:$A$52,'Data Tables'!$B174,'Data Tables'!AF$159:AF$164)+IF($B174=Inputs!$C$72,('Data Tables'!AF$147-'Data Tables'!AF$150-AF$160),0)+SUMIF('Background Data'!$A$67:$A$72,'Data Tables'!$B174,'Data Tables'!AF$159:AF$164)-IF($B174=Inputs!$C$78,AE$138,0)-IF($B174='Utility Modules'!$C$55,AF$51,0)</f>
        <v>19404723.5</v>
      </c>
      <c r="AG174" s="38">
        <f>AF174+AG20-SUMIF('Background Data'!$A$47:$A$52,'Data Tables'!$B174,'Data Tables'!AG$159:AG$164)+IF($B174=Inputs!$C$72,('Data Tables'!AG$147-'Data Tables'!AG$150-AG$160),0)+SUMIF('Background Data'!$A$67:$A$72,'Data Tables'!$B174,'Data Tables'!AG$159:AG$164)-IF($B174=Inputs!$C$78,AF$138,0)-IF($B174='Utility Modules'!$C$55,AG$51,0)</f>
        <v>19719863.01</v>
      </c>
      <c r="AH174" s="38">
        <f>AG174+AH20-SUMIF('Background Data'!$A$47:$A$52,'Data Tables'!$B174,'Data Tables'!AH$159:AH$164)+IF($B174=Inputs!$C$72,('Data Tables'!AH$147-'Data Tables'!AH$150-AH$160),0)+SUMIF('Background Data'!$A$67:$A$72,'Data Tables'!$B174,'Data Tables'!AH$159:AH$164)-IF($B174=Inputs!$C$78,AG$138,0)-IF($B174='Utility Modules'!$C$55,AH$51,0)</f>
        <v>20018065.05</v>
      </c>
      <c r="AI174" s="38">
        <f>AH174+AI20-SUMIF('Background Data'!$A$47:$A$52,'Data Tables'!$B174,'Data Tables'!AI$159:AI$164)+IF($B174=Inputs!$C$72,('Data Tables'!AI$147-'Data Tables'!AI$150-AI$160),0)+SUMIF('Background Data'!$A$67:$A$72,'Data Tables'!$B174,'Data Tables'!AI$159:AI$164)-IF($B174=Inputs!$C$78,AH$138,0)-IF($B174='Utility Modules'!$C$55,AI$51,0)</f>
        <v>20302477.98</v>
      </c>
      <c r="AJ174" s="38">
        <f>AI174+AJ20-SUMIF('Background Data'!$A$47:$A$52,'Data Tables'!$B174,'Data Tables'!AJ$159:AJ$164)+IF($B174=Inputs!$C$72,('Data Tables'!AJ$147-'Data Tables'!AJ$150-AJ$160),0)+SUMIF('Background Data'!$A$67:$A$72,'Data Tables'!$B174,'Data Tables'!AJ$159:AJ$164)-IF($B174=Inputs!$C$78,AI$138,0)-IF($B174='Utility Modules'!$C$55,AJ$51,0)</f>
        <v>20575189.28</v>
      </c>
      <c r="AK174" s="38">
        <f>AJ174+AK20-SUMIF('Background Data'!$A$47:$A$52,'Data Tables'!$B174,'Data Tables'!AK$159:AK$164)+IF($B174=Inputs!$C$72,('Data Tables'!AK$147-'Data Tables'!AK$150-AK$160),0)+SUMIF('Background Data'!$A$67:$A$72,'Data Tables'!$B174,'Data Tables'!AK$159:AK$164)-IF($B174=Inputs!$C$78,AJ$138,0)-IF($B174='Utility Modules'!$C$55,AK$51,0)</f>
        <v>20838175.16</v>
      </c>
      <c r="AL174" s="38">
        <f>AK174+AL20-SUMIF('Background Data'!$A$47:$A$52,'Data Tables'!$B174,'Data Tables'!AL$159:AL$164)+IF($B174=Inputs!$C$72,('Data Tables'!AL$147-'Data Tables'!AL$150-AL$160),0)+SUMIF('Background Data'!$A$67:$A$72,'Data Tables'!$B174,'Data Tables'!AL$159:AL$164)-IF($B174=Inputs!$C$78,AK$138,0)-IF($B174='Utility Modules'!$C$55,AL$51,0)</f>
        <v>21092658.7</v>
      </c>
      <c r="AM174" s="38">
        <f>AL174+AM20-SUMIF('Background Data'!$A$47:$A$52,'Data Tables'!$B174,'Data Tables'!AM$159:AM$164)+IF($B174=Inputs!$C$72,('Data Tables'!AM$147-'Data Tables'!AM$150-AM$160),0)+SUMIF('Background Data'!$A$67:$A$72,'Data Tables'!$B174,'Data Tables'!AM$159:AM$164)-IF($B174=Inputs!$C$78,AL$138,0)-IF($B174='Utility Modules'!$C$55,AM$51,0)</f>
        <v>21339769.71</v>
      </c>
      <c r="AN174" s="38">
        <f>AM174+AN20-SUMIF('Background Data'!$A$47:$A$52,'Data Tables'!$B174,'Data Tables'!AN$159:AN$164)+IF($B174=Inputs!$C$72,('Data Tables'!AN$147-'Data Tables'!AN$150-AN$160),0)+SUMIF('Background Data'!$A$67:$A$72,'Data Tables'!$B174,'Data Tables'!AN$159:AN$164)-IF($B174=Inputs!$C$78,AM$138,0)-IF($B174='Utility Modules'!$C$55,AN$51,0)</f>
        <v>21580845.27</v>
      </c>
      <c r="AO174" s="38">
        <f>AN174+AO20-SUMIF('Background Data'!$A$47:$A$52,'Data Tables'!$B174,'Data Tables'!AO$159:AO$164)+IF($B174=Inputs!$C$72,('Data Tables'!AO$147-'Data Tables'!AO$150-AO$160),0)+SUMIF('Background Data'!$A$67:$A$72,'Data Tables'!$B174,'Data Tables'!AO$159:AO$164)-IF($B174=Inputs!$C$78,AN$138,0)-IF($B174='Utility Modules'!$C$55,AO$51,0)</f>
        <v>21816120.9</v>
      </c>
      <c r="AP174" s="38">
        <f>AO174+AP20-SUMIF('Background Data'!$A$47:$A$52,'Data Tables'!$B174,'Data Tables'!AP$159:AP$164)+IF($B174=Inputs!$C$72,('Data Tables'!AP$147-'Data Tables'!AP$150-AP$160),0)+SUMIF('Background Data'!$A$67:$A$72,'Data Tables'!$B174,'Data Tables'!AP$159:AP$164)-IF($B174=Inputs!$C$78,AO$138,0)-IF($B174='Utility Modules'!$C$55,AP$51,0)</f>
        <v>22046354.97</v>
      </c>
      <c r="AQ174" s="38">
        <f>AP174+AQ20-SUMIF('Background Data'!$A$47:$A$52,'Data Tables'!$B174,'Data Tables'!AQ$159:AQ$164)+IF($B174=Inputs!$C$72,('Data Tables'!AQ$147-'Data Tables'!AQ$150-AQ$160),0)+SUMIF('Background Data'!$A$67:$A$72,'Data Tables'!$B174,'Data Tables'!AQ$159:AQ$164)-IF($B174=Inputs!$C$78,AP$138,0)-IF($B174='Utility Modules'!$C$55,AQ$51,0)</f>
        <v>22271881.56</v>
      </c>
      <c r="AR174" s="38">
        <f>AQ174+AR20-SUMIF('Background Data'!$A$47:$A$52,'Data Tables'!$B174,'Data Tables'!AR$159:AR$164)+IF($B174=Inputs!$C$72,('Data Tables'!AR$147-'Data Tables'!AR$150-AR$160),0)+SUMIF('Background Data'!$A$67:$A$72,'Data Tables'!$B174,'Data Tables'!AR$159:AR$164)-IF($B174=Inputs!$C$78,AQ$138,0)-IF($B174='Utility Modules'!$C$55,AR$51,0)</f>
        <v>22493234.62</v>
      </c>
      <c r="AS174" s="38">
        <f>AR174+AS20-SUMIF('Background Data'!$A$47:$A$52,'Data Tables'!$B174,'Data Tables'!AS$159:AS$164)+IF($B174=Inputs!$C$72,('Data Tables'!AS$147-'Data Tables'!AS$150-AS$160),0)+SUMIF('Background Data'!$A$67:$A$72,'Data Tables'!$B174,'Data Tables'!AS$159:AS$164)-IF($B174=Inputs!$C$78,AR$138,0)-IF($B174='Utility Modules'!$C$55,AS$51,0)</f>
        <v>22701103.02</v>
      </c>
      <c r="AT174" s="38">
        <f>AS174+AT20-SUMIF('Background Data'!$A$47:$A$52,'Data Tables'!$B174,'Data Tables'!AT$159:AT$164)+IF($B174=Inputs!$C$72,('Data Tables'!AT$147-'Data Tables'!AT$150-AT$160),0)+SUMIF('Background Data'!$A$67:$A$72,'Data Tables'!$B174,'Data Tables'!AT$159:AT$164)-IF($B174=Inputs!$C$78,AS$138,0)-IF($B174='Utility Modules'!$C$55,AT$51,0)</f>
        <v>22897291.35</v>
      </c>
      <c r="AU174" s="38">
        <f>AT174+AU20-SUMIF('Background Data'!$A$47:$A$52,'Data Tables'!$B174,'Data Tables'!AU$159:AU$164)+IF($B174=Inputs!$C$72,('Data Tables'!AU$147-'Data Tables'!AU$150-AU$160),0)+SUMIF('Background Data'!$A$67:$A$72,'Data Tables'!$B174,'Data Tables'!AU$159:AU$164)-IF($B174=Inputs!$C$78,AT$138,0)-IF($B174='Utility Modules'!$C$55,AU$51,0)</f>
        <v>23083691.8</v>
      </c>
      <c r="AV174" s="38">
        <f>AU174+AV20-SUMIF('Background Data'!$A$47:$A$52,'Data Tables'!$B174,'Data Tables'!AV$159:AV$164)+IF($B174=Inputs!$C$72,('Data Tables'!AV$147-'Data Tables'!AV$150-AV$160),0)+SUMIF('Background Data'!$A$67:$A$72,'Data Tables'!$B174,'Data Tables'!AV$159:AV$164)-IF($B174=Inputs!$C$78,AU$138,0)-IF($B174='Utility Modules'!$C$55,AV$51,0)</f>
        <v>23261628.34</v>
      </c>
      <c r="AW174" s="38">
        <f>AV174+AW20-SUMIF('Background Data'!$A$47:$A$52,'Data Tables'!$B174,'Data Tables'!AW$159:AW$164)+IF($B174=Inputs!$C$72,('Data Tables'!AW$147-'Data Tables'!AW$150-AW$160),0)+SUMIF('Background Data'!$A$67:$A$72,'Data Tables'!$B174,'Data Tables'!AW$159:AW$164)-IF($B174=Inputs!$C$78,AV$138,0)-IF($B174='Utility Modules'!$C$55,AW$51,0)</f>
        <v>23432351.19</v>
      </c>
      <c r="AX174" s="38">
        <f>AW174+AX20-SUMIF('Background Data'!$A$47:$A$52,'Data Tables'!$B174,'Data Tables'!AX$159:AX$164)+IF($B174=Inputs!$C$72,('Data Tables'!AX$147-'Data Tables'!AX$150-AX$160),0)+SUMIF('Background Data'!$A$67:$A$72,'Data Tables'!$B174,'Data Tables'!AX$159:AX$164)-IF($B174=Inputs!$C$78,AW$138,0)-IF($B174='Utility Modules'!$C$55,AX$51,0)</f>
        <v>23596697.47</v>
      </c>
      <c r="AY174" s="38">
        <f>AX174+AY20-SUMIF('Background Data'!$A$47:$A$52,'Data Tables'!$B174,'Data Tables'!AY$159:AY$164)+IF($B174=Inputs!$C$72,('Data Tables'!AY$147-'Data Tables'!AY$150-AY$160),0)+SUMIF('Background Data'!$A$67:$A$72,'Data Tables'!$B174,'Data Tables'!AY$159:AY$164)-IF($B174=Inputs!$C$78,AX$138,0)-IF($B174='Utility Modules'!$C$55,AY$51,0)</f>
        <v>23755436.94</v>
      </c>
      <c r="AZ174" s="38">
        <f>AY174+AZ20-SUMIF('Background Data'!$A$47:$A$52,'Data Tables'!$B174,'Data Tables'!AZ$159:AZ$164)+IF($B174=Inputs!$C$72,('Data Tables'!AZ$147-'Data Tables'!AZ$150-AZ$160),0)+SUMIF('Background Data'!$A$67:$A$72,'Data Tables'!$B174,'Data Tables'!AZ$159:AZ$164)-IF($B174=Inputs!$C$78,AY$138,0)-IF($B174='Utility Modules'!$C$55,AZ$51,0)</f>
        <v>23909347.71</v>
      </c>
      <c r="BA174" s="38">
        <f>AZ174+BA20-SUMIF('Background Data'!$A$47:$A$52,'Data Tables'!$B174,'Data Tables'!BA$159:BA$164)+IF($B174=Inputs!$C$72,('Data Tables'!BA$147-'Data Tables'!BA$150-BA$160),0)+SUMIF('Background Data'!$A$67:$A$72,'Data Tables'!$B174,'Data Tables'!BA$159:BA$164)-IF($B174=Inputs!$C$78,AZ$138,0)-IF($B174='Utility Modules'!$C$55,BA$51,0)</f>
        <v>24058789.06</v>
      </c>
      <c r="BB174" s="38">
        <f>BA174+BB20-SUMIF('Background Data'!$A$47:$A$52,'Data Tables'!$B174,'Data Tables'!BB$159:BB$164)+IF($B174=Inputs!$C$72,('Data Tables'!BB$147-'Data Tables'!BB$150-BB$160),0)+SUMIF('Background Data'!$A$67:$A$72,'Data Tables'!$B174,'Data Tables'!BB$159:BB$164)-IF($B174=Inputs!$C$78,BA$138,0)-IF($B174='Utility Modules'!$C$55,BB$51,0)</f>
        <v>24204277.98</v>
      </c>
      <c r="BC174" s="38">
        <f>BB174+BC20-SUMIF('Background Data'!$A$47:$A$52,'Data Tables'!$B174,'Data Tables'!BC$159:BC$164)+IF($B174=Inputs!$C$72,('Data Tables'!BC$147-'Data Tables'!BC$150-BC$160),0)+SUMIF('Background Data'!$A$67:$A$72,'Data Tables'!$B174,'Data Tables'!BC$159:BC$164)-IF($B174=Inputs!$C$78,BB$138,0)-IF($B174='Utility Modules'!$C$55,BC$51,0)</f>
        <v>24346112.02</v>
      </c>
      <c r="BD174" s="38">
        <f>BC174+BD20-SUMIF('Background Data'!$A$47:$A$52,'Data Tables'!$B174,'Data Tables'!BD$159:BD$164)+IF($B174=Inputs!$C$72,('Data Tables'!BD$147-'Data Tables'!BD$150-BD$160),0)+SUMIF('Background Data'!$A$67:$A$72,'Data Tables'!$B174,'Data Tables'!BD$159:BD$164)-IF($B174=Inputs!$C$78,BC$138,0)-IF($B174='Utility Modules'!$C$55,BD$51,0)</f>
        <v>24484672</v>
      </c>
      <c r="BE174" s="38">
        <f>BD174+BE20-SUMIF('Background Data'!$A$47:$A$52,'Data Tables'!$B174,'Data Tables'!BE$159:BE$164)+IF($B174=Inputs!$C$72,('Data Tables'!BE$147-'Data Tables'!BE$150-BE$160),0)+SUMIF('Background Data'!$A$67:$A$72,'Data Tables'!$B174,'Data Tables'!BE$159:BE$164)-IF($B174=Inputs!$C$78,BD$138,0)-IF($B174='Utility Modules'!$C$55,BE$51,0)</f>
        <v>24445514.14</v>
      </c>
      <c r="BF174" s="38">
        <f>BE174+BF20-SUMIF('Background Data'!$A$47:$A$52,'Data Tables'!$B174,'Data Tables'!BF$159:BF$164)+IF($B174=Inputs!$C$72,('Data Tables'!BF$147-'Data Tables'!BF$150-BF$160),0)+SUMIF('Background Data'!$A$67:$A$72,'Data Tables'!$B174,'Data Tables'!BF$159:BF$164)-IF($B174=Inputs!$C$78,BE$138,0)-IF($B174='Utility Modules'!$C$55,BF$51,0)</f>
        <v>24405270.87</v>
      </c>
      <c r="BG174" s="38">
        <f>BF174+BG20-SUMIF('Background Data'!$A$47:$A$52,'Data Tables'!$B174,'Data Tables'!BG$159:BG$164)+IF($B174=Inputs!$C$72,('Data Tables'!BG$147-'Data Tables'!BG$150-BG$160),0)+SUMIF('Background Data'!$A$67:$A$72,'Data Tables'!$B174,'Data Tables'!BG$159:BG$164)-IF($B174=Inputs!$C$78,BF$138,0)-IF($B174='Utility Modules'!$C$55,BG$51,0)</f>
        <v>24364043.5</v>
      </c>
      <c r="BH174" s="38">
        <f>BG174+BH20-SUMIF('Background Data'!$A$47:$A$52,'Data Tables'!$B174,'Data Tables'!BH$159:BH$164)+IF($B174=Inputs!$C$72,('Data Tables'!BH$147-'Data Tables'!BH$150-BH$160),0)+SUMIF('Background Data'!$A$67:$A$72,'Data Tables'!$B174,'Data Tables'!BH$159:BH$164)-IF($B174=Inputs!$C$78,BG$138,0)-IF($B174='Utility Modules'!$C$55,BH$51,0)</f>
        <v>24321921.24</v>
      </c>
      <c r="BI174" s="38">
        <f>BH174+BI20-SUMIF('Background Data'!$A$47:$A$52,'Data Tables'!$B174,'Data Tables'!BI$159:BI$164)+IF($B174=Inputs!$C$72,('Data Tables'!BI$147-'Data Tables'!BI$150-BI$160),0)+SUMIF('Background Data'!$A$67:$A$72,'Data Tables'!$B174,'Data Tables'!BI$159:BI$164)-IF($B174=Inputs!$C$78,BH$138,0)-IF($B174='Utility Modules'!$C$55,BI$51,0)</f>
        <v>24278972.44</v>
      </c>
      <c r="BJ174" s="38">
        <f>BI174+BJ20-SUMIF('Background Data'!$A$47:$A$52,'Data Tables'!$B174,'Data Tables'!BJ$159:BJ$164)+IF($B174=Inputs!$C$72,('Data Tables'!BJ$147-'Data Tables'!BJ$150-BJ$160),0)+SUMIF('Background Data'!$A$67:$A$72,'Data Tables'!$B174,'Data Tables'!BJ$159:BJ$164)-IF($B174=Inputs!$C$78,BI$138,0)-IF($B174='Utility Modules'!$C$55,BJ$51,0)</f>
        <v>24235265.02</v>
      </c>
      <c r="BK174" s="38">
        <f>BJ174+BK20-SUMIF('Background Data'!$A$47:$A$52,'Data Tables'!$B174,'Data Tables'!BK$159:BK$164)+IF($B174=Inputs!$C$72,('Data Tables'!BK$147-'Data Tables'!BK$150-BK$160),0)+SUMIF('Background Data'!$A$67:$A$72,'Data Tables'!$B174,'Data Tables'!BK$159:BK$164)-IF($B174=Inputs!$C$78,BJ$138,0)-IF($B174='Utility Modules'!$C$55,BK$51,0)</f>
        <v>24190853.73</v>
      </c>
      <c r="BL174" s="38">
        <f>BK174+BL20-SUMIF('Background Data'!$A$47:$A$52,'Data Tables'!$B174,'Data Tables'!BL$159:BL$164)+IF($B174=Inputs!$C$72,('Data Tables'!BL$147-'Data Tables'!BL$150-BL$160),0)+SUMIF('Background Data'!$A$67:$A$72,'Data Tables'!$B174,'Data Tables'!BL$159:BL$164)-IF($B174=Inputs!$C$78,BK$138,0)-IF($B174='Utility Modules'!$C$55,BL$51,0)</f>
        <v>24145769.52</v>
      </c>
      <c r="BM174" s="38">
        <f>BL174+BM20-SUMIF('Background Data'!$A$47:$A$52,'Data Tables'!$B174,'Data Tables'!BM$159:BM$164)+IF($B174=Inputs!$C$72,('Data Tables'!BM$147-'Data Tables'!BM$150-BM$160),0)+SUMIF('Background Data'!$A$67:$A$72,'Data Tables'!$B174,'Data Tables'!BM$159:BM$164)-IF($B174=Inputs!$C$78,BL$138,0)-IF($B174='Utility Modules'!$C$55,BM$51,0)</f>
        <v>24100065.84</v>
      </c>
      <c r="BN174" s="38">
        <f>BM174+BN20-SUMIF('Background Data'!$A$47:$A$52,'Data Tables'!$B174,'Data Tables'!BN$159:BN$164)+IF($B174=Inputs!$C$72,('Data Tables'!BN$147-'Data Tables'!BN$150-BN$160),0)+SUMIF('Background Data'!$A$67:$A$72,'Data Tables'!$B174,'Data Tables'!BN$159:BN$164)-IF($B174=Inputs!$C$78,BM$138,0)-IF($B174='Utility Modules'!$C$55,BN$51,0)</f>
        <v>24053771.98</v>
      </c>
      <c r="BO174" s="38">
        <f>BN174+BO20-SUMIF('Background Data'!$A$47:$A$52,'Data Tables'!$B174,'Data Tables'!BO$159:BO$164)+IF($B174=Inputs!$C$72,('Data Tables'!BO$147-'Data Tables'!BO$150-BO$160),0)+SUMIF('Background Data'!$A$67:$A$72,'Data Tables'!$B174,'Data Tables'!BO$159:BO$164)-IF($B174=Inputs!$C$78,BN$138,0)-IF($B174='Utility Modules'!$C$55,BO$51,0)</f>
        <v>24006919.64</v>
      </c>
      <c r="BP174" s="38">
        <f>BO174+BP20-SUMIF('Background Data'!$A$47:$A$52,'Data Tables'!$B174,'Data Tables'!BP$159:BP$164)+IF($B174=Inputs!$C$72,('Data Tables'!BP$147-'Data Tables'!BP$150-BP$160),0)+SUMIF('Background Data'!$A$67:$A$72,'Data Tables'!$B174,'Data Tables'!BP$159:BP$164)-IF($B174=Inputs!$C$78,BO$138,0)-IF($B174='Utility Modules'!$C$55,BP$51,0)</f>
        <v>23959527.25</v>
      </c>
      <c r="BQ174" s="38">
        <f>BP174+BQ20-SUMIF('Background Data'!$A$47:$A$52,'Data Tables'!$B174,'Data Tables'!BQ$159:BQ$164)+IF($B174=Inputs!$C$72,('Data Tables'!BQ$147-'Data Tables'!BQ$150-BQ$160),0)+SUMIF('Background Data'!$A$67:$A$72,'Data Tables'!$B174,'Data Tables'!BQ$159:BQ$164)-IF($B174=Inputs!$C$78,BP$138,0)-IF($B174='Utility Modules'!$C$55,BQ$51,0)</f>
        <v>23911617.61</v>
      </c>
      <c r="BR174" s="38">
        <f>BQ174+BR20-SUMIF('Background Data'!$A$47:$A$52,'Data Tables'!$B174,'Data Tables'!BR$159:BR$164)+IF($B174=Inputs!$C$72,('Data Tables'!BR$147-'Data Tables'!BR$150-BR$160),0)+SUMIF('Background Data'!$A$67:$A$72,'Data Tables'!$B174,'Data Tables'!BR$159:BR$164)-IF($B174=Inputs!$C$78,BQ$138,0)-IF($B174='Utility Modules'!$C$55,BR$51,0)</f>
        <v>23863205.98</v>
      </c>
      <c r="BS174" s="38">
        <f>BR174+BS20-SUMIF('Background Data'!$A$47:$A$52,'Data Tables'!$B174,'Data Tables'!BS$159:BS$164)+IF($B174=Inputs!$C$72,('Data Tables'!BS$147-'Data Tables'!BS$150-BS$160),0)+SUMIF('Background Data'!$A$67:$A$72,'Data Tables'!$B174,'Data Tables'!BS$159:BS$164)-IF($B174=Inputs!$C$78,BR$138,0)-IF($B174='Utility Modules'!$C$55,BS$51,0)</f>
        <v>23814299.76</v>
      </c>
      <c r="BT174" s="38">
        <f>BS174+BT20-SUMIF('Background Data'!$A$47:$A$52,'Data Tables'!$B174,'Data Tables'!BT$159:BT$164)+IF($B174=Inputs!$C$72,('Data Tables'!BT$147-'Data Tables'!BT$150-BT$160),0)+SUMIF('Background Data'!$A$67:$A$72,'Data Tables'!$B174,'Data Tables'!BT$159:BT$164)-IF($B174=Inputs!$C$78,BS$138,0)-IF($B174='Utility Modules'!$C$55,BT$51,0)</f>
        <v>23764912.06</v>
      </c>
      <c r="BU174" s="38">
        <f>BT174+BU20-SUMIF('Background Data'!$A$47:$A$52,'Data Tables'!$B174,'Data Tables'!BU$159:BU$164)+IF($B174=Inputs!$C$72,('Data Tables'!BU$147-'Data Tables'!BU$150-BU$160),0)+SUMIF('Background Data'!$A$67:$A$72,'Data Tables'!$B174,'Data Tables'!BU$159:BU$164)-IF($B174=Inputs!$C$78,BT$138,0)-IF($B174='Utility Modules'!$C$55,BU$51,0)</f>
        <v>23715046.09</v>
      </c>
      <c r="BV174" s="38">
        <f>BU174+BV20-SUMIF('Background Data'!$A$47:$A$52,'Data Tables'!$B174,'Data Tables'!BV$159:BV$164)+IF($B174=Inputs!$C$72,('Data Tables'!BV$147-'Data Tables'!BV$150-BV$160),0)+SUMIF('Background Data'!$A$67:$A$72,'Data Tables'!$B174,'Data Tables'!BV$159:BV$164)-IF($B174=Inputs!$C$78,BU$138,0)-IF($B174='Utility Modules'!$C$55,BV$51,0)</f>
        <v>23664710.35</v>
      </c>
      <c r="BW174" s="38">
        <f>BV174+BW20-SUMIF('Background Data'!$A$47:$A$52,'Data Tables'!$B174,'Data Tables'!BW$159:BW$164)+IF($B174=Inputs!$C$72,('Data Tables'!BW$147-'Data Tables'!BW$150-BW$160),0)+SUMIF('Background Data'!$A$67:$A$72,'Data Tables'!$B174,'Data Tables'!BW$159:BW$164)-IF($B174=Inputs!$C$78,BV$138,0)-IF($B174='Utility Modules'!$C$55,BW$51,0)</f>
        <v>23613908.46</v>
      </c>
      <c r="BX174" s="38">
        <f>BW174+BX20-SUMIF('Background Data'!$A$47:$A$52,'Data Tables'!$B174,'Data Tables'!BX$159:BX$164)+IF($B174=Inputs!$C$72,('Data Tables'!BX$147-'Data Tables'!BX$150-BX$160),0)+SUMIF('Background Data'!$A$67:$A$72,'Data Tables'!$B174,'Data Tables'!BX$159:BX$164)-IF($B174=Inputs!$C$78,BW$138,0)-IF($B174='Utility Modules'!$C$55,BX$51,0)</f>
        <v>23562631.75</v>
      </c>
      <c r="BY174" s="38">
        <f>BX174+BY20-SUMIF('Background Data'!$A$47:$A$52,'Data Tables'!$B174,'Data Tables'!BY$159:BY$164)+IF($B174=Inputs!$C$72,('Data Tables'!BY$147-'Data Tables'!BY$150-BY$160),0)+SUMIF('Background Data'!$A$67:$A$72,'Data Tables'!$B174,'Data Tables'!BY$159:BY$164)-IF($B174=Inputs!$C$78,BX$138,0)-IF($B174='Utility Modules'!$C$55,BY$51,0)</f>
        <v>23510891.02</v>
      </c>
      <c r="BZ174" s="38">
        <f>BY174+BZ20-SUMIF('Background Data'!$A$47:$A$52,'Data Tables'!$B174,'Data Tables'!BZ$159:BZ$164)+IF($B174=Inputs!$C$72,('Data Tables'!BZ$147-'Data Tables'!BZ$150-BZ$160),0)+SUMIF('Background Data'!$A$67:$A$72,'Data Tables'!$B174,'Data Tables'!BZ$159:BZ$164)-IF($B174=Inputs!$C$78,BY$138,0)-IF($B174='Utility Modules'!$C$55,BZ$51,0)</f>
        <v>23458683.89</v>
      </c>
      <c r="CA174" s="38">
        <f>BZ174+CA20-SUMIF('Background Data'!$A$47:$A$52,'Data Tables'!$B174,'Data Tables'!CA$159:CA$164)+IF($B174=Inputs!$C$72,('Data Tables'!CA$147-'Data Tables'!CA$150-CA$160),0)+SUMIF('Background Data'!$A$67:$A$72,'Data Tables'!$B174,'Data Tables'!CA$159:CA$164)-IF($B174=Inputs!$C$78,BZ$138,0)-IF($B174='Utility Modules'!$C$55,CA$51,0)</f>
        <v>23406012.35</v>
      </c>
      <c r="CB174" s="38">
        <f>CA174+CB20-SUMIF('Background Data'!$A$47:$A$52,'Data Tables'!$B174,'Data Tables'!CB$159:CB$164)+IF($B174=Inputs!$C$72,('Data Tables'!CB$147-'Data Tables'!CB$150-CB$160),0)+SUMIF('Background Data'!$A$67:$A$72,'Data Tables'!$B174,'Data Tables'!CB$159:CB$164)-IF($B174=Inputs!$C$78,CA$138,0)-IF($B174='Utility Modules'!$C$55,CB$51,0)</f>
        <v>23352872.41</v>
      </c>
      <c r="CC174" s="38">
        <f>CB174+CC20-SUMIF('Background Data'!$A$47:$A$52,'Data Tables'!$B174,'Data Tables'!CC$159:CC$164)+IF($B174=Inputs!$C$72,('Data Tables'!CC$147-'Data Tables'!CC$150-CC$160),0)+SUMIF('Background Data'!$A$67:$A$72,'Data Tables'!$B174,'Data Tables'!CC$159:CC$164)-IF($B174=Inputs!$C$78,CB$138,0)-IF($B174='Utility Modules'!$C$55,CC$51,0)</f>
        <v>23299264.97</v>
      </c>
      <c r="CD174" s="38">
        <f>CC174+CD20-SUMIF('Background Data'!$A$47:$A$52,'Data Tables'!$B174,'Data Tables'!CD$159:CD$164)+IF($B174=Inputs!$C$72,('Data Tables'!CD$147-'Data Tables'!CD$150-CD$160),0)+SUMIF('Background Data'!$A$67:$A$72,'Data Tables'!$B174,'Data Tables'!CD$159:CD$164)-IF($B174=Inputs!$C$78,CC$138,0)-IF($B174='Utility Modules'!$C$55,CD$51,0)</f>
        <v>23245188.14</v>
      </c>
      <c r="CE174" s="38">
        <f>CD174+CE20-SUMIF('Background Data'!$A$47:$A$52,'Data Tables'!$B174,'Data Tables'!CE$159:CE$164)+IF($B174=Inputs!$C$72,('Data Tables'!CE$147-'Data Tables'!CE$150-CE$160),0)+SUMIF('Background Data'!$A$67:$A$72,'Data Tables'!$B174,'Data Tables'!CE$159:CE$164)-IF($B174=Inputs!$C$78,CD$138,0)-IF($B174='Utility Modules'!$C$55,CE$51,0)</f>
        <v>23190636.93</v>
      </c>
      <c r="CF174" s="38">
        <f>CE174+CF20-SUMIF('Background Data'!$A$47:$A$52,'Data Tables'!$B174,'Data Tables'!CF$159:CF$164)+IF($B174=Inputs!$C$72,('Data Tables'!CF$147-'Data Tables'!CF$150-CF$160),0)+SUMIF('Background Data'!$A$67:$A$72,'Data Tables'!$B174,'Data Tables'!CF$159:CF$164)-IF($B174=Inputs!$C$78,CE$138,0)-IF($B174='Utility Modules'!$C$55,CF$51,0)</f>
        <v>23135611.16</v>
      </c>
      <c r="CG174" s="38">
        <f>CF174+CG20-SUMIF('Background Data'!$A$47:$A$52,'Data Tables'!$B174,'Data Tables'!CG$159:CG$164)+IF($B174=Inputs!$C$72,('Data Tables'!CG$147-'Data Tables'!CG$150-CG$160),0)+SUMIF('Background Data'!$A$67:$A$72,'Data Tables'!$B174,'Data Tables'!CG$159:CG$164)-IF($B174=Inputs!$C$78,CF$138,0)-IF($B174='Utility Modules'!$C$55,CG$51,0)</f>
        <v>23080106.09</v>
      </c>
      <c r="CH174" s="38">
        <f>CG174+CH20-SUMIF('Background Data'!$A$47:$A$52,'Data Tables'!$B174,'Data Tables'!CH$159:CH$164)+IF($B174=Inputs!$C$72,('Data Tables'!CH$147-'Data Tables'!CH$150-CH$160),0)+SUMIF('Background Data'!$A$67:$A$72,'Data Tables'!$B174,'Data Tables'!CH$159:CH$164)-IF($B174=Inputs!$C$78,CG$138,0)-IF($B174='Utility Modules'!$C$55,CH$51,0)</f>
        <v>23024121.09</v>
      </c>
      <c r="CI174" s="38">
        <f>CH174+CI20-SUMIF('Background Data'!$A$47:$A$52,'Data Tables'!$B174,'Data Tables'!CI$159:CI$164)+IF($B174=Inputs!$C$72,('Data Tables'!CI$147-'Data Tables'!CI$150-CI$160),0)+SUMIF('Background Data'!$A$67:$A$72,'Data Tables'!$B174,'Data Tables'!CI$159:CI$164)-IF($B174=Inputs!$C$78,CH$138,0)-IF($B174='Utility Modules'!$C$55,CI$51,0)</f>
        <v>22968489.86</v>
      </c>
      <c r="CJ174" s="38">
        <f>CI174+CJ20-SUMIF('Background Data'!$A$47:$A$52,'Data Tables'!$B174,'Data Tables'!CJ$159:CJ$164)+IF($B174=Inputs!$C$72,('Data Tables'!CJ$147-'Data Tables'!CJ$150-CJ$160),0)+SUMIF('Background Data'!$A$67:$A$72,'Data Tables'!$B174,'Data Tables'!CJ$159:CJ$164)-IF($B174=Inputs!$C$78,CI$138,0)-IF($B174='Utility Modules'!$C$55,CJ$51,0)</f>
        <v>22913166.65</v>
      </c>
      <c r="CK174" s="38">
        <f>CJ174+CK20-SUMIF('Background Data'!$A$47:$A$52,'Data Tables'!$B174,'Data Tables'!CK$159:CK$164)+IF($B174=Inputs!$C$72,('Data Tables'!CK$147-'Data Tables'!CK$150-CK$160),0)+SUMIF('Background Data'!$A$67:$A$72,'Data Tables'!$B174,'Data Tables'!CK$159:CK$164)-IF($B174=Inputs!$C$78,CJ$138,0)-IF($B174='Utility Modules'!$C$55,CK$51,0)</f>
        <v>22858090.38</v>
      </c>
      <c r="CL174" s="38">
        <f>CK174+CL20-SUMIF('Background Data'!$A$47:$A$52,'Data Tables'!$B174,'Data Tables'!CL$159:CL$164)+IF($B174=Inputs!$C$72,('Data Tables'!CL$147-'Data Tables'!CL$150-CL$160),0)+SUMIF('Background Data'!$A$67:$A$72,'Data Tables'!$B174,'Data Tables'!CL$159:CL$164)-IF($B174=Inputs!$C$78,CK$138,0)-IF($B174='Utility Modules'!$C$55,CL$51,0)</f>
        <v>22803201.43</v>
      </c>
      <c r="CM174" s="38">
        <f>CL174+CM20-SUMIF('Background Data'!$A$47:$A$52,'Data Tables'!$B174,'Data Tables'!CM$159:CM$164)+IF($B174=Inputs!$C$72,('Data Tables'!CM$147-'Data Tables'!CM$150-CM$160),0)+SUMIF('Background Data'!$A$67:$A$72,'Data Tables'!$B174,'Data Tables'!CM$159:CM$164)-IF($B174=Inputs!$C$78,CL$138,0)-IF($B174='Utility Modules'!$C$55,CM$51,0)</f>
        <v>22748450.84</v>
      </c>
      <c r="CN174" s="38">
        <f>CM174+CN20-SUMIF('Background Data'!$A$47:$A$52,'Data Tables'!$B174,'Data Tables'!CN$159:CN$164)+IF($B174=Inputs!$C$72,('Data Tables'!CN$147-'Data Tables'!CN$150-CN$160),0)+SUMIF('Background Data'!$A$67:$A$72,'Data Tables'!$B174,'Data Tables'!CN$159:CN$164)-IF($B174=Inputs!$C$78,CM$138,0)-IF($B174='Utility Modules'!$C$55,CN$51,0)</f>
        <v>22693794</v>
      </c>
      <c r="CO174" s="38">
        <f>CN174+CO20-SUMIF('Background Data'!$A$47:$A$52,'Data Tables'!$B174,'Data Tables'!CO$159:CO$164)+IF($B174=Inputs!$C$72,('Data Tables'!CO$147-'Data Tables'!CO$150-CO$160),0)+SUMIF('Background Data'!$A$67:$A$72,'Data Tables'!$B174,'Data Tables'!CO$159:CO$164)-IF($B174=Inputs!$C$78,CN$138,0)-IF($B174='Utility Modules'!$C$55,CO$51,0)</f>
        <v>22639194.84</v>
      </c>
      <c r="CP174" s="38">
        <f>CO174+CP20-SUMIF('Background Data'!$A$47:$A$52,'Data Tables'!$B174,'Data Tables'!CP$159:CP$164)+IF($B174=Inputs!$C$72,('Data Tables'!CP$147-'Data Tables'!CP$150-CP$160),0)+SUMIF('Background Data'!$A$67:$A$72,'Data Tables'!$B174,'Data Tables'!CP$159:CP$164)-IF($B174=Inputs!$C$78,CO$138,0)-IF($B174='Utility Modules'!$C$55,CP$51,0)</f>
        <v>22584621.31</v>
      </c>
      <c r="CQ174" s="38">
        <f>CP174+CQ20-SUMIF('Background Data'!$A$47:$A$52,'Data Tables'!$B174,'Data Tables'!CQ$159:CQ$164)+IF($B174=Inputs!$C$72,('Data Tables'!CQ$147-'Data Tables'!CQ$150-CQ$160),0)+SUMIF('Background Data'!$A$67:$A$72,'Data Tables'!$B174,'Data Tables'!CQ$159:CQ$164)-IF($B174=Inputs!$C$78,CP$138,0)-IF($B174='Utility Modules'!$C$55,CQ$51,0)</f>
        <v>22530044.53</v>
      </c>
      <c r="CR174" s="38">
        <f>CQ174+CR20-SUMIF('Background Data'!$A$47:$A$52,'Data Tables'!$B174,'Data Tables'!CR$159:CR$164)+IF($B174=Inputs!$C$72,('Data Tables'!CR$147-'Data Tables'!CR$150-CR$160),0)+SUMIF('Background Data'!$A$67:$A$72,'Data Tables'!$B174,'Data Tables'!CR$159:CR$164)-IF($B174=Inputs!$C$78,CQ$138,0)-IF($B174='Utility Modules'!$C$55,CR$51,0)</f>
        <v>22475441.67</v>
      </c>
      <c r="CS174" s="38">
        <f>CR174+CS20-SUMIF('Background Data'!$A$47:$A$52,'Data Tables'!$B174,'Data Tables'!CS$159:CS$164)+IF($B174=Inputs!$C$72,('Data Tables'!CS$147-'Data Tables'!CS$150-CS$160),0)+SUMIF('Background Data'!$A$67:$A$72,'Data Tables'!$B174,'Data Tables'!CS$159:CS$164)-IF($B174=Inputs!$C$78,CR$138,0)-IF($B174='Utility Modules'!$C$55,CS$51,0)</f>
        <v>22420791.37</v>
      </c>
      <c r="CT174" s="38">
        <f>CS174+CT20-SUMIF('Background Data'!$A$47:$A$52,'Data Tables'!$B174,'Data Tables'!CT$159:CT$164)+IF($B174=Inputs!$C$72,('Data Tables'!CT$147-'Data Tables'!CT$150-CT$160),0)+SUMIF('Background Data'!$A$67:$A$72,'Data Tables'!$B174,'Data Tables'!CT$159:CT$164)-IF($B174=Inputs!$C$78,CS$138,0)-IF($B174='Utility Modules'!$C$55,CT$51,0)</f>
        <v>22366076.83</v>
      </c>
      <c r="CU174" s="38">
        <f>CT174+CU20-SUMIF('Background Data'!$A$47:$A$52,'Data Tables'!$B174,'Data Tables'!CU$159:CU$164)+IF($B174=Inputs!$C$72,('Data Tables'!CU$147-'Data Tables'!CU$150-CU$160),0)+SUMIF('Background Data'!$A$67:$A$72,'Data Tables'!$B174,'Data Tables'!CU$159:CU$164)-IF($B174=Inputs!$C$78,CT$138,0)-IF($B174='Utility Modules'!$C$55,CU$51,0)</f>
        <v>22311283.03</v>
      </c>
      <c r="CV174" s="38">
        <f>CU174+CV20-SUMIF('Background Data'!$A$47:$A$52,'Data Tables'!$B174,'Data Tables'!CV$159:CV$164)+IF($B174=Inputs!$C$72,('Data Tables'!CV$147-'Data Tables'!CV$150-CV$160),0)+SUMIF('Background Data'!$A$67:$A$72,'Data Tables'!$B174,'Data Tables'!CV$159:CV$164)-IF($B174=Inputs!$C$78,CU$138,0)-IF($B174='Utility Modules'!$C$55,CV$51,0)</f>
        <v>22256395.45</v>
      </c>
      <c r="CW174" s="38">
        <f>CV174+CW20-SUMIF('Background Data'!$A$47:$A$52,'Data Tables'!$B174,'Data Tables'!CW$159:CW$164)+IF($B174=Inputs!$C$72,('Data Tables'!CW$147-'Data Tables'!CW$150-CW$160),0)+SUMIF('Background Data'!$A$67:$A$72,'Data Tables'!$B174,'Data Tables'!CW$159:CW$164)-IF($B174=Inputs!$C$78,CV$138,0)-IF($B174='Utility Modules'!$C$55,CW$51,0)</f>
        <v>22201404.51</v>
      </c>
      <c r="CX174" s="38">
        <f>CW174+CX20-SUMIF('Background Data'!$A$47:$A$52,'Data Tables'!$B174,'Data Tables'!CX$159:CX$164)+IF($B174=Inputs!$C$72,('Data Tables'!CX$147-'Data Tables'!CX$150-CX$160),0)+SUMIF('Background Data'!$A$67:$A$72,'Data Tables'!$B174,'Data Tables'!CX$159:CX$164)-IF($B174=Inputs!$C$78,CW$138,0)-IF($B174='Utility Modules'!$C$55,CX$51,0)</f>
        <v>22146300.32</v>
      </c>
      <c r="CY174" s="38">
        <f>CX174+CY20-SUMIF('Background Data'!$A$47:$A$52,'Data Tables'!$B174,'Data Tables'!CY$159:CY$164)+IF($B174=Inputs!$C$72,('Data Tables'!CY$147-'Data Tables'!CY$150-CY$160),0)+SUMIF('Background Data'!$A$67:$A$72,'Data Tables'!$B174,'Data Tables'!CY$159:CY$164)-IF($B174=Inputs!$C$78,CX$138,0)-IF($B174='Utility Modules'!$C$55,CY$51,0)</f>
        <v>22091075.52</v>
      </c>
      <c r="CZ174" s="38">
        <f>CY174+CZ20-SUMIF('Background Data'!$A$47:$A$52,'Data Tables'!$B174,'Data Tables'!CZ$159:CZ$164)+IF($B174=Inputs!$C$72,('Data Tables'!CZ$147-'Data Tables'!CZ$150-CZ$160),0)+SUMIF('Background Data'!$A$67:$A$72,'Data Tables'!$B174,'Data Tables'!CZ$159:CZ$164)-IF($B174=Inputs!$C$78,CY$138,0)-IF($B174='Utility Modules'!$C$55,CZ$51,0)</f>
        <v>22035722.96</v>
      </c>
      <c r="DA174" s="38">
        <f>CZ174+DA20-SUMIF('Background Data'!$A$47:$A$52,'Data Tables'!$B174,'Data Tables'!DA$159:DA$164)+IF($B174=Inputs!$C$72,('Data Tables'!DA$147-'Data Tables'!DA$150-DA$160),0)+SUMIF('Background Data'!$A$67:$A$72,'Data Tables'!$B174,'Data Tables'!DA$159:DA$164)-IF($B174=Inputs!$C$78,CZ$138,0)-IF($B174='Utility Modules'!$C$55,DA$51,0)</f>
        <v>21980237.6</v>
      </c>
      <c r="DB174" s="38">
        <f>DA174+DB20-SUMIF('Background Data'!$A$47:$A$52,'Data Tables'!$B174,'Data Tables'!DB$159:DB$164)+IF($B174=Inputs!$C$72,('Data Tables'!DB$147-'Data Tables'!DB$150-DB$160),0)+SUMIF('Background Data'!$A$67:$A$72,'Data Tables'!$B174,'Data Tables'!DB$159:DB$164)-IF($B174=Inputs!$C$78,DA$138,0)-IF($B174='Utility Modules'!$C$55,DB$51,0)</f>
        <v>21924614.9</v>
      </c>
      <c r="DC174" s="38">
        <f>DB174+DC20-SUMIF('Background Data'!$A$47:$A$52,'Data Tables'!$B174,'Data Tables'!DC$159:DC$164)+IF($B174=Inputs!$C$72,('Data Tables'!DC$147-'Data Tables'!DC$150-DC$160),0)+SUMIF('Background Data'!$A$67:$A$72,'Data Tables'!$B174,'Data Tables'!DC$159:DC$164)-IF($B174=Inputs!$C$78,DB$138,0)-IF($B174='Utility Modules'!$C$55,DC$51,0)</f>
        <v>21868850.65</v>
      </c>
      <c r="DD174" s="38">
        <f>DC174+DD20-SUMIF('Background Data'!$A$47:$A$52,'Data Tables'!$B174,'Data Tables'!DD$159:DD$164)+IF($B174=Inputs!$C$72,('Data Tables'!DD$147-'Data Tables'!DD$150-DD$160),0)+SUMIF('Background Data'!$A$67:$A$72,'Data Tables'!$B174,'Data Tables'!DD$159:DD$164)-IF($B174=Inputs!$C$78,DC$138,0)-IF($B174='Utility Modules'!$C$55,DD$51,0)</f>
        <v>21812942.28</v>
      </c>
      <c r="DE174" s="38">
        <f>DD174+DE20-SUMIF('Background Data'!$A$47:$A$52,'Data Tables'!$B174,'Data Tables'!DE$159:DE$164)+IF($B174=Inputs!$C$72,('Data Tables'!DE$147-'Data Tables'!DE$150-DE$160),0)+SUMIF('Background Data'!$A$67:$A$72,'Data Tables'!$B174,'Data Tables'!DE$159:DE$164)-IF($B174=Inputs!$C$78,DD$138,0)-IF($B174='Utility Modules'!$C$55,DE$51,0)</f>
        <v>21756887.09</v>
      </c>
      <c r="DF174" s="38">
        <f>DE174+DF20-SUMIF('Background Data'!$A$47:$A$52,'Data Tables'!$B174,'Data Tables'!DF$159:DF$164)+IF($B174=Inputs!$C$72,('Data Tables'!DF$147-'Data Tables'!DF$150-DF$160),0)+SUMIF('Background Data'!$A$67:$A$72,'Data Tables'!$B174,'Data Tables'!DF$159:DF$164)-IF($B174=Inputs!$C$78,DE$138,0)-IF($B174='Utility Modules'!$C$55,DF$51,0)</f>
        <v>21700683.63</v>
      </c>
      <c r="DG174" s="38">
        <f>DF174+DG20-SUMIF('Background Data'!$A$47:$A$52,'Data Tables'!$B174,'Data Tables'!DG$159:DG$164)+IF($B174=Inputs!$C$72,('Data Tables'!DG$147-'Data Tables'!DG$150-DG$160),0)+SUMIF('Background Data'!$A$67:$A$72,'Data Tables'!$B174,'Data Tables'!DG$159:DG$164)-IF($B174=Inputs!$C$78,DF$138,0)-IF($B174='Utility Modules'!$C$55,DG$51,0)</f>
        <v>21644330.67</v>
      </c>
      <c r="DH174" s="38">
        <f>DG174+DH20-SUMIF('Background Data'!$A$47:$A$52,'Data Tables'!$B174,'Data Tables'!DH$159:DH$164)+IF($B174=Inputs!$C$72,('Data Tables'!DH$147-'Data Tables'!DH$150-DH$160),0)+SUMIF('Background Data'!$A$67:$A$72,'Data Tables'!$B174,'Data Tables'!DH$159:DH$164)-IF($B174=Inputs!$C$78,DG$138,0)-IF($B174='Utility Modules'!$C$55,DH$51,0)</f>
        <v>21587826.35</v>
      </c>
      <c r="DI174" s="38">
        <f>DH174+DI20-SUMIF('Background Data'!$A$47:$A$52,'Data Tables'!$B174,'Data Tables'!DI$159:DI$164)+IF($B174=Inputs!$C$72,('Data Tables'!DI$147-'Data Tables'!DI$150-DI$160),0)+SUMIF('Background Data'!$A$67:$A$72,'Data Tables'!$B174,'Data Tables'!DI$159:DI$164)-IF($B174=Inputs!$C$78,DH$138,0)-IF($B174='Utility Modules'!$C$55,DI$51,0)</f>
        <v>21531171.12</v>
      </c>
      <c r="DJ174" s="38">
        <f>DI174+DJ20-SUMIF('Background Data'!$A$47:$A$52,'Data Tables'!$B174,'Data Tables'!DJ$159:DJ$164)+IF($B174=Inputs!$C$72,('Data Tables'!DJ$147-'Data Tables'!DJ$150-DJ$160),0)+SUMIF('Background Data'!$A$67:$A$72,'Data Tables'!$B174,'Data Tables'!DJ$159:DJ$164)-IF($B174=Inputs!$C$78,DI$138,0)-IF($B174='Utility Modules'!$C$55,DJ$51,0)</f>
        <v>21474364.65</v>
      </c>
      <c r="DK174" s="38">
        <f>DJ174+DK20-SUMIF('Background Data'!$A$47:$A$52,'Data Tables'!$B174,'Data Tables'!DK$159:DK$164)+IF($B174=Inputs!$C$72,('Data Tables'!DK$147-'Data Tables'!DK$150-DK$160),0)+SUMIF('Background Data'!$A$67:$A$72,'Data Tables'!$B174,'Data Tables'!DK$159:DK$164)-IF($B174=Inputs!$C$78,DJ$138,0)-IF($B174='Utility Modules'!$C$55,DK$51,0)</f>
        <v>21417407.33</v>
      </c>
      <c r="DL174" s="38">
        <f>DK174+DL20-SUMIF('Background Data'!$A$47:$A$52,'Data Tables'!$B174,'Data Tables'!DL$159:DL$164)+IF($B174=Inputs!$C$72,('Data Tables'!DL$147-'Data Tables'!DL$150-DL$160),0)+SUMIF('Background Data'!$A$67:$A$72,'Data Tables'!$B174,'Data Tables'!DL$159:DL$164)-IF($B174=Inputs!$C$78,DK$138,0)-IF($B174='Utility Modules'!$C$55,DL$51,0)</f>
        <v>21360299.34</v>
      </c>
      <c r="DM174" s="38">
        <f>DL174+DM20-SUMIF('Background Data'!$A$47:$A$52,'Data Tables'!$B174,'Data Tables'!DM$159:DM$164)+IF($B174=Inputs!$C$72,('Data Tables'!DM$147-'Data Tables'!DM$150-DM$160),0)+SUMIF('Background Data'!$A$67:$A$72,'Data Tables'!$B174,'Data Tables'!DM$159:DM$164)-IF($B174=Inputs!$C$78,DL$138,0)-IF($B174='Utility Modules'!$C$55,DM$51,0)</f>
        <v>21303041.53</v>
      </c>
      <c r="DN174" s="38">
        <f>DM174+DN20-SUMIF('Background Data'!$A$47:$A$52,'Data Tables'!$B174,'Data Tables'!DN$159:DN$164)+IF($B174=Inputs!$C$72,('Data Tables'!DN$147-'Data Tables'!DN$150-DN$160),0)+SUMIF('Background Data'!$A$67:$A$72,'Data Tables'!$B174,'Data Tables'!DN$159:DN$164)-IF($B174=Inputs!$C$78,DM$138,0)-IF($B174='Utility Modules'!$C$55,DN$51,0)</f>
        <v>21245634.73</v>
      </c>
      <c r="DO174" s="38">
        <f>DN174+DO20-SUMIF('Background Data'!$A$47:$A$52,'Data Tables'!$B174,'Data Tables'!DO$159:DO$164)+IF($B174=Inputs!$C$72,('Data Tables'!DO$147-'Data Tables'!DO$150-DO$160),0)+SUMIF('Background Data'!$A$67:$A$72,'Data Tables'!$B174,'Data Tables'!DO$159:DO$164)-IF($B174=Inputs!$C$78,DN$138,0)-IF($B174='Utility Modules'!$C$55,DO$51,0)</f>
        <v>21188079.71</v>
      </c>
      <c r="DP174" s="38">
        <f>DO174+DP20-SUMIF('Background Data'!$A$47:$A$52,'Data Tables'!$B174,'Data Tables'!DP$159:DP$164)+IF($B174=Inputs!$C$72,('Data Tables'!DP$147-'Data Tables'!DP$150-DP$160),0)+SUMIF('Background Data'!$A$67:$A$72,'Data Tables'!$B174,'Data Tables'!DP$159:DP$164)-IF($B174=Inputs!$C$78,DO$138,0)-IF($B174='Utility Modules'!$C$55,DP$51,0)</f>
        <v>21130377.77</v>
      </c>
      <c r="DQ174" s="38">
        <f>DP174+DQ20-SUMIF('Background Data'!$A$47:$A$52,'Data Tables'!$B174,'Data Tables'!DQ$159:DQ$164)+IF($B174=Inputs!$C$72,('Data Tables'!DQ$147-'Data Tables'!DQ$150-DQ$160),0)+SUMIF('Background Data'!$A$67:$A$72,'Data Tables'!$B174,'Data Tables'!DQ$159:DQ$164)-IF($B174=Inputs!$C$78,DP$138,0)-IF($B174='Utility Modules'!$C$55,DQ$51,0)</f>
        <v>21072529.98</v>
      </c>
      <c r="DR174" s="38">
        <f>DQ174+DR20-SUMIF('Background Data'!$A$47:$A$52,'Data Tables'!$B174,'Data Tables'!DR$159:DR$164)+IF($B174=Inputs!$C$72,('Data Tables'!DR$147-'Data Tables'!DR$150-DR$160),0)+SUMIF('Background Data'!$A$67:$A$72,'Data Tables'!$B174,'Data Tables'!DR$159:DR$164)-IF($B174=Inputs!$C$78,DQ$138,0)-IF($B174='Utility Modules'!$C$55,DR$51,0)</f>
        <v>21014537.86</v>
      </c>
    </row>
    <row r="175" ht="14.25" customHeight="1">
      <c r="B175" s="277" t="str">
        <f>'Fund Raising'!B37</f>
        <v>Community</v>
      </c>
      <c r="C175" s="38">
        <f>C38-SUMIF('Background Data'!$A$47:$A$52,'Data Tables'!$B175,'Data Tables'!C$159:C$164)+IF($B175=Inputs!$C$72,('Data Tables'!C$147-'Data Tables'!C$150-C$160),0)+SUMIF('Background Data'!$A$67:$A$72,'Data Tables'!$B175,'Data Tables'!C$159:C$164)-IF($B175=Inputs!$C$78,C$138,0)-IF($B175='Utility Modules'!$C$55,C$51,0)</f>
        <v>0</v>
      </c>
      <c r="D175" s="38">
        <f>C175+D21-SUMIF('Background Data'!$A$47:$A$52,'Data Tables'!$B175,'Data Tables'!D$159:D$164)+IF($B175=Inputs!$C$72,('Data Tables'!D$147-'Data Tables'!D$150-D$160),0)+SUMIF('Background Data'!$A$67:$A$72,'Data Tables'!$B175,'Data Tables'!D$159:D$164)-IF($B175=Inputs!$C$78,C$138,0)-IF($B175='Utility Modules'!$C$55,D$51,0)</f>
        <v>0</v>
      </c>
      <c r="E175" s="38">
        <f>D175+E21-SUMIF('Background Data'!$A$47:$A$52,'Data Tables'!$B175,'Data Tables'!E$159:E$164)+IF($B175=Inputs!$C$72,('Data Tables'!E$147-'Data Tables'!E$150-E$160),0)+SUMIF('Background Data'!$A$67:$A$72,'Data Tables'!$B175,'Data Tables'!E$159:E$164)-IF($B175=Inputs!$C$78,D$138,0)-IF($B175='Utility Modules'!$C$55,E$51,0)</f>
        <v>0</v>
      </c>
      <c r="F175" s="38">
        <f>E175+F21-SUMIF('Background Data'!$A$47:$A$52,'Data Tables'!$B175,'Data Tables'!F$159:F$164)+IF($B175=Inputs!$C$72,('Data Tables'!F$147-'Data Tables'!F$150-F$160),0)+SUMIF('Background Data'!$A$67:$A$72,'Data Tables'!$B175,'Data Tables'!F$159:F$164)-IF($B175=Inputs!$C$78,E$138,0)-IF($B175='Utility Modules'!$C$55,F$51,0)</f>
        <v>0</v>
      </c>
      <c r="G175" s="38">
        <f>F175+G21-SUMIF('Background Data'!$A$47:$A$52,'Data Tables'!$B175,'Data Tables'!G$159:G$164)+IF($B175=Inputs!$C$72,('Data Tables'!G$147-'Data Tables'!G$150-G$160),0)+SUMIF('Background Data'!$A$67:$A$72,'Data Tables'!$B175,'Data Tables'!G$159:G$164)-IF($B175=Inputs!$C$78,F$138,0)-IF($B175='Utility Modules'!$C$55,G$51,0)</f>
        <v>0</v>
      </c>
      <c r="H175" s="38">
        <f>G175+H21-SUMIF('Background Data'!$A$47:$A$52,'Data Tables'!$B175,'Data Tables'!H$159:H$164)+IF($B175=Inputs!$C$72,('Data Tables'!H$147-'Data Tables'!H$150-H$160),0)+SUMIF('Background Data'!$A$67:$A$72,'Data Tables'!$B175,'Data Tables'!H$159:H$164)-IF($B175=Inputs!$C$78,G$138,0)-IF($B175='Utility Modules'!$C$55,H$51,0)</f>
        <v>0</v>
      </c>
      <c r="I175" s="38">
        <f>H175+I21-SUMIF('Background Data'!$A$47:$A$52,'Data Tables'!$B175,'Data Tables'!I$159:I$164)+IF($B175=Inputs!$C$72,('Data Tables'!I$147-'Data Tables'!I$150-I$160),0)+SUMIF('Background Data'!$A$67:$A$72,'Data Tables'!$B175,'Data Tables'!I$159:I$164)-IF($B175=Inputs!$C$78,H$138,0)-IF($B175='Utility Modules'!$C$55,I$51,0)</f>
        <v>0</v>
      </c>
      <c r="J175" s="38">
        <f>I175+J21-SUMIF('Background Data'!$A$47:$A$52,'Data Tables'!$B175,'Data Tables'!J$159:J$164)+IF($B175=Inputs!$C$72,('Data Tables'!J$147-'Data Tables'!J$150-J$160),0)+SUMIF('Background Data'!$A$67:$A$72,'Data Tables'!$B175,'Data Tables'!J$159:J$164)-IF($B175=Inputs!$C$78,I$138,0)-IF($B175='Utility Modules'!$C$55,J$51,0)</f>
        <v>0</v>
      </c>
      <c r="K175" s="38">
        <f>J175+K21-SUMIF('Background Data'!$A$47:$A$52,'Data Tables'!$B175,'Data Tables'!K$159:K$164)+IF($B175=Inputs!$C$72,('Data Tables'!K$147-'Data Tables'!K$150-K$160),0)+SUMIF('Background Data'!$A$67:$A$72,'Data Tables'!$B175,'Data Tables'!K$159:K$164)-IF($B175=Inputs!$C$78,J$138,0)-IF($B175='Utility Modules'!$C$55,K$51,0)</f>
        <v>0</v>
      </c>
      <c r="L175" s="38">
        <f>K175+L21-SUMIF('Background Data'!$A$47:$A$52,'Data Tables'!$B175,'Data Tables'!L$159:L$164)+IF($B175=Inputs!$C$72,('Data Tables'!L$147-'Data Tables'!L$150-L$160),0)+SUMIF('Background Data'!$A$67:$A$72,'Data Tables'!$B175,'Data Tables'!L$159:L$164)-IF($B175=Inputs!$C$78,K$138,0)-IF($B175='Utility Modules'!$C$55,L$51,0)</f>
        <v>0</v>
      </c>
      <c r="M175" s="38">
        <f>L175+M21-SUMIF('Background Data'!$A$47:$A$52,'Data Tables'!$B175,'Data Tables'!M$159:M$164)+IF($B175=Inputs!$C$72,('Data Tables'!M$147-'Data Tables'!M$150-M$160),0)+SUMIF('Background Data'!$A$67:$A$72,'Data Tables'!$B175,'Data Tables'!M$159:M$164)-IF($B175=Inputs!$C$78,L$138,0)-IF($B175='Utility Modules'!$C$55,M$51,0)</f>
        <v>0</v>
      </c>
      <c r="N175" s="38">
        <f>M175+N21-SUMIF('Background Data'!$A$47:$A$52,'Data Tables'!$B175,'Data Tables'!N$159:N$164)+IF($B175=Inputs!$C$72,('Data Tables'!N$147-'Data Tables'!N$150-N$160),0)+SUMIF('Background Data'!$A$67:$A$72,'Data Tables'!$B175,'Data Tables'!N$159:N$164)-IF($B175=Inputs!$C$78,M$138,0)-IF($B175='Utility Modules'!$C$55,N$51,0)</f>
        <v>0</v>
      </c>
      <c r="O175" s="38">
        <f>N175+O21-SUMIF('Background Data'!$A$47:$A$52,'Data Tables'!$B175,'Data Tables'!O$159:O$164)+IF($B175=Inputs!$C$72,('Data Tables'!O$147-'Data Tables'!O$150-O$160),0)+SUMIF('Background Data'!$A$67:$A$72,'Data Tables'!$B175,'Data Tables'!O$159:O$164)-IF($B175=Inputs!$C$78,N$138,0)-IF($B175='Utility Modules'!$C$55,O$51,0)</f>
        <v>0</v>
      </c>
      <c r="P175" s="38">
        <f>O175+P21-SUMIF('Background Data'!$A$47:$A$52,'Data Tables'!$B175,'Data Tables'!P$159:P$164)+IF($B175=Inputs!$C$72,('Data Tables'!P$147-'Data Tables'!P$150-P$160),0)+SUMIF('Background Data'!$A$67:$A$72,'Data Tables'!$B175,'Data Tables'!P$159:P$164)-IF($B175=Inputs!$C$78,O$138,0)-IF($B175='Utility Modules'!$C$55,P$51,0)</f>
        <v>0</v>
      </c>
      <c r="Q175" s="38">
        <f>P175+Q21-SUMIF('Background Data'!$A$47:$A$52,'Data Tables'!$B175,'Data Tables'!Q$159:Q$164)+IF($B175=Inputs!$C$72,('Data Tables'!Q$147-'Data Tables'!Q$150-Q$160),0)+SUMIF('Background Data'!$A$67:$A$72,'Data Tables'!$B175,'Data Tables'!Q$159:Q$164)-IF($B175=Inputs!$C$78,P$138,0)-IF($B175='Utility Modules'!$C$55,Q$51,0)</f>
        <v>0</v>
      </c>
      <c r="R175" s="38">
        <f>Q175+R21-SUMIF('Background Data'!$A$47:$A$52,'Data Tables'!$B175,'Data Tables'!R$159:R$164)+IF($B175=Inputs!$C$72,('Data Tables'!R$147-'Data Tables'!R$150-R$160),0)+SUMIF('Background Data'!$A$67:$A$72,'Data Tables'!$B175,'Data Tables'!R$159:R$164)-IF($B175=Inputs!$C$78,Q$138,0)-IF($B175='Utility Modules'!$C$55,R$51,0)</f>
        <v>0</v>
      </c>
      <c r="S175" s="38">
        <f>R175+S21-SUMIF('Background Data'!$A$47:$A$52,'Data Tables'!$B175,'Data Tables'!S$159:S$164)+IF($B175=Inputs!$C$72,('Data Tables'!S$147-'Data Tables'!S$150-S$160),0)+SUMIF('Background Data'!$A$67:$A$72,'Data Tables'!$B175,'Data Tables'!S$159:S$164)-IF($B175=Inputs!$C$78,R$138,0)-IF($B175='Utility Modules'!$C$55,S$51,0)</f>
        <v>0</v>
      </c>
      <c r="T175" s="38">
        <f>S175+T21-SUMIF('Background Data'!$A$47:$A$52,'Data Tables'!$B175,'Data Tables'!T$159:T$164)+IF($B175=Inputs!$C$72,('Data Tables'!T$147-'Data Tables'!T$150-T$160),0)+SUMIF('Background Data'!$A$67:$A$72,'Data Tables'!$B175,'Data Tables'!T$159:T$164)-IF($B175=Inputs!$C$78,S$138,0)-IF($B175='Utility Modules'!$C$55,T$51,0)</f>
        <v>0</v>
      </c>
      <c r="U175" s="38">
        <f>T175+U21-SUMIF('Background Data'!$A$47:$A$52,'Data Tables'!$B175,'Data Tables'!U$159:U$164)+IF($B175=Inputs!$C$72,('Data Tables'!U$147-'Data Tables'!U$150-U$160),0)+SUMIF('Background Data'!$A$67:$A$72,'Data Tables'!$B175,'Data Tables'!U$159:U$164)-IF($B175=Inputs!$C$78,T$138,0)-IF($B175='Utility Modules'!$C$55,U$51,0)</f>
        <v>0</v>
      </c>
      <c r="V175" s="38">
        <f>U175+V21-SUMIF('Background Data'!$A$47:$A$52,'Data Tables'!$B175,'Data Tables'!V$159:V$164)+IF($B175=Inputs!$C$72,('Data Tables'!V$147-'Data Tables'!V$150-V$160),0)+SUMIF('Background Data'!$A$67:$A$72,'Data Tables'!$B175,'Data Tables'!V$159:V$164)-IF($B175=Inputs!$C$78,U$138,0)-IF($B175='Utility Modules'!$C$55,V$51,0)</f>
        <v>0</v>
      </c>
      <c r="W175" s="38">
        <f>V175+W21-SUMIF('Background Data'!$A$47:$A$52,'Data Tables'!$B175,'Data Tables'!W$159:W$164)+IF($B175=Inputs!$C$72,('Data Tables'!W$147-'Data Tables'!W$150-W$160),0)+SUMIF('Background Data'!$A$67:$A$72,'Data Tables'!$B175,'Data Tables'!W$159:W$164)-IF($B175=Inputs!$C$78,V$138,0)-IF($B175='Utility Modules'!$C$55,W$51,0)</f>
        <v>0</v>
      </c>
      <c r="X175" s="38">
        <f>W175+X21-SUMIF('Background Data'!$A$47:$A$52,'Data Tables'!$B175,'Data Tables'!X$159:X$164)+IF($B175=Inputs!$C$72,('Data Tables'!X$147-'Data Tables'!X$150-X$160),0)+SUMIF('Background Data'!$A$67:$A$72,'Data Tables'!$B175,'Data Tables'!X$159:X$164)-IF($B175=Inputs!$C$78,W$138,0)-IF($B175='Utility Modules'!$C$55,X$51,0)</f>
        <v>0</v>
      </c>
      <c r="Y175" s="38">
        <f>X175+Y21-SUMIF('Background Data'!$A$47:$A$52,'Data Tables'!$B175,'Data Tables'!Y$159:Y$164)+IF($B175=Inputs!$C$72,('Data Tables'!Y$147-'Data Tables'!Y$150-Y$160),0)+SUMIF('Background Data'!$A$67:$A$72,'Data Tables'!$B175,'Data Tables'!Y$159:Y$164)-IF($B175=Inputs!$C$78,X$138,0)-IF($B175='Utility Modules'!$C$55,Y$51,0)</f>
        <v>0</v>
      </c>
      <c r="Z175" s="38">
        <f>Y175+Z21-SUMIF('Background Data'!$A$47:$A$52,'Data Tables'!$B175,'Data Tables'!Z$159:Z$164)+IF($B175=Inputs!$C$72,('Data Tables'!Z$147-'Data Tables'!Z$150-Z$160),0)+SUMIF('Background Data'!$A$67:$A$72,'Data Tables'!$B175,'Data Tables'!Z$159:Z$164)-IF($B175=Inputs!$C$78,Y$138,0)-IF($B175='Utility Modules'!$C$55,Z$51,0)</f>
        <v>0</v>
      </c>
      <c r="AA175" s="38">
        <f>Z175+AA21-SUMIF('Background Data'!$A$47:$A$52,'Data Tables'!$B175,'Data Tables'!AA$159:AA$164)+IF($B175=Inputs!$C$72,('Data Tables'!AA$147-'Data Tables'!AA$150-AA$160),0)+SUMIF('Background Data'!$A$67:$A$72,'Data Tables'!$B175,'Data Tables'!AA$159:AA$164)-IF($B175=Inputs!$C$78,Z$138,0)-IF($B175='Utility Modules'!$C$55,AA$51,0)</f>
        <v>0</v>
      </c>
      <c r="AB175" s="38">
        <f>AA175+AB21-SUMIF('Background Data'!$A$47:$A$52,'Data Tables'!$B175,'Data Tables'!AB$159:AB$164)+IF($B175=Inputs!$C$72,('Data Tables'!AB$147-'Data Tables'!AB$150-AB$160),0)+SUMIF('Background Data'!$A$67:$A$72,'Data Tables'!$B175,'Data Tables'!AB$159:AB$164)-IF($B175=Inputs!$C$78,AA$138,0)-IF($B175='Utility Modules'!$C$55,AB$51,0)</f>
        <v>0</v>
      </c>
      <c r="AC175" s="38">
        <f>AB175+AC21-SUMIF('Background Data'!$A$47:$A$52,'Data Tables'!$B175,'Data Tables'!AC$159:AC$164)+IF($B175=Inputs!$C$72,('Data Tables'!AC$147-'Data Tables'!AC$150-AC$160),0)+SUMIF('Background Data'!$A$67:$A$72,'Data Tables'!$B175,'Data Tables'!AC$159:AC$164)-IF($B175=Inputs!$C$78,AB$138,0)-IF($B175='Utility Modules'!$C$55,AC$51,0)</f>
        <v>0</v>
      </c>
      <c r="AD175" s="38">
        <f>AC175+AD21-SUMIF('Background Data'!$A$47:$A$52,'Data Tables'!$B175,'Data Tables'!AD$159:AD$164)+IF($B175=Inputs!$C$72,('Data Tables'!AD$147-'Data Tables'!AD$150-AD$160),0)+SUMIF('Background Data'!$A$67:$A$72,'Data Tables'!$B175,'Data Tables'!AD$159:AD$164)-IF($B175=Inputs!$C$78,AC$138,0)-IF($B175='Utility Modules'!$C$55,AD$51,0)</f>
        <v>0</v>
      </c>
      <c r="AE175" s="38">
        <f>AD175+AE21-SUMIF('Background Data'!$A$47:$A$52,'Data Tables'!$B175,'Data Tables'!AE$159:AE$164)+IF($B175=Inputs!$C$72,('Data Tables'!AE$147-'Data Tables'!AE$150-AE$160),0)+SUMIF('Background Data'!$A$67:$A$72,'Data Tables'!$B175,'Data Tables'!AE$159:AE$164)-IF($B175=Inputs!$C$78,AD$138,0)-IF($B175='Utility Modules'!$C$55,AE$51,0)</f>
        <v>0</v>
      </c>
      <c r="AF175" s="38">
        <f>AE175+AF21-SUMIF('Background Data'!$A$47:$A$52,'Data Tables'!$B175,'Data Tables'!AF$159:AF$164)+IF($B175=Inputs!$C$72,('Data Tables'!AF$147-'Data Tables'!AF$150-AF$160),0)+SUMIF('Background Data'!$A$67:$A$72,'Data Tables'!$B175,'Data Tables'!AF$159:AF$164)-IF($B175=Inputs!$C$78,AE$138,0)-IF($B175='Utility Modules'!$C$55,AF$51,0)</f>
        <v>0</v>
      </c>
      <c r="AG175" s="38">
        <f>AF175+AG21-SUMIF('Background Data'!$A$47:$A$52,'Data Tables'!$B175,'Data Tables'!AG$159:AG$164)+IF($B175=Inputs!$C$72,('Data Tables'!AG$147-'Data Tables'!AG$150-AG$160),0)+SUMIF('Background Data'!$A$67:$A$72,'Data Tables'!$B175,'Data Tables'!AG$159:AG$164)-IF($B175=Inputs!$C$78,AF$138,0)-IF($B175='Utility Modules'!$C$55,AG$51,0)</f>
        <v>0</v>
      </c>
      <c r="AH175" s="38">
        <f>AG175+AH21-SUMIF('Background Data'!$A$47:$A$52,'Data Tables'!$B175,'Data Tables'!AH$159:AH$164)+IF($B175=Inputs!$C$72,('Data Tables'!AH$147-'Data Tables'!AH$150-AH$160),0)+SUMIF('Background Data'!$A$67:$A$72,'Data Tables'!$B175,'Data Tables'!AH$159:AH$164)-IF($B175=Inputs!$C$78,AG$138,0)-IF($B175='Utility Modules'!$C$55,AH$51,0)</f>
        <v>0</v>
      </c>
      <c r="AI175" s="38">
        <f>AH175+AI21-SUMIF('Background Data'!$A$47:$A$52,'Data Tables'!$B175,'Data Tables'!AI$159:AI$164)+IF($B175=Inputs!$C$72,('Data Tables'!AI$147-'Data Tables'!AI$150-AI$160),0)+SUMIF('Background Data'!$A$67:$A$72,'Data Tables'!$B175,'Data Tables'!AI$159:AI$164)-IF($B175=Inputs!$C$78,AH$138,0)-IF($B175='Utility Modules'!$C$55,AI$51,0)</f>
        <v>0</v>
      </c>
      <c r="AJ175" s="38">
        <f>AI175+AJ21-SUMIF('Background Data'!$A$47:$A$52,'Data Tables'!$B175,'Data Tables'!AJ$159:AJ$164)+IF($B175=Inputs!$C$72,('Data Tables'!AJ$147-'Data Tables'!AJ$150-AJ$160),0)+SUMIF('Background Data'!$A$67:$A$72,'Data Tables'!$B175,'Data Tables'!AJ$159:AJ$164)-IF($B175=Inputs!$C$78,AI$138,0)-IF($B175='Utility Modules'!$C$55,AJ$51,0)</f>
        <v>0</v>
      </c>
      <c r="AK175" s="38">
        <f>AJ175+AK21-SUMIF('Background Data'!$A$47:$A$52,'Data Tables'!$B175,'Data Tables'!AK$159:AK$164)+IF($B175=Inputs!$C$72,('Data Tables'!AK$147-'Data Tables'!AK$150-AK$160),0)+SUMIF('Background Data'!$A$67:$A$72,'Data Tables'!$B175,'Data Tables'!AK$159:AK$164)-IF($B175=Inputs!$C$78,AJ$138,0)-IF($B175='Utility Modules'!$C$55,AK$51,0)</f>
        <v>0</v>
      </c>
      <c r="AL175" s="38">
        <f>AK175+AL21-SUMIF('Background Data'!$A$47:$A$52,'Data Tables'!$B175,'Data Tables'!AL$159:AL$164)+IF($B175=Inputs!$C$72,('Data Tables'!AL$147-'Data Tables'!AL$150-AL$160),0)+SUMIF('Background Data'!$A$67:$A$72,'Data Tables'!$B175,'Data Tables'!AL$159:AL$164)-IF($B175=Inputs!$C$78,AK$138,0)-IF($B175='Utility Modules'!$C$55,AL$51,0)</f>
        <v>0</v>
      </c>
      <c r="AM175" s="38">
        <f>AL175+AM21-SUMIF('Background Data'!$A$47:$A$52,'Data Tables'!$B175,'Data Tables'!AM$159:AM$164)+IF($B175=Inputs!$C$72,('Data Tables'!AM$147-'Data Tables'!AM$150-AM$160),0)+SUMIF('Background Data'!$A$67:$A$72,'Data Tables'!$B175,'Data Tables'!AM$159:AM$164)-IF($B175=Inputs!$C$78,AL$138,0)-IF($B175='Utility Modules'!$C$55,AM$51,0)</f>
        <v>0</v>
      </c>
      <c r="AN175" s="38">
        <f>AM175+AN21-SUMIF('Background Data'!$A$47:$A$52,'Data Tables'!$B175,'Data Tables'!AN$159:AN$164)+IF($B175=Inputs!$C$72,('Data Tables'!AN$147-'Data Tables'!AN$150-AN$160),0)+SUMIF('Background Data'!$A$67:$A$72,'Data Tables'!$B175,'Data Tables'!AN$159:AN$164)-IF($B175=Inputs!$C$78,AM$138,0)-IF($B175='Utility Modules'!$C$55,AN$51,0)</f>
        <v>0</v>
      </c>
      <c r="AO175" s="38">
        <f>AN175+AO21-SUMIF('Background Data'!$A$47:$A$52,'Data Tables'!$B175,'Data Tables'!AO$159:AO$164)+IF($B175=Inputs!$C$72,('Data Tables'!AO$147-'Data Tables'!AO$150-AO$160),0)+SUMIF('Background Data'!$A$67:$A$72,'Data Tables'!$B175,'Data Tables'!AO$159:AO$164)-IF($B175=Inputs!$C$78,AN$138,0)-IF($B175='Utility Modules'!$C$55,AO$51,0)</f>
        <v>0</v>
      </c>
      <c r="AP175" s="38">
        <f>AO175+AP21-SUMIF('Background Data'!$A$47:$A$52,'Data Tables'!$B175,'Data Tables'!AP$159:AP$164)+IF($B175=Inputs!$C$72,('Data Tables'!AP$147-'Data Tables'!AP$150-AP$160),0)+SUMIF('Background Data'!$A$67:$A$72,'Data Tables'!$B175,'Data Tables'!AP$159:AP$164)-IF($B175=Inputs!$C$78,AO$138,0)-IF($B175='Utility Modules'!$C$55,AP$51,0)</f>
        <v>0</v>
      </c>
      <c r="AQ175" s="38">
        <f>AP175+AQ21-SUMIF('Background Data'!$A$47:$A$52,'Data Tables'!$B175,'Data Tables'!AQ$159:AQ$164)+IF($B175=Inputs!$C$72,('Data Tables'!AQ$147-'Data Tables'!AQ$150-AQ$160),0)+SUMIF('Background Data'!$A$67:$A$72,'Data Tables'!$B175,'Data Tables'!AQ$159:AQ$164)-IF($B175=Inputs!$C$78,AP$138,0)-IF($B175='Utility Modules'!$C$55,AQ$51,0)</f>
        <v>0</v>
      </c>
      <c r="AR175" s="38">
        <f>AQ175+AR21-SUMIF('Background Data'!$A$47:$A$52,'Data Tables'!$B175,'Data Tables'!AR$159:AR$164)+IF($B175=Inputs!$C$72,('Data Tables'!AR$147-'Data Tables'!AR$150-AR$160),0)+SUMIF('Background Data'!$A$67:$A$72,'Data Tables'!$B175,'Data Tables'!AR$159:AR$164)-IF($B175=Inputs!$C$78,AQ$138,0)-IF($B175='Utility Modules'!$C$55,AR$51,0)</f>
        <v>0</v>
      </c>
      <c r="AS175" s="38">
        <f>AR175+AS21-SUMIF('Background Data'!$A$47:$A$52,'Data Tables'!$B175,'Data Tables'!AS$159:AS$164)+IF($B175=Inputs!$C$72,('Data Tables'!AS$147-'Data Tables'!AS$150-AS$160),0)+SUMIF('Background Data'!$A$67:$A$72,'Data Tables'!$B175,'Data Tables'!AS$159:AS$164)-IF($B175=Inputs!$C$78,AR$138,0)-IF($B175='Utility Modules'!$C$55,AS$51,0)</f>
        <v>0</v>
      </c>
      <c r="AT175" s="38">
        <f>AS175+AT21-SUMIF('Background Data'!$A$47:$A$52,'Data Tables'!$B175,'Data Tables'!AT$159:AT$164)+IF($B175=Inputs!$C$72,('Data Tables'!AT$147-'Data Tables'!AT$150-AT$160),0)+SUMIF('Background Data'!$A$67:$A$72,'Data Tables'!$B175,'Data Tables'!AT$159:AT$164)-IF($B175=Inputs!$C$78,AS$138,0)-IF($B175='Utility Modules'!$C$55,AT$51,0)</f>
        <v>0</v>
      </c>
      <c r="AU175" s="38">
        <f>AT175+AU21-SUMIF('Background Data'!$A$47:$A$52,'Data Tables'!$B175,'Data Tables'!AU$159:AU$164)+IF($B175=Inputs!$C$72,('Data Tables'!AU$147-'Data Tables'!AU$150-AU$160),0)+SUMIF('Background Data'!$A$67:$A$72,'Data Tables'!$B175,'Data Tables'!AU$159:AU$164)-IF($B175=Inputs!$C$78,AT$138,0)-IF($B175='Utility Modules'!$C$55,AU$51,0)</f>
        <v>0</v>
      </c>
      <c r="AV175" s="38">
        <f>AU175+AV21-SUMIF('Background Data'!$A$47:$A$52,'Data Tables'!$B175,'Data Tables'!AV$159:AV$164)+IF($B175=Inputs!$C$72,('Data Tables'!AV$147-'Data Tables'!AV$150-AV$160),0)+SUMIF('Background Data'!$A$67:$A$72,'Data Tables'!$B175,'Data Tables'!AV$159:AV$164)-IF($B175=Inputs!$C$78,AU$138,0)-IF($B175='Utility Modules'!$C$55,AV$51,0)</f>
        <v>0</v>
      </c>
      <c r="AW175" s="38">
        <f>AV175+AW21-SUMIF('Background Data'!$A$47:$A$52,'Data Tables'!$B175,'Data Tables'!AW$159:AW$164)+IF($B175=Inputs!$C$72,('Data Tables'!AW$147-'Data Tables'!AW$150-AW$160),0)+SUMIF('Background Data'!$A$67:$A$72,'Data Tables'!$B175,'Data Tables'!AW$159:AW$164)-IF($B175=Inputs!$C$78,AV$138,0)-IF($B175='Utility Modules'!$C$55,AW$51,0)</f>
        <v>0</v>
      </c>
      <c r="AX175" s="38">
        <f>AW175+AX21-SUMIF('Background Data'!$A$47:$A$52,'Data Tables'!$B175,'Data Tables'!AX$159:AX$164)+IF($B175=Inputs!$C$72,('Data Tables'!AX$147-'Data Tables'!AX$150-AX$160),0)+SUMIF('Background Data'!$A$67:$A$72,'Data Tables'!$B175,'Data Tables'!AX$159:AX$164)-IF($B175=Inputs!$C$78,AW$138,0)-IF($B175='Utility Modules'!$C$55,AX$51,0)</f>
        <v>0</v>
      </c>
      <c r="AY175" s="38">
        <f>AX175+AY21-SUMIF('Background Data'!$A$47:$A$52,'Data Tables'!$B175,'Data Tables'!AY$159:AY$164)+IF($B175=Inputs!$C$72,('Data Tables'!AY$147-'Data Tables'!AY$150-AY$160),0)+SUMIF('Background Data'!$A$67:$A$72,'Data Tables'!$B175,'Data Tables'!AY$159:AY$164)-IF($B175=Inputs!$C$78,AX$138,0)-IF($B175='Utility Modules'!$C$55,AY$51,0)</f>
        <v>0</v>
      </c>
      <c r="AZ175" s="38">
        <f>AY175+AZ21-SUMIF('Background Data'!$A$47:$A$52,'Data Tables'!$B175,'Data Tables'!AZ$159:AZ$164)+IF($B175=Inputs!$C$72,('Data Tables'!AZ$147-'Data Tables'!AZ$150-AZ$160),0)+SUMIF('Background Data'!$A$67:$A$72,'Data Tables'!$B175,'Data Tables'!AZ$159:AZ$164)-IF($B175=Inputs!$C$78,AY$138,0)-IF($B175='Utility Modules'!$C$55,AZ$51,0)</f>
        <v>0</v>
      </c>
      <c r="BA175" s="38">
        <f>AZ175+BA21-SUMIF('Background Data'!$A$47:$A$52,'Data Tables'!$B175,'Data Tables'!BA$159:BA$164)+IF($B175=Inputs!$C$72,('Data Tables'!BA$147-'Data Tables'!BA$150-BA$160),0)+SUMIF('Background Data'!$A$67:$A$72,'Data Tables'!$B175,'Data Tables'!BA$159:BA$164)-IF($B175=Inputs!$C$78,AZ$138,0)-IF($B175='Utility Modules'!$C$55,BA$51,0)</f>
        <v>0</v>
      </c>
      <c r="BB175" s="38">
        <f>BA175+BB21-SUMIF('Background Data'!$A$47:$A$52,'Data Tables'!$B175,'Data Tables'!BB$159:BB$164)+IF($B175=Inputs!$C$72,('Data Tables'!BB$147-'Data Tables'!BB$150-BB$160),0)+SUMIF('Background Data'!$A$67:$A$72,'Data Tables'!$B175,'Data Tables'!BB$159:BB$164)-IF($B175=Inputs!$C$78,BA$138,0)-IF($B175='Utility Modules'!$C$55,BB$51,0)</f>
        <v>0</v>
      </c>
      <c r="BC175" s="38">
        <f>BB175+BC21-SUMIF('Background Data'!$A$47:$A$52,'Data Tables'!$B175,'Data Tables'!BC$159:BC$164)+IF($B175=Inputs!$C$72,('Data Tables'!BC$147-'Data Tables'!BC$150-BC$160),0)+SUMIF('Background Data'!$A$67:$A$72,'Data Tables'!$B175,'Data Tables'!BC$159:BC$164)-IF($B175=Inputs!$C$78,BB$138,0)-IF($B175='Utility Modules'!$C$55,BC$51,0)</f>
        <v>0</v>
      </c>
      <c r="BD175" s="38">
        <f>BC175+BD21-SUMIF('Background Data'!$A$47:$A$52,'Data Tables'!$B175,'Data Tables'!BD$159:BD$164)+IF($B175=Inputs!$C$72,('Data Tables'!BD$147-'Data Tables'!BD$150-BD$160),0)+SUMIF('Background Data'!$A$67:$A$72,'Data Tables'!$B175,'Data Tables'!BD$159:BD$164)-IF($B175=Inputs!$C$78,BC$138,0)-IF($B175='Utility Modules'!$C$55,BD$51,0)</f>
        <v>0</v>
      </c>
      <c r="BE175" s="38">
        <f>BD175+BE21-SUMIF('Background Data'!$A$47:$A$52,'Data Tables'!$B175,'Data Tables'!BE$159:BE$164)+IF($B175=Inputs!$C$72,('Data Tables'!BE$147-'Data Tables'!BE$150-BE$160),0)+SUMIF('Background Data'!$A$67:$A$72,'Data Tables'!$B175,'Data Tables'!BE$159:BE$164)-IF($B175=Inputs!$C$78,BD$138,0)-IF($B175='Utility Modules'!$C$55,BE$51,0)</f>
        <v>0</v>
      </c>
      <c r="BF175" s="38">
        <f>BE175+BF21-SUMIF('Background Data'!$A$47:$A$52,'Data Tables'!$B175,'Data Tables'!BF$159:BF$164)+IF($B175=Inputs!$C$72,('Data Tables'!BF$147-'Data Tables'!BF$150-BF$160),0)+SUMIF('Background Data'!$A$67:$A$72,'Data Tables'!$B175,'Data Tables'!BF$159:BF$164)-IF($B175=Inputs!$C$78,BE$138,0)-IF($B175='Utility Modules'!$C$55,BF$51,0)</f>
        <v>0</v>
      </c>
      <c r="BG175" s="38">
        <f>BF175+BG21-SUMIF('Background Data'!$A$47:$A$52,'Data Tables'!$B175,'Data Tables'!BG$159:BG$164)+IF($B175=Inputs!$C$72,('Data Tables'!BG$147-'Data Tables'!BG$150-BG$160),0)+SUMIF('Background Data'!$A$67:$A$72,'Data Tables'!$B175,'Data Tables'!BG$159:BG$164)-IF($B175=Inputs!$C$78,BF$138,0)-IF($B175='Utility Modules'!$C$55,BG$51,0)</f>
        <v>0</v>
      </c>
      <c r="BH175" s="38">
        <f>BG175+BH21-SUMIF('Background Data'!$A$47:$A$52,'Data Tables'!$B175,'Data Tables'!BH$159:BH$164)+IF($B175=Inputs!$C$72,('Data Tables'!BH$147-'Data Tables'!BH$150-BH$160),0)+SUMIF('Background Data'!$A$67:$A$72,'Data Tables'!$B175,'Data Tables'!BH$159:BH$164)-IF($B175=Inputs!$C$78,BG$138,0)-IF($B175='Utility Modules'!$C$55,BH$51,0)</f>
        <v>0</v>
      </c>
      <c r="BI175" s="38">
        <f>BH175+BI21-SUMIF('Background Data'!$A$47:$A$52,'Data Tables'!$B175,'Data Tables'!BI$159:BI$164)+IF($B175=Inputs!$C$72,('Data Tables'!BI$147-'Data Tables'!BI$150-BI$160),0)+SUMIF('Background Data'!$A$67:$A$72,'Data Tables'!$B175,'Data Tables'!BI$159:BI$164)-IF($B175=Inputs!$C$78,BH$138,0)-IF($B175='Utility Modules'!$C$55,BI$51,0)</f>
        <v>0</v>
      </c>
      <c r="BJ175" s="38">
        <f>BI175+BJ21-SUMIF('Background Data'!$A$47:$A$52,'Data Tables'!$B175,'Data Tables'!BJ$159:BJ$164)+IF($B175=Inputs!$C$72,('Data Tables'!BJ$147-'Data Tables'!BJ$150-BJ$160),0)+SUMIF('Background Data'!$A$67:$A$72,'Data Tables'!$B175,'Data Tables'!BJ$159:BJ$164)-IF($B175=Inputs!$C$78,BI$138,0)-IF($B175='Utility Modules'!$C$55,BJ$51,0)</f>
        <v>0</v>
      </c>
      <c r="BK175" s="38">
        <f>BJ175+BK21-SUMIF('Background Data'!$A$47:$A$52,'Data Tables'!$B175,'Data Tables'!BK$159:BK$164)+IF($B175=Inputs!$C$72,('Data Tables'!BK$147-'Data Tables'!BK$150-BK$160),0)+SUMIF('Background Data'!$A$67:$A$72,'Data Tables'!$B175,'Data Tables'!BK$159:BK$164)-IF($B175=Inputs!$C$78,BJ$138,0)-IF($B175='Utility Modules'!$C$55,BK$51,0)</f>
        <v>0</v>
      </c>
      <c r="BL175" s="38">
        <f>BK175+BL21-SUMIF('Background Data'!$A$47:$A$52,'Data Tables'!$B175,'Data Tables'!BL$159:BL$164)+IF($B175=Inputs!$C$72,('Data Tables'!BL$147-'Data Tables'!BL$150-BL$160),0)+SUMIF('Background Data'!$A$67:$A$72,'Data Tables'!$B175,'Data Tables'!BL$159:BL$164)-IF($B175=Inputs!$C$78,BK$138,0)-IF($B175='Utility Modules'!$C$55,BL$51,0)</f>
        <v>0</v>
      </c>
      <c r="BM175" s="38">
        <f>BL175+BM21-SUMIF('Background Data'!$A$47:$A$52,'Data Tables'!$B175,'Data Tables'!BM$159:BM$164)+IF($B175=Inputs!$C$72,('Data Tables'!BM$147-'Data Tables'!BM$150-BM$160),0)+SUMIF('Background Data'!$A$67:$A$72,'Data Tables'!$B175,'Data Tables'!BM$159:BM$164)-IF($B175=Inputs!$C$78,BL$138,0)-IF($B175='Utility Modules'!$C$55,BM$51,0)</f>
        <v>0</v>
      </c>
      <c r="BN175" s="38">
        <f>BM175+BN21-SUMIF('Background Data'!$A$47:$A$52,'Data Tables'!$B175,'Data Tables'!BN$159:BN$164)+IF($B175=Inputs!$C$72,('Data Tables'!BN$147-'Data Tables'!BN$150-BN$160),0)+SUMIF('Background Data'!$A$67:$A$72,'Data Tables'!$B175,'Data Tables'!BN$159:BN$164)-IF($B175=Inputs!$C$78,BM$138,0)-IF($B175='Utility Modules'!$C$55,BN$51,0)</f>
        <v>0</v>
      </c>
      <c r="BO175" s="38">
        <f>BN175+BO21-SUMIF('Background Data'!$A$47:$A$52,'Data Tables'!$B175,'Data Tables'!BO$159:BO$164)+IF($B175=Inputs!$C$72,('Data Tables'!BO$147-'Data Tables'!BO$150-BO$160),0)+SUMIF('Background Data'!$A$67:$A$72,'Data Tables'!$B175,'Data Tables'!BO$159:BO$164)-IF($B175=Inputs!$C$78,BN$138,0)-IF($B175='Utility Modules'!$C$55,BO$51,0)</f>
        <v>0</v>
      </c>
      <c r="BP175" s="38">
        <f>BO175+BP21-SUMIF('Background Data'!$A$47:$A$52,'Data Tables'!$B175,'Data Tables'!BP$159:BP$164)+IF($B175=Inputs!$C$72,('Data Tables'!BP$147-'Data Tables'!BP$150-BP$160),0)+SUMIF('Background Data'!$A$67:$A$72,'Data Tables'!$B175,'Data Tables'!BP$159:BP$164)-IF($B175=Inputs!$C$78,BO$138,0)-IF($B175='Utility Modules'!$C$55,BP$51,0)</f>
        <v>0</v>
      </c>
      <c r="BQ175" s="38">
        <f>BP175+BQ21-SUMIF('Background Data'!$A$47:$A$52,'Data Tables'!$B175,'Data Tables'!BQ$159:BQ$164)+IF($B175=Inputs!$C$72,('Data Tables'!BQ$147-'Data Tables'!BQ$150-BQ$160),0)+SUMIF('Background Data'!$A$67:$A$72,'Data Tables'!$B175,'Data Tables'!BQ$159:BQ$164)-IF($B175=Inputs!$C$78,BP$138,0)-IF($B175='Utility Modules'!$C$55,BQ$51,0)</f>
        <v>0</v>
      </c>
      <c r="BR175" s="38">
        <f>BQ175+BR21-SUMIF('Background Data'!$A$47:$A$52,'Data Tables'!$B175,'Data Tables'!BR$159:BR$164)+IF($B175=Inputs!$C$72,('Data Tables'!BR$147-'Data Tables'!BR$150-BR$160),0)+SUMIF('Background Data'!$A$67:$A$72,'Data Tables'!$B175,'Data Tables'!BR$159:BR$164)-IF($B175=Inputs!$C$78,BQ$138,0)-IF($B175='Utility Modules'!$C$55,BR$51,0)</f>
        <v>0</v>
      </c>
      <c r="BS175" s="38">
        <f>BR175+BS21-SUMIF('Background Data'!$A$47:$A$52,'Data Tables'!$B175,'Data Tables'!BS$159:BS$164)+IF($B175=Inputs!$C$72,('Data Tables'!BS$147-'Data Tables'!BS$150-BS$160),0)+SUMIF('Background Data'!$A$67:$A$72,'Data Tables'!$B175,'Data Tables'!BS$159:BS$164)-IF($B175=Inputs!$C$78,BR$138,0)-IF($B175='Utility Modules'!$C$55,BS$51,0)</f>
        <v>0</v>
      </c>
      <c r="BT175" s="38">
        <f>BS175+BT21-SUMIF('Background Data'!$A$47:$A$52,'Data Tables'!$B175,'Data Tables'!BT$159:BT$164)+IF($B175=Inputs!$C$72,('Data Tables'!BT$147-'Data Tables'!BT$150-BT$160),0)+SUMIF('Background Data'!$A$67:$A$72,'Data Tables'!$B175,'Data Tables'!BT$159:BT$164)-IF($B175=Inputs!$C$78,BS$138,0)-IF($B175='Utility Modules'!$C$55,BT$51,0)</f>
        <v>0</v>
      </c>
      <c r="BU175" s="38">
        <f>BT175+BU21-SUMIF('Background Data'!$A$47:$A$52,'Data Tables'!$B175,'Data Tables'!BU$159:BU$164)+IF($B175=Inputs!$C$72,('Data Tables'!BU$147-'Data Tables'!BU$150-BU$160),0)+SUMIF('Background Data'!$A$67:$A$72,'Data Tables'!$B175,'Data Tables'!BU$159:BU$164)-IF($B175=Inputs!$C$78,BT$138,0)-IF($B175='Utility Modules'!$C$55,BU$51,0)</f>
        <v>0</v>
      </c>
      <c r="BV175" s="38">
        <f>BU175+BV21-SUMIF('Background Data'!$A$47:$A$52,'Data Tables'!$B175,'Data Tables'!BV$159:BV$164)+IF($B175=Inputs!$C$72,('Data Tables'!BV$147-'Data Tables'!BV$150-BV$160),0)+SUMIF('Background Data'!$A$67:$A$72,'Data Tables'!$B175,'Data Tables'!BV$159:BV$164)-IF($B175=Inputs!$C$78,BU$138,0)-IF($B175='Utility Modules'!$C$55,BV$51,0)</f>
        <v>0</v>
      </c>
      <c r="BW175" s="38">
        <f>BV175+BW21-SUMIF('Background Data'!$A$47:$A$52,'Data Tables'!$B175,'Data Tables'!BW$159:BW$164)+IF($B175=Inputs!$C$72,('Data Tables'!BW$147-'Data Tables'!BW$150-BW$160),0)+SUMIF('Background Data'!$A$67:$A$72,'Data Tables'!$B175,'Data Tables'!BW$159:BW$164)-IF($B175=Inputs!$C$78,BV$138,0)-IF($B175='Utility Modules'!$C$55,BW$51,0)</f>
        <v>0</v>
      </c>
      <c r="BX175" s="38">
        <f>BW175+BX21-SUMIF('Background Data'!$A$47:$A$52,'Data Tables'!$B175,'Data Tables'!BX$159:BX$164)+IF($B175=Inputs!$C$72,('Data Tables'!BX$147-'Data Tables'!BX$150-BX$160),0)+SUMIF('Background Data'!$A$67:$A$72,'Data Tables'!$B175,'Data Tables'!BX$159:BX$164)-IF($B175=Inputs!$C$78,BW$138,0)-IF($B175='Utility Modules'!$C$55,BX$51,0)</f>
        <v>0</v>
      </c>
      <c r="BY175" s="38">
        <f>BX175+BY21-SUMIF('Background Data'!$A$47:$A$52,'Data Tables'!$B175,'Data Tables'!BY$159:BY$164)+IF($B175=Inputs!$C$72,('Data Tables'!BY$147-'Data Tables'!BY$150-BY$160),0)+SUMIF('Background Data'!$A$67:$A$72,'Data Tables'!$B175,'Data Tables'!BY$159:BY$164)-IF($B175=Inputs!$C$78,BX$138,0)-IF($B175='Utility Modules'!$C$55,BY$51,0)</f>
        <v>0</v>
      </c>
      <c r="BZ175" s="38">
        <f>BY175+BZ21-SUMIF('Background Data'!$A$47:$A$52,'Data Tables'!$B175,'Data Tables'!BZ$159:BZ$164)+IF($B175=Inputs!$C$72,('Data Tables'!BZ$147-'Data Tables'!BZ$150-BZ$160),0)+SUMIF('Background Data'!$A$67:$A$72,'Data Tables'!$B175,'Data Tables'!BZ$159:BZ$164)-IF($B175=Inputs!$C$78,BY$138,0)-IF($B175='Utility Modules'!$C$55,BZ$51,0)</f>
        <v>0</v>
      </c>
      <c r="CA175" s="38">
        <f>BZ175+CA21-SUMIF('Background Data'!$A$47:$A$52,'Data Tables'!$B175,'Data Tables'!CA$159:CA$164)+IF($B175=Inputs!$C$72,('Data Tables'!CA$147-'Data Tables'!CA$150-CA$160),0)+SUMIF('Background Data'!$A$67:$A$72,'Data Tables'!$B175,'Data Tables'!CA$159:CA$164)-IF($B175=Inputs!$C$78,BZ$138,0)-IF($B175='Utility Modules'!$C$55,CA$51,0)</f>
        <v>0</v>
      </c>
      <c r="CB175" s="38">
        <f>CA175+CB21-SUMIF('Background Data'!$A$47:$A$52,'Data Tables'!$B175,'Data Tables'!CB$159:CB$164)+IF($B175=Inputs!$C$72,('Data Tables'!CB$147-'Data Tables'!CB$150-CB$160),0)+SUMIF('Background Data'!$A$67:$A$72,'Data Tables'!$B175,'Data Tables'!CB$159:CB$164)-IF($B175=Inputs!$C$78,CA$138,0)-IF($B175='Utility Modules'!$C$55,CB$51,0)</f>
        <v>0</v>
      </c>
      <c r="CC175" s="38">
        <f>CB175+CC21-SUMIF('Background Data'!$A$47:$A$52,'Data Tables'!$B175,'Data Tables'!CC$159:CC$164)+IF($B175=Inputs!$C$72,('Data Tables'!CC$147-'Data Tables'!CC$150-CC$160),0)+SUMIF('Background Data'!$A$67:$A$72,'Data Tables'!$B175,'Data Tables'!CC$159:CC$164)-IF($B175=Inputs!$C$78,CB$138,0)-IF($B175='Utility Modules'!$C$55,CC$51,0)</f>
        <v>0</v>
      </c>
      <c r="CD175" s="38">
        <f>CC175+CD21-SUMIF('Background Data'!$A$47:$A$52,'Data Tables'!$B175,'Data Tables'!CD$159:CD$164)+IF($B175=Inputs!$C$72,('Data Tables'!CD$147-'Data Tables'!CD$150-CD$160),0)+SUMIF('Background Data'!$A$67:$A$72,'Data Tables'!$B175,'Data Tables'!CD$159:CD$164)-IF($B175=Inputs!$C$78,CC$138,0)-IF($B175='Utility Modules'!$C$55,CD$51,0)</f>
        <v>0</v>
      </c>
      <c r="CE175" s="38">
        <f>CD175+CE21-SUMIF('Background Data'!$A$47:$A$52,'Data Tables'!$B175,'Data Tables'!CE$159:CE$164)+IF($B175=Inputs!$C$72,('Data Tables'!CE$147-'Data Tables'!CE$150-CE$160),0)+SUMIF('Background Data'!$A$67:$A$72,'Data Tables'!$B175,'Data Tables'!CE$159:CE$164)-IF($B175=Inputs!$C$78,CD$138,0)-IF($B175='Utility Modules'!$C$55,CE$51,0)</f>
        <v>0</v>
      </c>
      <c r="CF175" s="38">
        <f>CE175+CF21-SUMIF('Background Data'!$A$47:$A$52,'Data Tables'!$B175,'Data Tables'!CF$159:CF$164)+IF($B175=Inputs!$C$72,('Data Tables'!CF$147-'Data Tables'!CF$150-CF$160),0)+SUMIF('Background Data'!$A$67:$A$72,'Data Tables'!$B175,'Data Tables'!CF$159:CF$164)-IF($B175=Inputs!$C$78,CE$138,0)-IF($B175='Utility Modules'!$C$55,CF$51,0)</f>
        <v>0</v>
      </c>
      <c r="CG175" s="38">
        <f>CF175+CG21-SUMIF('Background Data'!$A$47:$A$52,'Data Tables'!$B175,'Data Tables'!CG$159:CG$164)+IF($B175=Inputs!$C$72,('Data Tables'!CG$147-'Data Tables'!CG$150-CG$160),0)+SUMIF('Background Data'!$A$67:$A$72,'Data Tables'!$B175,'Data Tables'!CG$159:CG$164)-IF($B175=Inputs!$C$78,CF$138,0)-IF($B175='Utility Modules'!$C$55,CG$51,0)</f>
        <v>0</v>
      </c>
      <c r="CH175" s="38">
        <f>CG175+CH21-SUMIF('Background Data'!$A$47:$A$52,'Data Tables'!$B175,'Data Tables'!CH$159:CH$164)+IF($B175=Inputs!$C$72,('Data Tables'!CH$147-'Data Tables'!CH$150-CH$160),0)+SUMIF('Background Data'!$A$67:$A$72,'Data Tables'!$B175,'Data Tables'!CH$159:CH$164)-IF($B175=Inputs!$C$78,CG$138,0)-IF($B175='Utility Modules'!$C$55,CH$51,0)</f>
        <v>0</v>
      </c>
      <c r="CI175" s="38">
        <f>CH175+CI21-SUMIF('Background Data'!$A$47:$A$52,'Data Tables'!$B175,'Data Tables'!CI$159:CI$164)+IF($B175=Inputs!$C$72,('Data Tables'!CI$147-'Data Tables'!CI$150-CI$160),0)+SUMIF('Background Data'!$A$67:$A$72,'Data Tables'!$B175,'Data Tables'!CI$159:CI$164)-IF($B175=Inputs!$C$78,CH$138,0)-IF($B175='Utility Modules'!$C$55,CI$51,0)</f>
        <v>0</v>
      </c>
      <c r="CJ175" s="38">
        <f>CI175+CJ21-SUMIF('Background Data'!$A$47:$A$52,'Data Tables'!$B175,'Data Tables'!CJ$159:CJ$164)+IF($B175=Inputs!$C$72,('Data Tables'!CJ$147-'Data Tables'!CJ$150-CJ$160),0)+SUMIF('Background Data'!$A$67:$A$72,'Data Tables'!$B175,'Data Tables'!CJ$159:CJ$164)-IF($B175=Inputs!$C$78,CI$138,0)-IF($B175='Utility Modules'!$C$55,CJ$51,0)</f>
        <v>0</v>
      </c>
      <c r="CK175" s="38">
        <f>CJ175+CK21-SUMIF('Background Data'!$A$47:$A$52,'Data Tables'!$B175,'Data Tables'!CK$159:CK$164)+IF($B175=Inputs!$C$72,('Data Tables'!CK$147-'Data Tables'!CK$150-CK$160),0)+SUMIF('Background Data'!$A$67:$A$72,'Data Tables'!$B175,'Data Tables'!CK$159:CK$164)-IF($B175=Inputs!$C$78,CJ$138,0)-IF($B175='Utility Modules'!$C$55,CK$51,0)</f>
        <v>0</v>
      </c>
      <c r="CL175" s="38">
        <f>CK175+CL21-SUMIF('Background Data'!$A$47:$A$52,'Data Tables'!$B175,'Data Tables'!CL$159:CL$164)+IF($B175=Inputs!$C$72,('Data Tables'!CL$147-'Data Tables'!CL$150-CL$160),0)+SUMIF('Background Data'!$A$67:$A$72,'Data Tables'!$B175,'Data Tables'!CL$159:CL$164)-IF($B175=Inputs!$C$78,CK$138,0)-IF($B175='Utility Modules'!$C$55,CL$51,0)</f>
        <v>0</v>
      </c>
      <c r="CM175" s="38">
        <f>CL175+CM21-SUMIF('Background Data'!$A$47:$A$52,'Data Tables'!$B175,'Data Tables'!CM$159:CM$164)+IF($B175=Inputs!$C$72,('Data Tables'!CM$147-'Data Tables'!CM$150-CM$160),0)+SUMIF('Background Data'!$A$67:$A$72,'Data Tables'!$B175,'Data Tables'!CM$159:CM$164)-IF($B175=Inputs!$C$78,CL$138,0)-IF($B175='Utility Modules'!$C$55,CM$51,0)</f>
        <v>0</v>
      </c>
      <c r="CN175" s="38">
        <f>CM175+CN21-SUMIF('Background Data'!$A$47:$A$52,'Data Tables'!$B175,'Data Tables'!CN$159:CN$164)+IF($B175=Inputs!$C$72,('Data Tables'!CN$147-'Data Tables'!CN$150-CN$160),0)+SUMIF('Background Data'!$A$67:$A$72,'Data Tables'!$B175,'Data Tables'!CN$159:CN$164)-IF($B175=Inputs!$C$78,CM$138,0)-IF($B175='Utility Modules'!$C$55,CN$51,0)</f>
        <v>0</v>
      </c>
      <c r="CO175" s="38">
        <f>CN175+CO21-SUMIF('Background Data'!$A$47:$A$52,'Data Tables'!$B175,'Data Tables'!CO$159:CO$164)+IF($B175=Inputs!$C$72,('Data Tables'!CO$147-'Data Tables'!CO$150-CO$160),0)+SUMIF('Background Data'!$A$67:$A$72,'Data Tables'!$B175,'Data Tables'!CO$159:CO$164)-IF($B175=Inputs!$C$78,CN$138,0)-IF($B175='Utility Modules'!$C$55,CO$51,0)</f>
        <v>0</v>
      </c>
      <c r="CP175" s="38">
        <f>CO175+CP21-SUMIF('Background Data'!$A$47:$A$52,'Data Tables'!$B175,'Data Tables'!CP$159:CP$164)+IF($B175=Inputs!$C$72,('Data Tables'!CP$147-'Data Tables'!CP$150-CP$160),0)+SUMIF('Background Data'!$A$67:$A$72,'Data Tables'!$B175,'Data Tables'!CP$159:CP$164)-IF($B175=Inputs!$C$78,CO$138,0)-IF($B175='Utility Modules'!$C$55,CP$51,0)</f>
        <v>0</v>
      </c>
      <c r="CQ175" s="38">
        <f>CP175+CQ21-SUMIF('Background Data'!$A$47:$A$52,'Data Tables'!$B175,'Data Tables'!CQ$159:CQ$164)+IF($B175=Inputs!$C$72,('Data Tables'!CQ$147-'Data Tables'!CQ$150-CQ$160),0)+SUMIF('Background Data'!$A$67:$A$72,'Data Tables'!$B175,'Data Tables'!CQ$159:CQ$164)-IF($B175=Inputs!$C$78,CP$138,0)-IF($B175='Utility Modules'!$C$55,CQ$51,0)</f>
        <v>0</v>
      </c>
      <c r="CR175" s="38">
        <f>CQ175+CR21-SUMIF('Background Data'!$A$47:$A$52,'Data Tables'!$B175,'Data Tables'!CR$159:CR$164)+IF($B175=Inputs!$C$72,('Data Tables'!CR$147-'Data Tables'!CR$150-CR$160),0)+SUMIF('Background Data'!$A$67:$A$72,'Data Tables'!$B175,'Data Tables'!CR$159:CR$164)-IF($B175=Inputs!$C$78,CQ$138,0)-IF($B175='Utility Modules'!$C$55,CR$51,0)</f>
        <v>0</v>
      </c>
      <c r="CS175" s="38">
        <f>CR175+CS21-SUMIF('Background Data'!$A$47:$A$52,'Data Tables'!$B175,'Data Tables'!CS$159:CS$164)+IF($B175=Inputs!$C$72,('Data Tables'!CS$147-'Data Tables'!CS$150-CS$160),0)+SUMIF('Background Data'!$A$67:$A$72,'Data Tables'!$B175,'Data Tables'!CS$159:CS$164)-IF($B175=Inputs!$C$78,CR$138,0)-IF($B175='Utility Modules'!$C$55,CS$51,0)</f>
        <v>0</v>
      </c>
      <c r="CT175" s="38">
        <f>CS175+CT21-SUMIF('Background Data'!$A$47:$A$52,'Data Tables'!$B175,'Data Tables'!CT$159:CT$164)+IF($B175=Inputs!$C$72,('Data Tables'!CT$147-'Data Tables'!CT$150-CT$160),0)+SUMIF('Background Data'!$A$67:$A$72,'Data Tables'!$B175,'Data Tables'!CT$159:CT$164)-IF($B175=Inputs!$C$78,CS$138,0)-IF($B175='Utility Modules'!$C$55,CT$51,0)</f>
        <v>0</v>
      </c>
      <c r="CU175" s="38">
        <f>CT175+CU21-SUMIF('Background Data'!$A$47:$A$52,'Data Tables'!$B175,'Data Tables'!CU$159:CU$164)+IF($B175=Inputs!$C$72,('Data Tables'!CU$147-'Data Tables'!CU$150-CU$160),0)+SUMIF('Background Data'!$A$67:$A$72,'Data Tables'!$B175,'Data Tables'!CU$159:CU$164)-IF($B175=Inputs!$C$78,CT$138,0)-IF($B175='Utility Modules'!$C$55,CU$51,0)</f>
        <v>0</v>
      </c>
      <c r="CV175" s="38">
        <f>CU175+CV21-SUMIF('Background Data'!$A$47:$A$52,'Data Tables'!$B175,'Data Tables'!CV$159:CV$164)+IF($B175=Inputs!$C$72,('Data Tables'!CV$147-'Data Tables'!CV$150-CV$160),0)+SUMIF('Background Data'!$A$67:$A$72,'Data Tables'!$B175,'Data Tables'!CV$159:CV$164)-IF($B175=Inputs!$C$78,CU$138,0)-IF($B175='Utility Modules'!$C$55,CV$51,0)</f>
        <v>0</v>
      </c>
      <c r="CW175" s="38">
        <f>CV175+CW21-SUMIF('Background Data'!$A$47:$A$52,'Data Tables'!$B175,'Data Tables'!CW$159:CW$164)+IF($B175=Inputs!$C$72,('Data Tables'!CW$147-'Data Tables'!CW$150-CW$160),0)+SUMIF('Background Data'!$A$67:$A$72,'Data Tables'!$B175,'Data Tables'!CW$159:CW$164)-IF($B175=Inputs!$C$78,CV$138,0)-IF($B175='Utility Modules'!$C$55,CW$51,0)</f>
        <v>0</v>
      </c>
      <c r="CX175" s="38">
        <f>CW175+CX21-SUMIF('Background Data'!$A$47:$A$52,'Data Tables'!$B175,'Data Tables'!CX$159:CX$164)+IF($B175=Inputs!$C$72,('Data Tables'!CX$147-'Data Tables'!CX$150-CX$160),0)+SUMIF('Background Data'!$A$67:$A$72,'Data Tables'!$B175,'Data Tables'!CX$159:CX$164)-IF($B175=Inputs!$C$78,CW$138,0)-IF($B175='Utility Modules'!$C$55,CX$51,0)</f>
        <v>0</v>
      </c>
      <c r="CY175" s="38">
        <f>CX175+CY21-SUMIF('Background Data'!$A$47:$A$52,'Data Tables'!$B175,'Data Tables'!CY$159:CY$164)+IF($B175=Inputs!$C$72,('Data Tables'!CY$147-'Data Tables'!CY$150-CY$160),0)+SUMIF('Background Data'!$A$67:$A$72,'Data Tables'!$B175,'Data Tables'!CY$159:CY$164)-IF($B175=Inputs!$C$78,CX$138,0)-IF($B175='Utility Modules'!$C$55,CY$51,0)</f>
        <v>0</v>
      </c>
      <c r="CZ175" s="38">
        <f>CY175+CZ21-SUMIF('Background Data'!$A$47:$A$52,'Data Tables'!$B175,'Data Tables'!CZ$159:CZ$164)+IF($B175=Inputs!$C$72,('Data Tables'!CZ$147-'Data Tables'!CZ$150-CZ$160),0)+SUMIF('Background Data'!$A$67:$A$72,'Data Tables'!$B175,'Data Tables'!CZ$159:CZ$164)-IF($B175=Inputs!$C$78,CY$138,0)-IF($B175='Utility Modules'!$C$55,CZ$51,0)</f>
        <v>0</v>
      </c>
      <c r="DA175" s="38">
        <f>CZ175+DA21-SUMIF('Background Data'!$A$47:$A$52,'Data Tables'!$B175,'Data Tables'!DA$159:DA$164)+IF($B175=Inputs!$C$72,('Data Tables'!DA$147-'Data Tables'!DA$150-DA$160),0)+SUMIF('Background Data'!$A$67:$A$72,'Data Tables'!$B175,'Data Tables'!DA$159:DA$164)-IF($B175=Inputs!$C$78,CZ$138,0)-IF($B175='Utility Modules'!$C$55,DA$51,0)</f>
        <v>0</v>
      </c>
      <c r="DB175" s="38">
        <f>DA175+DB21-SUMIF('Background Data'!$A$47:$A$52,'Data Tables'!$B175,'Data Tables'!DB$159:DB$164)+IF($B175=Inputs!$C$72,('Data Tables'!DB$147-'Data Tables'!DB$150-DB$160),0)+SUMIF('Background Data'!$A$67:$A$72,'Data Tables'!$B175,'Data Tables'!DB$159:DB$164)-IF($B175=Inputs!$C$78,DA$138,0)-IF($B175='Utility Modules'!$C$55,DB$51,0)</f>
        <v>0</v>
      </c>
      <c r="DC175" s="38">
        <f>DB175+DC21-SUMIF('Background Data'!$A$47:$A$52,'Data Tables'!$B175,'Data Tables'!DC$159:DC$164)+IF($B175=Inputs!$C$72,('Data Tables'!DC$147-'Data Tables'!DC$150-DC$160),0)+SUMIF('Background Data'!$A$67:$A$72,'Data Tables'!$B175,'Data Tables'!DC$159:DC$164)-IF($B175=Inputs!$C$78,DB$138,0)-IF($B175='Utility Modules'!$C$55,DC$51,0)</f>
        <v>0</v>
      </c>
      <c r="DD175" s="38">
        <f>DC175+DD21-SUMIF('Background Data'!$A$47:$A$52,'Data Tables'!$B175,'Data Tables'!DD$159:DD$164)+IF($B175=Inputs!$C$72,('Data Tables'!DD$147-'Data Tables'!DD$150-DD$160),0)+SUMIF('Background Data'!$A$67:$A$72,'Data Tables'!$B175,'Data Tables'!DD$159:DD$164)-IF($B175=Inputs!$C$78,DC$138,0)-IF($B175='Utility Modules'!$C$55,DD$51,0)</f>
        <v>0</v>
      </c>
      <c r="DE175" s="38">
        <f>DD175+DE21-SUMIF('Background Data'!$A$47:$A$52,'Data Tables'!$B175,'Data Tables'!DE$159:DE$164)+IF($B175=Inputs!$C$72,('Data Tables'!DE$147-'Data Tables'!DE$150-DE$160),0)+SUMIF('Background Data'!$A$67:$A$72,'Data Tables'!$B175,'Data Tables'!DE$159:DE$164)-IF($B175=Inputs!$C$78,DD$138,0)-IF($B175='Utility Modules'!$C$55,DE$51,0)</f>
        <v>0</v>
      </c>
      <c r="DF175" s="38">
        <f>DE175+DF21-SUMIF('Background Data'!$A$47:$A$52,'Data Tables'!$B175,'Data Tables'!DF$159:DF$164)+IF($B175=Inputs!$C$72,('Data Tables'!DF$147-'Data Tables'!DF$150-DF$160),0)+SUMIF('Background Data'!$A$67:$A$72,'Data Tables'!$B175,'Data Tables'!DF$159:DF$164)-IF($B175=Inputs!$C$78,DE$138,0)-IF($B175='Utility Modules'!$C$55,DF$51,0)</f>
        <v>0</v>
      </c>
      <c r="DG175" s="38">
        <f>DF175+DG21-SUMIF('Background Data'!$A$47:$A$52,'Data Tables'!$B175,'Data Tables'!DG$159:DG$164)+IF($B175=Inputs!$C$72,('Data Tables'!DG$147-'Data Tables'!DG$150-DG$160),0)+SUMIF('Background Data'!$A$67:$A$72,'Data Tables'!$B175,'Data Tables'!DG$159:DG$164)-IF($B175=Inputs!$C$78,DF$138,0)-IF($B175='Utility Modules'!$C$55,DG$51,0)</f>
        <v>0</v>
      </c>
      <c r="DH175" s="38">
        <f>DG175+DH21-SUMIF('Background Data'!$A$47:$A$52,'Data Tables'!$B175,'Data Tables'!DH$159:DH$164)+IF($B175=Inputs!$C$72,('Data Tables'!DH$147-'Data Tables'!DH$150-DH$160),0)+SUMIF('Background Data'!$A$67:$A$72,'Data Tables'!$B175,'Data Tables'!DH$159:DH$164)-IF($B175=Inputs!$C$78,DG$138,0)-IF($B175='Utility Modules'!$C$55,DH$51,0)</f>
        <v>0</v>
      </c>
      <c r="DI175" s="38">
        <f>DH175+DI21-SUMIF('Background Data'!$A$47:$A$52,'Data Tables'!$B175,'Data Tables'!DI$159:DI$164)+IF($B175=Inputs!$C$72,('Data Tables'!DI$147-'Data Tables'!DI$150-DI$160),0)+SUMIF('Background Data'!$A$67:$A$72,'Data Tables'!$B175,'Data Tables'!DI$159:DI$164)-IF($B175=Inputs!$C$78,DH$138,0)-IF($B175='Utility Modules'!$C$55,DI$51,0)</f>
        <v>0</v>
      </c>
      <c r="DJ175" s="38">
        <f>DI175+DJ21-SUMIF('Background Data'!$A$47:$A$52,'Data Tables'!$B175,'Data Tables'!DJ$159:DJ$164)+IF($B175=Inputs!$C$72,('Data Tables'!DJ$147-'Data Tables'!DJ$150-DJ$160),0)+SUMIF('Background Data'!$A$67:$A$72,'Data Tables'!$B175,'Data Tables'!DJ$159:DJ$164)-IF($B175=Inputs!$C$78,DI$138,0)-IF($B175='Utility Modules'!$C$55,DJ$51,0)</f>
        <v>0</v>
      </c>
      <c r="DK175" s="38">
        <f>DJ175+DK21-SUMIF('Background Data'!$A$47:$A$52,'Data Tables'!$B175,'Data Tables'!DK$159:DK$164)+IF($B175=Inputs!$C$72,('Data Tables'!DK$147-'Data Tables'!DK$150-DK$160),0)+SUMIF('Background Data'!$A$67:$A$72,'Data Tables'!$B175,'Data Tables'!DK$159:DK$164)-IF($B175=Inputs!$C$78,DJ$138,0)-IF($B175='Utility Modules'!$C$55,DK$51,0)</f>
        <v>0</v>
      </c>
      <c r="DL175" s="38">
        <f>DK175+DL21-SUMIF('Background Data'!$A$47:$A$52,'Data Tables'!$B175,'Data Tables'!DL$159:DL$164)+IF($B175=Inputs!$C$72,('Data Tables'!DL$147-'Data Tables'!DL$150-DL$160),0)+SUMIF('Background Data'!$A$67:$A$72,'Data Tables'!$B175,'Data Tables'!DL$159:DL$164)-IF($B175=Inputs!$C$78,DK$138,0)-IF($B175='Utility Modules'!$C$55,DL$51,0)</f>
        <v>0</v>
      </c>
      <c r="DM175" s="38">
        <f>DL175+DM21-SUMIF('Background Data'!$A$47:$A$52,'Data Tables'!$B175,'Data Tables'!DM$159:DM$164)+IF($B175=Inputs!$C$72,('Data Tables'!DM$147-'Data Tables'!DM$150-DM$160),0)+SUMIF('Background Data'!$A$67:$A$72,'Data Tables'!$B175,'Data Tables'!DM$159:DM$164)-IF($B175=Inputs!$C$78,DL$138,0)-IF($B175='Utility Modules'!$C$55,DM$51,0)</f>
        <v>0</v>
      </c>
      <c r="DN175" s="38">
        <f>DM175+DN21-SUMIF('Background Data'!$A$47:$A$52,'Data Tables'!$B175,'Data Tables'!DN$159:DN$164)+IF($B175=Inputs!$C$72,('Data Tables'!DN$147-'Data Tables'!DN$150-DN$160),0)+SUMIF('Background Data'!$A$67:$A$72,'Data Tables'!$B175,'Data Tables'!DN$159:DN$164)-IF($B175=Inputs!$C$78,DM$138,0)-IF($B175='Utility Modules'!$C$55,DN$51,0)</f>
        <v>0</v>
      </c>
      <c r="DO175" s="38">
        <f>DN175+DO21-SUMIF('Background Data'!$A$47:$A$52,'Data Tables'!$B175,'Data Tables'!DO$159:DO$164)+IF($B175=Inputs!$C$72,('Data Tables'!DO$147-'Data Tables'!DO$150-DO$160),0)+SUMIF('Background Data'!$A$67:$A$72,'Data Tables'!$B175,'Data Tables'!DO$159:DO$164)-IF($B175=Inputs!$C$78,DN$138,0)-IF($B175='Utility Modules'!$C$55,DO$51,0)</f>
        <v>0</v>
      </c>
      <c r="DP175" s="38">
        <f>DO175+DP21-SUMIF('Background Data'!$A$47:$A$52,'Data Tables'!$B175,'Data Tables'!DP$159:DP$164)+IF($B175=Inputs!$C$72,('Data Tables'!DP$147-'Data Tables'!DP$150-DP$160),0)+SUMIF('Background Data'!$A$67:$A$72,'Data Tables'!$B175,'Data Tables'!DP$159:DP$164)-IF($B175=Inputs!$C$78,DO$138,0)-IF($B175='Utility Modules'!$C$55,DP$51,0)</f>
        <v>0</v>
      </c>
      <c r="DQ175" s="38">
        <f>DP175+DQ21-SUMIF('Background Data'!$A$47:$A$52,'Data Tables'!$B175,'Data Tables'!DQ$159:DQ$164)+IF($B175=Inputs!$C$72,('Data Tables'!DQ$147-'Data Tables'!DQ$150-DQ$160),0)+SUMIF('Background Data'!$A$67:$A$72,'Data Tables'!$B175,'Data Tables'!DQ$159:DQ$164)-IF($B175=Inputs!$C$78,DP$138,0)-IF($B175='Utility Modules'!$C$55,DQ$51,0)</f>
        <v>0</v>
      </c>
      <c r="DR175" s="38">
        <f>DQ175+DR21-SUMIF('Background Data'!$A$47:$A$52,'Data Tables'!$B175,'Data Tables'!DR$159:DR$164)+IF($B175=Inputs!$C$72,('Data Tables'!DR$147-'Data Tables'!DR$150-DR$160),0)+SUMIF('Background Data'!$A$67:$A$72,'Data Tables'!$B175,'Data Tables'!DR$159:DR$164)-IF($B175=Inputs!$C$78,DQ$138,0)-IF($B175='Utility Modules'!$C$55,DR$51,0)</f>
        <v>0</v>
      </c>
    </row>
    <row r="176" ht="14.25" customHeight="1">
      <c r="B176" s="277" t="str">
        <f>'Fund Raising'!B38</f>
        <v>Foundation</v>
      </c>
      <c r="C176" s="38">
        <f>C39-SUMIF('Background Data'!$A$47:$A$52,'Data Tables'!$B176,'Data Tables'!C$159:C$164)+IF($B176=Inputs!$C$72,('Data Tables'!C$147-'Data Tables'!C$150-C$160),0)+SUMIF('Background Data'!$A$67:$A$72,'Data Tables'!$B176,'Data Tables'!C$159:C$164)-IF($B176=Inputs!$C$78,C$138,0)-IF($B176='Utility Modules'!$C$55,C$51,0)</f>
        <v>0</v>
      </c>
      <c r="D176" s="38">
        <f>C176+D22-SUMIF('Background Data'!$A$47:$A$52,'Data Tables'!$B176,'Data Tables'!D$159:D$164)+IF($B176=Inputs!$C$72,('Data Tables'!D$147-'Data Tables'!D$150-D$160),0)+SUMIF('Background Data'!$A$67:$A$72,'Data Tables'!$B176,'Data Tables'!D$159:D$164)-IF($B176=Inputs!$C$78,C$138,0)-IF($B176='Utility Modules'!$C$55,D$51,0)</f>
        <v>0</v>
      </c>
      <c r="E176" s="38">
        <f>D176+E22-SUMIF('Background Data'!$A$47:$A$52,'Data Tables'!$B176,'Data Tables'!E$159:E$164)+IF($B176=Inputs!$C$72,('Data Tables'!E$147-'Data Tables'!E$150-E$160),0)+SUMIF('Background Data'!$A$67:$A$72,'Data Tables'!$B176,'Data Tables'!E$159:E$164)-IF($B176=Inputs!$C$78,D$138,0)-IF($B176='Utility Modules'!$C$55,E$51,0)</f>
        <v>0</v>
      </c>
      <c r="F176" s="38">
        <f>E176+F22-SUMIF('Background Data'!$A$47:$A$52,'Data Tables'!$B176,'Data Tables'!F$159:F$164)+IF($B176=Inputs!$C$72,('Data Tables'!F$147-'Data Tables'!F$150-F$160),0)+SUMIF('Background Data'!$A$67:$A$72,'Data Tables'!$B176,'Data Tables'!F$159:F$164)-IF($B176=Inputs!$C$78,E$138,0)-IF($B176='Utility Modules'!$C$55,F$51,0)</f>
        <v>0</v>
      </c>
      <c r="G176" s="38">
        <f>F176+G22-SUMIF('Background Data'!$A$47:$A$52,'Data Tables'!$B176,'Data Tables'!G$159:G$164)+IF($B176=Inputs!$C$72,('Data Tables'!G$147-'Data Tables'!G$150-G$160),0)+SUMIF('Background Data'!$A$67:$A$72,'Data Tables'!$B176,'Data Tables'!G$159:G$164)-IF($B176=Inputs!$C$78,F$138,0)-IF($B176='Utility Modules'!$C$55,G$51,0)</f>
        <v>0</v>
      </c>
      <c r="H176" s="38">
        <f>G176+H22-SUMIF('Background Data'!$A$47:$A$52,'Data Tables'!$B176,'Data Tables'!H$159:H$164)+IF($B176=Inputs!$C$72,('Data Tables'!H$147-'Data Tables'!H$150-H$160),0)+SUMIF('Background Data'!$A$67:$A$72,'Data Tables'!$B176,'Data Tables'!H$159:H$164)-IF($B176=Inputs!$C$78,G$138,0)-IF($B176='Utility Modules'!$C$55,H$51,0)</f>
        <v>0</v>
      </c>
      <c r="I176" s="38">
        <f>H176+I22-SUMIF('Background Data'!$A$47:$A$52,'Data Tables'!$B176,'Data Tables'!I$159:I$164)+IF($B176=Inputs!$C$72,('Data Tables'!I$147-'Data Tables'!I$150-I$160),0)+SUMIF('Background Data'!$A$67:$A$72,'Data Tables'!$B176,'Data Tables'!I$159:I$164)-IF($B176=Inputs!$C$78,H$138,0)-IF($B176='Utility Modules'!$C$55,I$51,0)</f>
        <v>0</v>
      </c>
      <c r="J176" s="38">
        <f>I176+J22-SUMIF('Background Data'!$A$47:$A$52,'Data Tables'!$B176,'Data Tables'!J$159:J$164)+IF($B176=Inputs!$C$72,('Data Tables'!J$147-'Data Tables'!J$150-J$160),0)+SUMIF('Background Data'!$A$67:$A$72,'Data Tables'!$B176,'Data Tables'!J$159:J$164)-IF($B176=Inputs!$C$78,I$138,0)-IF($B176='Utility Modules'!$C$55,J$51,0)</f>
        <v>0</v>
      </c>
      <c r="K176" s="38">
        <f>J176+K22-SUMIF('Background Data'!$A$47:$A$52,'Data Tables'!$B176,'Data Tables'!K$159:K$164)+IF($B176=Inputs!$C$72,('Data Tables'!K$147-'Data Tables'!K$150-K$160),0)+SUMIF('Background Data'!$A$67:$A$72,'Data Tables'!$B176,'Data Tables'!K$159:K$164)-IF($B176=Inputs!$C$78,J$138,0)-IF($B176='Utility Modules'!$C$55,K$51,0)</f>
        <v>0</v>
      </c>
      <c r="L176" s="38">
        <f>K176+L22-SUMIF('Background Data'!$A$47:$A$52,'Data Tables'!$B176,'Data Tables'!L$159:L$164)+IF($B176=Inputs!$C$72,('Data Tables'!L$147-'Data Tables'!L$150-L$160),0)+SUMIF('Background Data'!$A$67:$A$72,'Data Tables'!$B176,'Data Tables'!L$159:L$164)-IF($B176=Inputs!$C$78,K$138,0)-IF($B176='Utility Modules'!$C$55,L$51,0)</f>
        <v>0</v>
      </c>
      <c r="M176" s="38">
        <f>L176+M22-SUMIF('Background Data'!$A$47:$A$52,'Data Tables'!$B176,'Data Tables'!M$159:M$164)+IF($B176=Inputs!$C$72,('Data Tables'!M$147-'Data Tables'!M$150-M$160),0)+SUMIF('Background Data'!$A$67:$A$72,'Data Tables'!$B176,'Data Tables'!M$159:M$164)-IF($B176=Inputs!$C$78,L$138,0)-IF($B176='Utility Modules'!$C$55,M$51,0)</f>
        <v>0</v>
      </c>
      <c r="N176" s="38">
        <f>M176+N22-SUMIF('Background Data'!$A$47:$A$52,'Data Tables'!$B176,'Data Tables'!N$159:N$164)+IF($B176=Inputs!$C$72,('Data Tables'!N$147-'Data Tables'!N$150-N$160),0)+SUMIF('Background Data'!$A$67:$A$72,'Data Tables'!$B176,'Data Tables'!N$159:N$164)-IF($B176=Inputs!$C$78,M$138,0)-IF($B176='Utility Modules'!$C$55,N$51,0)</f>
        <v>0</v>
      </c>
      <c r="O176" s="38">
        <f>N176+O22-SUMIF('Background Data'!$A$47:$A$52,'Data Tables'!$B176,'Data Tables'!O$159:O$164)+IF($B176=Inputs!$C$72,('Data Tables'!O$147-'Data Tables'!O$150-O$160),0)+SUMIF('Background Data'!$A$67:$A$72,'Data Tables'!$B176,'Data Tables'!O$159:O$164)-IF($B176=Inputs!$C$78,N$138,0)-IF($B176='Utility Modules'!$C$55,O$51,0)</f>
        <v>0</v>
      </c>
      <c r="P176" s="38">
        <f>O176+P22-SUMIF('Background Data'!$A$47:$A$52,'Data Tables'!$B176,'Data Tables'!P$159:P$164)+IF($B176=Inputs!$C$72,('Data Tables'!P$147-'Data Tables'!P$150-P$160),0)+SUMIF('Background Data'!$A$67:$A$72,'Data Tables'!$B176,'Data Tables'!P$159:P$164)-IF($B176=Inputs!$C$78,O$138,0)-IF($B176='Utility Modules'!$C$55,P$51,0)</f>
        <v>0</v>
      </c>
      <c r="Q176" s="38">
        <f>P176+Q22-SUMIF('Background Data'!$A$47:$A$52,'Data Tables'!$B176,'Data Tables'!Q$159:Q$164)+IF($B176=Inputs!$C$72,('Data Tables'!Q$147-'Data Tables'!Q$150-Q$160),0)+SUMIF('Background Data'!$A$67:$A$72,'Data Tables'!$B176,'Data Tables'!Q$159:Q$164)-IF($B176=Inputs!$C$78,P$138,0)-IF($B176='Utility Modules'!$C$55,Q$51,0)</f>
        <v>0</v>
      </c>
      <c r="R176" s="38">
        <f>Q176+R22-SUMIF('Background Data'!$A$47:$A$52,'Data Tables'!$B176,'Data Tables'!R$159:R$164)+IF($B176=Inputs!$C$72,('Data Tables'!R$147-'Data Tables'!R$150-R$160),0)+SUMIF('Background Data'!$A$67:$A$72,'Data Tables'!$B176,'Data Tables'!R$159:R$164)-IF($B176=Inputs!$C$78,Q$138,0)-IF($B176='Utility Modules'!$C$55,R$51,0)</f>
        <v>0</v>
      </c>
      <c r="S176" s="38">
        <f>R176+S22-SUMIF('Background Data'!$A$47:$A$52,'Data Tables'!$B176,'Data Tables'!S$159:S$164)+IF($B176=Inputs!$C$72,('Data Tables'!S$147-'Data Tables'!S$150-S$160),0)+SUMIF('Background Data'!$A$67:$A$72,'Data Tables'!$B176,'Data Tables'!S$159:S$164)-IF($B176=Inputs!$C$78,R$138,0)-IF($B176='Utility Modules'!$C$55,S$51,0)</f>
        <v>0</v>
      </c>
      <c r="T176" s="38">
        <f>S176+T22-SUMIF('Background Data'!$A$47:$A$52,'Data Tables'!$B176,'Data Tables'!T$159:T$164)+IF($B176=Inputs!$C$72,('Data Tables'!T$147-'Data Tables'!T$150-T$160),0)+SUMIF('Background Data'!$A$67:$A$72,'Data Tables'!$B176,'Data Tables'!T$159:T$164)-IF($B176=Inputs!$C$78,S$138,0)-IF($B176='Utility Modules'!$C$55,T$51,0)</f>
        <v>0</v>
      </c>
      <c r="U176" s="38">
        <f>T176+U22-SUMIF('Background Data'!$A$47:$A$52,'Data Tables'!$B176,'Data Tables'!U$159:U$164)+IF($B176=Inputs!$C$72,('Data Tables'!U$147-'Data Tables'!U$150-U$160),0)+SUMIF('Background Data'!$A$67:$A$72,'Data Tables'!$B176,'Data Tables'!U$159:U$164)-IF($B176=Inputs!$C$78,T$138,0)-IF($B176='Utility Modules'!$C$55,U$51,0)</f>
        <v>0</v>
      </c>
      <c r="V176" s="38">
        <f>U176+V22-SUMIF('Background Data'!$A$47:$A$52,'Data Tables'!$B176,'Data Tables'!V$159:V$164)+IF($B176=Inputs!$C$72,('Data Tables'!V$147-'Data Tables'!V$150-V$160),0)+SUMIF('Background Data'!$A$67:$A$72,'Data Tables'!$B176,'Data Tables'!V$159:V$164)-IF($B176=Inputs!$C$78,U$138,0)-IF($B176='Utility Modules'!$C$55,V$51,0)</f>
        <v>0</v>
      </c>
      <c r="W176" s="38">
        <f>V176+W22-SUMIF('Background Data'!$A$47:$A$52,'Data Tables'!$B176,'Data Tables'!W$159:W$164)+IF($B176=Inputs!$C$72,('Data Tables'!W$147-'Data Tables'!W$150-W$160),0)+SUMIF('Background Data'!$A$67:$A$72,'Data Tables'!$B176,'Data Tables'!W$159:W$164)-IF($B176=Inputs!$C$78,V$138,0)-IF($B176='Utility Modules'!$C$55,W$51,0)</f>
        <v>0</v>
      </c>
      <c r="X176" s="38">
        <f>W176+X22-SUMIF('Background Data'!$A$47:$A$52,'Data Tables'!$B176,'Data Tables'!X$159:X$164)+IF($B176=Inputs!$C$72,('Data Tables'!X$147-'Data Tables'!X$150-X$160),0)+SUMIF('Background Data'!$A$67:$A$72,'Data Tables'!$B176,'Data Tables'!X$159:X$164)-IF($B176=Inputs!$C$78,W$138,0)-IF($B176='Utility Modules'!$C$55,X$51,0)</f>
        <v>0</v>
      </c>
      <c r="Y176" s="38">
        <f>X176+Y22-SUMIF('Background Data'!$A$47:$A$52,'Data Tables'!$B176,'Data Tables'!Y$159:Y$164)+IF($B176=Inputs!$C$72,('Data Tables'!Y$147-'Data Tables'!Y$150-Y$160),0)+SUMIF('Background Data'!$A$67:$A$72,'Data Tables'!$B176,'Data Tables'!Y$159:Y$164)-IF($B176=Inputs!$C$78,X$138,0)-IF($B176='Utility Modules'!$C$55,Y$51,0)</f>
        <v>0</v>
      </c>
      <c r="Z176" s="38">
        <f>Y176+Z22-SUMIF('Background Data'!$A$47:$A$52,'Data Tables'!$B176,'Data Tables'!Z$159:Z$164)+IF($B176=Inputs!$C$72,('Data Tables'!Z$147-'Data Tables'!Z$150-Z$160),0)+SUMIF('Background Data'!$A$67:$A$72,'Data Tables'!$B176,'Data Tables'!Z$159:Z$164)-IF($B176=Inputs!$C$78,Y$138,0)-IF($B176='Utility Modules'!$C$55,Z$51,0)</f>
        <v>0</v>
      </c>
      <c r="AA176" s="38">
        <f>Z176+AA22-SUMIF('Background Data'!$A$47:$A$52,'Data Tables'!$B176,'Data Tables'!AA$159:AA$164)+IF($B176=Inputs!$C$72,('Data Tables'!AA$147-'Data Tables'!AA$150-AA$160),0)+SUMIF('Background Data'!$A$67:$A$72,'Data Tables'!$B176,'Data Tables'!AA$159:AA$164)-IF($B176=Inputs!$C$78,Z$138,0)-IF($B176='Utility Modules'!$C$55,AA$51,0)</f>
        <v>0</v>
      </c>
      <c r="AB176" s="38">
        <f>AA176+AB22-SUMIF('Background Data'!$A$47:$A$52,'Data Tables'!$B176,'Data Tables'!AB$159:AB$164)+IF($B176=Inputs!$C$72,('Data Tables'!AB$147-'Data Tables'!AB$150-AB$160),0)+SUMIF('Background Data'!$A$67:$A$72,'Data Tables'!$B176,'Data Tables'!AB$159:AB$164)-IF($B176=Inputs!$C$78,AA$138,0)-IF($B176='Utility Modules'!$C$55,AB$51,0)</f>
        <v>0</v>
      </c>
      <c r="AC176" s="38">
        <f>AB176+AC22-SUMIF('Background Data'!$A$47:$A$52,'Data Tables'!$B176,'Data Tables'!AC$159:AC$164)+IF($B176=Inputs!$C$72,('Data Tables'!AC$147-'Data Tables'!AC$150-AC$160),0)+SUMIF('Background Data'!$A$67:$A$72,'Data Tables'!$B176,'Data Tables'!AC$159:AC$164)-IF($B176=Inputs!$C$78,AB$138,0)-IF($B176='Utility Modules'!$C$55,AC$51,0)</f>
        <v>0</v>
      </c>
      <c r="AD176" s="38">
        <f>AC176+AD22-SUMIF('Background Data'!$A$47:$A$52,'Data Tables'!$B176,'Data Tables'!AD$159:AD$164)+IF($B176=Inputs!$C$72,('Data Tables'!AD$147-'Data Tables'!AD$150-AD$160),0)+SUMIF('Background Data'!$A$67:$A$72,'Data Tables'!$B176,'Data Tables'!AD$159:AD$164)-IF($B176=Inputs!$C$78,AC$138,0)-IF($B176='Utility Modules'!$C$55,AD$51,0)</f>
        <v>0</v>
      </c>
      <c r="AE176" s="38">
        <f>AD176+AE22-SUMIF('Background Data'!$A$47:$A$52,'Data Tables'!$B176,'Data Tables'!AE$159:AE$164)+IF($B176=Inputs!$C$72,('Data Tables'!AE$147-'Data Tables'!AE$150-AE$160),0)+SUMIF('Background Data'!$A$67:$A$72,'Data Tables'!$B176,'Data Tables'!AE$159:AE$164)-IF($B176=Inputs!$C$78,AD$138,0)-IF($B176='Utility Modules'!$C$55,AE$51,0)</f>
        <v>0</v>
      </c>
      <c r="AF176" s="38">
        <f>AE176+AF22-SUMIF('Background Data'!$A$47:$A$52,'Data Tables'!$B176,'Data Tables'!AF$159:AF$164)+IF($B176=Inputs!$C$72,('Data Tables'!AF$147-'Data Tables'!AF$150-AF$160),0)+SUMIF('Background Data'!$A$67:$A$72,'Data Tables'!$B176,'Data Tables'!AF$159:AF$164)-IF($B176=Inputs!$C$78,AE$138,0)-IF($B176='Utility Modules'!$C$55,AF$51,0)</f>
        <v>0</v>
      </c>
      <c r="AG176" s="38">
        <f>AF176+AG22-SUMIF('Background Data'!$A$47:$A$52,'Data Tables'!$B176,'Data Tables'!AG$159:AG$164)+IF($B176=Inputs!$C$72,('Data Tables'!AG$147-'Data Tables'!AG$150-AG$160),0)+SUMIF('Background Data'!$A$67:$A$72,'Data Tables'!$B176,'Data Tables'!AG$159:AG$164)-IF($B176=Inputs!$C$78,AF$138,0)-IF($B176='Utility Modules'!$C$55,AG$51,0)</f>
        <v>0</v>
      </c>
      <c r="AH176" s="38">
        <f>AG176+AH22-SUMIF('Background Data'!$A$47:$A$52,'Data Tables'!$B176,'Data Tables'!AH$159:AH$164)+IF($B176=Inputs!$C$72,('Data Tables'!AH$147-'Data Tables'!AH$150-AH$160),0)+SUMIF('Background Data'!$A$67:$A$72,'Data Tables'!$B176,'Data Tables'!AH$159:AH$164)-IF($B176=Inputs!$C$78,AG$138,0)-IF($B176='Utility Modules'!$C$55,AH$51,0)</f>
        <v>0</v>
      </c>
      <c r="AI176" s="38">
        <f>AH176+AI22-SUMIF('Background Data'!$A$47:$A$52,'Data Tables'!$B176,'Data Tables'!AI$159:AI$164)+IF($B176=Inputs!$C$72,('Data Tables'!AI$147-'Data Tables'!AI$150-AI$160),0)+SUMIF('Background Data'!$A$67:$A$72,'Data Tables'!$B176,'Data Tables'!AI$159:AI$164)-IF($B176=Inputs!$C$78,AH$138,0)-IF($B176='Utility Modules'!$C$55,AI$51,0)</f>
        <v>0</v>
      </c>
      <c r="AJ176" s="38">
        <f>AI176+AJ22-SUMIF('Background Data'!$A$47:$A$52,'Data Tables'!$B176,'Data Tables'!AJ$159:AJ$164)+IF($B176=Inputs!$C$72,('Data Tables'!AJ$147-'Data Tables'!AJ$150-AJ$160),0)+SUMIF('Background Data'!$A$67:$A$72,'Data Tables'!$B176,'Data Tables'!AJ$159:AJ$164)-IF($B176=Inputs!$C$78,AI$138,0)-IF($B176='Utility Modules'!$C$55,AJ$51,0)</f>
        <v>0</v>
      </c>
      <c r="AK176" s="38">
        <f>AJ176+AK22-SUMIF('Background Data'!$A$47:$A$52,'Data Tables'!$B176,'Data Tables'!AK$159:AK$164)+IF($B176=Inputs!$C$72,('Data Tables'!AK$147-'Data Tables'!AK$150-AK$160),0)+SUMIF('Background Data'!$A$67:$A$72,'Data Tables'!$B176,'Data Tables'!AK$159:AK$164)-IF($B176=Inputs!$C$78,AJ$138,0)-IF($B176='Utility Modules'!$C$55,AK$51,0)</f>
        <v>0</v>
      </c>
      <c r="AL176" s="38">
        <f>AK176+AL22-SUMIF('Background Data'!$A$47:$A$52,'Data Tables'!$B176,'Data Tables'!AL$159:AL$164)+IF($B176=Inputs!$C$72,('Data Tables'!AL$147-'Data Tables'!AL$150-AL$160),0)+SUMIF('Background Data'!$A$67:$A$72,'Data Tables'!$B176,'Data Tables'!AL$159:AL$164)-IF($B176=Inputs!$C$78,AK$138,0)-IF($B176='Utility Modules'!$C$55,AL$51,0)</f>
        <v>0</v>
      </c>
      <c r="AM176" s="38">
        <f>AL176+AM22-SUMIF('Background Data'!$A$47:$A$52,'Data Tables'!$B176,'Data Tables'!AM$159:AM$164)+IF($B176=Inputs!$C$72,('Data Tables'!AM$147-'Data Tables'!AM$150-AM$160),0)+SUMIF('Background Data'!$A$67:$A$72,'Data Tables'!$B176,'Data Tables'!AM$159:AM$164)-IF($B176=Inputs!$C$78,AL$138,0)-IF($B176='Utility Modules'!$C$55,AM$51,0)</f>
        <v>0</v>
      </c>
      <c r="AN176" s="38">
        <f>AM176+AN22-SUMIF('Background Data'!$A$47:$A$52,'Data Tables'!$B176,'Data Tables'!AN$159:AN$164)+IF($B176=Inputs!$C$72,('Data Tables'!AN$147-'Data Tables'!AN$150-AN$160),0)+SUMIF('Background Data'!$A$67:$A$72,'Data Tables'!$B176,'Data Tables'!AN$159:AN$164)-IF($B176=Inputs!$C$78,AM$138,0)-IF($B176='Utility Modules'!$C$55,AN$51,0)</f>
        <v>0</v>
      </c>
      <c r="AO176" s="38">
        <f>AN176+AO22-SUMIF('Background Data'!$A$47:$A$52,'Data Tables'!$B176,'Data Tables'!AO$159:AO$164)+IF($B176=Inputs!$C$72,('Data Tables'!AO$147-'Data Tables'!AO$150-AO$160),0)+SUMIF('Background Data'!$A$67:$A$72,'Data Tables'!$B176,'Data Tables'!AO$159:AO$164)-IF($B176=Inputs!$C$78,AN$138,0)-IF($B176='Utility Modules'!$C$55,AO$51,0)</f>
        <v>0</v>
      </c>
      <c r="AP176" s="38">
        <f>AO176+AP22-SUMIF('Background Data'!$A$47:$A$52,'Data Tables'!$B176,'Data Tables'!AP$159:AP$164)+IF($B176=Inputs!$C$72,('Data Tables'!AP$147-'Data Tables'!AP$150-AP$160),0)+SUMIF('Background Data'!$A$67:$A$72,'Data Tables'!$B176,'Data Tables'!AP$159:AP$164)-IF($B176=Inputs!$C$78,AO$138,0)-IF($B176='Utility Modules'!$C$55,AP$51,0)</f>
        <v>0</v>
      </c>
      <c r="AQ176" s="38">
        <f>AP176+AQ22-SUMIF('Background Data'!$A$47:$A$52,'Data Tables'!$B176,'Data Tables'!AQ$159:AQ$164)+IF($B176=Inputs!$C$72,('Data Tables'!AQ$147-'Data Tables'!AQ$150-AQ$160),0)+SUMIF('Background Data'!$A$67:$A$72,'Data Tables'!$B176,'Data Tables'!AQ$159:AQ$164)-IF($B176=Inputs!$C$78,AP$138,0)-IF($B176='Utility Modules'!$C$55,AQ$51,0)</f>
        <v>0</v>
      </c>
      <c r="AR176" s="38">
        <f>AQ176+AR22-SUMIF('Background Data'!$A$47:$A$52,'Data Tables'!$B176,'Data Tables'!AR$159:AR$164)+IF($B176=Inputs!$C$72,('Data Tables'!AR$147-'Data Tables'!AR$150-AR$160),0)+SUMIF('Background Data'!$A$67:$A$72,'Data Tables'!$B176,'Data Tables'!AR$159:AR$164)-IF($B176=Inputs!$C$78,AQ$138,0)-IF($B176='Utility Modules'!$C$55,AR$51,0)</f>
        <v>0</v>
      </c>
      <c r="AS176" s="38">
        <f>AR176+AS22-SUMIF('Background Data'!$A$47:$A$52,'Data Tables'!$B176,'Data Tables'!AS$159:AS$164)+IF($B176=Inputs!$C$72,('Data Tables'!AS$147-'Data Tables'!AS$150-AS$160),0)+SUMIF('Background Data'!$A$67:$A$72,'Data Tables'!$B176,'Data Tables'!AS$159:AS$164)-IF($B176=Inputs!$C$78,AR$138,0)-IF($B176='Utility Modules'!$C$55,AS$51,0)</f>
        <v>0</v>
      </c>
      <c r="AT176" s="38">
        <f>AS176+AT22-SUMIF('Background Data'!$A$47:$A$52,'Data Tables'!$B176,'Data Tables'!AT$159:AT$164)+IF($B176=Inputs!$C$72,('Data Tables'!AT$147-'Data Tables'!AT$150-AT$160),0)+SUMIF('Background Data'!$A$67:$A$72,'Data Tables'!$B176,'Data Tables'!AT$159:AT$164)-IF($B176=Inputs!$C$78,AS$138,0)-IF($B176='Utility Modules'!$C$55,AT$51,0)</f>
        <v>0</v>
      </c>
      <c r="AU176" s="38">
        <f>AT176+AU22-SUMIF('Background Data'!$A$47:$A$52,'Data Tables'!$B176,'Data Tables'!AU$159:AU$164)+IF($B176=Inputs!$C$72,('Data Tables'!AU$147-'Data Tables'!AU$150-AU$160),0)+SUMIF('Background Data'!$A$67:$A$72,'Data Tables'!$B176,'Data Tables'!AU$159:AU$164)-IF($B176=Inputs!$C$78,AT$138,0)-IF($B176='Utility Modules'!$C$55,AU$51,0)</f>
        <v>0</v>
      </c>
      <c r="AV176" s="38">
        <f>AU176+AV22-SUMIF('Background Data'!$A$47:$A$52,'Data Tables'!$B176,'Data Tables'!AV$159:AV$164)+IF($B176=Inputs!$C$72,('Data Tables'!AV$147-'Data Tables'!AV$150-AV$160),0)+SUMIF('Background Data'!$A$67:$A$72,'Data Tables'!$B176,'Data Tables'!AV$159:AV$164)-IF($B176=Inputs!$C$78,AU$138,0)-IF($B176='Utility Modules'!$C$55,AV$51,0)</f>
        <v>0</v>
      </c>
      <c r="AW176" s="38">
        <f>AV176+AW22-SUMIF('Background Data'!$A$47:$A$52,'Data Tables'!$B176,'Data Tables'!AW$159:AW$164)+IF($B176=Inputs!$C$72,('Data Tables'!AW$147-'Data Tables'!AW$150-AW$160),0)+SUMIF('Background Data'!$A$67:$A$72,'Data Tables'!$B176,'Data Tables'!AW$159:AW$164)-IF($B176=Inputs!$C$78,AV$138,0)-IF($B176='Utility Modules'!$C$55,AW$51,0)</f>
        <v>0</v>
      </c>
      <c r="AX176" s="38">
        <f>AW176+AX22-SUMIF('Background Data'!$A$47:$A$52,'Data Tables'!$B176,'Data Tables'!AX$159:AX$164)+IF($B176=Inputs!$C$72,('Data Tables'!AX$147-'Data Tables'!AX$150-AX$160),0)+SUMIF('Background Data'!$A$67:$A$72,'Data Tables'!$B176,'Data Tables'!AX$159:AX$164)-IF($B176=Inputs!$C$78,AW$138,0)-IF($B176='Utility Modules'!$C$55,AX$51,0)</f>
        <v>0</v>
      </c>
      <c r="AY176" s="38">
        <f>AX176+AY22-SUMIF('Background Data'!$A$47:$A$52,'Data Tables'!$B176,'Data Tables'!AY$159:AY$164)+IF($B176=Inputs!$C$72,('Data Tables'!AY$147-'Data Tables'!AY$150-AY$160),0)+SUMIF('Background Data'!$A$67:$A$72,'Data Tables'!$B176,'Data Tables'!AY$159:AY$164)-IF($B176=Inputs!$C$78,AX$138,0)-IF($B176='Utility Modules'!$C$55,AY$51,0)</f>
        <v>0</v>
      </c>
      <c r="AZ176" s="38">
        <f>AY176+AZ22-SUMIF('Background Data'!$A$47:$A$52,'Data Tables'!$B176,'Data Tables'!AZ$159:AZ$164)+IF($B176=Inputs!$C$72,('Data Tables'!AZ$147-'Data Tables'!AZ$150-AZ$160),0)+SUMIF('Background Data'!$A$67:$A$72,'Data Tables'!$B176,'Data Tables'!AZ$159:AZ$164)-IF($B176=Inputs!$C$78,AY$138,0)-IF($B176='Utility Modules'!$C$55,AZ$51,0)</f>
        <v>0</v>
      </c>
      <c r="BA176" s="38">
        <f>AZ176+BA22-SUMIF('Background Data'!$A$47:$A$52,'Data Tables'!$B176,'Data Tables'!BA$159:BA$164)+IF($B176=Inputs!$C$72,('Data Tables'!BA$147-'Data Tables'!BA$150-BA$160),0)+SUMIF('Background Data'!$A$67:$A$72,'Data Tables'!$B176,'Data Tables'!BA$159:BA$164)-IF($B176=Inputs!$C$78,AZ$138,0)-IF($B176='Utility Modules'!$C$55,BA$51,0)</f>
        <v>0</v>
      </c>
      <c r="BB176" s="38">
        <f>BA176+BB22-SUMIF('Background Data'!$A$47:$A$52,'Data Tables'!$B176,'Data Tables'!BB$159:BB$164)+IF($B176=Inputs!$C$72,('Data Tables'!BB$147-'Data Tables'!BB$150-BB$160),0)+SUMIF('Background Data'!$A$67:$A$72,'Data Tables'!$B176,'Data Tables'!BB$159:BB$164)-IF($B176=Inputs!$C$78,BA$138,0)-IF($B176='Utility Modules'!$C$55,BB$51,0)</f>
        <v>0</v>
      </c>
      <c r="BC176" s="38">
        <f>BB176+BC22-SUMIF('Background Data'!$A$47:$A$52,'Data Tables'!$B176,'Data Tables'!BC$159:BC$164)+IF($B176=Inputs!$C$72,('Data Tables'!BC$147-'Data Tables'!BC$150-BC$160),0)+SUMIF('Background Data'!$A$67:$A$72,'Data Tables'!$B176,'Data Tables'!BC$159:BC$164)-IF($B176=Inputs!$C$78,BB$138,0)-IF($B176='Utility Modules'!$C$55,BC$51,0)</f>
        <v>0</v>
      </c>
      <c r="BD176" s="38">
        <f>BC176+BD22-SUMIF('Background Data'!$A$47:$A$52,'Data Tables'!$B176,'Data Tables'!BD$159:BD$164)+IF($B176=Inputs!$C$72,('Data Tables'!BD$147-'Data Tables'!BD$150-BD$160),0)+SUMIF('Background Data'!$A$67:$A$72,'Data Tables'!$B176,'Data Tables'!BD$159:BD$164)-IF($B176=Inputs!$C$78,BC$138,0)-IF($B176='Utility Modules'!$C$55,BD$51,0)</f>
        <v>0</v>
      </c>
      <c r="BE176" s="38">
        <f>BD176+BE22-SUMIF('Background Data'!$A$47:$A$52,'Data Tables'!$B176,'Data Tables'!BE$159:BE$164)+IF($B176=Inputs!$C$72,('Data Tables'!BE$147-'Data Tables'!BE$150-BE$160),0)+SUMIF('Background Data'!$A$67:$A$72,'Data Tables'!$B176,'Data Tables'!BE$159:BE$164)-IF($B176=Inputs!$C$78,BD$138,0)-IF($B176='Utility Modules'!$C$55,BE$51,0)</f>
        <v>0</v>
      </c>
      <c r="BF176" s="38">
        <f>BE176+BF22-SUMIF('Background Data'!$A$47:$A$52,'Data Tables'!$B176,'Data Tables'!BF$159:BF$164)+IF($B176=Inputs!$C$72,('Data Tables'!BF$147-'Data Tables'!BF$150-BF$160),0)+SUMIF('Background Data'!$A$67:$A$72,'Data Tables'!$B176,'Data Tables'!BF$159:BF$164)-IF($B176=Inputs!$C$78,BE$138,0)-IF($B176='Utility Modules'!$C$55,BF$51,0)</f>
        <v>0</v>
      </c>
      <c r="BG176" s="38">
        <f>BF176+BG22-SUMIF('Background Data'!$A$47:$A$52,'Data Tables'!$B176,'Data Tables'!BG$159:BG$164)+IF($B176=Inputs!$C$72,('Data Tables'!BG$147-'Data Tables'!BG$150-BG$160),0)+SUMIF('Background Data'!$A$67:$A$72,'Data Tables'!$B176,'Data Tables'!BG$159:BG$164)-IF($B176=Inputs!$C$78,BF$138,0)-IF($B176='Utility Modules'!$C$55,BG$51,0)</f>
        <v>0</v>
      </c>
      <c r="BH176" s="38">
        <f>BG176+BH22-SUMIF('Background Data'!$A$47:$A$52,'Data Tables'!$B176,'Data Tables'!BH$159:BH$164)+IF($B176=Inputs!$C$72,('Data Tables'!BH$147-'Data Tables'!BH$150-BH$160),0)+SUMIF('Background Data'!$A$67:$A$72,'Data Tables'!$B176,'Data Tables'!BH$159:BH$164)-IF($B176=Inputs!$C$78,BG$138,0)-IF($B176='Utility Modules'!$C$55,BH$51,0)</f>
        <v>0</v>
      </c>
      <c r="BI176" s="38">
        <f>BH176+BI22-SUMIF('Background Data'!$A$47:$A$52,'Data Tables'!$B176,'Data Tables'!BI$159:BI$164)+IF($B176=Inputs!$C$72,('Data Tables'!BI$147-'Data Tables'!BI$150-BI$160),0)+SUMIF('Background Data'!$A$67:$A$72,'Data Tables'!$B176,'Data Tables'!BI$159:BI$164)-IF($B176=Inputs!$C$78,BH$138,0)-IF($B176='Utility Modules'!$C$55,BI$51,0)</f>
        <v>0</v>
      </c>
      <c r="BJ176" s="38">
        <f>BI176+BJ22-SUMIF('Background Data'!$A$47:$A$52,'Data Tables'!$B176,'Data Tables'!BJ$159:BJ$164)+IF($B176=Inputs!$C$72,('Data Tables'!BJ$147-'Data Tables'!BJ$150-BJ$160),0)+SUMIF('Background Data'!$A$67:$A$72,'Data Tables'!$B176,'Data Tables'!BJ$159:BJ$164)-IF($B176=Inputs!$C$78,BI$138,0)-IF($B176='Utility Modules'!$C$55,BJ$51,0)</f>
        <v>0</v>
      </c>
      <c r="BK176" s="38">
        <f>BJ176+BK22-SUMIF('Background Data'!$A$47:$A$52,'Data Tables'!$B176,'Data Tables'!BK$159:BK$164)+IF($B176=Inputs!$C$72,('Data Tables'!BK$147-'Data Tables'!BK$150-BK$160),0)+SUMIF('Background Data'!$A$67:$A$72,'Data Tables'!$B176,'Data Tables'!BK$159:BK$164)-IF($B176=Inputs!$C$78,BJ$138,0)-IF($B176='Utility Modules'!$C$55,BK$51,0)</f>
        <v>0</v>
      </c>
      <c r="BL176" s="38">
        <f>BK176+BL22-SUMIF('Background Data'!$A$47:$A$52,'Data Tables'!$B176,'Data Tables'!BL$159:BL$164)+IF($B176=Inputs!$C$72,('Data Tables'!BL$147-'Data Tables'!BL$150-BL$160),0)+SUMIF('Background Data'!$A$67:$A$72,'Data Tables'!$B176,'Data Tables'!BL$159:BL$164)-IF($B176=Inputs!$C$78,BK$138,0)-IF($B176='Utility Modules'!$C$55,BL$51,0)</f>
        <v>0</v>
      </c>
      <c r="BM176" s="38">
        <f>BL176+BM22-SUMIF('Background Data'!$A$47:$A$52,'Data Tables'!$B176,'Data Tables'!BM$159:BM$164)+IF($B176=Inputs!$C$72,('Data Tables'!BM$147-'Data Tables'!BM$150-BM$160),0)+SUMIF('Background Data'!$A$67:$A$72,'Data Tables'!$B176,'Data Tables'!BM$159:BM$164)-IF($B176=Inputs!$C$78,BL$138,0)-IF($B176='Utility Modules'!$C$55,BM$51,0)</f>
        <v>0</v>
      </c>
      <c r="BN176" s="38">
        <f>BM176+BN22-SUMIF('Background Data'!$A$47:$A$52,'Data Tables'!$B176,'Data Tables'!BN$159:BN$164)+IF($B176=Inputs!$C$72,('Data Tables'!BN$147-'Data Tables'!BN$150-BN$160),0)+SUMIF('Background Data'!$A$67:$A$72,'Data Tables'!$B176,'Data Tables'!BN$159:BN$164)-IF($B176=Inputs!$C$78,BM$138,0)-IF($B176='Utility Modules'!$C$55,BN$51,0)</f>
        <v>0</v>
      </c>
      <c r="BO176" s="38">
        <f>BN176+BO22-SUMIF('Background Data'!$A$47:$A$52,'Data Tables'!$B176,'Data Tables'!BO$159:BO$164)+IF($B176=Inputs!$C$72,('Data Tables'!BO$147-'Data Tables'!BO$150-BO$160),0)+SUMIF('Background Data'!$A$67:$A$72,'Data Tables'!$B176,'Data Tables'!BO$159:BO$164)-IF($B176=Inputs!$C$78,BN$138,0)-IF($B176='Utility Modules'!$C$55,BO$51,0)</f>
        <v>0</v>
      </c>
      <c r="BP176" s="38">
        <f>BO176+BP22-SUMIF('Background Data'!$A$47:$A$52,'Data Tables'!$B176,'Data Tables'!BP$159:BP$164)+IF($B176=Inputs!$C$72,('Data Tables'!BP$147-'Data Tables'!BP$150-BP$160),0)+SUMIF('Background Data'!$A$67:$A$72,'Data Tables'!$B176,'Data Tables'!BP$159:BP$164)-IF($B176=Inputs!$C$78,BO$138,0)-IF($B176='Utility Modules'!$C$55,BP$51,0)</f>
        <v>0</v>
      </c>
      <c r="BQ176" s="38">
        <f>BP176+BQ22-SUMIF('Background Data'!$A$47:$A$52,'Data Tables'!$B176,'Data Tables'!BQ$159:BQ$164)+IF($B176=Inputs!$C$72,('Data Tables'!BQ$147-'Data Tables'!BQ$150-BQ$160),0)+SUMIF('Background Data'!$A$67:$A$72,'Data Tables'!$B176,'Data Tables'!BQ$159:BQ$164)-IF($B176=Inputs!$C$78,BP$138,0)-IF($B176='Utility Modules'!$C$55,BQ$51,0)</f>
        <v>0</v>
      </c>
      <c r="BR176" s="38">
        <f>BQ176+BR22-SUMIF('Background Data'!$A$47:$A$52,'Data Tables'!$B176,'Data Tables'!BR$159:BR$164)+IF($B176=Inputs!$C$72,('Data Tables'!BR$147-'Data Tables'!BR$150-BR$160),0)+SUMIF('Background Data'!$A$67:$A$72,'Data Tables'!$B176,'Data Tables'!BR$159:BR$164)-IF($B176=Inputs!$C$78,BQ$138,0)-IF($B176='Utility Modules'!$C$55,BR$51,0)</f>
        <v>0</v>
      </c>
      <c r="BS176" s="38">
        <f>BR176+BS22-SUMIF('Background Data'!$A$47:$A$52,'Data Tables'!$B176,'Data Tables'!BS$159:BS$164)+IF($B176=Inputs!$C$72,('Data Tables'!BS$147-'Data Tables'!BS$150-BS$160),0)+SUMIF('Background Data'!$A$67:$A$72,'Data Tables'!$B176,'Data Tables'!BS$159:BS$164)-IF($B176=Inputs!$C$78,BR$138,0)-IF($B176='Utility Modules'!$C$55,BS$51,0)</f>
        <v>0</v>
      </c>
      <c r="BT176" s="38">
        <f>BS176+BT22-SUMIF('Background Data'!$A$47:$A$52,'Data Tables'!$B176,'Data Tables'!BT$159:BT$164)+IF($B176=Inputs!$C$72,('Data Tables'!BT$147-'Data Tables'!BT$150-BT$160),0)+SUMIF('Background Data'!$A$67:$A$72,'Data Tables'!$B176,'Data Tables'!BT$159:BT$164)-IF($B176=Inputs!$C$78,BS$138,0)-IF($B176='Utility Modules'!$C$55,BT$51,0)</f>
        <v>0</v>
      </c>
      <c r="BU176" s="38">
        <f>BT176+BU22-SUMIF('Background Data'!$A$47:$A$52,'Data Tables'!$B176,'Data Tables'!BU$159:BU$164)+IF($B176=Inputs!$C$72,('Data Tables'!BU$147-'Data Tables'!BU$150-BU$160),0)+SUMIF('Background Data'!$A$67:$A$72,'Data Tables'!$B176,'Data Tables'!BU$159:BU$164)-IF($B176=Inputs!$C$78,BT$138,0)-IF($B176='Utility Modules'!$C$55,BU$51,0)</f>
        <v>0</v>
      </c>
      <c r="BV176" s="38">
        <f>BU176+BV22-SUMIF('Background Data'!$A$47:$A$52,'Data Tables'!$B176,'Data Tables'!BV$159:BV$164)+IF($B176=Inputs!$C$72,('Data Tables'!BV$147-'Data Tables'!BV$150-BV$160),0)+SUMIF('Background Data'!$A$67:$A$72,'Data Tables'!$B176,'Data Tables'!BV$159:BV$164)-IF($B176=Inputs!$C$78,BU$138,0)-IF($B176='Utility Modules'!$C$55,BV$51,0)</f>
        <v>0</v>
      </c>
      <c r="BW176" s="38">
        <f>BV176+BW22-SUMIF('Background Data'!$A$47:$A$52,'Data Tables'!$B176,'Data Tables'!BW$159:BW$164)+IF($B176=Inputs!$C$72,('Data Tables'!BW$147-'Data Tables'!BW$150-BW$160),0)+SUMIF('Background Data'!$A$67:$A$72,'Data Tables'!$B176,'Data Tables'!BW$159:BW$164)-IF($B176=Inputs!$C$78,BV$138,0)-IF($B176='Utility Modules'!$C$55,BW$51,0)</f>
        <v>0</v>
      </c>
      <c r="BX176" s="38">
        <f>BW176+BX22-SUMIF('Background Data'!$A$47:$A$52,'Data Tables'!$B176,'Data Tables'!BX$159:BX$164)+IF($B176=Inputs!$C$72,('Data Tables'!BX$147-'Data Tables'!BX$150-BX$160),0)+SUMIF('Background Data'!$A$67:$A$72,'Data Tables'!$B176,'Data Tables'!BX$159:BX$164)-IF($B176=Inputs!$C$78,BW$138,0)-IF($B176='Utility Modules'!$C$55,BX$51,0)</f>
        <v>0</v>
      </c>
      <c r="BY176" s="38">
        <f>BX176+BY22-SUMIF('Background Data'!$A$47:$A$52,'Data Tables'!$B176,'Data Tables'!BY$159:BY$164)+IF($B176=Inputs!$C$72,('Data Tables'!BY$147-'Data Tables'!BY$150-BY$160),0)+SUMIF('Background Data'!$A$67:$A$72,'Data Tables'!$B176,'Data Tables'!BY$159:BY$164)-IF($B176=Inputs!$C$78,BX$138,0)-IF($B176='Utility Modules'!$C$55,BY$51,0)</f>
        <v>0</v>
      </c>
      <c r="BZ176" s="38">
        <f>BY176+BZ22-SUMIF('Background Data'!$A$47:$A$52,'Data Tables'!$B176,'Data Tables'!BZ$159:BZ$164)+IF($B176=Inputs!$C$72,('Data Tables'!BZ$147-'Data Tables'!BZ$150-BZ$160),0)+SUMIF('Background Data'!$A$67:$A$72,'Data Tables'!$B176,'Data Tables'!BZ$159:BZ$164)-IF($B176=Inputs!$C$78,BY$138,0)-IF($B176='Utility Modules'!$C$55,BZ$51,0)</f>
        <v>0</v>
      </c>
      <c r="CA176" s="38">
        <f>BZ176+CA22-SUMIF('Background Data'!$A$47:$A$52,'Data Tables'!$B176,'Data Tables'!CA$159:CA$164)+IF($B176=Inputs!$C$72,('Data Tables'!CA$147-'Data Tables'!CA$150-CA$160),0)+SUMIF('Background Data'!$A$67:$A$72,'Data Tables'!$B176,'Data Tables'!CA$159:CA$164)-IF($B176=Inputs!$C$78,BZ$138,0)-IF($B176='Utility Modules'!$C$55,CA$51,0)</f>
        <v>0</v>
      </c>
      <c r="CB176" s="38">
        <f>CA176+CB22-SUMIF('Background Data'!$A$47:$A$52,'Data Tables'!$B176,'Data Tables'!CB$159:CB$164)+IF($B176=Inputs!$C$72,('Data Tables'!CB$147-'Data Tables'!CB$150-CB$160),0)+SUMIF('Background Data'!$A$67:$A$72,'Data Tables'!$B176,'Data Tables'!CB$159:CB$164)-IF($B176=Inputs!$C$78,CA$138,0)-IF($B176='Utility Modules'!$C$55,CB$51,0)</f>
        <v>0</v>
      </c>
      <c r="CC176" s="38">
        <f>CB176+CC22-SUMIF('Background Data'!$A$47:$A$52,'Data Tables'!$B176,'Data Tables'!CC$159:CC$164)+IF($B176=Inputs!$C$72,('Data Tables'!CC$147-'Data Tables'!CC$150-CC$160),0)+SUMIF('Background Data'!$A$67:$A$72,'Data Tables'!$B176,'Data Tables'!CC$159:CC$164)-IF($B176=Inputs!$C$78,CB$138,0)-IF($B176='Utility Modules'!$C$55,CC$51,0)</f>
        <v>0</v>
      </c>
      <c r="CD176" s="38">
        <f>CC176+CD22-SUMIF('Background Data'!$A$47:$A$52,'Data Tables'!$B176,'Data Tables'!CD$159:CD$164)+IF($B176=Inputs!$C$72,('Data Tables'!CD$147-'Data Tables'!CD$150-CD$160),0)+SUMIF('Background Data'!$A$67:$A$72,'Data Tables'!$B176,'Data Tables'!CD$159:CD$164)-IF($B176=Inputs!$C$78,CC$138,0)-IF($B176='Utility Modules'!$C$55,CD$51,0)</f>
        <v>0</v>
      </c>
      <c r="CE176" s="38">
        <f>CD176+CE22-SUMIF('Background Data'!$A$47:$A$52,'Data Tables'!$B176,'Data Tables'!CE$159:CE$164)+IF($B176=Inputs!$C$72,('Data Tables'!CE$147-'Data Tables'!CE$150-CE$160),0)+SUMIF('Background Data'!$A$67:$A$72,'Data Tables'!$B176,'Data Tables'!CE$159:CE$164)-IF($B176=Inputs!$C$78,CD$138,0)-IF($B176='Utility Modules'!$C$55,CE$51,0)</f>
        <v>0</v>
      </c>
      <c r="CF176" s="38">
        <f>CE176+CF22-SUMIF('Background Data'!$A$47:$A$52,'Data Tables'!$B176,'Data Tables'!CF$159:CF$164)+IF($B176=Inputs!$C$72,('Data Tables'!CF$147-'Data Tables'!CF$150-CF$160),0)+SUMIF('Background Data'!$A$67:$A$72,'Data Tables'!$B176,'Data Tables'!CF$159:CF$164)-IF($B176=Inputs!$C$78,CE$138,0)-IF($B176='Utility Modules'!$C$55,CF$51,0)</f>
        <v>0</v>
      </c>
      <c r="CG176" s="38">
        <f>CF176+CG22-SUMIF('Background Data'!$A$47:$A$52,'Data Tables'!$B176,'Data Tables'!CG$159:CG$164)+IF($B176=Inputs!$C$72,('Data Tables'!CG$147-'Data Tables'!CG$150-CG$160),0)+SUMIF('Background Data'!$A$67:$A$72,'Data Tables'!$B176,'Data Tables'!CG$159:CG$164)-IF($B176=Inputs!$C$78,CF$138,0)-IF($B176='Utility Modules'!$C$55,CG$51,0)</f>
        <v>0</v>
      </c>
      <c r="CH176" s="38">
        <f>CG176+CH22-SUMIF('Background Data'!$A$47:$A$52,'Data Tables'!$B176,'Data Tables'!CH$159:CH$164)+IF($B176=Inputs!$C$72,('Data Tables'!CH$147-'Data Tables'!CH$150-CH$160),0)+SUMIF('Background Data'!$A$67:$A$72,'Data Tables'!$B176,'Data Tables'!CH$159:CH$164)-IF($B176=Inputs!$C$78,CG$138,0)-IF($B176='Utility Modules'!$C$55,CH$51,0)</f>
        <v>0</v>
      </c>
      <c r="CI176" s="38">
        <f>CH176+CI22-SUMIF('Background Data'!$A$47:$A$52,'Data Tables'!$B176,'Data Tables'!CI$159:CI$164)+IF($B176=Inputs!$C$72,('Data Tables'!CI$147-'Data Tables'!CI$150-CI$160),0)+SUMIF('Background Data'!$A$67:$A$72,'Data Tables'!$B176,'Data Tables'!CI$159:CI$164)-IF($B176=Inputs!$C$78,CH$138,0)-IF($B176='Utility Modules'!$C$55,CI$51,0)</f>
        <v>0</v>
      </c>
      <c r="CJ176" s="38">
        <f>CI176+CJ22-SUMIF('Background Data'!$A$47:$A$52,'Data Tables'!$B176,'Data Tables'!CJ$159:CJ$164)+IF($B176=Inputs!$C$72,('Data Tables'!CJ$147-'Data Tables'!CJ$150-CJ$160),0)+SUMIF('Background Data'!$A$67:$A$72,'Data Tables'!$B176,'Data Tables'!CJ$159:CJ$164)-IF($B176=Inputs!$C$78,CI$138,0)-IF($B176='Utility Modules'!$C$55,CJ$51,0)</f>
        <v>0</v>
      </c>
      <c r="CK176" s="38">
        <f>CJ176+CK22-SUMIF('Background Data'!$A$47:$A$52,'Data Tables'!$B176,'Data Tables'!CK$159:CK$164)+IF($B176=Inputs!$C$72,('Data Tables'!CK$147-'Data Tables'!CK$150-CK$160),0)+SUMIF('Background Data'!$A$67:$A$72,'Data Tables'!$B176,'Data Tables'!CK$159:CK$164)-IF($B176=Inputs!$C$78,CJ$138,0)-IF($B176='Utility Modules'!$C$55,CK$51,0)</f>
        <v>0</v>
      </c>
      <c r="CL176" s="38">
        <f>CK176+CL22-SUMIF('Background Data'!$A$47:$A$52,'Data Tables'!$B176,'Data Tables'!CL$159:CL$164)+IF($B176=Inputs!$C$72,('Data Tables'!CL$147-'Data Tables'!CL$150-CL$160),0)+SUMIF('Background Data'!$A$67:$A$72,'Data Tables'!$B176,'Data Tables'!CL$159:CL$164)-IF($B176=Inputs!$C$78,CK$138,0)-IF($B176='Utility Modules'!$C$55,CL$51,0)</f>
        <v>0</v>
      </c>
      <c r="CM176" s="38">
        <f>CL176+CM22-SUMIF('Background Data'!$A$47:$A$52,'Data Tables'!$B176,'Data Tables'!CM$159:CM$164)+IF($B176=Inputs!$C$72,('Data Tables'!CM$147-'Data Tables'!CM$150-CM$160),0)+SUMIF('Background Data'!$A$67:$A$72,'Data Tables'!$B176,'Data Tables'!CM$159:CM$164)-IF($B176=Inputs!$C$78,CL$138,0)-IF($B176='Utility Modules'!$C$55,CM$51,0)</f>
        <v>0</v>
      </c>
      <c r="CN176" s="38">
        <f>CM176+CN22-SUMIF('Background Data'!$A$47:$A$52,'Data Tables'!$B176,'Data Tables'!CN$159:CN$164)+IF($B176=Inputs!$C$72,('Data Tables'!CN$147-'Data Tables'!CN$150-CN$160),0)+SUMIF('Background Data'!$A$67:$A$72,'Data Tables'!$B176,'Data Tables'!CN$159:CN$164)-IF($B176=Inputs!$C$78,CM$138,0)-IF($B176='Utility Modules'!$C$55,CN$51,0)</f>
        <v>0</v>
      </c>
      <c r="CO176" s="38">
        <f>CN176+CO22-SUMIF('Background Data'!$A$47:$A$52,'Data Tables'!$B176,'Data Tables'!CO$159:CO$164)+IF($B176=Inputs!$C$72,('Data Tables'!CO$147-'Data Tables'!CO$150-CO$160),0)+SUMIF('Background Data'!$A$67:$A$72,'Data Tables'!$B176,'Data Tables'!CO$159:CO$164)-IF($B176=Inputs!$C$78,CN$138,0)-IF($B176='Utility Modules'!$C$55,CO$51,0)</f>
        <v>0</v>
      </c>
      <c r="CP176" s="38">
        <f>CO176+CP22-SUMIF('Background Data'!$A$47:$A$52,'Data Tables'!$B176,'Data Tables'!CP$159:CP$164)+IF($B176=Inputs!$C$72,('Data Tables'!CP$147-'Data Tables'!CP$150-CP$160),0)+SUMIF('Background Data'!$A$67:$A$72,'Data Tables'!$B176,'Data Tables'!CP$159:CP$164)-IF($B176=Inputs!$C$78,CO$138,0)-IF($B176='Utility Modules'!$C$55,CP$51,0)</f>
        <v>0</v>
      </c>
      <c r="CQ176" s="38">
        <f>CP176+CQ22-SUMIF('Background Data'!$A$47:$A$52,'Data Tables'!$B176,'Data Tables'!CQ$159:CQ$164)+IF($B176=Inputs!$C$72,('Data Tables'!CQ$147-'Data Tables'!CQ$150-CQ$160),0)+SUMIF('Background Data'!$A$67:$A$72,'Data Tables'!$B176,'Data Tables'!CQ$159:CQ$164)-IF($B176=Inputs!$C$78,CP$138,0)-IF($B176='Utility Modules'!$C$55,CQ$51,0)</f>
        <v>0</v>
      </c>
      <c r="CR176" s="38">
        <f>CQ176+CR22-SUMIF('Background Data'!$A$47:$A$52,'Data Tables'!$B176,'Data Tables'!CR$159:CR$164)+IF($B176=Inputs!$C$72,('Data Tables'!CR$147-'Data Tables'!CR$150-CR$160),0)+SUMIF('Background Data'!$A$67:$A$72,'Data Tables'!$B176,'Data Tables'!CR$159:CR$164)-IF($B176=Inputs!$C$78,CQ$138,0)-IF($B176='Utility Modules'!$C$55,CR$51,0)</f>
        <v>0</v>
      </c>
      <c r="CS176" s="38">
        <f>CR176+CS22-SUMIF('Background Data'!$A$47:$A$52,'Data Tables'!$B176,'Data Tables'!CS$159:CS$164)+IF($B176=Inputs!$C$72,('Data Tables'!CS$147-'Data Tables'!CS$150-CS$160),0)+SUMIF('Background Data'!$A$67:$A$72,'Data Tables'!$B176,'Data Tables'!CS$159:CS$164)-IF($B176=Inputs!$C$78,CR$138,0)-IF($B176='Utility Modules'!$C$55,CS$51,0)</f>
        <v>0</v>
      </c>
      <c r="CT176" s="38">
        <f>CS176+CT22-SUMIF('Background Data'!$A$47:$A$52,'Data Tables'!$B176,'Data Tables'!CT$159:CT$164)+IF($B176=Inputs!$C$72,('Data Tables'!CT$147-'Data Tables'!CT$150-CT$160),0)+SUMIF('Background Data'!$A$67:$A$72,'Data Tables'!$B176,'Data Tables'!CT$159:CT$164)-IF($B176=Inputs!$C$78,CS$138,0)-IF($B176='Utility Modules'!$C$55,CT$51,0)</f>
        <v>0</v>
      </c>
      <c r="CU176" s="38">
        <f>CT176+CU22-SUMIF('Background Data'!$A$47:$A$52,'Data Tables'!$B176,'Data Tables'!CU$159:CU$164)+IF($B176=Inputs!$C$72,('Data Tables'!CU$147-'Data Tables'!CU$150-CU$160),0)+SUMIF('Background Data'!$A$67:$A$72,'Data Tables'!$B176,'Data Tables'!CU$159:CU$164)-IF($B176=Inputs!$C$78,CT$138,0)-IF($B176='Utility Modules'!$C$55,CU$51,0)</f>
        <v>0</v>
      </c>
      <c r="CV176" s="38">
        <f>CU176+CV22-SUMIF('Background Data'!$A$47:$A$52,'Data Tables'!$B176,'Data Tables'!CV$159:CV$164)+IF($B176=Inputs!$C$72,('Data Tables'!CV$147-'Data Tables'!CV$150-CV$160),0)+SUMIF('Background Data'!$A$67:$A$72,'Data Tables'!$B176,'Data Tables'!CV$159:CV$164)-IF($B176=Inputs!$C$78,CU$138,0)-IF($B176='Utility Modules'!$C$55,CV$51,0)</f>
        <v>0</v>
      </c>
      <c r="CW176" s="38">
        <f>CV176+CW22-SUMIF('Background Data'!$A$47:$A$52,'Data Tables'!$B176,'Data Tables'!CW$159:CW$164)+IF($B176=Inputs!$C$72,('Data Tables'!CW$147-'Data Tables'!CW$150-CW$160),0)+SUMIF('Background Data'!$A$67:$A$72,'Data Tables'!$B176,'Data Tables'!CW$159:CW$164)-IF($B176=Inputs!$C$78,CV$138,0)-IF($B176='Utility Modules'!$C$55,CW$51,0)</f>
        <v>0</v>
      </c>
      <c r="CX176" s="38">
        <f>CW176+CX22-SUMIF('Background Data'!$A$47:$A$52,'Data Tables'!$B176,'Data Tables'!CX$159:CX$164)+IF($B176=Inputs!$C$72,('Data Tables'!CX$147-'Data Tables'!CX$150-CX$160),0)+SUMIF('Background Data'!$A$67:$A$72,'Data Tables'!$B176,'Data Tables'!CX$159:CX$164)-IF($B176=Inputs!$C$78,CW$138,0)-IF($B176='Utility Modules'!$C$55,CX$51,0)</f>
        <v>0</v>
      </c>
      <c r="CY176" s="38">
        <f>CX176+CY22-SUMIF('Background Data'!$A$47:$A$52,'Data Tables'!$B176,'Data Tables'!CY$159:CY$164)+IF($B176=Inputs!$C$72,('Data Tables'!CY$147-'Data Tables'!CY$150-CY$160),0)+SUMIF('Background Data'!$A$67:$A$72,'Data Tables'!$B176,'Data Tables'!CY$159:CY$164)-IF($B176=Inputs!$C$78,CX$138,0)-IF($B176='Utility Modules'!$C$55,CY$51,0)</f>
        <v>0</v>
      </c>
      <c r="CZ176" s="38">
        <f>CY176+CZ22-SUMIF('Background Data'!$A$47:$A$52,'Data Tables'!$B176,'Data Tables'!CZ$159:CZ$164)+IF($B176=Inputs!$C$72,('Data Tables'!CZ$147-'Data Tables'!CZ$150-CZ$160),0)+SUMIF('Background Data'!$A$67:$A$72,'Data Tables'!$B176,'Data Tables'!CZ$159:CZ$164)-IF($B176=Inputs!$C$78,CY$138,0)-IF($B176='Utility Modules'!$C$55,CZ$51,0)</f>
        <v>0</v>
      </c>
      <c r="DA176" s="38">
        <f>CZ176+DA22-SUMIF('Background Data'!$A$47:$A$52,'Data Tables'!$B176,'Data Tables'!DA$159:DA$164)+IF($B176=Inputs!$C$72,('Data Tables'!DA$147-'Data Tables'!DA$150-DA$160),0)+SUMIF('Background Data'!$A$67:$A$72,'Data Tables'!$B176,'Data Tables'!DA$159:DA$164)-IF($B176=Inputs!$C$78,CZ$138,0)-IF($B176='Utility Modules'!$C$55,DA$51,0)</f>
        <v>0</v>
      </c>
      <c r="DB176" s="38">
        <f>DA176+DB22-SUMIF('Background Data'!$A$47:$A$52,'Data Tables'!$B176,'Data Tables'!DB$159:DB$164)+IF($B176=Inputs!$C$72,('Data Tables'!DB$147-'Data Tables'!DB$150-DB$160),0)+SUMIF('Background Data'!$A$67:$A$72,'Data Tables'!$B176,'Data Tables'!DB$159:DB$164)-IF($B176=Inputs!$C$78,DA$138,0)-IF($B176='Utility Modules'!$C$55,DB$51,0)</f>
        <v>0</v>
      </c>
      <c r="DC176" s="38">
        <f>DB176+DC22-SUMIF('Background Data'!$A$47:$A$52,'Data Tables'!$B176,'Data Tables'!DC$159:DC$164)+IF($B176=Inputs!$C$72,('Data Tables'!DC$147-'Data Tables'!DC$150-DC$160),0)+SUMIF('Background Data'!$A$67:$A$72,'Data Tables'!$B176,'Data Tables'!DC$159:DC$164)-IF($B176=Inputs!$C$78,DB$138,0)-IF($B176='Utility Modules'!$C$55,DC$51,0)</f>
        <v>0</v>
      </c>
      <c r="DD176" s="38">
        <f>DC176+DD22-SUMIF('Background Data'!$A$47:$A$52,'Data Tables'!$B176,'Data Tables'!DD$159:DD$164)+IF($B176=Inputs!$C$72,('Data Tables'!DD$147-'Data Tables'!DD$150-DD$160),0)+SUMIF('Background Data'!$A$67:$A$72,'Data Tables'!$B176,'Data Tables'!DD$159:DD$164)-IF($B176=Inputs!$C$78,DC$138,0)-IF($B176='Utility Modules'!$C$55,DD$51,0)</f>
        <v>0</v>
      </c>
      <c r="DE176" s="38">
        <f>DD176+DE22-SUMIF('Background Data'!$A$47:$A$52,'Data Tables'!$B176,'Data Tables'!DE$159:DE$164)+IF($B176=Inputs!$C$72,('Data Tables'!DE$147-'Data Tables'!DE$150-DE$160),0)+SUMIF('Background Data'!$A$67:$A$72,'Data Tables'!$B176,'Data Tables'!DE$159:DE$164)-IF($B176=Inputs!$C$78,DD$138,0)-IF($B176='Utility Modules'!$C$55,DE$51,0)</f>
        <v>0</v>
      </c>
      <c r="DF176" s="38">
        <f>DE176+DF22-SUMIF('Background Data'!$A$47:$A$52,'Data Tables'!$B176,'Data Tables'!DF$159:DF$164)+IF($B176=Inputs!$C$72,('Data Tables'!DF$147-'Data Tables'!DF$150-DF$160),0)+SUMIF('Background Data'!$A$67:$A$72,'Data Tables'!$B176,'Data Tables'!DF$159:DF$164)-IF($B176=Inputs!$C$78,DE$138,0)-IF($B176='Utility Modules'!$C$55,DF$51,0)</f>
        <v>0</v>
      </c>
      <c r="DG176" s="38">
        <f>DF176+DG22-SUMIF('Background Data'!$A$47:$A$52,'Data Tables'!$B176,'Data Tables'!DG$159:DG$164)+IF($B176=Inputs!$C$72,('Data Tables'!DG$147-'Data Tables'!DG$150-DG$160),0)+SUMIF('Background Data'!$A$67:$A$72,'Data Tables'!$B176,'Data Tables'!DG$159:DG$164)-IF($B176=Inputs!$C$78,DF$138,0)-IF($B176='Utility Modules'!$C$55,DG$51,0)</f>
        <v>0</v>
      </c>
      <c r="DH176" s="38">
        <f>DG176+DH22-SUMIF('Background Data'!$A$47:$A$52,'Data Tables'!$B176,'Data Tables'!DH$159:DH$164)+IF($B176=Inputs!$C$72,('Data Tables'!DH$147-'Data Tables'!DH$150-DH$160),0)+SUMIF('Background Data'!$A$67:$A$72,'Data Tables'!$B176,'Data Tables'!DH$159:DH$164)-IF($B176=Inputs!$C$78,DG$138,0)-IF($B176='Utility Modules'!$C$55,DH$51,0)</f>
        <v>0</v>
      </c>
      <c r="DI176" s="38">
        <f>DH176+DI22-SUMIF('Background Data'!$A$47:$A$52,'Data Tables'!$B176,'Data Tables'!DI$159:DI$164)+IF($B176=Inputs!$C$72,('Data Tables'!DI$147-'Data Tables'!DI$150-DI$160),0)+SUMIF('Background Data'!$A$67:$A$72,'Data Tables'!$B176,'Data Tables'!DI$159:DI$164)-IF($B176=Inputs!$C$78,DH$138,0)-IF($B176='Utility Modules'!$C$55,DI$51,0)</f>
        <v>0</v>
      </c>
      <c r="DJ176" s="38">
        <f>DI176+DJ22-SUMIF('Background Data'!$A$47:$A$52,'Data Tables'!$B176,'Data Tables'!DJ$159:DJ$164)+IF($B176=Inputs!$C$72,('Data Tables'!DJ$147-'Data Tables'!DJ$150-DJ$160),0)+SUMIF('Background Data'!$A$67:$A$72,'Data Tables'!$B176,'Data Tables'!DJ$159:DJ$164)-IF($B176=Inputs!$C$78,DI$138,0)-IF($B176='Utility Modules'!$C$55,DJ$51,0)</f>
        <v>0</v>
      </c>
      <c r="DK176" s="38">
        <f>DJ176+DK22-SUMIF('Background Data'!$A$47:$A$52,'Data Tables'!$B176,'Data Tables'!DK$159:DK$164)+IF($B176=Inputs!$C$72,('Data Tables'!DK$147-'Data Tables'!DK$150-DK$160),0)+SUMIF('Background Data'!$A$67:$A$72,'Data Tables'!$B176,'Data Tables'!DK$159:DK$164)-IF($B176=Inputs!$C$78,DJ$138,0)-IF($B176='Utility Modules'!$C$55,DK$51,0)</f>
        <v>0</v>
      </c>
      <c r="DL176" s="38">
        <f>DK176+DL22-SUMIF('Background Data'!$A$47:$A$52,'Data Tables'!$B176,'Data Tables'!DL$159:DL$164)+IF($B176=Inputs!$C$72,('Data Tables'!DL$147-'Data Tables'!DL$150-DL$160),0)+SUMIF('Background Data'!$A$67:$A$72,'Data Tables'!$B176,'Data Tables'!DL$159:DL$164)-IF($B176=Inputs!$C$78,DK$138,0)-IF($B176='Utility Modules'!$C$55,DL$51,0)</f>
        <v>0</v>
      </c>
      <c r="DM176" s="38">
        <f>DL176+DM22-SUMIF('Background Data'!$A$47:$A$52,'Data Tables'!$B176,'Data Tables'!DM$159:DM$164)+IF($B176=Inputs!$C$72,('Data Tables'!DM$147-'Data Tables'!DM$150-DM$160),0)+SUMIF('Background Data'!$A$67:$A$72,'Data Tables'!$B176,'Data Tables'!DM$159:DM$164)-IF($B176=Inputs!$C$78,DL$138,0)-IF($B176='Utility Modules'!$C$55,DM$51,0)</f>
        <v>0</v>
      </c>
      <c r="DN176" s="38">
        <f>DM176+DN22-SUMIF('Background Data'!$A$47:$A$52,'Data Tables'!$B176,'Data Tables'!DN$159:DN$164)+IF($B176=Inputs!$C$72,('Data Tables'!DN$147-'Data Tables'!DN$150-DN$160),0)+SUMIF('Background Data'!$A$67:$A$72,'Data Tables'!$B176,'Data Tables'!DN$159:DN$164)-IF($B176=Inputs!$C$78,DM$138,0)-IF($B176='Utility Modules'!$C$55,DN$51,0)</f>
        <v>0</v>
      </c>
      <c r="DO176" s="38">
        <f>DN176+DO22-SUMIF('Background Data'!$A$47:$A$52,'Data Tables'!$B176,'Data Tables'!DO$159:DO$164)+IF($B176=Inputs!$C$72,('Data Tables'!DO$147-'Data Tables'!DO$150-DO$160),0)+SUMIF('Background Data'!$A$67:$A$72,'Data Tables'!$B176,'Data Tables'!DO$159:DO$164)-IF($B176=Inputs!$C$78,DN$138,0)-IF($B176='Utility Modules'!$C$55,DO$51,0)</f>
        <v>0</v>
      </c>
      <c r="DP176" s="38">
        <f>DO176+DP22-SUMIF('Background Data'!$A$47:$A$52,'Data Tables'!$B176,'Data Tables'!DP$159:DP$164)+IF($B176=Inputs!$C$72,('Data Tables'!DP$147-'Data Tables'!DP$150-DP$160),0)+SUMIF('Background Data'!$A$67:$A$72,'Data Tables'!$B176,'Data Tables'!DP$159:DP$164)-IF($B176=Inputs!$C$78,DO$138,0)-IF($B176='Utility Modules'!$C$55,DP$51,0)</f>
        <v>0</v>
      </c>
      <c r="DQ176" s="38">
        <f>DP176+DQ22-SUMIF('Background Data'!$A$47:$A$52,'Data Tables'!$B176,'Data Tables'!DQ$159:DQ$164)+IF($B176=Inputs!$C$72,('Data Tables'!DQ$147-'Data Tables'!DQ$150-DQ$160),0)+SUMIF('Background Data'!$A$67:$A$72,'Data Tables'!$B176,'Data Tables'!DQ$159:DQ$164)-IF($B176=Inputs!$C$78,DP$138,0)-IF($B176='Utility Modules'!$C$55,DQ$51,0)</f>
        <v>0</v>
      </c>
      <c r="DR176" s="38">
        <f>DQ176+DR22-SUMIF('Background Data'!$A$47:$A$52,'Data Tables'!$B176,'Data Tables'!DR$159:DR$164)+IF($B176=Inputs!$C$72,('Data Tables'!DR$147-'Data Tables'!DR$150-DR$160),0)+SUMIF('Background Data'!$A$67:$A$72,'Data Tables'!$B176,'Data Tables'!DR$159:DR$164)-IF($B176=Inputs!$C$78,DQ$138,0)-IF($B176='Utility Modules'!$C$55,DR$51,0)</f>
        <v>0</v>
      </c>
    </row>
    <row r="177" ht="14.25" customHeight="1">
      <c r="A177" s="38"/>
      <c r="B177" s="277" t="str">
        <f>'Fund Raising'!B39</f>
        <v>Incentivisation</v>
      </c>
      <c r="C177" s="38">
        <f>C40-SUMIF('Background Data'!$A$47:$A$52,'Data Tables'!$B177,'Data Tables'!C$159:C$164)+IF($B177=Inputs!$C$72,('Data Tables'!C$147-'Data Tables'!C$150-C$160),0)+SUMIF('Background Data'!$A$67:$A$72,'Data Tables'!$B177,'Data Tables'!C$159:C$164)-IF($B177=Inputs!$C$78,C$138,0)-IF($B177='Utility Modules'!$C$55,C$51,0)</f>
        <v>0</v>
      </c>
      <c r="D177" s="38">
        <f>C177+D23-SUMIF('Background Data'!$A$47:$A$52,'Data Tables'!$B177,'Data Tables'!D$159:D$164)+IF($B177=Inputs!$C$72,('Data Tables'!D$147-'Data Tables'!D$150-D$160),0)+SUMIF('Background Data'!$A$67:$A$72,'Data Tables'!$B177,'Data Tables'!D$159:D$164)-IF($B177=Inputs!$C$78,C$138,0)-IF($B177='Utility Modules'!$C$55,D$51,0)</f>
        <v>0</v>
      </c>
      <c r="E177" s="38">
        <f>D177+E23-SUMIF('Background Data'!$A$47:$A$52,'Data Tables'!$B177,'Data Tables'!E$159:E$164)+IF($B177=Inputs!$C$72,('Data Tables'!E$147-'Data Tables'!E$150-E$160),0)+SUMIF('Background Data'!$A$67:$A$72,'Data Tables'!$B177,'Data Tables'!E$159:E$164)-IF($B177=Inputs!$C$78,D$138,0)-IF($B177='Utility Modules'!$C$55,E$51,0)</f>
        <v>0</v>
      </c>
      <c r="F177" s="38">
        <f>E177+F23-SUMIF('Background Data'!$A$47:$A$52,'Data Tables'!$B177,'Data Tables'!F$159:F$164)+IF($B177=Inputs!$C$72,('Data Tables'!F$147-'Data Tables'!F$150-F$160),0)+SUMIF('Background Data'!$A$67:$A$72,'Data Tables'!$B177,'Data Tables'!F$159:F$164)-IF($B177=Inputs!$C$78,E$138,0)-IF($B177='Utility Modules'!$C$55,F$51,0)</f>
        <v>0</v>
      </c>
      <c r="G177" s="38">
        <f>F177+G23-SUMIF('Background Data'!$A$47:$A$52,'Data Tables'!$B177,'Data Tables'!G$159:G$164)+IF($B177=Inputs!$C$72,('Data Tables'!G$147-'Data Tables'!G$150-G$160),0)+SUMIF('Background Data'!$A$67:$A$72,'Data Tables'!$B177,'Data Tables'!G$159:G$164)-IF($B177=Inputs!$C$78,F$138,0)-IF($B177='Utility Modules'!$C$55,G$51,0)</f>
        <v>0</v>
      </c>
      <c r="H177" s="38">
        <f>G177+H23-SUMIF('Background Data'!$A$47:$A$52,'Data Tables'!$B177,'Data Tables'!H$159:H$164)+IF($B177=Inputs!$C$72,('Data Tables'!H$147-'Data Tables'!H$150-H$160),0)+SUMIF('Background Data'!$A$67:$A$72,'Data Tables'!$B177,'Data Tables'!H$159:H$164)-IF($B177=Inputs!$C$78,G$138,0)-IF($B177='Utility Modules'!$C$55,H$51,0)</f>
        <v>0</v>
      </c>
      <c r="I177" s="38">
        <f>H177+I23-SUMIF('Background Data'!$A$47:$A$52,'Data Tables'!$B177,'Data Tables'!I$159:I$164)+IF($B177=Inputs!$C$72,('Data Tables'!I$147-'Data Tables'!I$150-I$160),0)+SUMIF('Background Data'!$A$67:$A$72,'Data Tables'!$B177,'Data Tables'!I$159:I$164)-IF($B177=Inputs!$C$78,H$138,0)-IF($B177='Utility Modules'!$C$55,I$51,0)</f>
        <v>0</v>
      </c>
      <c r="J177" s="38">
        <f>I177+J23-SUMIF('Background Data'!$A$47:$A$52,'Data Tables'!$B177,'Data Tables'!J$159:J$164)+IF($B177=Inputs!$C$72,('Data Tables'!J$147-'Data Tables'!J$150-J$160),0)+SUMIF('Background Data'!$A$67:$A$72,'Data Tables'!$B177,'Data Tables'!J$159:J$164)-IF($B177=Inputs!$C$78,I$138,0)-IF($B177='Utility Modules'!$C$55,J$51,0)</f>
        <v>0</v>
      </c>
      <c r="K177" s="38">
        <f>J177+K23-SUMIF('Background Data'!$A$47:$A$52,'Data Tables'!$B177,'Data Tables'!K$159:K$164)+IF($B177=Inputs!$C$72,('Data Tables'!K$147-'Data Tables'!K$150-K$160),0)+SUMIF('Background Data'!$A$67:$A$72,'Data Tables'!$B177,'Data Tables'!K$159:K$164)-IF($B177=Inputs!$C$78,J$138,0)-IF($B177='Utility Modules'!$C$55,K$51,0)</f>
        <v>0</v>
      </c>
      <c r="L177" s="38">
        <f>K177+L23-SUMIF('Background Data'!$A$47:$A$52,'Data Tables'!$B177,'Data Tables'!L$159:L$164)+IF($B177=Inputs!$C$72,('Data Tables'!L$147-'Data Tables'!L$150-L$160),0)+SUMIF('Background Data'!$A$67:$A$72,'Data Tables'!$B177,'Data Tables'!L$159:L$164)-IF($B177=Inputs!$C$78,K$138,0)-IF($B177='Utility Modules'!$C$55,L$51,0)</f>
        <v>0</v>
      </c>
      <c r="M177" s="38">
        <f>L177+M23-SUMIF('Background Data'!$A$47:$A$52,'Data Tables'!$B177,'Data Tables'!M$159:M$164)+IF($B177=Inputs!$C$72,('Data Tables'!M$147-'Data Tables'!M$150-M$160),0)+SUMIF('Background Data'!$A$67:$A$72,'Data Tables'!$B177,'Data Tables'!M$159:M$164)-IF($B177=Inputs!$C$78,L$138,0)-IF($B177='Utility Modules'!$C$55,M$51,0)</f>
        <v>0</v>
      </c>
      <c r="N177" s="38">
        <f>M177+N23-SUMIF('Background Data'!$A$47:$A$52,'Data Tables'!$B177,'Data Tables'!N$159:N$164)+IF($B177=Inputs!$C$72,('Data Tables'!N$147-'Data Tables'!N$150-N$160),0)+SUMIF('Background Data'!$A$67:$A$72,'Data Tables'!$B177,'Data Tables'!N$159:N$164)-IF($B177=Inputs!$C$78,M$138,0)-IF($B177='Utility Modules'!$C$55,N$51,0)</f>
        <v>0</v>
      </c>
      <c r="O177" s="38">
        <f>N177+O23-SUMIF('Background Data'!$A$47:$A$52,'Data Tables'!$B177,'Data Tables'!O$159:O$164)+IF($B177=Inputs!$C$72,('Data Tables'!O$147-'Data Tables'!O$150-O$160),0)+SUMIF('Background Data'!$A$67:$A$72,'Data Tables'!$B177,'Data Tables'!O$159:O$164)-IF($B177=Inputs!$C$78,N$138,0)-IF($B177='Utility Modules'!$C$55,O$51,0)</f>
        <v>0</v>
      </c>
      <c r="P177" s="38">
        <f>O177+P23-SUMIF('Background Data'!$A$47:$A$52,'Data Tables'!$B177,'Data Tables'!P$159:P$164)+IF($B177=Inputs!$C$72,('Data Tables'!P$147-'Data Tables'!P$150-P$160),0)+SUMIF('Background Data'!$A$67:$A$72,'Data Tables'!$B177,'Data Tables'!P$159:P$164)-IF($B177=Inputs!$C$78,O$138,0)-IF($B177='Utility Modules'!$C$55,P$51,0)</f>
        <v>0</v>
      </c>
      <c r="Q177" s="38">
        <f>P177+Q23-SUMIF('Background Data'!$A$47:$A$52,'Data Tables'!$B177,'Data Tables'!Q$159:Q$164)+IF($B177=Inputs!$C$72,('Data Tables'!Q$147-'Data Tables'!Q$150-Q$160),0)+SUMIF('Background Data'!$A$67:$A$72,'Data Tables'!$B177,'Data Tables'!Q$159:Q$164)-IF($B177=Inputs!$C$78,P$138,0)-IF($B177='Utility Modules'!$C$55,Q$51,0)</f>
        <v>0</v>
      </c>
      <c r="R177" s="38">
        <f>Q177+R23-SUMIF('Background Data'!$A$47:$A$52,'Data Tables'!$B177,'Data Tables'!R$159:R$164)+IF($B177=Inputs!$C$72,('Data Tables'!R$147-'Data Tables'!R$150-R$160),0)+SUMIF('Background Data'!$A$67:$A$72,'Data Tables'!$B177,'Data Tables'!R$159:R$164)-IF($B177=Inputs!$C$78,Q$138,0)-IF($B177='Utility Modules'!$C$55,R$51,0)</f>
        <v>0</v>
      </c>
      <c r="S177" s="38">
        <f>R177+S23-SUMIF('Background Data'!$A$47:$A$52,'Data Tables'!$B177,'Data Tables'!S$159:S$164)+IF($B177=Inputs!$C$72,('Data Tables'!S$147-'Data Tables'!S$150-S$160),0)+SUMIF('Background Data'!$A$67:$A$72,'Data Tables'!$B177,'Data Tables'!S$159:S$164)-IF($B177=Inputs!$C$78,R$138,0)-IF($B177='Utility Modules'!$C$55,S$51,0)</f>
        <v>0</v>
      </c>
      <c r="T177" s="38">
        <f>S177+T23-SUMIF('Background Data'!$A$47:$A$52,'Data Tables'!$B177,'Data Tables'!T$159:T$164)+IF($B177=Inputs!$C$72,('Data Tables'!T$147-'Data Tables'!T$150-T$160),0)+SUMIF('Background Data'!$A$67:$A$72,'Data Tables'!$B177,'Data Tables'!T$159:T$164)-IF($B177=Inputs!$C$78,S$138,0)-IF($B177='Utility Modules'!$C$55,T$51,0)</f>
        <v>0</v>
      </c>
      <c r="U177" s="38">
        <f>T177+U23-SUMIF('Background Data'!$A$47:$A$52,'Data Tables'!$B177,'Data Tables'!U$159:U$164)+IF($B177=Inputs!$C$72,('Data Tables'!U$147-'Data Tables'!U$150-U$160),0)+SUMIF('Background Data'!$A$67:$A$72,'Data Tables'!$B177,'Data Tables'!U$159:U$164)-IF($B177=Inputs!$C$78,T$138,0)-IF($B177='Utility Modules'!$C$55,U$51,0)</f>
        <v>0</v>
      </c>
      <c r="V177" s="38">
        <f>U177+V23-SUMIF('Background Data'!$A$47:$A$52,'Data Tables'!$B177,'Data Tables'!V$159:V$164)+IF($B177=Inputs!$C$72,('Data Tables'!V$147-'Data Tables'!V$150-V$160),0)+SUMIF('Background Data'!$A$67:$A$72,'Data Tables'!$B177,'Data Tables'!V$159:V$164)-IF($B177=Inputs!$C$78,U$138,0)-IF($B177='Utility Modules'!$C$55,V$51,0)</f>
        <v>0</v>
      </c>
      <c r="W177" s="38">
        <f>V177+W23-SUMIF('Background Data'!$A$47:$A$52,'Data Tables'!$B177,'Data Tables'!W$159:W$164)+IF($B177=Inputs!$C$72,('Data Tables'!W$147-'Data Tables'!W$150-W$160),0)+SUMIF('Background Data'!$A$67:$A$72,'Data Tables'!$B177,'Data Tables'!W$159:W$164)-IF($B177=Inputs!$C$78,V$138,0)-IF($B177='Utility Modules'!$C$55,W$51,0)</f>
        <v>0</v>
      </c>
      <c r="X177" s="38">
        <f>W177+X23-SUMIF('Background Data'!$A$47:$A$52,'Data Tables'!$B177,'Data Tables'!X$159:X$164)+IF($B177=Inputs!$C$72,('Data Tables'!X$147-'Data Tables'!X$150-X$160),0)+SUMIF('Background Data'!$A$67:$A$72,'Data Tables'!$B177,'Data Tables'!X$159:X$164)-IF($B177=Inputs!$C$78,W$138,0)-IF($B177='Utility Modules'!$C$55,X$51,0)</f>
        <v>0</v>
      </c>
      <c r="Y177" s="38">
        <f>X177+Y23-SUMIF('Background Data'!$A$47:$A$52,'Data Tables'!$B177,'Data Tables'!Y$159:Y$164)+IF($B177=Inputs!$C$72,('Data Tables'!Y$147-'Data Tables'!Y$150-Y$160),0)+SUMIF('Background Data'!$A$67:$A$72,'Data Tables'!$B177,'Data Tables'!Y$159:Y$164)-IF($B177=Inputs!$C$78,X$138,0)-IF($B177='Utility Modules'!$C$55,Y$51,0)</f>
        <v>0</v>
      </c>
      <c r="Z177" s="38">
        <f>Y177+Z23-SUMIF('Background Data'!$A$47:$A$52,'Data Tables'!$B177,'Data Tables'!Z$159:Z$164)+IF($B177=Inputs!$C$72,('Data Tables'!Z$147-'Data Tables'!Z$150-Z$160),0)+SUMIF('Background Data'!$A$67:$A$72,'Data Tables'!$B177,'Data Tables'!Z$159:Z$164)-IF($B177=Inputs!$C$78,Y$138,0)-IF($B177='Utility Modules'!$C$55,Z$51,0)</f>
        <v>0</v>
      </c>
      <c r="AA177" s="38">
        <f>Z177+AA23-SUMIF('Background Data'!$A$47:$A$52,'Data Tables'!$B177,'Data Tables'!AA$159:AA$164)+IF($B177=Inputs!$C$72,('Data Tables'!AA$147-'Data Tables'!AA$150-AA$160),0)+SUMIF('Background Data'!$A$67:$A$72,'Data Tables'!$B177,'Data Tables'!AA$159:AA$164)-IF($B177=Inputs!$C$78,Z$138,0)-IF($B177='Utility Modules'!$C$55,AA$51,0)</f>
        <v>0</v>
      </c>
      <c r="AB177" s="38">
        <f>AA177+AB23-SUMIF('Background Data'!$A$47:$A$52,'Data Tables'!$B177,'Data Tables'!AB$159:AB$164)+IF($B177=Inputs!$C$72,('Data Tables'!AB$147-'Data Tables'!AB$150-AB$160),0)+SUMIF('Background Data'!$A$67:$A$72,'Data Tables'!$B177,'Data Tables'!AB$159:AB$164)-IF($B177=Inputs!$C$78,AA$138,0)-IF($B177='Utility Modules'!$C$55,AB$51,0)</f>
        <v>0</v>
      </c>
      <c r="AC177" s="38">
        <f>AB177+AC23-SUMIF('Background Data'!$A$47:$A$52,'Data Tables'!$B177,'Data Tables'!AC$159:AC$164)+IF($B177=Inputs!$C$72,('Data Tables'!AC$147-'Data Tables'!AC$150-AC$160),0)+SUMIF('Background Data'!$A$67:$A$72,'Data Tables'!$B177,'Data Tables'!AC$159:AC$164)-IF($B177=Inputs!$C$78,AB$138,0)-IF($B177='Utility Modules'!$C$55,AC$51,0)</f>
        <v>0</v>
      </c>
      <c r="AD177" s="38">
        <f>AC177+AD23-SUMIF('Background Data'!$A$47:$A$52,'Data Tables'!$B177,'Data Tables'!AD$159:AD$164)+IF($B177=Inputs!$C$72,('Data Tables'!AD$147-'Data Tables'!AD$150-AD$160),0)+SUMIF('Background Data'!$A$67:$A$72,'Data Tables'!$B177,'Data Tables'!AD$159:AD$164)-IF($B177=Inputs!$C$78,AC$138,0)-IF($B177='Utility Modules'!$C$55,AD$51,0)</f>
        <v>0</v>
      </c>
      <c r="AE177" s="38">
        <f>AD177+AE23-SUMIF('Background Data'!$A$47:$A$52,'Data Tables'!$B177,'Data Tables'!AE$159:AE$164)+IF($B177=Inputs!$C$72,('Data Tables'!AE$147-'Data Tables'!AE$150-AE$160),0)+SUMIF('Background Data'!$A$67:$A$72,'Data Tables'!$B177,'Data Tables'!AE$159:AE$164)-IF($B177=Inputs!$C$78,AD$138,0)-IF($B177='Utility Modules'!$C$55,AE$51,0)</f>
        <v>0</v>
      </c>
      <c r="AF177" s="38">
        <f>AE177+AF23-SUMIF('Background Data'!$A$47:$A$52,'Data Tables'!$B177,'Data Tables'!AF$159:AF$164)+IF($B177=Inputs!$C$72,('Data Tables'!AF$147-'Data Tables'!AF$150-AF$160),0)+SUMIF('Background Data'!$A$67:$A$72,'Data Tables'!$B177,'Data Tables'!AF$159:AF$164)-IF($B177=Inputs!$C$78,AE$138,0)-IF($B177='Utility Modules'!$C$55,AF$51,0)</f>
        <v>0</v>
      </c>
      <c r="AG177" s="38">
        <f>AF177+AG23-SUMIF('Background Data'!$A$47:$A$52,'Data Tables'!$B177,'Data Tables'!AG$159:AG$164)+IF($B177=Inputs!$C$72,('Data Tables'!AG$147-'Data Tables'!AG$150-AG$160),0)+SUMIF('Background Data'!$A$67:$A$72,'Data Tables'!$B177,'Data Tables'!AG$159:AG$164)-IF($B177=Inputs!$C$78,AF$138,0)-IF($B177='Utility Modules'!$C$55,AG$51,0)</f>
        <v>0</v>
      </c>
      <c r="AH177" s="38">
        <f>AG177+AH23-SUMIF('Background Data'!$A$47:$A$52,'Data Tables'!$B177,'Data Tables'!AH$159:AH$164)+IF($B177=Inputs!$C$72,('Data Tables'!AH$147-'Data Tables'!AH$150-AH$160),0)+SUMIF('Background Data'!$A$67:$A$72,'Data Tables'!$B177,'Data Tables'!AH$159:AH$164)-IF($B177=Inputs!$C$78,AG$138,0)-IF($B177='Utility Modules'!$C$55,AH$51,0)</f>
        <v>0</v>
      </c>
      <c r="AI177" s="38">
        <f>AH177+AI23-SUMIF('Background Data'!$A$47:$A$52,'Data Tables'!$B177,'Data Tables'!AI$159:AI$164)+IF($B177=Inputs!$C$72,('Data Tables'!AI$147-'Data Tables'!AI$150-AI$160),0)+SUMIF('Background Data'!$A$67:$A$72,'Data Tables'!$B177,'Data Tables'!AI$159:AI$164)-IF($B177=Inputs!$C$78,AH$138,0)-IF($B177='Utility Modules'!$C$55,AI$51,0)</f>
        <v>0</v>
      </c>
      <c r="AJ177" s="38">
        <f>AI177+AJ23-SUMIF('Background Data'!$A$47:$A$52,'Data Tables'!$B177,'Data Tables'!AJ$159:AJ$164)+IF($B177=Inputs!$C$72,('Data Tables'!AJ$147-'Data Tables'!AJ$150-AJ$160),0)+SUMIF('Background Data'!$A$67:$A$72,'Data Tables'!$B177,'Data Tables'!AJ$159:AJ$164)-IF($B177=Inputs!$C$78,AI$138,0)-IF($B177='Utility Modules'!$C$55,AJ$51,0)</f>
        <v>0</v>
      </c>
      <c r="AK177" s="38">
        <f>AJ177+AK23-SUMIF('Background Data'!$A$47:$A$52,'Data Tables'!$B177,'Data Tables'!AK$159:AK$164)+IF($B177=Inputs!$C$72,('Data Tables'!AK$147-'Data Tables'!AK$150-AK$160),0)+SUMIF('Background Data'!$A$67:$A$72,'Data Tables'!$B177,'Data Tables'!AK$159:AK$164)-IF($B177=Inputs!$C$78,AJ$138,0)-IF($B177='Utility Modules'!$C$55,AK$51,0)</f>
        <v>0</v>
      </c>
      <c r="AL177" s="38">
        <f>AK177+AL23-SUMIF('Background Data'!$A$47:$A$52,'Data Tables'!$B177,'Data Tables'!AL$159:AL$164)+IF($B177=Inputs!$C$72,('Data Tables'!AL$147-'Data Tables'!AL$150-AL$160),0)+SUMIF('Background Data'!$A$67:$A$72,'Data Tables'!$B177,'Data Tables'!AL$159:AL$164)-IF($B177=Inputs!$C$78,AK$138,0)-IF($B177='Utility Modules'!$C$55,AL$51,0)</f>
        <v>0</v>
      </c>
      <c r="AM177" s="38">
        <f>AL177+AM23-SUMIF('Background Data'!$A$47:$A$52,'Data Tables'!$B177,'Data Tables'!AM$159:AM$164)+IF($B177=Inputs!$C$72,('Data Tables'!AM$147-'Data Tables'!AM$150-AM$160),0)+SUMIF('Background Data'!$A$67:$A$72,'Data Tables'!$B177,'Data Tables'!AM$159:AM$164)-IF($B177=Inputs!$C$78,AL$138,0)-IF($B177='Utility Modules'!$C$55,AM$51,0)</f>
        <v>0</v>
      </c>
      <c r="AN177" s="38">
        <f>AM177+AN23-SUMIF('Background Data'!$A$47:$A$52,'Data Tables'!$B177,'Data Tables'!AN$159:AN$164)+IF($B177=Inputs!$C$72,('Data Tables'!AN$147-'Data Tables'!AN$150-AN$160),0)+SUMIF('Background Data'!$A$67:$A$72,'Data Tables'!$B177,'Data Tables'!AN$159:AN$164)-IF($B177=Inputs!$C$78,AM$138,0)-IF($B177='Utility Modules'!$C$55,AN$51,0)</f>
        <v>0</v>
      </c>
      <c r="AO177" s="38">
        <f>AN177+AO23-SUMIF('Background Data'!$A$47:$A$52,'Data Tables'!$B177,'Data Tables'!AO$159:AO$164)+IF($B177=Inputs!$C$72,('Data Tables'!AO$147-'Data Tables'!AO$150-AO$160),0)+SUMIF('Background Data'!$A$67:$A$72,'Data Tables'!$B177,'Data Tables'!AO$159:AO$164)-IF($B177=Inputs!$C$78,AN$138,0)-IF($B177='Utility Modules'!$C$55,AO$51,0)</f>
        <v>0</v>
      </c>
      <c r="AP177" s="38">
        <f>AO177+AP23-SUMIF('Background Data'!$A$47:$A$52,'Data Tables'!$B177,'Data Tables'!AP$159:AP$164)+IF($B177=Inputs!$C$72,('Data Tables'!AP$147-'Data Tables'!AP$150-AP$160),0)+SUMIF('Background Data'!$A$67:$A$72,'Data Tables'!$B177,'Data Tables'!AP$159:AP$164)-IF($B177=Inputs!$C$78,AO$138,0)-IF($B177='Utility Modules'!$C$55,AP$51,0)</f>
        <v>0</v>
      </c>
      <c r="AQ177" s="38">
        <f>AP177+AQ23-SUMIF('Background Data'!$A$47:$A$52,'Data Tables'!$B177,'Data Tables'!AQ$159:AQ$164)+IF($B177=Inputs!$C$72,('Data Tables'!AQ$147-'Data Tables'!AQ$150-AQ$160),0)+SUMIF('Background Data'!$A$67:$A$72,'Data Tables'!$B177,'Data Tables'!AQ$159:AQ$164)-IF($B177=Inputs!$C$78,AP$138,0)-IF($B177='Utility Modules'!$C$55,AQ$51,0)</f>
        <v>0</v>
      </c>
      <c r="AR177" s="38">
        <f>AQ177+AR23-SUMIF('Background Data'!$A$47:$A$52,'Data Tables'!$B177,'Data Tables'!AR$159:AR$164)+IF($B177=Inputs!$C$72,('Data Tables'!AR$147-'Data Tables'!AR$150-AR$160),0)+SUMIF('Background Data'!$A$67:$A$72,'Data Tables'!$B177,'Data Tables'!AR$159:AR$164)-IF($B177=Inputs!$C$78,AQ$138,0)-IF($B177='Utility Modules'!$C$55,AR$51,0)</f>
        <v>0</v>
      </c>
      <c r="AS177" s="38">
        <f>AR177+AS23-SUMIF('Background Data'!$A$47:$A$52,'Data Tables'!$B177,'Data Tables'!AS$159:AS$164)+IF($B177=Inputs!$C$72,('Data Tables'!AS$147-'Data Tables'!AS$150-AS$160),0)+SUMIF('Background Data'!$A$67:$A$72,'Data Tables'!$B177,'Data Tables'!AS$159:AS$164)-IF($B177=Inputs!$C$78,AR$138,0)-IF($B177='Utility Modules'!$C$55,AS$51,0)</f>
        <v>0</v>
      </c>
      <c r="AT177" s="38">
        <f>AS177+AT23-SUMIF('Background Data'!$A$47:$A$52,'Data Tables'!$B177,'Data Tables'!AT$159:AT$164)+IF($B177=Inputs!$C$72,('Data Tables'!AT$147-'Data Tables'!AT$150-AT$160),0)+SUMIF('Background Data'!$A$67:$A$72,'Data Tables'!$B177,'Data Tables'!AT$159:AT$164)-IF($B177=Inputs!$C$78,AS$138,0)-IF($B177='Utility Modules'!$C$55,AT$51,0)</f>
        <v>0</v>
      </c>
      <c r="AU177" s="38">
        <f>AT177+AU23-SUMIF('Background Data'!$A$47:$A$52,'Data Tables'!$B177,'Data Tables'!AU$159:AU$164)+IF($B177=Inputs!$C$72,('Data Tables'!AU$147-'Data Tables'!AU$150-AU$160),0)+SUMIF('Background Data'!$A$67:$A$72,'Data Tables'!$B177,'Data Tables'!AU$159:AU$164)-IF($B177=Inputs!$C$78,AT$138,0)-IF($B177='Utility Modules'!$C$55,AU$51,0)</f>
        <v>0</v>
      </c>
      <c r="AV177" s="38">
        <f>AU177+AV23-SUMIF('Background Data'!$A$47:$A$52,'Data Tables'!$B177,'Data Tables'!AV$159:AV$164)+IF($B177=Inputs!$C$72,('Data Tables'!AV$147-'Data Tables'!AV$150-AV$160),0)+SUMIF('Background Data'!$A$67:$A$72,'Data Tables'!$B177,'Data Tables'!AV$159:AV$164)-IF($B177=Inputs!$C$78,AU$138,0)-IF($B177='Utility Modules'!$C$55,AV$51,0)</f>
        <v>0</v>
      </c>
      <c r="AW177" s="38">
        <f>AV177+AW23-SUMIF('Background Data'!$A$47:$A$52,'Data Tables'!$B177,'Data Tables'!AW$159:AW$164)+IF($B177=Inputs!$C$72,('Data Tables'!AW$147-'Data Tables'!AW$150-AW$160),0)+SUMIF('Background Data'!$A$67:$A$72,'Data Tables'!$B177,'Data Tables'!AW$159:AW$164)-IF($B177=Inputs!$C$78,AV$138,0)-IF($B177='Utility Modules'!$C$55,AW$51,0)</f>
        <v>0</v>
      </c>
      <c r="AX177" s="38">
        <f>AW177+AX23-SUMIF('Background Data'!$A$47:$A$52,'Data Tables'!$B177,'Data Tables'!AX$159:AX$164)+IF($B177=Inputs!$C$72,('Data Tables'!AX$147-'Data Tables'!AX$150-AX$160),0)+SUMIF('Background Data'!$A$67:$A$72,'Data Tables'!$B177,'Data Tables'!AX$159:AX$164)-IF($B177=Inputs!$C$78,AW$138,0)-IF($B177='Utility Modules'!$C$55,AX$51,0)</f>
        <v>0</v>
      </c>
      <c r="AY177" s="38">
        <f>AX177+AY23-SUMIF('Background Data'!$A$47:$A$52,'Data Tables'!$B177,'Data Tables'!AY$159:AY$164)+IF($B177=Inputs!$C$72,('Data Tables'!AY$147-'Data Tables'!AY$150-AY$160),0)+SUMIF('Background Data'!$A$67:$A$72,'Data Tables'!$B177,'Data Tables'!AY$159:AY$164)-IF($B177=Inputs!$C$78,AX$138,0)-IF($B177='Utility Modules'!$C$55,AY$51,0)</f>
        <v>0</v>
      </c>
      <c r="AZ177" s="38">
        <f>AY177+AZ23-SUMIF('Background Data'!$A$47:$A$52,'Data Tables'!$B177,'Data Tables'!AZ$159:AZ$164)+IF($B177=Inputs!$C$72,('Data Tables'!AZ$147-'Data Tables'!AZ$150-AZ$160),0)+SUMIF('Background Data'!$A$67:$A$72,'Data Tables'!$B177,'Data Tables'!AZ$159:AZ$164)-IF($B177=Inputs!$C$78,AY$138,0)-IF($B177='Utility Modules'!$C$55,AZ$51,0)</f>
        <v>0</v>
      </c>
      <c r="BA177" s="38">
        <f>AZ177+BA23-SUMIF('Background Data'!$A$47:$A$52,'Data Tables'!$B177,'Data Tables'!BA$159:BA$164)+IF($B177=Inputs!$C$72,('Data Tables'!BA$147-'Data Tables'!BA$150-BA$160),0)+SUMIF('Background Data'!$A$67:$A$72,'Data Tables'!$B177,'Data Tables'!BA$159:BA$164)-IF($B177=Inputs!$C$78,AZ$138,0)-IF($B177='Utility Modules'!$C$55,BA$51,0)</f>
        <v>0</v>
      </c>
      <c r="BB177" s="38">
        <f>BA177+BB23-SUMIF('Background Data'!$A$47:$A$52,'Data Tables'!$B177,'Data Tables'!BB$159:BB$164)+IF($B177=Inputs!$C$72,('Data Tables'!BB$147-'Data Tables'!BB$150-BB$160),0)+SUMIF('Background Data'!$A$67:$A$72,'Data Tables'!$B177,'Data Tables'!BB$159:BB$164)-IF($B177=Inputs!$C$78,BA$138,0)-IF($B177='Utility Modules'!$C$55,BB$51,0)</f>
        <v>0</v>
      </c>
      <c r="BC177" s="38">
        <f>BB177+BC23-SUMIF('Background Data'!$A$47:$A$52,'Data Tables'!$B177,'Data Tables'!BC$159:BC$164)+IF($B177=Inputs!$C$72,('Data Tables'!BC$147-'Data Tables'!BC$150-BC$160),0)+SUMIF('Background Data'!$A$67:$A$72,'Data Tables'!$B177,'Data Tables'!BC$159:BC$164)-IF($B177=Inputs!$C$78,BB$138,0)-IF($B177='Utility Modules'!$C$55,BC$51,0)</f>
        <v>0</v>
      </c>
      <c r="BD177" s="38">
        <f>BC177+BD23-SUMIF('Background Data'!$A$47:$A$52,'Data Tables'!$B177,'Data Tables'!BD$159:BD$164)+IF($B177=Inputs!$C$72,('Data Tables'!BD$147-'Data Tables'!BD$150-BD$160),0)+SUMIF('Background Data'!$A$67:$A$72,'Data Tables'!$B177,'Data Tables'!BD$159:BD$164)-IF($B177=Inputs!$C$78,BC$138,0)-IF($B177='Utility Modules'!$C$55,BD$51,0)</f>
        <v>0</v>
      </c>
      <c r="BE177" s="38">
        <f>BD177+BE23-SUMIF('Background Data'!$A$47:$A$52,'Data Tables'!$B177,'Data Tables'!BE$159:BE$164)+IF($B177=Inputs!$C$72,('Data Tables'!BE$147-'Data Tables'!BE$150-BE$160),0)+SUMIF('Background Data'!$A$67:$A$72,'Data Tables'!$B177,'Data Tables'!BE$159:BE$164)-IF($B177=Inputs!$C$78,BD$138,0)-IF($B177='Utility Modules'!$C$55,BE$51,0)</f>
        <v>0</v>
      </c>
      <c r="BF177" s="38">
        <f>BE177+BF23-SUMIF('Background Data'!$A$47:$A$52,'Data Tables'!$B177,'Data Tables'!BF$159:BF$164)+IF($B177=Inputs!$C$72,('Data Tables'!BF$147-'Data Tables'!BF$150-BF$160),0)+SUMIF('Background Data'!$A$67:$A$72,'Data Tables'!$B177,'Data Tables'!BF$159:BF$164)-IF($B177=Inputs!$C$78,BE$138,0)-IF($B177='Utility Modules'!$C$55,BF$51,0)</f>
        <v>0</v>
      </c>
      <c r="BG177" s="38">
        <f>BF177+BG23-SUMIF('Background Data'!$A$47:$A$52,'Data Tables'!$B177,'Data Tables'!BG$159:BG$164)+IF($B177=Inputs!$C$72,('Data Tables'!BG$147-'Data Tables'!BG$150-BG$160),0)+SUMIF('Background Data'!$A$67:$A$72,'Data Tables'!$B177,'Data Tables'!BG$159:BG$164)-IF($B177=Inputs!$C$78,BF$138,0)-IF($B177='Utility Modules'!$C$55,BG$51,0)</f>
        <v>0</v>
      </c>
      <c r="BH177" s="38">
        <f>BG177+BH23-SUMIF('Background Data'!$A$47:$A$52,'Data Tables'!$B177,'Data Tables'!BH$159:BH$164)+IF($B177=Inputs!$C$72,('Data Tables'!BH$147-'Data Tables'!BH$150-BH$160),0)+SUMIF('Background Data'!$A$67:$A$72,'Data Tables'!$B177,'Data Tables'!BH$159:BH$164)-IF($B177=Inputs!$C$78,BG$138,0)-IF($B177='Utility Modules'!$C$55,BH$51,0)</f>
        <v>0</v>
      </c>
      <c r="BI177" s="38">
        <f>BH177+BI23-SUMIF('Background Data'!$A$47:$A$52,'Data Tables'!$B177,'Data Tables'!BI$159:BI$164)+IF($B177=Inputs!$C$72,('Data Tables'!BI$147-'Data Tables'!BI$150-BI$160),0)+SUMIF('Background Data'!$A$67:$A$72,'Data Tables'!$B177,'Data Tables'!BI$159:BI$164)-IF($B177=Inputs!$C$78,BH$138,0)-IF($B177='Utility Modules'!$C$55,BI$51,0)</f>
        <v>0</v>
      </c>
      <c r="BJ177" s="38">
        <f>BI177+BJ23-SUMIF('Background Data'!$A$47:$A$52,'Data Tables'!$B177,'Data Tables'!BJ$159:BJ$164)+IF($B177=Inputs!$C$72,('Data Tables'!BJ$147-'Data Tables'!BJ$150-BJ$160),0)+SUMIF('Background Data'!$A$67:$A$72,'Data Tables'!$B177,'Data Tables'!BJ$159:BJ$164)-IF($B177=Inputs!$C$78,BI$138,0)-IF($B177='Utility Modules'!$C$55,BJ$51,0)</f>
        <v>0</v>
      </c>
      <c r="BK177" s="38">
        <f>BJ177+BK23-SUMIF('Background Data'!$A$47:$A$52,'Data Tables'!$B177,'Data Tables'!BK$159:BK$164)+IF($B177=Inputs!$C$72,('Data Tables'!BK$147-'Data Tables'!BK$150-BK$160),0)+SUMIF('Background Data'!$A$67:$A$72,'Data Tables'!$B177,'Data Tables'!BK$159:BK$164)-IF($B177=Inputs!$C$78,BJ$138,0)-IF($B177='Utility Modules'!$C$55,BK$51,0)</f>
        <v>0</v>
      </c>
      <c r="BL177" s="38">
        <f>BK177+BL23-SUMIF('Background Data'!$A$47:$A$52,'Data Tables'!$B177,'Data Tables'!BL$159:BL$164)+IF($B177=Inputs!$C$72,('Data Tables'!BL$147-'Data Tables'!BL$150-BL$160),0)+SUMIF('Background Data'!$A$67:$A$72,'Data Tables'!$B177,'Data Tables'!BL$159:BL$164)-IF($B177=Inputs!$C$78,BK$138,0)-IF($B177='Utility Modules'!$C$55,BL$51,0)</f>
        <v>0</v>
      </c>
      <c r="BM177" s="38">
        <f>BL177+BM23-SUMIF('Background Data'!$A$47:$A$52,'Data Tables'!$B177,'Data Tables'!BM$159:BM$164)+IF($B177=Inputs!$C$72,('Data Tables'!BM$147-'Data Tables'!BM$150-BM$160),0)+SUMIF('Background Data'!$A$67:$A$72,'Data Tables'!$B177,'Data Tables'!BM$159:BM$164)-IF($B177=Inputs!$C$78,BL$138,0)-IF($B177='Utility Modules'!$C$55,BM$51,0)</f>
        <v>0</v>
      </c>
      <c r="BN177" s="38">
        <f>BM177+BN23-SUMIF('Background Data'!$A$47:$A$52,'Data Tables'!$B177,'Data Tables'!BN$159:BN$164)+IF($B177=Inputs!$C$72,('Data Tables'!BN$147-'Data Tables'!BN$150-BN$160),0)+SUMIF('Background Data'!$A$67:$A$72,'Data Tables'!$B177,'Data Tables'!BN$159:BN$164)-IF($B177=Inputs!$C$78,BM$138,0)-IF($B177='Utility Modules'!$C$55,BN$51,0)</f>
        <v>0</v>
      </c>
      <c r="BO177" s="38">
        <f>BN177+BO23-SUMIF('Background Data'!$A$47:$A$52,'Data Tables'!$B177,'Data Tables'!BO$159:BO$164)+IF($B177=Inputs!$C$72,('Data Tables'!BO$147-'Data Tables'!BO$150-BO$160),0)+SUMIF('Background Data'!$A$67:$A$72,'Data Tables'!$B177,'Data Tables'!BO$159:BO$164)-IF($B177=Inputs!$C$78,BN$138,0)-IF($B177='Utility Modules'!$C$55,BO$51,0)</f>
        <v>0</v>
      </c>
      <c r="BP177" s="38">
        <f>BO177+BP23-SUMIF('Background Data'!$A$47:$A$52,'Data Tables'!$B177,'Data Tables'!BP$159:BP$164)+IF($B177=Inputs!$C$72,('Data Tables'!BP$147-'Data Tables'!BP$150-BP$160),0)+SUMIF('Background Data'!$A$67:$A$72,'Data Tables'!$B177,'Data Tables'!BP$159:BP$164)-IF($B177=Inputs!$C$78,BO$138,0)-IF($B177='Utility Modules'!$C$55,BP$51,0)</f>
        <v>0</v>
      </c>
      <c r="BQ177" s="38">
        <f>BP177+BQ23-SUMIF('Background Data'!$A$47:$A$52,'Data Tables'!$B177,'Data Tables'!BQ$159:BQ$164)+IF($B177=Inputs!$C$72,('Data Tables'!BQ$147-'Data Tables'!BQ$150-BQ$160),0)+SUMIF('Background Data'!$A$67:$A$72,'Data Tables'!$B177,'Data Tables'!BQ$159:BQ$164)-IF($B177=Inputs!$C$78,BP$138,0)-IF($B177='Utility Modules'!$C$55,BQ$51,0)</f>
        <v>0</v>
      </c>
      <c r="BR177" s="38">
        <f>BQ177+BR23-SUMIF('Background Data'!$A$47:$A$52,'Data Tables'!$B177,'Data Tables'!BR$159:BR$164)+IF($B177=Inputs!$C$72,('Data Tables'!BR$147-'Data Tables'!BR$150-BR$160),0)+SUMIF('Background Data'!$A$67:$A$72,'Data Tables'!$B177,'Data Tables'!BR$159:BR$164)-IF($B177=Inputs!$C$78,BQ$138,0)-IF($B177='Utility Modules'!$C$55,BR$51,0)</f>
        <v>0</v>
      </c>
      <c r="BS177" s="38">
        <f>BR177+BS23-SUMIF('Background Data'!$A$47:$A$52,'Data Tables'!$B177,'Data Tables'!BS$159:BS$164)+IF($B177=Inputs!$C$72,('Data Tables'!BS$147-'Data Tables'!BS$150-BS$160),0)+SUMIF('Background Data'!$A$67:$A$72,'Data Tables'!$B177,'Data Tables'!BS$159:BS$164)-IF($B177=Inputs!$C$78,BR$138,0)-IF($B177='Utility Modules'!$C$55,BS$51,0)</f>
        <v>0</v>
      </c>
      <c r="BT177" s="38">
        <f>BS177+BT23-SUMIF('Background Data'!$A$47:$A$52,'Data Tables'!$B177,'Data Tables'!BT$159:BT$164)+IF($B177=Inputs!$C$72,('Data Tables'!BT$147-'Data Tables'!BT$150-BT$160),0)+SUMIF('Background Data'!$A$67:$A$72,'Data Tables'!$B177,'Data Tables'!BT$159:BT$164)-IF($B177=Inputs!$C$78,BS$138,0)-IF($B177='Utility Modules'!$C$55,BT$51,0)</f>
        <v>0</v>
      </c>
      <c r="BU177" s="38">
        <f>BT177+BU23-SUMIF('Background Data'!$A$47:$A$52,'Data Tables'!$B177,'Data Tables'!BU$159:BU$164)+IF($B177=Inputs!$C$72,('Data Tables'!BU$147-'Data Tables'!BU$150-BU$160),0)+SUMIF('Background Data'!$A$67:$A$72,'Data Tables'!$B177,'Data Tables'!BU$159:BU$164)-IF($B177=Inputs!$C$78,BT$138,0)-IF($B177='Utility Modules'!$C$55,BU$51,0)</f>
        <v>0</v>
      </c>
      <c r="BV177" s="38">
        <f>BU177+BV23-SUMIF('Background Data'!$A$47:$A$52,'Data Tables'!$B177,'Data Tables'!BV$159:BV$164)+IF($B177=Inputs!$C$72,('Data Tables'!BV$147-'Data Tables'!BV$150-BV$160),0)+SUMIF('Background Data'!$A$67:$A$72,'Data Tables'!$B177,'Data Tables'!BV$159:BV$164)-IF($B177=Inputs!$C$78,BU$138,0)-IF($B177='Utility Modules'!$C$55,BV$51,0)</f>
        <v>0</v>
      </c>
      <c r="BW177" s="38">
        <f>BV177+BW23-SUMIF('Background Data'!$A$47:$A$52,'Data Tables'!$B177,'Data Tables'!BW$159:BW$164)+IF($B177=Inputs!$C$72,('Data Tables'!BW$147-'Data Tables'!BW$150-BW$160),0)+SUMIF('Background Data'!$A$67:$A$72,'Data Tables'!$B177,'Data Tables'!BW$159:BW$164)-IF($B177=Inputs!$C$78,BV$138,0)-IF($B177='Utility Modules'!$C$55,BW$51,0)</f>
        <v>0</v>
      </c>
      <c r="BX177" s="38">
        <f>BW177+BX23-SUMIF('Background Data'!$A$47:$A$52,'Data Tables'!$B177,'Data Tables'!BX$159:BX$164)+IF($B177=Inputs!$C$72,('Data Tables'!BX$147-'Data Tables'!BX$150-BX$160),0)+SUMIF('Background Data'!$A$67:$A$72,'Data Tables'!$B177,'Data Tables'!BX$159:BX$164)-IF($B177=Inputs!$C$78,BW$138,0)-IF($B177='Utility Modules'!$C$55,BX$51,0)</f>
        <v>0</v>
      </c>
      <c r="BY177" s="38">
        <f>BX177+BY23-SUMIF('Background Data'!$A$47:$A$52,'Data Tables'!$B177,'Data Tables'!BY$159:BY$164)+IF($B177=Inputs!$C$72,('Data Tables'!BY$147-'Data Tables'!BY$150-BY$160),0)+SUMIF('Background Data'!$A$67:$A$72,'Data Tables'!$B177,'Data Tables'!BY$159:BY$164)-IF($B177=Inputs!$C$78,BX$138,0)-IF($B177='Utility Modules'!$C$55,BY$51,0)</f>
        <v>0</v>
      </c>
      <c r="BZ177" s="38">
        <f>BY177+BZ23-SUMIF('Background Data'!$A$47:$A$52,'Data Tables'!$B177,'Data Tables'!BZ$159:BZ$164)+IF($B177=Inputs!$C$72,('Data Tables'!BZ$147-'Data Tables'!BZ$150-BZ$160),0)+SUMIF('Background Data'!$A$67:$A$72,'Data Tables'!$B177,'Data Tables'!BZ$159:BZ$164)-IF($B177=Inputs!$C$78,BY$138,0)-IF($B177='Utility Modules'!$C$55,BZ$51,0)</f>
        <v>0</v>
      </c>
      <c r="CA177" s="38">
        <f>BZ177+CA23-SUMIF('Background Data'!$A$47:$A$52,'Data Tables'!$B177,'Data Tables'!CA$159:CA$164)+IF($B177=Inputs!$C$72,('Data Tables'!CA$147-'Data Tables'!CA$150-CA$160),0)+SUMIF('Background Data'!$A$67:$A$72,'Data Tables'!$B177,'Data Tables'!CA$159:CA$164)-IF($B177=Inputs!$C$78,BZ$138,0)-IF($B177='Utility Modules'!$C$55,CA$51,0)</f>
        <v>0</v>
      </c>
      <c r="CB177" s="38">
        <f>CA177+CB23-SUMIF('Background Data'!$A$47:$A$52,'Data Tables'!$B177,'Data Tables'!CB$159:CB$164)+IF($B177=Inputs!$C$72,('Data Tables'!CB$147-'Data Tables'!CB$150-CB$160),0)+SUMIF('Background Data'!$A$67:$A$72,'Data Tables'!$B177,'Data Tables'!CB$159:CB$164)-IF($B177=Inputs!$C$78,CA$138,0)-IF($B177='Utility Modules'!$C$55,CB$51,0)</f>
        <v>0</v>
      </c>
      <c r="CC177" s="38">
        <f>CB177+CC23-SUMIF('Background Data'!$A$47:$A$52,'Data Tables'!$B177,'Data Tables'!CC$159:CC$164)+IF($B177=Inputs!$C$72,('Data Tables'!CC$147-'Data Tables'!CC$150-CC$160),0)+SUMIF('Background Data'!$A$67:$A$72,'Data Tables'!$B177,'Data Tables'!CC$159:CC$164)-IF($B177=Inputs!$C$78,CB$138,0)-IF($B177='Utility Modules'!$C$55,CC$51,0)</f>
        <v>0</v>
      </c>
      <c r="CD177" s="38">
        <f>CC177+CD23-SUMIF('Background Data'!$A$47:$A$52,'Data Tables'!$B177,'Data Tables'!CD$159:CD$164)+IF($B177=Inputs!$C$72,('Data Tables'!CD$147-'Data Tables'!CD$150-CD$160),0)+SUMIF('Background Data'!$A$67:$A$72,'Data Tables'!$B177,'Data Tables'!CD$159:CD$164)-IF($B177=Inputs!$C$78,CC$138,0)-IF($B177='Utility Modules'!$C$55,CD$51,0)</f>
        <v>0</v>
      </c>
      <c r="CE177" s="38">
        <f>CD177+CE23-SUMIF('Background Data'!$A$47:$A$52,'Data Tables'!$B177,'Data Tables'!CE$159:CE$164)+IF($B177=Inputs!$C$72,('Data Tables'!CE$147-'Data Tables'!CE$150-CE$160),0)+SUMIF('Background Data'!$A$67:$A$72,'Data Tables'!$B177,'Data Tables'!CE$159:CE$164)-IF($B177=Inputs!$C$78,CD$138,0)-IF($B177='Utility Modules'!$C$55,CE$51,0)</f>
        <v>0</v>
      </c>
      <c r="CF177" s="38">
        <f>CE177+CF23-SUMIF('Background Data'!$A$47:$A$52,'Data Tables'!$B177,'Data Tables'!CF$159:CF$164)+IF($B177=Inputs!$C$72,('Data Tables'!CF$147-'Data Tables'!CF$150-CF$160),0)+SUMIF('Background Data'!$A$67:$A$72,'Data Tables'!$B177,'Data Tables'!CF$159:CF$164)-IF($B177=Inputs!$C$78,CE$138,0)-IF($B177='Utility Modules'!$C$55,CF$51,0)</f>
        <v>0</v>
      </c>
      <c r="CG177" s="38">
        <f>CF177+CG23-SUMIF('Background Data'!$A$47:$A$52,'Data Tables'!$B177,'Data Tables'!CG$159:CG$164)+IF($B177=Inputs!$C$72,('Data Tables'!CG$147-'Data Tables'!CG$150-CG$160),0)+SUMIF('Background Data'!$A$67:$A$72,'Data Tables'!$B177,'Data Tables'!CG$159:CG$164)-IF($B177=Inputs!$C$78,CF$138,0)-IF($B177='Utility Modules'!$C$55,CG$51,0)</f>
        <v>0</v>
      </c>
      <c r="CH177" s="38">
        <f>CG177+CH23-SUMIF('Background Data'!$A$47:$A$52,'Data Tables'!$B177,'Data Tables'!CH$159:CH$164)+IF($B177=Inputs!$C$72,('Data Tables'!CH$147-'Data Tables'!CH$150-CH$160),0)+SUMIF('Background Data'!$A$67:$A$72,'Data Tables'!$B177,'Data Tables'!CH$159:CH$164)-IF($B177=Inputs!$C$78,CG$138,0)-IF($B177='Utility Modules'!$C$55,CH$51,0)</f>
        <v>0</v>
      </c>
      <c r="CI177" s="38">
        <f>CH177+CI23-SUMIF('Background Data'!$A$47:$A$52,'Data Tables'!$B177,'Data Tables'!CI$159:CI$164)+IF($B177=Inputs!$C$72,('Data Tables'!CI$147-'Data Tables'!CI$150-CI$160),0)+SUMIF('Background Data'!$A$67:$A$72,'Data Tables'!$B177,'Data Tables'!CI$159:CI$164)-IF($B177=Inputs!$C$78,CH$138,0)-IF($B177='Utility Modules'!$C$55,CI$51,0)</f>
        <v>0</v>
      </c>
      <c r="CJ177" s="38">
        <f>CI177+CJ23-SUMIF('Background Data'!$A$47:$A$52,'Data Tables'!$B177,'Data Tables'!CJ$159:CJ$164)+IF($B177=Inputs!$C$72,('Data Tables'!CJ$147-'Data Tables'!CJ$150-CJ$160),0)+SUMIF('Background Data'!$A$67:$A$72,'Data Tables'!$B177,'Data Tables'!CJ$159:CJ$164)-IF($B177=Inputs!$C$78,CI$138,0)-IF($B177='Utility Modules'!$C$55,CJ$51,0)</f>
        <v>0</v>
      </c>
      <c r="CK177" s="38">
        <f>CJ177+CK23-SUMIF('Background Data'!$A$47:$A$52,'Data Tables'!$B177,'Data Tables'!CK$159:CK$164)+IF($B177=Inputs!$C$72,('Data Tables'!CK$147-'Data Tables'!CK$150-CK$160),0)+SUMIF('Background Data'!$A$67:$A$72,'Data Tables'!$B177,'Data Tables'!CK$159:CK$164)-IF($B177=Inputs!$C$78,CJ$138,0)-IF($B177='Utility Modules'!$C$55,CK$51,0)</f>
        <v>0</v>
      </c>
      <c r="CL177" s="38">
        <f>CK177+CL23-SUMIF('Background Data'!$A$47:$A$52,'Data Tables'!$B177,'Data Tables'!CL$159:CL$164)+IF($B177=Inputs!$C$72,('Data Tables'!CL$147-'Data Tables'!CL$150-CL$160),0)+SUMIF('Background Data'!$A$67:$A$72,'Data Tables'!$B177,'Data Tables'!CL$159:CL$164)-IF($B177=Inputs!$C$78,CK$138,0)-IF($B177='Utility Modules'!$C$55,CL$51,0)</f>
        <v>0</v>
      </c>
      <c r="CM177" s="38">
        <f>CL177+CM23-SUMIF('Background Data'!$A$47:$A$52,'Data Tables'!$B177,'Data Tables'!CM$159:CM$164)+IF($B177=Inputs!$C$72,('Data Tables'!CM$147-'Data Tables'!CM$150-CM$160),0)+SUMIF('Background Data'!$A$67:$A$72,'Data Tables'!$B177,'Data Tables'!CM$159:CM$164)-IF($B177=Inputs!$C$78,CL$138,0)-IF($B177='Utility Modules'!$C$55,CM$51,0)</f>
        <v>0</v>
      </c>
      <c r="CN177" s="38">
        <f>CM177+CN23-SUMIF('Background Data'!$A$47:$A$52,'Data Tables'!$B177,'Data Tables'!CN$159:CN$164)+IF($B177=Inputs!$C$72,('Data Tables'!CN$147-'Data Tables'!CN$150-CN$160),0)+SUMIF('Background Data'!$A$67:$A$72,'Data Tables'!$B177,'Data Tables'!CN$159:CN$164)-IF($B177=Inputs!$C$78,CM$138,0)-IF($B177='Utility Modules'!$C$55,CN$51,0)</f>
        <v>0</v>
      </c>
      <c r="CO177" s="38">
        <f>CN177+CO23-SUMIF('Background Data'!$A$47:$A$52,'Data Tables'!$B177,'Data Tables'!CO$159:CO$164)+IF($B177=Inputs!$C$72,('Data Tables'!CO$147-'Data Tables'!CO$150-CO$160),0)+SUMIF('Background Data'!$A$67:$A$72,'Data Tables'!$B177,'Data Tables'!CO$159:CO$164)-IF($B177=Inputs!$C$78,CN$138,0)-IF($B177='Utility Modules'!$C$55,CO$51,0)</f>
        <v>0</v>
      </c>
      <c r="CP177" s="38">
        <f>CO177+CP23-SUMIF('Background Data'!$A$47:$A$52,'Data Tables'!$B177,'Data Tables'!CP$159:CP$164)+IF($B177=Inputs!$C$72,('Data Tables'!CP$147-'Data Tables'!CP$150-CP$160),0)+SUMIF('Background Data'!$A$67:$A$72,'Data Tables'!$B177,'Data Tables'!CP$159:CP$164)-IF($B177=Inputs!$C$78,CO$138,0)-IF($B177='Utility Modules'!$C$55,CP$51,0)</f>
        <v>0</v>
      </c>
      <c r="CQ177" s="38">
        <f>CP177+CQ23-SUMIF('Background Data'!$A$47:$A$52,'Data Tables'!$B177,'Data Tables'!CQ$159:CQ$164)+IF($B177=Inputs!$C$72,('Data Tables'!CQ$147-'Data Tables'!CQ$150-CQ$160),0)+SUMIF('Background Data'!$A$67:$A$72,'Data Tables'!$B177,'Data Tables'!CQ$159:CQ$164)-IF($B177=Inputs!$C$78,CP$138,0)-IF($B177='Utility Modules'!$C$55,CQ$51,0)</f>
        <v>0</v>
      </c>
      <c r="CR177" s="38">
        <f>CQ177+CR23-SUMIF('Background Data'!$A$47:$A$52,'Data Tables'!$B177,'Data Tables'!CR$159:CR$164)+IF($B177=Inputs!$C$72,('Data Tables'!CR$147-'Data Tables'!CR$150-CR$160),0)+SUMIF('Background Data'!$A$67:$A$72,'Data Tables'!$B177,'Data Tables'!CR$159:CR$164)-IF($B177=Inputs!$C$78,CQ$138,0)-IF($B177='Utility Modules'!$C$55,CR$51,0)</f>
        <v>0</v>
      </c>
      <c r="CS177" s="38">
        <f>CR177+CS23-SUMIF('Background Data'!$A$47:$A$52,'Data Tables'!$B177,'Data Tables'!CS$159:CS$164)+IF($B177=Inputs!$C$72,('Data Tables'!CS$147-'Data Tables'!CS$150-CS$160),0)+SUMIF('Background Data'!$A$67:$A$72,'Data Tables'!$B177,'Data Tables'!CS$159:CS$164)-IF($B177=Inputs!$C$78,CR$138,0)-IF($B177='Utility Modules'!$C$55,CS$51,0)</f>
        <v>0</v>
      </c>
      <c r="CT177" s="38">
        <f>CS177+CT23-SUMIF('Background Data'!$A$47:$A$52,'Data Tables'!$B177,'Data Tables'!CT$159:CT$164)+IF($B177=Inputs!$C$72,('Data Tables'!CT$147-'Data Tables'!CT$150-CT$160),0)+SUMIF('Background Data'!$A$67:$A$72,'Data Tables'!$B177,'Data Tables'!CT$159:CT$164)-IF($B177=Inputs!$C$78,CS$138,0)-IF($B177='Utility Modules'!$C$55,CT$51,0)</f>
        <v>0</v>
      </c>
      <c r="CU177" s="38">
        <f>CT177+CU23-SUMIF('Background Data'!$A$47:$A$52,'Data Tables'!$B177,'Data Tables'!CU$159:CU$164)+IF($B177=Inputs!$C$72,('Data Tables'!CU$147-'Data Tables'!CU$150-CU$160),0)+SUMIF('Background Data'!$A$67:$A$72,'Data Tables'!$B177,'Data Tables'!CU$159:CU$164)-IF($B177=Inputs!$C$78,CT$138,0)-IF($B177='Utility Modules'!$C$55,CU$51,0)</f>
        <v>0</v>
      </c>
      <c r="CV177" s="38">
        <f>CU177+CV23-SUMIF('Background Data'!$A$47:$A$52,'Data Tables'!$B177,'Data Tables'!CV$159:CV$164)+IF($B177=Inputs!$C$72,('Data Tables'!CV$147-'Data Tables'!CV$150-CV$160),0)+SUMIF('Background Data'!$A$67:$A$72,'Data Tables'!$B177,'Data Tables'!CV$159:CV$164)-IF($B177=Inputs!$C$78,CU$138,0)-IF($B177='Utility Modules'!$C$55,CV$51,0)</f>
        <v>0</v>
      </c>
      <c r="CW177" s="38">
        <f>CV177+CW23-SUMIF('Background Data'!$A$47:$A$52,'Data Tables'!$B177,'Data Tables'!CW$159:CW$164)+IF($B177=Inputs!$C$72,('Data Tables'!CW$147-'Data Tables'!CW$150-CW$160),0)+SUMIF('Background Data'!$A$67:$A$72,'Data Tables'!$B177,'Data Tables'!CW$159:CW$164)-IF($B177=Inputs!$C$78,CV$138,0)-IF($B177='Utility Modules'!$C$55,CW$51,0)</f>
        <v>0</v>
      </c>
      <c r="CX177" s="38">
        <f>CW177+CX23-SUMIF('Background Data'!$A$47:$A$52,'Data Tables'!$B177,'Data Tables'!CX$159:CX$164)+IF($B177=Inputs!$C$72,('Data Tables'!CX$147-'Data Tables'!CX$150-CX$160),0)+SUMIF('Background Data'!$A$67:$A$72,'Data Tables'!$B177,'Data Tables'!CX$159:CX$164)-IF($B177=Inputs!$C$78,CW$138,0)-IF($B177='Utility Modules'!$C$55,CX$51,0)</f>
        <v>0</v>
      </c>
      <c r="CY177" s="38">
        <f>CX177+CY23-SUMIF('Background Data'!$A$47:$A$52,'Data Tables'!$B177,'Data Tables'!CY$159:CY$164)+IF($B177=Inputs!$C$72,('Data Tables'!CY$147-'Data Tables'!CY$150-CY$160),0)+SUMIF('Background Data'!$A$67:$A$72,'Data Tables'!$B177,'Data Tables'!CY$159:CY$164)-IF($B177=Inputs!$C$78,CX$138,0)-IF($B177='Utility Modules'!$C$55,CY$51,0)</f>
        <v>0</v>
      </c>
      <c r="CZ177" s="38">
        <f>CY177+CZ23-SUMIF('Background Data'!$A$47:$A$52,'Data Tables'!$B177,'Data Tables'!CZ$159:CZ$164)+IF($B177=Inputs!$C$72,('Data Tables'!CZ$147-'Data Tables'!CZ$150-CZ$160),0)+SUMIF('Background Data'!$A$67:$A$72,'Data Tables'!$B177,'Data Tables'!CZ$159:CZ$164)-IF($B177=Inputs!$C$78,CY$138,0)-IF($B177='Utility Modules'!$C$55,CZ$51,0)</f>
        <v>0</v>
      </c>
      <c r="DA177" s="38">
        <f>CZ177+DA23-SUMIF('Background Data'!$A$47:$A$52,'Data Tables'!$B177,'Data Tables'!DA$159:DA$164)+IF($B177=Inputs!$C$72,('Data Tables'!DA$147-'Data Tables'!DA$150-DA$160),0)+SUMIF('Background Data'!$A$67:$A$72,'Data Tables'!$B177,'Data Tables'!DA$159:DA$164)-IF($B177=Inputs!$C$78,CZ$138,0)-IF($B177='Utility Modules'!$C$55,DA$51,0)</f>
        <v>0</v>
      </c>
      <c r="DB177" s="38">
        <f>DA177+DB23-SUMIF('Background Data'!$A$47:$A$52,'Data Tables'!$B177,'Data Tables'!DB$159:DB$164)+IF($B177=Inputs!$C$72,('Data Tables'!DB$147-'Data Tables'!DB$150-DB$160),0)+SUMIF('Background Data'!$A$67:$A$72,'Data Tables'!$B177,'Data Tables'!DB$159:DB$164)-IF($B177=Inputs!$C$78,DA$138,0)-IF($B177='Utility Modules'!$C$55,DB$51,0)</f>
        <v>0</v>
      </c>
      <c r="DC177" s="38">
        <f>DB177+DC23-SUMIF('Background Data'!$A$47:$A$52,'Data Tables'!$B177,'Data Tables'!DC$159:DC$164)+IF($B177=Inputs!$C$72,('Data Tables'!DC$147-'Data Tables'!DC$150-DC$160),0)+SUMIF('Background Data'!$A$67:$A$72,'Data Tables'!$B177,'Data Tables'!DC$159:DC$164)-IF($B177=Inputs!$C$78,DB$138,0)-IF($B177='Utility Modules'!$C$55,DC$51,0)</f>
        <v>0</v>
      </c>
      <c r="DD177" s="38">
        <f>DC177+DD23-SUMIF('Background Data'!$A$47:$A$52,'Data Tables'!$B177,'Data Tables'!DD$159:DD$164)+IF($B177=Inputs!$C$72,('Data Tables'!DD$147-'Data Tables'!DD$150-DD$160),0)+SUMIF('Background Data'!$A$67:$A$72,'Data Tables'!$B177,'Data Tables'!DD$159:DD$164)-IF($B177=Inputs!$C$78,DC$138,0)-IF($B177='Utility Modules'!$C$55,DD$51,0)</f>
        <v>0</v>
      </c>
      <c r="DE177" s="38">
        <f>DD177+DE23-SUMIF('Background Data'!$A$47:$A$52,'Data Tables'!$B177,'Data Tables'!DE$159:DE$164)+IF($B177=Inputs!$C$72,('Data Tables'!DE$147-'Data Tables'!DE$150-DE$160),0)+SUMIF('Background Data'!$A$67:$A$72,'Data Tables'!$B177,'Data Tables'!DE$159:DE$164)-IF($B177=Inputs!$C$78,DD$138,0)-IF($B177='Utility Modules'!$C$55,DE$51,0)</f>
        <v>0</v>
      </c>
      <c r="DF177" s="38">
        <f>DE177+DF23-SUMIF('Background Data'!$A$47:$A$52,'Data Tables'!$B177,'Data Tables'!DF$159:DF$164)+IF($B177=Inputs!$C$72,('Data Tables'!DF$147-'Data Tables'!DF$150-DF$160),0)+SUMIF('Background Data'!$A$67:$A$72,'Data Tables'!$B177,'Data Tables'!DF$159:DF$164)-IF($B177=Inputs!$C$78,DE$138,0)-IF($B177='Utility Modules'!$C$55,DF$51,0)</f>
        <v>0</v>
      </c>
      <c r="DG177" s="38">
        <f>DF177+DG23-SUMIF('Background Data'!$A$47:$A$52,'Data Tables'!$B177,'Data Tables'!DG$159:DG$164)+IF($B177=Inputs!$C$72,('Data Tables'!DG$147-'Data Tables'!DG$150-DG$160),0)+SUMIF('Background Data'!$A$67:$A$72,'Data Tables'!$B177,'Data Tables'!DG$159:DG$164)-IF($B177=Inputs!$C$78,DF$138,0)-IF($B177='Utility Modules'!$C$55,DG$51,0)</f>
        <v>0</v>
      </c>
      <c r="DH177" s="38">
        <f>DG177+DH23-SUMIF('Background Data'!$A$47:$A$52,'Data Tables'!$B177,'Data Tables'!DH$159:DH$164)+IF($B177=Inputs!$C$72,('Data Tables'!DH$147-'Data Tables'!DH$150-DH$160),0)+SUMIF('Background Data'!$A$67:$A$72,'Data Tables'!$B177,'Data Tables'!DH$159:DH$164)-IF($B177=Inputs!$C$78,DG$138,0)-IF($B177='Utility Modules'!$C$55,DH$51,0)</f>
        <v>0</v>
      </c>
      <c r="DI177" s="38">
        <f>DH177+DI23-SUMIF('Background Data'!$A$47:$A$52,'Data Tables'!$B177,'Data Tables'!DI$159:DI$164)+IF($B177=Inputs!$C$72,('Data Tables'!DI$147-'Data Tables'!DI$150-DI$160),0)+SUMIF('Background Data'!$A$67:$A$72,'Data Tables'!$B177,'Data Tables'!DI$159:DI$164)-IF($B177=Inputs!$C$78,DH$138,0)-IF($B177='Utility Modules'!$C$55,DI$51,0)</f>
        <v>0</v>
      </c>
      <c r="DJ177" s="38">
        <f>DI177+DJ23-SUMIF('Background Data'!$A$47:$A$52,'Data Tables'!$B177,'Data Tables'!DJ$159:DJ$164)+IF($B177=Inputs!$C$72,('Data Tables'!DJ$147-'Data Tables'!DJ$150-DJ$160),0)+SUMIF('Background Data'!$A$67:$A$72,'Data Tables'!$B177,'Data Tables'!DJ$159:DJ$164)-IF($B177=Inputs!$C$78,DI$138,0)-IF($B177='Utility Modules'!$C$55,DJ$51,0)</f>
        <v>0</v>
      </c>
      <c r="DK177" s="38">
        <f>DJ177+DK23-SUMIF('Background Data'!$A$47:$A$52,'Data Tables'!$B177,'Data Tables'!DK$159:DK$164)+IF($B177=Inputs!$C$72,('Data Tables'!DK$147-'Data Tables'!DK$150-DK$160),0)+SUMIF('Background Data'!$A$67:$A$72,'Data Tables'!$B177,'Data Tables'!DK$159:DK$164)-IF($B177=Inputs!$C$78,DJ$138,0)-IF($B177='Utility Modules'!$C$55,DK$51,0)</f>
        <v>0</v>
      </c>
      <c r="DL177" s="38">
        <f>DK177+DL23-SUMIF('Background Data'!$A$47:$A$52,'Data Tables'!$B177,'Data Tables'!DL$159:DL$164)+IF($B177=Inputs!$C$72,('Data Tables'!DL$147-'Data Tables'!DL$150-DL$160),0)+SUMIF('Background Data'!$A$67:$A$72,'Data Tables'!$B177,'Data Tables'!DL$159:DL$164)-IF($B177=Inputs!$C$78,DK$138,0)-IF($B177='Utility Modules'!$C$55,DL$51,0)</f>
        <v>0</v>
      </c>
      <c r="DM177" s="38">
        <f>DL177+DM23-SUMIF('Background Data'!$A$47:$A$52,'Data Tables'!$B177,'Data Tables'!DM$159:DM$164)+IF($B177=Inputs!$C$72,('Data Tables'!DM$147-'Data Tables'!DM$150-DM$160),0)+SUMIF('Background Data'!$A$67:$A$72,'Data Tables'!$B177,'Data Tables'!DM$159:DM$164)-IF($B177=Inputs!$C$78,DL$138,0)-IF($B177='Utility Modules'!$C$55,DM$51,0)</f>
        <v>0</v>
      </c>
      <c r="DN177" s="38">
        <f>DM177+DN23-SUMIF('Background Data'!$A$47:$A$52,'Data Tables'!$B177,'Data Tables'!DN$159:DN$164)+IF($B177=Inputs!$C$72,('Data Tables'!DN$147-'Data Tables'!DN$150-DN$160),0)+SUMIF('Background Data'!$A$67:$A$72,'Data Tables'!$B177,'Data Tables'!DN$159:DN$164)-IF($B177=Inputs!$C$78,DM$138,0)-IF($B177='Utility Modules'!$C$55,DN$51,0)</f>
        <v>0</v>
      </c>
      <c r="DO177" s="38">
        <f>DN177+DO23-SUMIF('Background Data'!$A$47:$A$52,'Data Tables'!$B177,'Data Tables'!DO$159:DO$164)+IF($B177=Inputs!$C$72,('Data Tables'!DO$147-'Data Tables'!DO$150-DO$160),0)+SUMIF('Background Data'!$A$67:$A$72,'Data Tables'!$B177,'Data Tables'!DO$159:DO$164)-IF($B177=Inputs!$C$78,DN$138,0)-IF($B177='Utility Modules'!$C$55,DO$51,0)</f>
        <v>0</v>
      </c>
      <c r="DP177" s="38">
        <f>DO177+DP23-SUMIF('Background Data'!$A$47:$A$52,'Data Tables'!$B177,'Data Tables'!DP$159:DP$164)+IF($B177=Inputs!$C$72,('Data Tables'!DP$147-'Data Tables'!DP$150-DP$160),0)+SUMIF('Background Data'!$A$67:$A$72,'Data Tables'!$B177,'Data Tables'!DP$159:DP$164)-IF($B177=Inputs!$C$78,DO$138,0)-IF($B177='Utility Modules'!$C$55,DP$51,0)</f>
        <v>0</v>
      </c>
      <c r="DQ177" s="38">
        <f>DP177+DQ23-SUMIF('Background Data'!$A$47:$A$52,'Data Tables'!$B177,'Data Tables'!DQ$159:DQ$164)+IF($B177=Inputs!$C$72,('Data Tables'!DQ$147-'Data Tables'!DQ$150-DQ$160),0)+SUMIF('Background Data'!$A$67:$A$72,'Data Tables'!$B177,'Data Tables'!DQ$159:DQ$164)-IF($B177=Inputs!$C$78,DP$138,0)-IF($B177='Utility Modules'!$C$55,DQ$51,0)</f>
        <v>0</v>
      </c>
      <c r="DR177" s="38">
        <f>DQ177+DR23-SUMIF('Background Data'!$A$47:$A$52,'Data Tables'!$B177,'Data Tables'!DR$159:DR$164)+IF($B177=Inputs!$C$72,('Data Tables'!DR$147-'Data Tables'!DR$150-DR$160),0)+SUMIF('Background Data'!$A$67:$A$72,'Data Tables'!$B177,'Data Tables'!DR$159:DR$164)-IF($B177=Inputs!$C$78,DQ$138,0)-IF($B177='Utility Modules'!$C$55,DR$51,0)</f>
        <v>0</v>
      </c>
    </row>
    <row r="178" ht="14.25" customHeight="1">
      <c r="B178" s="277" t="str">
        <f>'Fund Raising'!B40</f>
        <v>Placeholder 2</v>
      </c>
      <c r="C178" s="38">
        <f>C41-SUMIF('Background Data'!$A$47:$A$52,'Data Tables'!$B178,'Data Tables'!C$159:C$164)+IF($B178=Inputs!$C$72,('Data Tables'!C$147-'Data Tables'!C$150-C$160),0)+SUMIF('Background Data'!$A$67:$A$72,'Data Tables'!$B178,'Data Tables'!C$159:C$164)-IF($B178=Inputs!$C$78,C$138,0)-IF($B178='Utility Modules'!$C$55,C$51,0)</f>
        <v>0</v>
      </c>
      <c r="D178" s="38">
        <f>C178+D24-SUMIF('Background Data'!$A$47:$A$52,'Data Tables'!$B178,'Data Tables'!D$159:D$164)+IF($B178=Inputs!$C$72,('Data Tables'!D$147-'Data Tables'!D$150-D$160),0)+SUMIF('Background Data'!$A$67:$A$72,'Data Tables'!$B178,'Data Tables'!D$159:D$164)-IF($B178=Inputs!$C$78,C$138,0)-IF($B178='Utility Modules'!$C$55,D$51,0)</f>
        <v>0</v>
      </c>
      <c r="E178" s="38">
        <f>D178+E24-SUMIF('Background Data'!$A$47:$A$52,'Data Tables'!$B178,'Data Tables'!E$159:E$164)+IF($B178=Inputs!$C$72,('Data Tables'!E$147-'Data Tables'!E$150-E$160),0)+SUMIF('Background Data'!$A$67:$A$72,'Data Tables'!$B178,'Data Tables'!E$159:E$164)-IF($B178=Inputs!$C$78,D$138,0)-IF($B178='Utility Modules'!$C$55,E$51,0)</f>
        <v>0</v>
      </c>
      <c r="F178" s="38">
        <f>E178+F24-SUMIF('Background Data'!$A$47:$A$52,'Data Tables'!$B178,'Data Tables'!F$159:F$164)+IF($B178=Inputs!$C$72,('Data Tables'!F$147-'Data Tables'!F$150-F$160),0)+SUMIF('Background Data'!$A$67:$A$72,'Data Tables'!$B178,'Data Tables'!F$159:F$164)-IF($B178=Inputs!$C$78,E$138,0)-IF($B178='Utility Modules'!$C$55,F$51,0)</f>
        <v>0</v>
      </c>
      <c r="G178" s="38">
        <f>F178+G24-SUMIF('Background Data'!$A$47:$A$52,'Data Tables'!$B178,'Data Tables'!G$159:G$164)+IF($B178=Inputs!$C$72,('Data Tables'!G$147-'Data Tables'!G$150-G$160),0)+SUMIF('Background Data'!$A$67:$A$72,'Data Tables'!$B178,'Data Tables'!G$159:G$164)-IF($B178=Inputs!$C$78,F$138,0)-IF($B178='Utility Modules'!$C$55,G$51,0)</f>
        <v>0</v>
      </c>
      <c r="H178" s="38">
        <f>G178+H24-SUMIF('Background Data'!$A$47:$A$52,'Data Tables'!$B178,'Data Tables'!H$159:H$164)+IF($B178=Inputs!$C$72,('Data Tables'!H$147-'Data Tables'!H$150-H$160),0)+SUMIF('Background Data'!$A$67:$A$72,'Data Tables'!$B178,'Data Tables'!H$159:H$164)-IF($B178=Inputs!$C$78,G$138,0)-IF($B178='Utility Modules'!$C$55,H$51,0)</f>
        <v>0</v>
      </c>
      <c r="I178" s="38">
        <f>H178+I24-SUMIF('Background Data'!$A$47:$A$52,'Data Tables'!$B178,'Data Tables'!I$159:I$164)+IF($B178=Inputs!$C$72,('Data Tables'!I$147-'Data Tables'!I$150-I$160),0)+SUMIF('Background Data'!$A$67:$A$72,'Data Tables'!$B178,'Data Tables'!I$159:I$164)-IF($B178=Inputs!$C$78,H$138,0)-IF($B178='Utility Modules'!$C$55,I$51,0)</f>
        <v>0</v>
      </c>
      <c r="J178" s="38">
        <f>I178+J24-SUMIF('Background Data'!$A$47:$A$52,'Data Tables'!$B178,'Data Tables'!J$159:J$164)+IF($B178=Inputs!$C$72,('Data Tables'!J$147-'Data Tables'!J$150-J$160),0)+SUMIF('Background Data'!$A$67:$A$72,'Data Tables'!$B178,'Data Tables'!J$159:J$164)-IF($B178=Inputs!$C$78,I$138,0)-IF($B178='Utility Modules'!$C$55,J$51,0)</f>
        <v>0</v>
      </c>
      <c r="K178" s="38">
        <f>J178+K24-SUMIF('Background Data'!$A$47:$A$52,'Data Tables'!$B178,'Data Tables'!K$159:K$164)+IF($B178=Inputs!$C$72,('Data Tables'!K$147-'Data Tables'!K$150-K$160),0)+SUMIF('Background Data'!$A$67:$A$72,'Data Tables'!$B178,'Data Tables'!K$159:K$164)-IF($B178=Inputs!$C$78,J$138,0)-IF($B178='Utility Modules'!$C$55,K$51,0)</f>
        <v>0</v>
      </c>
      <c r="L178" s="38">
        <f>K178+L24-SUMIF('Background Data'!$A$47:$A$52,'Data Tables'!$B178,'Data Tables'!L$159:L$164)+IF($B178=Inputs!$C$72,('Data Tables'!L$147-'Data Tables'!L$150-L$160),0)+SUMIF('Background Data'!$A$67:$A$72,'Data Tables'!$B178,'Data Tables'!L$159:L$164)-IF($B178=Inputs!$C$78,K$138,0)-IF($B178='Utility Modules'!$C$55,L$51,0)</f>
        <v>0</v>
      </c>
      <c r="M178" s="38">
        <f>L178+M24-SUMIF('Background Data'!$A$47:$A$52,'Data Tables'!$B178,'Data Tables'!M$159:M$164)+IF($B178=Inputs!$C$72,('Data Tables'!M$147-'Data Tables'!M$150-M$160),0)+SUMIF('Background Data'!$A$67:$A$72,'Data Tables'!$B178,'Data Tables'!M$159:M$164)-IF($B178=Inputs!$C$78,L$138,0)-IF($B178='Utility Modules'!$C$55,M$51,0)</f>
        <v>0</v>
      </c>
      <c r="N178" s="38">
        <f>M178+N24-SUMIF('Background Data'!$A$47:$A$52,'Data Tables'!$B178,'Data Tables'!N$159:N$164)+IF($B178=Inputs!$C$72,('Data Tables'!N$147-'Data Tables'!N$150-N$160),0)+SUMIF('Background Data'!$A$67:$A$72,'Data Tables'!$B178,'Data Tables'!N$159:N$164)-IF($B178=Inputs!$C$78,M$138,0)-IF($B178='Utility Modules'!$C$55,N$51,0)</f>
        <v>0</v>
      </c>
      <c r="O178" s="38">
        <f>N178+O24-SUMIF('Background Data'!$A$47:$A$52,'Data Tables'!$B178,'Data Tables'!O$159:O$164)+IF($B178=Inputs!$C$72,('Data Tables'!O$147-'Data Tables'!O$150-O$160),0)+SUMIF('Background Data'!$A$67:$A$72,'Data Tables'!$B178,'Data Tables'!O$159:O$164)-IF($B178=Inputs!$C$78,N$138,0)-IF($B178='Utility Modules'!$C$55,O$51,0)</f>
        <v>0</v>
      </c>
      <c r="P178" s="38">
        <f>O178+P24-SUMIF('Background Data'!$A$47:$A$52,'Data Tables'!$B178,'Data Tables'!P$159:P$164)+IF($B178=Inputs!$C$72,('Data Tables'!P$147-'Data Tables'!P$150-P$160),0)+SUMIF('Background Data'!$A$67:$A$72,'Data Tables'!$B178,'Data Tables'!P$159:P$164)-IF($B178=Inputs!$C$78,O$138,0)-IF($B178='Utility Modules'!$C$55,P$51,0)</f>
        <v>0</v>
      </c>
      <c r="Q178" s="38">
        <f>P178+Q24-SUMIF('Background Data'!$A$47:$A$52,'Data Tables'!$B178,'Data Tables'!Q$159:Q$164)+IF($B178=Inputs!$C$72,('Data Tables'!Q$147-'Data Tables'!Q$150-Q$160),0)+SUMIF('Background Data'!$A$67:$A$72,'Data Tables'!$B178,'Data Tables'!Q$159:Q$164)-IF($B178=Inputs!$C$78,P$138,0)-IF($B178='Utility Modules'!$C$55,Q$51,0)</f>
        <v>0</v>
      </c>
      <c r="R178" s="38">
        <f>Q178+R24-SUMIF('Background Data'!$A$47:$A$52,'Data Tables'!$B178,'Data Tables'!R$159:R$164)+IF($B178=Inputs!$C$72,('Data Tables'!R$147-'Data Tables'!R$150-R$160),0)+SUMIF('Background Data'!$A$67:$A$72,'Data Tables'!$B178,'Data Tables'!R$159:R$164)-IF($B178=Inputs!$C$78,Q$138,0)-IF($B178='Utility Modules'!$C$55,R$51,0)</f>
        <v>0</v>
      </c>
      <c r="S178" s="38">
        <f>R178+S24-SUMIF('Background Data'!$A$47:$A$52,'Data Tables'!$B178,'Data Tables'!S$159:S$164)+IF($B178=Inputs!$C$72,('Data Tables'!S$147-'Data Tables'!S$150-S$160),0)+SUMIF('Background Data'!$A$67:$A$72,'Data Tables'!$B178,'Data Tables'!S$159:S$164)-IF($B178=Inputs!$C$78,R$138,0)-IF($B178='Utility Modules'!$C$55,S$51,0)</f>
        <v>0</v>
      </c>
      <c r="T178" s="38">
        <f>S178+T24-SUMIF('Background Data'!$A$47:$A$52,'Data Tables'!$B178,'Data Tables'!T$159:T$164)+IF($B178=Inputs!$C$72,('Data Tables'!T$147-'Data Tables'!T$150-T$160),0)+SUMIF('Background Data'!$A$67:$A$72,'Data Tables'!$B178,'Data Tables'!T$159:T$164)-IF($B178=Inputs!$C$78,S$138,0)-IF($B178='Utility Modules'!$C$55,T$51,0)</f>
        <v>0</v>
      </c>
      <c r="U178" s="38">
        <f>T178+U24-SUMIF('Background Data'!$A$47:$A$52,'Data Tables'!$B178,'Data Tables'!U$159:U$164)+IF($B178=Inputs!$C$72,('Data Tables'!U$147-'Data Tables'!U$150-U$160),0)+SUMIF('Background Data'!$A$67:$A$72,'Data Tables'!$B178,'Data Tables'!U$159:U$164)-IF($B178=Inputs!$C$78,T$138,0)-IF($B178='Utility Modules'!$C$55,U$51,0)</f>
        <v>0</v>
      </c>
      <c r="V178" s="38">
        <f>U178+V24-SUMIF('Background Data'!$A$47:$A$52,'Data Tables'!$B178,'Data Tables'!V$159:V$164)+IF($B178=Inputs!$C$72,('Data Tables'!V$147-'Data Tables'!V$150-V$160),0)+SUMIF('Background Data'!$A$67:$A$72,'Data Tables'!$B178,'Data Tables'!V$159:V$164)-IF($B178=Inputs!$C$78,U$138,0)-IF($B178='Utility Modules'!$C$55,V$51,0)</f>
        <v>0</v>
      </c>
      <c r="W178" s="38">
        <f>V178+W24-SUMIF('Background Data'!$A$47:$A$52,'Data Tables'!$B178,'Data Tables'!W$159:W$164)+IF($B178=Inputs!$C$72,('Data Tables'!W$147-'Data Tables'!W$150-W$160),0)+SUMIF('Background Data'!$A$67:$A$72,'Data Tables'!$B178,'Data Tables'!W$159:W$164)-IF($B178=Inputs!$C$78,V$138,0)-IF($B178='Utility Modules'!$C$55,W$51,0)</f>
        <v>0</v>
      </c>
      <c r="X178" s="38">
        <f>W178+X24-SUMIF('Background Data'!$A$47:$A$52,'Data Tables'!$B178,'Data Tables'!X$159:X$164)+IF($B178=Inputs!$C$72,('Data Tables'!X$147-'Data Tables'!X$150-X$160),0)+SUMIF('Background Data'!$A$67:$A$72,'Data Tables'!$B178,'Data Tables'!X$159:X$164)-IF($B178=Inputs!$C$78,W$138,0)-IF($B178='Utility Modules'!$C$55,X$51,0)</f>
        <v>0</v>
      </c>
      <c r="Y178" s="38">
        <f>X178+Y24-SUMIF('Background Data'!$A$47:$A$52,'Data Tables'!$B178,'Data Tables'!Y$159:Y$164)+IF($B178=Inputs!$C$72,('Data Tables'!Y$147-'Data Tables'!Y$150-Y$160),0)+SUMIF('Background Data'!$A$67:$A$72,'Data Tables'!$B178,'Data Tables'!Y$159:Y$164)-IF($B178=Inputs!$C$78,X$138,0)-IF($B178='Utility Modules'!$C$55,Y$51,0)</f>
        <v>0</v>
      </c>
      <c r="Z178" s="38">
        <f>Y178+Z24-SUMIF('Background Data'!$A$47:$A$52,'Data Tables'!$B178,'Data Tables'!Z$159:Z$164)+IF($B178=Inputs!$C$72,('Data Tables'!Z$147-'Data Tables'!Z$150-Z$160),0)+SUMIF('Background Data'!$A$67:$A$72,'Data Tables'!$B178,'Data Tables'!Z$159:Z$164)-IF($B178=Inputs!$C$78,Y$138,0)-IF($B178='Utility Modules'!$C$55,Z$51,0)</f>
        <v>0</v>
      </c>
      <c r="AA178" s="38">
        <f>Z178+AA24-SUMIF('Background Data'!$A$47:$A$52,'Data Tables'!$B178,'Data Tables'!AA$159:AA$164)+IF($B178=Inputs!$C$72,('Data Tables'!AA$147-'Data Tables'!AA$150-AA$160),0)+SUMIF('Background Data'!$A$67:$A$72,'Data Tables'!$B178,'Data Tables'!AA$159:AA$164)-IF($B178=Inputs!$C$78,Z$138,0)-IF($B178='Utility Modules'!$C$55,AA$51,0)</f>
        <v>0</v>
      </c>
      <c r="AB178" s="38">
        <f>AA178+AB24-SUMIF('Background Data'!$A$47:$A$52,'Data Tables'!$B178,'Data Tables'!AB$159:AB$164)+IF($B178=Inputs!$C$72,('Data Tables'!AB$147-'Data Tables'!AB$150-AB$160),0)+SUMIF('Background Data'!$A$67:$A$72,'Data Tables'!$B178,'Data Tables'!AB$159:AB$164)-IF($B178=Inputs!$C$78,AA$138,0)-IF($B178='Utility Modules'!$C$55,AB$51,0)</f>
        <v>0</v>
      </c>
      <c r="AC178" s="38">
        <f>AB178+AC24-SUMIF('Background Data'!$A$47:$A$52,'Data Tables'!$B178,'Data Tables'!AC$159:AC$164)+IF($B178=Inputs!$C$72,('Data Tables'!AC$147-'Data Tables'!AC$150-AC$160),0)+SUMIF('Background Data'!$A$67:$A$72,'Data Tables'!$B178,'Data Tables'!AC$159:AC$164)-IF($B178=Inputs!$C$78,AB$138,0)-IF($B178='Utility Modules'!$C$55,AC$51,0)</f>
        <v>0</v>
      </c>
      <c r="AD178" s="38">
        <f>AC178+AD24-SUMIF('Background Data'!$A$47:$A$52,'Data Tables'!$B178,'Data Tables'!AD$159:AD$164)+IF($B178=Inputs!$C$72,('Data Tables'!AD$147-'Data Tables'!AD$150-AD$160),0)+SUMIF('Background Data'!$A$67:$A$72,'Data Tables'!$B178,'Data Tables'!AD$159:AD$164)-IF($B178=Inputs!$C$78,AC$138,0)-IF($B178='Utility Modules'!$C$55,AD$51,0)</f>
        <v>0</v>
      </c>
      <c r="AE178" s="38">
        <f>AD178+AE24-SUMIF('Background Data'!$A$47:$A$52,'Data Tables'!$B178,'Data Tables'!AE$159:AE$164)+IF($B178=Inputs!$C$72,('Data Tables'!AE$147-'Data Tables'!AE$150-AE$160),0)+SUMIF('Background Data'!$A$67:$A$72,'Data Tables'!$B178,'Data Tables'!AE$159:AE$164)-IF($B178=Inputs!$C$78,AD$138,0)-IF($B178='Utility Modules'!$C$55,AE$51,0)</f>
        <v>0</v>
      </c>
      <c r="AF178" s="38">
        <f>AE178+AF24-SUMIF('Background Data'!$A$47:$A$52,'Data Tables'!$B178,'Data Tables'!AF$159:AF$164)+IF($B178=Inputs!$C$72,('Data Tables'!AF$147-'Data Tables'!AF$150-AF$160),0)+SUMIF('Background Data'!$A$67:$A$72,'Data Tables'!$B178,'Data Tables'!AF$159:AF$164)-IF($B178=Inputs!$C$78,AE$138,0)-IF($B178='Utility Modules'!$C$55,AF$51,0)</f>
        <v>0</v>
      </c>
      <c r="AG178" s="38">
        <f>AF178+AG24-SUMIF('Background Data'!$A$47:$A$52,'Data Tables'!$B178,'Data Tables'!AG$159:AG$164)+IF($B178=Inputs!$C$72,('Data Tables'!AG$147-'Data Tables'!AG$150-AG$160),0)+SUMIF('Background Data'!$A$67:$A$72,'Data Tables'!$B178,'Data Tables'!AG$159:AG$164)-IF($B178=Inputs!$C$78,AF$138,0)-IF($B178='Utility Modules'!$C$55,AG$51,0)</f>
        <v>0</v>
      </c>
      <c r="AH178" s="38">
        <f>AG178+AH24-SUMIF('Background Data'!$A$47:$A$52,'Data Tables'!$B178,'Data Tables'!AH$159:AH$164)+IF($B178=Inputs!$C$72,('Data Tables'!AH$147-'Data Tables'!AH$150-AH$160),0)+SUMIF('Background Data'!$A$67:$A$72,'Data Tables'!$B178,'Data Tables'!AH$159:AH$164)-IF($B178=Inputs!$C$78,AG$138,0)-IF($B178='Utility Modules'!$C$55,AH$51,0)</f>
        <v>0</v>
      </c>
      <c r="AI178" s="38">
        <f>AH178+AI24-SUMIF('Background Data'!$A$47:$A$52,'Data Tables'!$B178,'Data Tables'!AI$159:AI$164)+IF($B178=Inputs!$C$72,('Data Tables'!AI$147-'Data Tables'!AI$150-AI$160),0)+SUMIF('Background Data'!$A$67:$A$72,'Data Tables'!$B178,'Data Tables'!AI$159:AI$164)-IF($B178=Inputs!$C$78,AH$138,0)-IF($B178='Utility Modules'!$C$55,AI$51,0)</f>
        <v>0</v>
      </c>
      <c r="AJ178" s="38">
        <f>AI178+AJ24-SUMIF('Background Data'!$A$47:$A$52,'Data Tables'!$B178,'Data Tables'!AJ$159:AJ$164)+IF($B178=Inputs!$C$72,('Data Tables'!AJ$147-'Data Tables'!AJ$150-AJ$160),0)+SUMIF('Background Data'!$A$67:$A$72,'Data Tables'!$B178,'Data Tables'!AJ$159:AJ$164)-IF($B178=Inputs!$C$78,AI$138,0)-IF($B178='Utility Modules'!$C$55,AJ$51,0)</f>
        <v>0</v>
      </c>
      <c r="AK178" s="38">
        <f>AJ178+AK24-SUMIF('Background Data'!$A$47:$A$52,'Data Tables'!$B178,'Data Tables'!AK$159:AK$164)+IF($B178=Inputs!$C$72,('Data Tables'!AK$147-'Data Tables'!AK$150-AK$160),0)+SUMIF('Background Data'!$A$67:$A$72,'Data Tables'!$B178,'Data Tables'!AK$159:AK$164)-IF($B178=Inputs!$C$78,AJ$138,0)-IF($B178='Utility Modules'!$C$55,AK$51,0)</f>
        <v>0</v>
      </c>
      <c r="AL178" s="38">
        <f>AK178+AL24-SUMIF('Background Data'!$A$47:$A$52,'Data Tables'!$B178,'Data Tables'!AL$159:AL$164)+IF($B178=Inputs!$C$72,('Data Tables'!AL$147-'Data Tables'!AL$150-AL$160),0)+SUMIF('Background Data'!$A$67:$A$72,'Data Tables'!$B178,'Data Tables'!AL$159:AL$164)-IF($B178=Inputs!$C$78,AK$138,0)-IF($B178='Utility Modules'!$C$55,AL$51,0)</f>
        <v>0</v>
      </c>
      <c r="AM178" s="38">
        <f>AL178+AM24-SUMIF('Background Data'!$A$47:$A$52,'Data Tables'!$B178,'Data Tables'!AM$159:AM$164)+IF($B178=Inputs!$C$72,('Data Tables'!AM$147-'Data Tables'!AM$150-AM$160),0)+SUMIF('Background Data'!$A$67:$A$72,'Data Tables'!$B178,'Data Tables'!AM$159:AM$164)-IF($B178=Inputs!$C$78,AL$138,0)-IF($B178='Utility Modules'!$C$55,AM$51,0)</f>
        <v>0</v>
      </c>
      <c r="AN178" s="38">
        <f>AM178+AN24-SUMIF('Background Data'!$A$47:$A$52,'Data Tables'!$B178,'Data Tables'!AN$159:AN$164)+IF($B178=Inputs!$C$72,('Data Tables'!AN$147-'Data Tables'!AN$150-AN$160),0)+SUMIF('Background Data'!$A$67:$A$72,'Data Tables'!$B178,'Data Tables'!AN$159:AN$164)-IF($B178=Inputs!$C$78,AM$138,0)-IF($B178='Utility Modules'!$C$55,AN$51,0)</f>
        <v>0</v>
      </c>
      <c r="AO178" s="38">
        <f>AN178+AO24-SUMIF('Background Data'!$A$47:$A$52,'Data Tables'!$B178,'Data Tables'!AO$159:AO$164)+IF($B178=Inputs!$C$72,('Data Tables'!AO$147-'Data Tables'!AO$150-AO$160),0)+SUMIF('Background Data'!$A$67:$A$72,'Data Tables'!$B178,'Data Tables'!AO$159:AO$164)-IF($B178=Inputs!$C$78,AN$138,0)-IF($B178='Utility Modules'!$C$55,AO$51,0)</f>
        <v>0</v>
      </c>
      <c r="AP178" s="38">
        <f>AO178+AP24-SUMIF('Background Data'!$A$47:$A$52,'Data Tables'!$B178,'Data Tables'!AP$159:AP$164)+IF($B178=Inputs!$C$72,('Data Tables'!AP$147-'Data Tables'!AP$150-AP$160),0)+SUMIF('Background Data'!$A$67:$A$72,'Data Tables'!$B178,'Data Tables'!AP$159:AP$164)-IF($B178=Inputs!$C$78,AO$138,0)-IF($B178='Utility Modules'!$C$55,AP$51,0)</f>
        <v>0</v>
      </c>
      <c r="AQ178" s="38">
        <f>AP178+AQ24-SUMIF('Background Data'!$A$47:$A$52,'Data Tables'!$B178,'Data Tables'!AQ$159:AQ$164)+IF($B178=Inputs!$C$72,('Data Tables'!AQ$147-'Data Tables'!AQ$150-AQ$160),0)+SUMIF('Background Data'!$A$67:$A$72,'Data Tables'!$B178,'Data Tables'!AQ$159:AQ$164)-IF($B178=Inputs!$C$78,AP$138,0)-IF($B178='Utility Modules'!$C$55,AQ$51,0)</f>
        <v>0</v>
      </c>
      <c r="AR178" s="38">
        <f>AQ178+AR24-SUMIF('Background Data'!$A$47:$A$52,'Data Tables'!$B178,'Data Tables'!AR$159:AR$164)+IF($B178=Inputs!$C$72,('Data Tables'!AR$147-'Data Tables'!AR$150-AR$160),0)+SUMIF('Background Data'!$A$67:$A$72,'Data Tables'!$B178,'Data Tables'!AR$159:AR$164)-IF($B178=Inputs!$C$78,AQ$138,0)-IF($B178='Utility Modules'!$C$55,AR$51,0)</f>
        <v>0</v>
      </c>
      <c r="AS178" s="38">
        <f>AR178+AS24-SUMIF('Background Data'!$A$47:$A$52,'Data Tables'!$B178,'Data Tables'!AS$159:AS$164)+IF($B178=Inputs!$C$72,('Data Tables'!AS$147-'Data Tables'!AS$150-AS$160),0)+SUMIF('Background Data'!$A$67:$A$72,'Data Tables'!$B178,'Data Tables'!AS$159:AS$164)-IF($B178=Inputs!$C$78,AR$138,0)-IF($B178='Utility Modules'!$C$55,AS$51,0)</f>
        <v>0</v>
      </c>
      <c r="AT178" s="38">
        <f>AS178+AT24-SUMIF('Background Data'!$A$47:$A$52,'Data Tables'!$B178,'Data Tables'!AT$159:AT$164)+IF($B178=Inputs!$C$72,('Data Tables'!AT$147-'Data Tables'!AT$150-AT$160),0)+SUMIF('Background Data'!$A$67:$A$72,'Data Tables'!$B178,'Data Tables'!AT$159:AT$164)-IF($B178=Inputs!$C$78,AS$138,0)-IF($B178='Utility Modules'!$C$55,AT$51,0)</f>
        <v>0</v>
      </c>
      <c r="AU178" s="38">
        <f>AT178+AU24-SUMIF('Background Data'!$A$47:$A$52,'Data Tables'!$B178,'Data Tables'!AU$159:AU$164)+IF($B178=Inputs!$C$72,('Data Tables'!AU$147-'Data Tables'!AU$150-AU$160),0)+SUMIF('Background Data'!$A$67:$A$72,'Data Tables'!$B178,'Data Tables'!AU$159:AU$164)-IF($B178=Inputs!$C$78,AT$138,0)-IF($B178='Utility Modules'!$C$55,AU$51,0)</f>
        <v>0</v>
      </c>
      <c r="AV178" s="38">
        <f>AU178+AV24-SUMIF('Background Data'!$A$47:$A$52,'Data Tables'!$B178,'Data Tables'!AV$159:AV$164)+IF($B178=Inputs!$C$72,('Data Tables'!AV$147-'Data Tables'!AV$150-AV$160),0)+SUMIF('Background Data'!$A$67:$A$72,'Data Tables'!$B178,'Data Tables'!AV$159:AV$164)-IF($B178=Inputs!$C$78,AU$138,0)-IF($B178='Utility Modules'!$C$55,AV$51,0)</f>
        <v>0</v>
      </c>
      <c r="AW178" s="38">
        <f>AV178+AW24-SUMIF('Background Data'!$A$47:$A$52,'Data Tables'!$B178,'Data Tables'!AW$159:AW$164)+IF($B178=Inputs!$C$72,('Data Tables'!AW$147-'Data Tables'!AW$150-AW$160),0)+SUMIF('Background Data'!$A$67:$A$72,'Data Tables'!$B178,'Data Tables'!AW$159:AW$164)-IF($B178=Inputs!$C$78,AV$138,0)-IF($B178='Utility Modules'!$C$55,AW$51,0)</f>
        <v>0</v>
      </c>
      <c r="AX178" s="38">
        <f>AW178+AX24-SUMIF('Background Data'!$A$47:$A$52,'Data Tables'!$B178,'Data Tables'!AX$159:AX$164)+IF($B178=Inputs!$C$72,('Data Tables'!AX$147-'Data Tables'!AX$150-AX$160),0)+SUMIF('Background Data'!$A$67:$A$72,'Data Tables'!$B178,'Data Tables'!AX$159:AX$164)-IF($B178=Inputs!$C$78,AW$138,0)-IF($B178='Utility Modules'!$C$55,AX$51,0)</f>
        <v>0</v>
      </c>
      <c r="AY178" s="38">
        <f>AX178+AY24-SUMIF('Background Data'!$A$47:$A$52,'Data Tables'!$B178,'Data Tables'!AY$159:AY$164)+IF($B178=Inputs!$C$72,('Data Tables'!AY$147-'Data Tables'!AY$150-AY$160),0)+SUMIF('Background Data'!$A$67:$A$72,'Data Tables'!$B178,'Data Tables'!AY$159:AY$164)-IF($B178=Inputs!$C$78,AX$138,0)-IF($B178='Utility Modules'!$C$55,AY$51,0)</f>
        <v>0</v>
      </c>
      <c r="AZ178" s="38">
        <f>AY178+AZ24-SUMIF('Background Data'!$A$47:$A$52,'Data Tables'!$B178,'Data Tables'!AZ$159:AZ$164)+IF($B178=Inputs!$C$72,('Data Tables'!AZ$147-'Data Tables'!AZ$150-AZ$160),0)+SUMIF('Background Data'!$A$67:$A$72,'Data Tables'!$B178,'Data Tables'!AZ$159:AZ$164)-IF($B178=Inputs!$C$78,AY$138,0)-IF($B178='Utility Modules'!$C$55,AZ$51,0)</f>
        <v>0</v>
      </c>
      <c r="BA178" s="38">
        <f>AZ178+BA24-SUMIF('Background Data'!$A$47:$A$52,'Data Tables'!$B178,'Data Tables'!BA$159:BA$164)+IF($B178=Inputs!$C$72,('Data Tables'!BA$147-'Data Tables'!BA$150-BA$160),0)+SUMIF('Background Data'!$A$67:$A$72,'Data Tables'!$B178,'Data Tables'!BA$159:BA$164)-IF($B178=Inputs!$C$78,AZ$138,0)-IF($B178='Utility Modules'!$C$55,BA$51,0)</f>
        <v>0</v>
      </c>
      <c r="BB178" s="38">
        <f>BA178+BB24-SUMIF('Background Data'!$A$47:$A$52,'Data Tables'!$B178,'Data Tables'!BB$159:BB$164)+IF($B178=Inputs!$C$72,('Data Tables'!BB$147-'Data Tables'!BB$150-BB$160),0)+SUMIF('Background Data'!$A$67:$A$72,'Data Tables'!$B178,'Data Tables'!BB$159:BB$164)-IF($B178=Inputs!$C$78,BA$138,0)-IF($B178='Utility Modules'!$C$55,BB$51,0)</f>
        <v>0</v>
      </c>
      <c r="BC178" s="38">
        <f>BB178+BC24-SUMIF('Background Data'!$A$47:$A$52,'Data Tables'!$B178,'Data Tables'!BC$159:BC$164)+IF($B178=Inputs!$C$72,('Data Tables'!BC$147-'Data Tables'!BC$150-BC$160),0)+SUMIF('Background Data'!$A$67:$A$72,'Data Tables'!$B178,'Data Tables'!BC$159:BC$164)-IF($B178=Inputs!$C$78,BB$138,0)-IF($B178='Utility Modules'!$C$55,BC$51,0)</f>
        <v>0</v>
      </c>
      <c r="BD178" s="38">
        <f>BC178+BD24-SUMIF('Background Data'!$A$47:$A$52,'Data Tables'!$B178,'Data Tables'!BD$159:BD$164)+IF($B178=Inputs!$C$72,('Data Tables'!BD$147-'Data Tables'!BD$150-BD$160),0)+SUMIF('Background Data'!$A$67:$A$72,'Data Tables'!$B178,'Data Tables'!BD$159:BD$164)-IF($B178=Inputs!$C$78,BC$138,0)-IF($B178='Utility Modules'!$C$55,BD$51,0)</f>
        <v>0</v>
      </c>
      <c r="BE178" s="38">
        <f>BD178+BE24-SUMIF('Background Data'!$A$47:$A$52,'Data Tables'!$B178,'Data Tables'!BE$159:BE$164)+IF($B178=Inputs!$C$72,('Data Tables'!BE$147-'Data Tables'!BE$150-BE$160),0)+SUMIF('Background Data'!$A$67:$A$72,'Data Tables'!$B178,'Data Tables'!BE$159:BE$164)-IF($B178=Inputs!$C$78,BD$138,0)-IF($B178='Utility Modules'!$C$55,BE$51,0)</f>
        <v>0</v>
      </c>
      <c r="BF178" s="38">
        <f>BE178+BF24-SUMIF('Background Data'!$A$47:$A$52,'Data Tables'!$B178,'Data Tables'!BF$159:BF$164)+IF($B178=Inputs!$C$72,('Data Tables'!BF$147-'Data Tables'!BF$150-BF$160),0)+SUMIF('Background Data'!$A$67:$A$72,'Data Tables'!$B178,'Data Tables'!BF$159:BF$164)-IF($B178=Inputs!$C$78,BE$138,0)-IF($B178='Utility Modules'!$C$55,BF$51,0)</f>
        <v>0</v>
      </c>
      <c r="BG178" s="38">
        <f>BF178+BG24-SUMIF('Background Data'!$A$47:$A$52,'Data Tables'!$B178,'Data Tables'!BG$159:BG$164)+IF($B178=Inputs!$C$72,('Data Tables'!BG$147-'Data Tables'!BG$150-BG$160),0)+SUMIF('Background Data'!$A$67:$A$72,'Data Tables'!$B178,'Data Tables'!BG$159:BG$164)-IF($B178=Inputs!$C$78,BF$138,0)-IF($B178='Utility Modules'!$C$55,BG$51,0)</f>
        <v>0</v>
      </c>
      <c r="BH178" s="38">
        <f>BG178+BH24-SUMIF('Background Data'!$A$47:$A$52,'Data Tables'!$B178,'Data Tables'!BH$159:BH$164)+IF($B178=Inputs!$C$72,('Data Tables'!BH$147-'Data Tables'!BH$150-BH$160),0)+SUMIF('Background Data'!$A$67:$A$72,'Data Tables'!$B178,'Data Tables'!BH$159:BH$164)-IF($B178=Inputs!$C$78,BG$138,0)-IF($B178='Utility Modules'!$C$55,BH$51,0)</f>
        <v>0</v>
      </c>
      <c r="BI178" s="38">
        <f>BH178+BI24-SUMIF('Background Data'!$A$47:$A$52,'Data Tables'!$B178,'Data Tables'!BI$159:BI$164)+IF($B178=Inputs!$C$72,('Data Tables'!BI$147-'Data Tables'!BI$150-BI$160),0)+SUMIF('Background Data'!$A$67:$A$72,'Data Tables'!$B178,'Data Tables'!BI$159:BI$164)-IF($B178=Inputs!$C$78,BH$138,0)-IF($B178='Utility Modules'!$C$55,BI$51,0)</f>
        <v>0</v>
      </c>
      <c r="BJ178" s="38">
        <f>BI178+BJ24-SUMIF('Background Data'!$A$47:$A$52,'Data Tables'!$B178,'Data Tables'!BJ$159:BJ$164)+IF($B178=Inputs!$C$72,('Data Tables'!BJ$147-'Data Tables'!BJ$150-BJ$160),0)+SUMIF('Background Data'!$A$67:$A$72,'Data Tables'!$B178,'Data Tables'!BJ$159:BJ$164)-IF($B178=Inputs!$C$78,BI$138,0)-IF($B178='Utility Modules'!$C$55,BJ$51,0)</f>
        <v>0</v>
      </c>
      <c r="BK178" s="38">
        <f>BJ178+BK24-SUMIF('Background Data'!$A$47:$A$52,'Data Tables'!$B178,'Data Tables'!BK$159:BK$164)+IF($B178=Inputs!$C$72,('Data Tables'!BK$147-'Data Tables'!BK$150-BK$160),0)+SUMIF('Background Data'!$A$67:$A$72,'Data Tables'!$B178,'Data Tables'!BK$159:BK$164)-IF($B178=Inputs!$C$78,BJ$138,0)-IF($B178='Utility Modules'!$C$55,BK$51,0)</f>
        <v>0</v>
      </c>
      <c r="BL178" s="38">
        <f>BK178+BL24-SUMIF('Background Data'!$A$47:$A$52,'Data Tables'!$B178,'Data Tables'!BL$159:BL$164)+IF($B178=Inputs!$C$72,('Data Tables'!BL$147-'Data Tables'!BL$150-BL$160),0)+SUMIF('Background Data'!$A$67:$A$72,'Data Tables'!$B178,'Data Tables'!BL$159:BL$164)-IF($B178=Inputs!$C$78,BK$138,0)-IF($B178='Utility Modules'!$C$55,BL$51,0)</f>
        <v>0</v>
      </c>
      <c r="BM178" s="38">
        <f>BL178+BM24-SUMIF('Background Data'!$A$47:$A$52,'Data Tables'!$B178,'Data Tables'!BM$159:BM$164)+IF($B178=Inputs!$C$72,('Data Tables'!BM$147-'Data Tables'!BM$150-BM$160),0)+SUMIF('Background Data'!$A$67:$A$72,'Data Tables'!$B178,'Data Tables'!BM$159:BM$164)-IF($B178=Inputs!$C$78,BL$138,0)-IF($B178='Utility Modules'!$C$55,BM$51,0)</f>
        <v>0</v>
      </c>
      <c r="BN178" s="38">
        <f>BM178+BN24-SUMIF('Background Data'!$A$47:$A$52,'Data Tables'!$B178,'Data Tables'!BN$159:BN$164)+IF($B178=Inputs!$C$72,('Data Tables'!BN$147-'Data Tables'!BN$150-BN$160),0)+SUMIF('Background Data'!$A$67:$A$72,'Data Tables'!$B178,'Data Tables'!BN$159:BN$164)-IF($B178=Inputs!$C$78,BM$138,0)-IF($B178='Utility Modules'!$C$55,BN$51,0)</f>
        <v>0</v>
      </c>
      <c r="BO178" s="38">
        <f>BN178+BO24-SUMIF('Background Data'!$A$47:$A$52,'Data Tables'!$B178,'Data Tables'!BO$159:BO$164)+IF($B178=Inputs!$C$72,('Data Tables'!BO$147-'Data Tables'!BO$150-BO$160),0)+SUMIF('Background Data'!$A$67:$A$72,'Data Tables'!$B178,'Data Tables'!BO$159:BO$164)-IF($B178=Inputs!$C$78,BN$138,0)-IF($B178='Utility Modules'!$C$55,BO$51,0)</f>
        <v>0</v>
      </c>
      <c r="BP178" s="38">
        <f>BO178+BP24-SUMIF('Background Data'!$A$47:$A$52,'Data Tables'!$B178,'Data Tables'!BP$159:BP$164)+IF($B178=Inputs!$C$72,('Data Tables'!BP$147-'Data Tables'!BP$150-BP$160),0)+SUMIF('Background Data'!$A$67:$A$72,'Data Tables'!$B178,'Data Tables'!BP$159:BP$164)-IF($B178=Inputs!$C$78,BO$138,0)-IF($B178='Utility Modules'!$C$55,BP$51,0)</f>
        <v>0</v>
      </c>
      <c r="BQ178" s="38">
        <f>BP178+BQ24-SUMIF('Background Data'!$A$47:$A$52,'Data Tables'!$B178,'Data Tables'!BQ$159:BQ$164)+IF($B178=Inputs!$C$72,('Data Tables'!BQ$147-'Data Tables'!BQ$150-BQ$160),0)+SUMIF('Background Data'!$A$67:$A$72,'Data Tables'!$B178,'Data Tables'!BQ$159:BQ$164)-IF($B178=Inputs!$C$78,BP$138,0)-IF($B178='Utility Modules'!$C$55,BQ$51,0)</f>
        <v>0</v>
      </c>
      <c r="BR178" s="38">
        <f>BQ178+BR24-SUMIF('Background Data'!$A$47:$A$52,'Data Tables'!$B178,'Data Tables'!BR$159:BR$164)+IF($B178=Inputs!$C$72,('Data Tables'!BR$147-'Data Tables'!BR$150-BR$160),0)+SUMIF('Background Data'!$A$67:$A$72,'Data Tables'!$B178,'Data Tables'!BR$159:BR$164)-IF($B178=Inputs!$C$78,BQ$138,0)-IF($B178='Utility Modules'!$C$55,BR$51,0)</f>
        <v>0</v>
      </c>
      <c r="BS178" s="38">
        <f>BR178+BS24-SUMIF('Background Data'!$A$47:$A$52,'Data Tables'!$B178,'Data Tables'!BS$159:BS$164)+IF($B178=Inputs!$C$72,('Data Tables'!BS$147-'Data Tables'!BS$150-BS$160),0)+SUMIF('Background Data'!$A$67:$A$72,'Data Tables'!$B178,'Data Tables'!BS$159:BS$164)-IF($B178=Inputs!$C$78,BR$138,0)-IF($B178='Utility Modules'!$C$55,BS$51,0)</f>
        <v>0</v>
      </c>
      <c r="BT178" s="38">
        <f>BS178+BT24-SUMIF('Background Data'!$A$47:$A$52,'Data Tables'!$B178,'Data Tables'!BT$159:BT$164)+IF($B178=Inputs!$C$72,('Data Tables'!BT$147-'Data Tables'!BT$150-BT$160),0)+SUMIF('Background Data'!$A$67:$A$72,'Data Tables'!$B178,'Data Tables'!BT$159:BT$164)-IF($B178=Inputs!$C$78,BS$138,0)-IF($B178='Utility Modules'!$C$55,BT$51,0)</f>
        <v>0</v>
      </c>
      <c r="BU178" s="38">
        <f>BT178+BU24-SUMIF('Background Data'!$A$47:$A$52,'Data Tables'!$B178,'Data Tables'!BU$159:BU$164)+IF($B178=Inputs!$C$72,('Data Tables'!BU$147-'Data Tables'!BU$150-BU$160),0)+SUMIF('Background Data'!$A$67:$A$72,'Data Tables'!$B178,'Data Tables'!BU$159:BU$164)-IF($B178=Inputs!$C$78,BT$138,0)-IF($B178='Utility Modules'!$C$55,BU$51,0)</f>
        <v>0</v>
      </c>
      <c r="BV178" s="38">
        <f>BU178+BV24-SUMIF('Background Data'!$A$47:$A$52,'Data Tables'!$B178,'Data Tables'!BV$159:BV$164)+IF($B178=Inputs!$C$72,('Data Tables'!BV$147-'Data Tables'!BV$150-BV$160),0)+SUMIF('Background Data'!$A$67:$A$72,'Data Tables'!$B178,'Data Tables'!BV$159:BV$164)-IF($B178=Inputs!$C$78,BU$138,0)-IF($B178='Utility Modules'!$C$55,BV$51,0)</f>
        <v>0</v>
      </c>
      <c r="BW178" s="38">
        <f>BV178+BW24-SUMIF('Background Data'!$A$47:$A$52,'Data Tables'!$B178,'Data Tables'!BW$159:BW$164)+IF($B178=Inputs!$C$72,('Data Tables'!BW$147-'Data Tables'!BW$150-BW$160),0)+SUMIF('Background Data'!$A$67:$A$72,'Data Tables'!$B178,'Data Tables'!BW$159:BW$164)-IF($B178=Inputs!$C$78,BV$138,0)-IF($B178='Utility Modules'!$C$55,BW$51,0)</f>
        <v>0</v>
      </c>
      <c r="BX178" s="38">
        <f>BW178+BX24-SUMIF('Background Data'!$A$47:$A$52,'Data Tables'!$B178,'Data Tables'!BX$159:BX$164)+IF($B178=Inputs!$C$72,('Data Tables'!BX$147-'Data Tables'!BX$150-BX$160),0)+SUMIF('Background Data'!$A$67:$A$72,'Data Tables'!$B178,'Data Tables'!BX$159:BX$164)-IF($B178=Inputs!$C$78,BW$138,0)-IF($B178='Utility Modules'!$C$55,BX$51,0)</f>
        <v>0</v>
      </c>
      <c r="BY178" s="38">
        <f>BX178+BY24-SUMIF('Background Data'!$A$47:$A$52,'Data Tables'!$B178,'Data Tables'!BY$159:BY$164)+IF($B178=Inputs!$C$72,('Data Tables'!BY$147-'Data Tables'!BY$150-BY$160),0)+SUMIF('Background Data'!$A$67:$A$72,'Data Tables'!$B178,'Data Tables'!BY$159:BY$164)-IF($B178=Inputs!$C$78,BX$138,0)-IF($B178='Utility Modules'!$C$55,BY$51,0)</f>
        <v>0</v>
      </c>
      <c r="BZ178" s="38">
        <f>BY178+BZ24-SUMIF('Background Data'!$A$47:$A$52,'Data Tables'!$B178,'Data Tables'!BZ$159:BZ$164)+IF($B178=Inputs!$C$72,('Data Tables'!BZ$147-'Data Tables'!BZ$150-BZ$160),0)+SUMIF('Background Data'!$A$67:$A$72,'Data Tables'!$B178,'Data Tables'!BZ$159:BZ$164)-IF($B178=Inputs!$C$78,BY$138,0)-IF($B178='Utility Modules'!$C$55,BZ$51,0)</f>
        <v>0</v>
      </c>
      <c r="CA178" s="38">
        <f>BZ178+CA24-SUMIF('Background Data'!$A$47:$A$52,'Data Tables'!$B178,'Data Tables'!CA$159:CA$164)+IF($B178=Inputs!$C$72,('Data Tables'!CA$147-'Data Tables'!CA$150-CA$160),0)+SUMIF('Background Data'!$A$67:$A$72,'Data Tables'!$B178,'Data Tables'!CA$159:CA$164)-IF($B178=Inputs!$C$78,BZ$138,0)-IF($B178='Utility Modules'!$C$55,CA$51,0)</f>
        <v>0</v>
      </c>
      <c r="CB178" s="38">
        <f>CA178+CB24-SUMIF('Background Data'!$A$47:$A$52,'Data Tables'!$B178,'Data Tables'!CB$159:CB$164)+IF($B178=Inputs!$C$72,('Data Tables'!CB$147-'Data Tables'!CB$150-CB$160),0)+SUMIF('Background Data'!$A$67:$A$72,'Data Tables'!$B178,'Data Tables'!CB$159:CB$164)-IF($B178=Inputs!$C$78,CA$138,0)-IF($B178='Utility Modules'!$C$55,CB$51,0)</f>
        <v>0</v>
      </c>
      <c r="CC178" s="38">
        <f>CB178+CC24-SUMIF('Background Data'!$A$47:$A$52,'Data Tables'!$B178,'Data Tables'!CC$159:CC$164)+IF($B178=Inputs!$C$72,('Data Tables'!CC$147-'Data Tables'!CC$150-CC$160),0)+SUMIF('Background Data'!$A$67:$A$72,'Data Tables'!$B178,'Data Tables'!CC$159:CC$164)-IF($B178=Inputs!$C$78,CB$138,0)-IF($B178='Utility Modules'!$C$55,CC$51,0)</f>
        <v>0</v>
      </c>
      <c r="CD178" s="38">
        <f>CC178+CD24-SUMIF('Background Data'!$A$47:$A$52,'Data Tables'!$B178,'Data Tables'!CD$159:CD$164)+IF($B178=Inputs!$C$72,('Data Tables'!CD$147-'Data Tables'!CD$150-CD$160),0)+SUMIF('Background Data'!$A$67:$A$72,'Data Tables'!$B178,'Data Tables'!CD$159:CD$164)-IF($B178=Inputs!$C$78,CC$138,0)-IF($B178='Utility Modules'!$C$55,CD$51,0)</f>
        <v>0</v>
      </c>
      <c r="CE178" s="38">
        <f>CD178+CE24-SUMIF('Background Data'!$A$47:$A$52,'Data Tables'!$B178,'Data Tables'!CE$159:CE$164)+IF($B178=Inputs!$C$72,('Data Tables'!CE$147-'Data Tables'!CE$150-CE$160),0)+SUMIF('Background Data'!$A$67:$A$72,'Data Tables'!$B178,'Data Tables'!CE$159:CE$164)-IF($B178=Inputs!$C$78,CD$138,0)-IF($B178='Utility Modules'!$C$55,CE$51,0)</f>
        <v>0</v>
      </c>
      <c r="CF178" s="38">
        <f>CE178+CF24-SUMIF('Background Data'!$A$47:$A$52,'Data Tables'!$B178,'Data Tables'!CF$159:CF$164)+IF($B178=Inputs!$C$72,('Data Tables'!CF$147-'Data Tables'!CF$150-CF$160),0)+SUMIF('Background Data'!$A$67:$A$72,'Data Tables'!$B178,'Data Tables'!CF$159:CF$164)-IF($B178=Inputs!$C$78,CE$138,0)-IF($B178='Utility Modules'!$C$55,CF$51,0)</f>
        <v>0</v>
      </c>
      <c r="CG178" s="38">
        <f>CF178+CG24-SUMIF('Background Data'!$A$47:$A$52,'Data Tables'!$B178,'Data Tables'!CG$159:CG$164)+IF($B178=Inputs!$C$72,('Data Tables'!CG$147-'Data Tables'!CG$150-CG$160),0)+SUMIF('Background Data'!$A$67:$A$72,'Data Tables'!$B178,'Data Tables'!CG$159:CG$164)-IF($B178=Inputs!$C$78,CF$138,0)-IF($B178='Utility Modules'!$C$55,CG$51,0)</f>
        <v>0</v>
      </c>
      <c r="CH178" s="38">
        <f>CG178+CH24-SUMIF('Background Data'!$A$47:$A$52,'Data Tables'!$B178,'Data Tables'!CH$159:CH$164)+IF($B178=Inputs!$C$72,('Data Tables'!CH$147-'Data Tables'!CH$150-CH$160),0)+SUMIF('Background Data'!$A$67:$A$72,'Data Tables'!$B178,'Data Tables'!CH$159:CH$164)-IF($B178=Inputs!$C$78,CG$138,0)-IF($B178='Utility Modules'!$C$55,CH$51,0)</f>
        <v>0</v>
      </c>
      <c r="CI178" s="38">
        <f>CH178+CI24-SUMIF('Background Data'!$A$47:$A$52,'Data Tables'!$B178,'Data Tables'!CI$159:CI$164)+IF($B178=Inputs!$C$72,('Data Tables'!CI$147-'Data Tables'!CI$150-CI$160),0)+SUMIF('Background Data'!$A$67:$A$72,'Data Tables'!$B178,'Data Tables'!CI$159:CI$164)-IF($B178=Inputs!$C$78,CH$138,0)-IF($B178='Utility Modules'!$C$55,CI$51,0)</f>
        <v>0</v>
      </c>
      <c r="CJ178" s="38">
        <f>CI178+CJ24-SUMIF('Background Data'!$A$47:$A$52,'Data Tables'!$B178,'Data Tables'!CJ$159:CJ$164)+IF($B178=Inputs!$C$72,('Data Tables'!CJ$147-'Data Tables'!CJ$150-CJ$160),0)+SUMIF('Background Data'!$A$67:$A$72,'Data Tables'!$B178,'Data Tables'!CJ$159:CJ$164)-IF($B178=Inputs!$C$78,CI$138,0)-IF($B178='Utility Modules'!$C$55,CJ$51,0)</f>
        <v>0</v>
      </c>
      <c r="CK178" s="38">
        <f>CJ178+CK24-SUMIF('Background Data'!$A$47:$A$52,'Data Tables'!$B178,'Data Tables'!CK$159:CK$164)+IF($B178=Inputs!$C$72,('Data Tables'!CK$147-'Data Tables'!CK$150-CK$160),0)+SUMIF('Background Data'!$A$67:$A$72,'Data Tables'!$B178,'Data Tables'!CK$159:CK$164)-IF($B178=Inputs!$C$78,CJ$138,0)-IF($B178='Utility Modules'!$C$55,CK$51,0)</f>
        <v>0</v>
      </c>
      <c r="CL178" s="38">
        <f>CK178+CL24-SUMIF('Background Data'!$A$47:$A$52,'Data Tables'!$B178,'Data Tables'!CL$159:CL$164)+IF($B178=Inputs!$C$72,('Data Tables'!CL$147-'Data Tables'!CL$150-CL$160),0)+SUMIF('Background Data'!$A$67:$A$72,'Data Tables'!$B178,'Data Tables'!CL$159:CL$164)-IF($B178=Inputs!$C$78,CK$138,0)-IF($B178='Utility Modules'!$C$55,CL$51,0)</f>
        <v>0</v>
      </c>
      <c r="CM178" s="38">
        <f>CL178+CM24-SUMIF('Background Data'!$A$47:$A$52,'Data Tables'!$B178,'Data Tables'!CM$159:CM$164)+IF($B178=Inputs!$C$72,('Data Tables'!CM$147-'Data Tables'!CM$150-CM$160),0)+SUMIF('Background Data'!$A$67:$A$72,'Data Tables'!$B178,'Data Tables'!CM$159:CM$164)-IF($B178=Inputs!$C$78,CL$138,0)-IF($B178='Utility Modules'!$C$55,CM$51,0)</f>
        <v>0</v>
      </c>
      <c r="CN178" s="38">
        <f>CM178+CN24-SUMIF('Background Data'!$A$47:$A$52,'Data Tables'!$B178,'Data Tables'!CN$159:CN$164)+IF($B178=Inputs!$C$72,('Data Tables'!CN$147-'Data Tables'!CN$150-CN$160),0)+SUMIF('Background Data'!$A$67:$A$72,'Data Tables'!$B178,'Data Tables'!CN$159:CN$164)-IF($B178=Inputs!$C$78,CM$138,0)-IF($B178='Utility Modules'!$C$55,CN$51,0)</f>
        <v>0</v>
      </c>
      <c r="CO178" s="38">
        <f>CN178+CO24-SUMIF('Background Data'!$A$47:$A$52,'Data Tables'!$B178,'Data Tables'!CO$159:CO$164)+IF($B178=Inputs!$C$72,('Data Tables'!CO$147-'Data Tables'!CO$150-CO$160),0)+SUMIF('Background Data'!$A$67:$A$72,'Data Tables'!$B178,'Data Tables'!CO$159:CO$164)-IF($B178=Inputs!$C$78,CN$138,0)-IF($B178='Utility Modules'!$C$55,CO$51,0)</f>
        <v>0</v>
      </c>
      <c r="CP178" s="38">
        <f>CO178+CP24-SUMIF('Background Data'!$A$47:$A$52,'Data Tables'!$B178,'Data Tables'!CP$159:CP$164)+IF($B178=Inputs!$C$72,('Data Tables'!CP$147-'Data Tables'!CP$150-CP$160),0)+SUMIF('Background Data'!$A$67:$A$72,'Data Tables'!$B178,'Data Tables'!CP$159:CP$164)-IF($B178=Inputs!$C$78,CO$138,0)-IF($B178='Utility Modules'!$C$55,CP$51,0)</f>
        <v>0</v>
      </c>
      <c r="CQ178" s="38">
        <f>CP178+CQ24-SUMIF('Background Data'!$A$47:$A$52,'Data Tables'!$B178,'Data Tables'!CQ$159:CQ$164)+IF($B178=Inputs!$C$72,('Data Tables'!CQ$147-'Data Tables'!CQ$150-CQ$160),0)+SUMIF('Background Data'!$A$67:$A$72,'Data Tables'!$B178,'Data Tables'!CQ$159:CQ$164)-IF($B178=Inputs!$C$78,CP$138,0)-IF($B178='Utility Modules'!$C$55,CQ$51,0)</f>
        <v>0</v>
      </c>
      <c r="CR178" s="38">
        <f>CQ178+CR24-SUMIF('Background Data'!$A$47:$A$52,'Data Tables'!$B178,'Data Tables'!CR$159:CR$164)+IF($B178=Inputs!$C$72,('Data Tables'!CR$147-'Data Tables'!CR$150-CR$160),0)+SUMIF('Background Data'!$A$67:$A$72,'Data Tables'!$B178,'Data Tables'!CR$159:CR$164)-IF($B178=Inputs!$C$78,CQ$138,0)-IF($B178='Utility Modules'!$C$55,CR$51,0)</f>
        <v>0</v>
      </c>
      <c r="CS178" s="38">
        <f>CR178+CS24-SUMIF('Background Data'!$A$47:$A$52,'Data Tables'!$B178,'Data Tables'!CS$159:CS$164)+IF($B178=Inputs!$C$72,('Data Tables'!CS$147-'Data Tables'!CS$150-CS$160),0)+SUMIF('Background Data'!$A$67:$A$72,'Data Tables'!$B178,'Data Tables'!CS$159:CS$164)-IF($B178=Inputs!$C$78,CR$138,0)-IF($B178='Utility Modules'!$C$55,CS$51,0)</f>
        <v>0</v>
      </c>
      <c r="CT178" s="38">
        <f>CS178+CT24-SUMIF('Background Data'!$A$47:$A$52,'Data Tables'!$B178,'Data Tables'!CT$159:CT$164)+IF($B178=Inputs!$C$72,('Data Tables'!CT$147-'Data Tables'!CT$150-CT$160),0)+SUMIF('Background Data'!$A$67:$A$72,'Data Tables'!$B178,'Data Tables'!CT$159:CT$164)-IF($B178=Inputs!$C$78,CS$138,0)-IF($B178='Utility Modules'!$C$55,CT$51,0)</f>
        <v>0</v>
      </c>
      <c r="CU178" s="38">
        <f>CT178+CU24-SUMIF('Background Data'!$A$47:$A$52,'Data Tables'!$B178,'Data Tables'!CU$159:CU$164)+IF($B178=Inputs!$C$72,('Data Tables'!CU$147-'Data Tables'!CU$150-CU$160),0)+SUMIF('Background Data'!$A$67:$A$72,'Data Tables'!$B178,'Data Tables'!CU$159:CU$164)-IF($B178=Inputs!$C$78,CT$138,0)-IF($B178='Utility Modules'!$C$55,CU$51,0)</f>
        <v>0</v>
      </c>
      <c r="CV178" s="38">
        <f>CU178+CV24-SUMIF('Background Data'!$A$47:$A$52,'Data Tables'!$B178,'Data Tables'!CV$159:CV$164)+IF($B178=Inputs!$C$72,('Data Tables'!CV$147-'Data Tables'!CV$150-CV$160),0)+SUMIF('Background Data'!$A$67:$A$72,'Data Tables'!$B178,'Data Tables'!CV$159:CV$164)-IF($B178=Inputs!$C$78,CU$138,0)-IF($B178='Utility Modules'!$C$55,CV$51,0)</f>
        <v>0</v>
      </c>
      <c r="CW178" s="38">
        <f>CV178+CW24-SUMIF('Background Data'!$A$47:$A$52,'Data Tables'!$B178,'Data Tables'!CW$159:CW$164)+IF($B178=Inputs!$C$72,('Data Tables'!CW$147-'Data Tables'!CW$150-CW$160),0)+SUMIF('Background Data'!$A$67:$A$72,'Data Tables'!$B178,'Data Tables'!CW$159:CW$164)-IF($B178=Inputs!$C$78,CV$138,0)-IF($B178='Utility Modules'!$C$55,CW$51,0)</f>
        <v>0</v>
      </c>
      <c r="CX178" s="38">
        <f>CW178+CX24-SUMIF('Background Data'!$A$47:$A$52,'Data Tables'!$B178,'Data Tables'!CX$159:CX$164)+IF($B178=Inputs!$C$72,('Data Tables'!CX$147-'Data Tables'!CX$150-CX$160),0)+SUMIF('Background Data'!$A$67:$A$72,'Data Tables'!$B178,'Data Tables'!CX$159:CX$164)-IF($B178=Inputs!$C$78,CW$138,0)-IF($B178='Utility Modules'!$C$55,CX$51,0)</f>
        <v>0</v>
      </c>
      <c r="CY178" s="38">
        <f>CX178+CY24-SUMIF('Background Data'!$A$47:$A$52,'Data Tables'!$B178,'Data Tables'!CY$159:CY$164)+IF($B178=Inputs!$C$72,('Data Tables'!CY$147-'Data Tables'!CY$150-CY$160),0)+SUMIF('Background Data'!$A$67:$A$72,'Data Tables'!$B178,'Data Tables'!CY$159:CY$164)-IF($B178=Inputs!$C$78,CX$138,0)-IF($B178='Utility Modules'!$C$55,CY$51,0)</f>
        <v>0</v>
      </c>
      <c r="CZ178" s="38">
        <f>CY178+CZ24-SUMIF('Background Data'!$A$47:$A$52,'Data Tables'!$B178,'Data Tables'!CZ$159:CZ$164)+IF($B178=Inputs!$C$72,('Data Tables'!CZ$147-'Data Tables'!CZ$150-CZ$160),0)+SUMIF('Background Data'!$A$67:$A$72,'Data Tables'!$B178,'Data Tables'!CZ$159:CZ$164)-IF($B178=Inputs!$C$78,CY$138,0)-IF($B178='Utility Modules'!$C$55,CZ$51,0)</f>
        <v>0</v>
      </c>
      <c r="DA178" s="38">
        <f>CZ178+DA24-SUMIF('Background Data'!$A$47:$A$52,'Data Tables'!$B178,'Data Tables'!DA$159:DA$164)+IF($B178=Inputs!$C$72,('Data Tables'!DA$147-'Data Tables'!DA$150-DA$160),0)+SUMIF('Background Data'!$A$67:$A$72,'Data Tables'!$B178,'Data Tables'!DA$159:DA$164)-IF($B178=Inputs!$C$78,CZ$138,0)-IF($B178='Utility Modules'!$C$55,DA$51,0)</f>
        <v>0</v>
      </c>
      <c r="DB178" s="38">
        <f>DA178+DB24-SUMIF('Background Data'!$A$47:$A$52,'Data Tables'!$B178,'Data Tables'!DB$159:DB$164)+IF($B178=Inputs!$C$72,('Data Tables'!DB$147-'Data Tables'!DB$150-DB$160),0)+SUMIF('Background Data'!$A$67:$A$72,'Data Tables'!$B178,'Data Tables'!DB$159:DB$164)-IF($B178=Inputs!$C$78,DA$138,0)-IF($B178='Utility Modules'!$C$55,DB$51,0)</f>
        <v>0</v>
      </c>
      <c r="DC178" s="38">
        <f>DB178+DC24-SUMIF('Background Data'!$A$47:$A$52,'Data Tables'!$B178,'Data Tables'!DC$159:DC$164)+IF($B178=Inputs!$C$72,('Data Tables'!DC$147-'Data Tables'!DC$150-DC$160),0)+SUMIF('Background Data'!$A$67:$A$72,'Data Tables'!$B178,'Data Tables'!DC$159:DC$164)-IF($B178=Inputs!$C$78,DB$138,0)-IF($B178='Utility Modules'!$C$55,DC$51,0)</f>
        <v>0</v>
      </c>
      <c r="DD178" s="38">
        <f>DC178+DD24-SUMIF('Background Data'!$A$47:$A$52,'Data Tables'!$B178,'Data Tables'!DD$159:DD$164)+IF($B178=Inputs!$C$72,('Data Tables'!DD$147-'Data Tables'!DD$150-DD$160),0)+SUMIF('Background Data'!$A$67:$A$72,'Data Tables'!$B178,'Data Tables'!DD$159:DD$164)-IF($B178=Inputs!$C$78,DC$138,0)-IF($B178='Utility Modules'!$C$55,DD$51,0)</f>
        <v>0</v>
      </c>
      <c r="DE178" s="38">
        <f>DD178+DE24-SUMIF('Background Data'!$A$47:$A$52,'Data Tables'!$B178,'Data Tables'!DE$159:DE$164)+IF($B178=Inputs!$C$72,('Data Tables'!DE$147-'Data Tables'!DE$150-DE$160),0)+SUMIF('Background Data'!$A$67:$A$72,'Data Tables'!$B178,'Data Tables'!DE$159:DE$164)-IF($B178=Inputs!$C$78,DD$138,0)-IF($B178='Utility Modules'!$C$55,DE$51,0)</f>
        <v>0</v>
      </c>
      <c r="DF178" s="38">
        <f>DE178+DF24-SUMIF('Background Data'!$A$47:$A$52,'Data Tables'!$B178,'Data Tables'!DF$159:DF$164)+IF($B178=Inputs!$C$72,('Data Tables'!DF$147-'Data Tables'!DF$150-DF$160),0)+SUMIF('Background Data'!$A$67:$A$72,'Data Tables'!$B178,'Data Tables'!DF$159:DF$164)-IF($B178=Inputs!$C$78,DE$138,0)-IF($B178='Utility Modules'!$C$55,DF$51,0)</f>
        <v>0</v>
      </c>
      <c r="DG178" s="38">
        <f>DF178+DG24-SUMIF('Background Data'!$A$47:$A$52,'Data Tables'!$B178,'Data Tables'!DG$159:DG$164)+IF($B178=Inputs!$C$72,('Data Tables'!DG$147-'Data Tables'!DG$150-DG$160),0)+SUMIF('Background Data'!$A$67:$A$72,'Data Tables'!$B178,'Data Tables'!DG$159:DG$164)-IF($B178=Inputs!$C$78,DF$138,0)-IF($B178='Utility Modules'!$C$55,DG$51,0)</f>
        <v>0</v>
      </c>
      <c r="DH178" s="38">
        <f>DG178+DH24-SUMIF('Background Data'!$A$47:$A$52,'Data Tables'!$B178,'Data Tables'!DH$159:DH$164)+IF($B178=Inputs!$C$72,('Data Tables'!DH$147-'Data Tables'!DH$150-DH$160),0)+SUMIF('Background Data'!$A$67:$A$72,'Data Tables'!$B178,'Data Tables'!DH$159:DH$164)-IF($B178=Inputs!$C$78,DG$138,0)-IF($B178='Utility Modules'!$C$55,DH$51,0)</f>
        <v>0</v>
      </c>
      <c r="DI178" s="38">
        <f>DH178+DI24-SUMIF('Background Data'!$A$47:$A$52,'Data Tables'!$B178,'Data Tables'!DI$159:DI$164)+IF($B178=Inputs!$C$72,('Data Tables'!DI$147-'Data Tables'!DI$150-DI$160),0)+SUMIF('Background Data'!$A$67:$A$72,'Data Tables'!$B178,'Data Tables'!DI$159:DI$164)-IF($B178=Inputs!$C$78,DH$138,0)-IF($B178='Utility Modules'!$C$55,DI$51,0)</f>
        <v>0</v>
      </c>
      <c r="DJ178" s="38">
        <f>DI178+DJ24-SUMIF('Background Data'!$A$47:$A$52,'Data Tables'!$B178,'Data Tables'!DJ$159:DJ$164)+IF($B178=Inputs!$C$72,('Data Tables'!DJ$147-'Data Tables'!DJ$150-DJ$160),0)+SUMIF('Background Data'!$A$67:$A$72,'Data Tables'!$B178,'Data Tables'!DJ$159:DJ$164)-IF($B178=Inputs!$C$78,DI$138,0)-IF($B178='Utility Modules'!$C$55,DJ$51,0)</f>
        <v>0</v>
      </c>
      <c r="DK178" s="38">
        <f>DJ178+DK24-SUMIF('Background Data'!$A$47:$A$52,'Data Tables'!$B178,'Data Tables'!DK$159:DK$164)+IF($B178=Inputs!$C$72,('Data Tables'!DK$147-'Data Tables'!DK$150-DK$160),0)+SUMIF('Background Data'!$A$67:$A$72,'Data Tables'!$B178,'Data Tables'!DK$159:DK$164)-IF($B178=Inputs!$C$78,DJ$138,0)-IF($B178='Utility Modules'!$C$55,DK$51,0)</f>
        <v>0</v>
      </c>
      <c r="DL178" s="38">
        <f>DK178+DL24-SUMIF('Background Data'!$A$47:$A$52,'Data Tables'!$B178,'Data Tables'!DL$159:DL$164)+IF($B178=Inputs!$C$72,('Data Tables'!DL$147-'Data Tables'!DL$150-DL$160),0)+SUMIF('Background Data'!$A$67:$A$72,'Data Tables'!$B178,'Data Tables'!DL$159:DL$164)-IF($B178=Inputs!$C$78,DK$138,0)-IF($B178='Utility Modules'!$C$55,DL$51,0)</f>
        <v>0</v>
      </c>
      <c r="DM178" s="38">
        <f>DL178+DM24-SUMIF('Background Data'!$A$47:$A$52,'Data Tables'!$B178,'Data Tables'!DM$159:DM$164)+IF($B178=Inputs!$C$72,('Data Tables'!DM$147-'Data Tables'!DM$150-DM$160),0)+SUMIF('Background Data'!$A$67:$A$72,'Data Tables'!$B178,'Data Tables'!DM$159:DM$164)-IF($B178=Inputs!$C$78,DL$138,0)-IF($B178='Utility Modules'!$C$55,DM$51,0)</f>
        <v>0</v>
      </c>
      <c r="DN178" s="38">
        <f>DM178+DN24-SUMIF('Background Data'!$A$47:$A$52,'Data Tables'!$B178,'Data Tables'!DN$159:DN$164)+IF($B178=Inputs!$C$72,('Data Tables'!DN$147-'Data Tables'!DN$150-DN$160),0)+SUMIF('Background Data'!$A$67:$A$72,'Data Tables'!$B178,'Data Tables'!DN$159:DN$164)-IF($B178=Inputs!$C$78,DM$138,0)-IF($B178='Utility Modules'!$C$55,DN$51,0)</f>
        <v>0</v>
      </c>
      <c r="DO178" s="38">
        <f>DN178+DO24-SUMIF('Background Data'!$A$47:$A$52,'Data Tables'!$B178,'Data Tables'!DO$159:DO$164)+IF($B178=Inputs!$C$72,('Data Tables'!DO$147-'Data Tables'!DO$150-DO$160),0)+SUMIF('Background Data'!$A$67:$A$72,'Data Tables'!$B178,'Data Tables'!DO$159:DO$164)-IF($B178=Inputs!$C$78,DN$138,0)-IF($B178='Utility Modules'!$C$55,DO$51,0)</f>
        <v>0</v>
      </c>
      <c r="DP178" s="38">
        <f>DO178+DP24-SUMIF('Background Data'!$A$47:$A$52,'Data Tables'!$B178,'Data Tables'!DP$159:DP$164)+IF($B178=Inputs!$C$72,('Data Tables'!DP$147-'Data Tables'!DP$150-DP$160),0)+SUMIF('Background Data'!$A$67:$A$72,'Data Tables'!$B178,'Data Tables'!DP$159:DP$164)-IF($B178=Inputs!$C$78,DO$138,0)-IF($B178='Utility Modules'!$C$55,DP$51,0)</f>
        <v>0</v>
      </c>
      <c r="DQ178" s="38">
        <f>DP178+DQ24-SUMIF('Background Data'!$A$47:$A$52,'Data Tables'!$B178,'Data Tables'!DQ$159:DQ$164)+IF($B178=Inputs!$C$72,('Data Tables'!DQ$147-'Data Tables'!DQ$150-DQ$160),0)+SUMIF('Background Data'!$A$67:$A$72,'Data Tables'!$B178,'Data Tables'!DQ$159:DQ$164)-IF($B178=Inputs!$C$78,DP$138,0)-IF($B178='Utility Modules'!$C$55,DQ$51,0)</f>
        <v>0</v>
      </c>
      <c r="DR178" s="38">
        <f>DQ178+DR24-SUMIF('Background Data'!$A$47:$A$52,'Data Tables'!$B178,'Data Tables'!DR$159:DR$164)+IF($B178=Inputs!$C$72,('Data Tables'!DR$147-'Data Tables'!DR$150-DR$160),0)+SUMIF('Background Data'!$A$67:$A$72,'Data Tables'!$B178,'Data Tables'!DR$159:DR$164)-IF($B178=Inputs!$C$78,DQ$138,0)-IF($B178='Utility Modules'!$C$55,DR$51,0)</f>
        <v>0</v>
      </c>
    </row>
    <row r="179" ht="14.25" customHeight="1">
      <c r="A179" s="38"/>
      <c r="B179" s="277" t="str">
        <f>'Fund Raising'!B41</f>
        <v>Liquidity Pool</v>
      </c>
      <c r="C179" s="38">
        <f t="shared" ref="C179:DR179" si="96">C150</f>
        <v>3179477.517</v>
      </c>
      <c r="D179" s="38">
        <f t="shared" si="96"/>
        <v>3450838.999</v>
      </c>
      <c r="E179" s="38">
        <f t="shared" si="96"/>
        <v>3663565.117</v>
      </c>
      <c r="F179" s="38">
        <f t="shared" si="96"/>
        <v>3862161.159</v>
      </c>
      <c r="G179" s="38">
        <f t="shared" si="96"/>
        <v>4041967.507</v>
      </c>
      <c r="H179" s="38">
        <f t="shared" si="96"/>
        <v>4209207.935</v>
      </c>
      <c r="I179" s="38">
        <f t="shared" si="96"/>
        <v>4351744.965</v>
      </c>
      <c r="J179" s="38">
        <f t="shared" si="96"/>
        <v>4522287.906</v>
      </c>
      <c r="K179" s="38">
        <f t="shared" si="96"/>
        <v>4690734.74</v>
      </c>
      <c r="L179" s="38">
        <f t="shared" si="96"/>
        <v>4849652.996</v>
      </c>
      <c r="M179" s="38">
        <f t="shared" si="96"/>
        <v>5007677.152</v>
      </c>
      <c r="N179" s="38">
        <f t="shared" si="96"/>
        <v>5158369.67</v>
      </c>
      <c r="O179" s="38">
        <f t="shared" si="96"/>
        <v>5307209.548</v>
      </c>
      <c r="P179" s="38">
        <f t="shared" si="96"/>
        <v>5462914.451</v>
      </c>
      <c r="Q179" s="38">
        <f t="shared" si="96"/>
        <v>5605173.483</v>
      </c>
      <c r="R179" s="38">
        <f t="shared" si="96"/>
        <v>5751940.928</v>
      </c>
      <c r="S179" s="38">
        <f t="shared" si="96"/>
        <v>5893953.179</v>
      </c>
      <c r="T179" s="38">
        <f t="shared" si="96"/>
        <v>6039301.455</v>
      </c>
      <c r="U179" s="38">
        <f t="shared" si="96"/>
        <v>6180163.614</v>
      </c>
      <c r="V179" s="38">
        <f t="shared" si="96"/>
        <v>6321649.755</v>
      </c>
      <c r="W179" s="38">
        <f t="shared" si="96"/>
        <v>6466121.641</v>
      </c>
      <c r="X179" s="38">
        <f t="shared" si="96"/>
        <v>6606334.456</v>
      </c>
      <c r="Y179" s="38">
        <f t="shared" si="96"/>
        <v>6750640.696</v>
      </c>
      <c r="Z179" s="38">
        <f t="shared" si="96"/>
        <v>6890813.343</v>
      </c>
      <c r="AA179" s="38">
        <f t="shared" si="96"/>
        <v>6943794.584</v>
      </c>
      <c r="AB179" s="38">
        <f t="shared" si="96"/>
        <v>7015623.194</v>
      </c>
      <c r="AC179" s="38">
        <f t="shared" si="96"/>
        <v>7086035.819</v>
      </c>
      <c r="AD179" s="38">
        <f t="shared" si="96"/>
        <v>7171526.021</v>
      </c>
      <c r="AE179" s="38">
        <f t="shared" si="96"/>
        <v>7260396.182</v>
      </c>
      <c r="AF179" s="38">
        <f t="shared" si="96"/>
        <v>7359245.292</v>
      </c>
      <c r="AG179" s="38">
        <f t="shared" si="96"/>
        <v>7260631.928</v>
      </c>
      <c r="AH179" s="38">
        <f t="shared" si="96"/>
        <v>7186016.13</v>
      </c>
      <c r="AI179" s="38">
        <f t="shared" si="96"/>
        <v>7140688.289</v>
      </c>
      <c r="AJ179" s="38">
        <f t="shared" si="96"/>
        <v>7113372.106</v>
      </c>
      <c r="AK179" s="38">
        <f t="shared" si="96"/>
        <v>7107233.793</v>
      </c>
      <c r="AL179" s="38">
        <f t="shared" si="96"/>
        <v>7112055.047</v>
      </c>
      <c r="AM179" s="38">
        <f t="shared" si="96"/>
        <v>7129514.386</v>
      </c>
      <c r="AN179" s="38">
        <f t="shared" si="96"/>
        <v>7164368.742</v>
      </c>
      <c r="AO179" s="38">
        <f t="shared" si="96"/>
        <v>7197309.737</v>
      </c>
      <c r="AP179" s="38">
        <f t="shared" si="96"/>
        <v>7241692.403</v>
      </c>
      <c r="AQ179" s="38">
        <f t="shared" si="96"/>
        <v>7288551.939</v>
      </c>
      <c r="AR179" s="38">
        <f t="shared" si="96"/>
        <v>7343288.082</v>
      </c>
      <c r="AS179" s="38">
        <f t="shared" si="96"/>
        <v>7209252.267</v>
      </c>
      <c r="AT179" s="38">
        <f t="shared" si="96"/>
        <v>7094864.831</v>
      </c>
      <c r="AU179" s="38">
        <f t="shared" si="96"/>
        <v>7005767.382</v>
      </c>
      <c r="AV179" s="38">
        <f t="shared" si="96"/>
        <v>6933306.488</v>
      </c>
      <c r="AW179" s="38">
        <f t="shared" si="96"/>
        <v>6879653.944</v>
      </c>
      <c r="AX179" s="38">
        <f t="shared" si="96"/>
        <v>6836952.507</v>
      </c>
      <c r="AY179" s="38">
        <f t="shared" si="96"/>
        <v>6806185.535</v>
      </c>
      <c r="AZ179" s="38">
        <f t="shared" si="96"/>
        <v>6788622.86</v>
      </c>
      <c r="BA179" s="38">
        <f t="shared" si="96"/>
        <v>6774440.204</v>
      </c>
      <c r="BB179" s="38">
        <f t="shared" si="96"/>
        <v>6769909.096</v>
      </c>
      <c r="BC179" s="38">
        <f t="shared" si="96"/>
        <v>6769093.075</v>
      </c>
      <c r="BD179" s="38">
        <f t="shared" si="96"/>
        <v>6775448.839</v>
      </c>
      <c r="BE179" s="38">
        <f t="shared" si="96"/>
        <v>6949315.568</v>
      </c>
      <c r="BF179" s="38">
        <f t="shared" si="96"/>
        <v>7097418.922</v>
      </c>
      <c r="BG179" s="38">
        <f t="shared" si="96"/>
        <v>7229227.805</v>
      </c>
      <c r="BH179" s="38">
        <f t="shared" si="96"/>
        <v>7344723.913</v>
      </c>
      <c r="BI179" s="38">
        <f t="shared" si="96"/>
        <v>7450211.237</v>
      </c>
      <c r="BJ179" s="38">
        <f t="shared" si="96"/>
        <v>7543236.467</v>
      </c>
      <c r="BK179" s="38">
        <f t="shared" si="96"/>
        <v>7627956.767</v>
      </c>
      <c r="BL179" s="38">
        <f t="shared" si="96"/>
        <v>7710049.774</v>
      </c>
      <c r="BM179" s="38">
        <f t="shared" si="96"/>
        <v>7779850.763</v>
      </c>
      <c r="BN179" s="38">
        <f t="shared" si="96"/>
        <v>7847450.438</v>
      </c>
      <c r="BO179" s="38">
        <f t="shared" si="96"/>
        <v>7908989.543</v>
      </c>
      <c r="BP179" s="38">
        <f t="shared" si="96"/>
        <v>7969034.032</v>
      </c>
      <c r="BQ179" s="38">
        <f t="shared" si="96"/>
        <v>8024581.513</v>
      </c>
      <c r="BR179" s="38">
        <f t="shared" si="96"/>
        <v>8078485.102</v>
      </c>
      <c r="BS179" s="38">
        <f t="shared" si="96"/>
        <v>8132132.589</v>
      </c>
      <c r="BT179" s="38">
        <f t="shared" si="96"/>
        <v>8182983.673</v>
      </c>
      <c r="BU179" s="38">
        <f t="shared" si="96"/>
        <v>8234641.055</v>
      </c>
      <c r="BV179" s="38">
        <f t="shared" si="96"/>
        <v>8284311.951</v>
      </c>
      <c r="BW179" s="38">
        <f t="shared" si="96"/>
        <v>8334137.383</v>
      </c>
      <c r="BX179" s="38">
        <f t="shared" si="96"/>
        <v>8387098.113</v>
      </c>
      <c r="BY179" s="38">
        <f t="shared" si="96"/>
        <v>8436134.648</v>
      </c>
      <c r="BZ179" s="38">
        <f t="shared" si="96"/>
        <v>8487360.617</v>
      </c>
      <c r="CA179" s="38">
        <f t="shared" si="96"/>
        <v>8537794.823</v>
      </c>
      <c r="CB179" s="38">
        <f t="shared" si="96"/>
        <v>8589865.119</v>
      </c>
      <c r="CC179" s="38">
        <f t="shared" si="96"/>
        <v>8641375.471</v>
      </c>
      <c r="CD179" s="38">
        <f t="shared" si="96"/>
        <v>8693749.62</v>
      </c>
      <c r="CE179" s="38">
        <f t="shared" si="96"/>
        <v>8747502.26</v>
      </c>
      <c r="CF179" s="38">
        <f t="shared" si="96"/>
        <v>8800943.561</v>
      </c>
      <c r="CG179" s="38">
        <f t="shared" si="96"/>
        <v>8855923.083</v>
      </c>
      <c r="CH179" s="38">
        <f t="shared" si="96"/>
        <v>8910708.197</v>
      </c>
      <c r="CI179" s="38">
        <f t="shared" si="96"/>
        <v>8848036.753</v>
      </c>
      <c r="CJ179" s="38">
        <f t="shared" si="96"/>
        <v>8793402.648</v>
      </c>
      <c r="CK179" s="38">
        <f t="shared" si="96"/>
        <v>8746734.426</v>
      </c>
      <c r="CL179" s="38">
        <f t="shared" si="96"/>
        <v>8709912.533</v>
      </c>
      <c r="CM179" s="38">
        <f t="shared" si="96"/>
        <v>8680197.229</v>
      </c>
      <c r="CN179" s="38">
        <f t="shared" si="96"/>
        <v>8657665.79</v>
      </c>
      <c r="CO179" s="38">
        <f t="shared" si="96"/>
        <v>8640370.273</v>
      </c>
      <c r="CP179" s="38">
        <f t="shared" si="96"/>
        <v>8628175.248</v>
      </c>
      <c r="CQ179" s="38">
        <f t="shared" si="96"/>
        <v>8620615.873</v>
      </c>
      <c r="CR179" s="38">
        <f t="shared" si="96"/>
        <v>8616375.335</v>
      </c>
      <c r="CS179" s="38">
        <f t="shared" si="96"/>
        <v>8615739.228</v>
      </c>
      <c r="CT179" s="38">
        <f t="shared" si="96"/>
        <v>8617549.144</v>
      </c>
      <c r="CU179" s="38">
        <f t="shared" si="96"/>
        <v>8621865.568</v>
      </c>
      <c r="CV179" s="38">
        <f t="shared" si="96"/>
        <v>8628717.835</v>
      </c>
      <c r="CW179" s="38">
        <f t="shared" si="96"/>
        <v>8636798.884</v>
      </c>
      <c r="CX179" s="38">
        <f t="shared" si="96"/>
        <v>8646756.737</v>
      </c>
      <c r="CY179" s="38">
        <f t="shared" si="96"/>
        <v>8657807.961</v>
      </c>
      <c r="CZ179" s="38">
        <f t="shared" si="96"/>
        <v>8670224.017</v>
      </c>
      <c r="DA179" s="38">
        <f t="shared" si="96"/>
        <v>8683403.56</v>
      </c>
      <c r="DB179" s="38">
        <f t="shared" si="96"/>
        <v>8697461.521</v>
      </c>
      <c r="DC179" s="38">
        <f t="shared" si="96"/>
        <v>8712353.086</v>
      </c>
      <c r="DD179" s="38">
        <f t="shared" si="96"/>
        <v>8727657.908</v>
      </c>
      <c r="DE179" s="38">
        <f t="shared" si="96"/>
        <v>8743602.299</v>
      </c>
      <c r="DF179" s="38">
        <f t="shared" si="96"/>
        <v>8759797.62</v>
      </c>
      <c r="DG179" s="38">
        <f t="shared" si="96"/>
        <v>8776348.719</v>
      </c>
      <c r="DH179" s="38">
        <f t="shared" si="96"/>
        <v>8793431.308</v>
      </c>
      <c r="DI179" s="38">
        <f t="shared" si="96"/>
        <v>8810343.547</v>
      </c>
      <c r="DJ179" s="38">
        <f t="shared" si="96"/>
        <v>8827559.642</v>
      </c>
      <c r="DK179" s="38">
        <f t="shared" si="96"/>
        <v>8844768.663</v>
      </c>
      <c r="DL179" s="38">
        <f t="shared" si="96"/>
        <v>8862126.153</v>
      </c>
      <c r="DM179" s="38">
        <f t="shared" si="96"/>
        <v>8879410.689</v>
      </c>
      <c r="DN179" s="38">
        <f t="shared" si="96"/>
        <v>8896703.544</v>
      </c>
      <c r="DO179" s="38">
        <f t="shared" si="96"/>
        <v>8914015.994</v>
      </c>
      <c r="DP179" s="38">
        <f t="shared" si="96"/>
        <v>8931188.506</v>
      </c>
      <c r="DQ179" s="38">
        <f t="shared" si="96"/>
        <v>8948345.894</v>
      </c>
      <c r="DR179" s="38">
        <f t="shared" si="96"/>
        <v>8965334.045</v>
      </c>
    </row>
    <row r="180">
      <c r="B180" s="277" t="s">
        <v>298</v>
      </c>
      <c r="C180" s="38">
        <f>C100+('Fund Raising'!D41-C141)+C159+C160+C161+C163+SUMIF('Background Data'!$A$75:$A$79,'Background Data'!$A$19,'Data Tables'!C103:C108)</f>
        <v>333139.5841</v>
      </c>
      <c r="D180" s="38">
        <f>D100+(C150-D141)+D159+D160+D161+D163+SUMIF('Background Data'!$A$75:$A$79,'Background Data'!$A$19,'Data Tables'!D103:D108)-SUM(C125:C130)</f>
        <v>255592.7096</v>
      </c>
      <c r="E180" s="38">
        <f>E100+(D150-E141)+E159+E160+E161+E163+SUMIF('Background Data'!$A$75:$A$79,'Background Data'!$A$19,'Data Tables'!E103:E108)-SUM(D125:D130)</f>
        <v>302473.4753</v>
      </c>
      <c r="F180" s="38">
        <f>F100+(E150-F141)+F159+F160+F161+F163+SUMIF('Background Data'!$A$75:$A$79,'Background Data'!$A$19,'Data Tables'!F103:F108)-SUM(E125:E130)</f>
        <v>354550.4042</v>
      </c>
      <c r="G180" s="38">
        <f>G100+(F150-G141)+G159+G160+G161+G163+SUMIF('Background Data'!$A$75:$A$79,'Background Data'!$A$19,'Data Tables'!G103:G108)-SUM(F125:F130)</f>
        <v>413745.927</v>
      </c>
      <c r="H180" s="38">
        <f>H100+(G150-H141)+H159+H160+H161+H163+SUMIF('Background Data'!$A$75:$A$79,'Background Data'!$A$19,'Data Tables'!H103:H108)-SUM(G125:G130)</f>
        <v>470056.5309</v>
      </c>
      <c r="I180" s="38">
        <f>I100+(H150-I141)+I159+I160+I161+I163+SUMIF('Background Data'!$A$75:$A$79,'Background Data'!$A$19,'Data Tables'!I103:I108)-SUM(H125:H130)</f>
        <v>673655.5245</v>
      </c>
      <c r="J180" s="38">
        <f>J100+(I150-J141)+J159+J160+J161+J163+SUMIF('Background Data'!$A$75:$A$79,'Background Data'!$A$19,'Data Tables'!J103:J108)-SUM(I125:I130)</f>
        <v>769597.0083</v>
      </c>
      <c r="K180" s="38">
        <f>K100+(J150-K141)+K159+K160+K161+K163+SUMIF('Background Data'!$A$75:$A$79,'Background Data'!$A$19,'Data Tables'!K103:K108)-SUM(J125:J130)</f>
        <v>854167.807</v>
      </c>
      <c r="L180" s="38">
        <f>L100+(K150-L141)+L159+L160+L161+L163+SUMIF('Background Data'!$A$75:$A$79,'Background Data'!$A$19,'Data Tables'!L103:L108)-SUM(K125:K130)</f>
        <v>943544.059</v>
      </c>
      <c r="M180" s="38">
        <f>M100+(L150-M141)+M159+M160+M161+M163+SUMIF('Background Data'!$A$75:$A$79,'Background Data'!$A$19,'Data Tables'!M103:M108)-SUM(L125:L130)</f>
        <v>1027005.498</v>
      </c>
      <c r="N180" s="38">
        <f>N100+(M150-N141)+N159+N160+N161+N163+SUMIF('Background Data'!$A$75:$A$79,'Background Data'!$A$19,'Data Tables'!N103:N108)-SUM(M125:M130)</f>
        <v>1115842.695</v>
      </c>
      <c r="O180" s="38">
        <f>O100+(N150-O141)+O159+O160+O161+O163+SUMIF('Background Data'!$A$75:$A$79,'Background Data'!$A$19,'Data Tables'!O103:O108)-SUM(N125:N130)</f>
        <v>1202079.134</v>
      </c>
      <c r="P180" s="38">
        <f>P100+(O150-P141)+P159+P160+P161+P163+SUMIF('Background Data'!$A$75:$A$79,'Background Data'!$A$19,'Data Tables'!P103:P108)-SUM(O125:O130)</f>
        <v>1278039.204</v>
      </c>
      <c r="Q180" s="38">
        <f>Q100+(P150-Q141)+Q159+Q160+Q161+Q163+SUMIF('Background Data'!$A$75:$A$79,'Background Data'!$A$19,'Data Tables'!Q103:Q108)-SUM(P125:P130)</f>
        <v>1371714.368</v>
      </c>
      <c r="R180" s="38">
        <f>R100+(Q150-R141)+R159+R160+R161+R163+SUMIF('Background Data'!$A$75:$A$79,'Background Data'!$A$19,'Data Tables'!R103:R108)-SUM(Q125:Q130)</f>
        <v>1454553.778</v>
      </c>
      <c r="S180" s="38">
        <f>S100+(R150-S141)+S159+S160+S161+S163+SUMIF('Background Data'!$A$75:$A$79,'Background Data'!$A$19,'Data Tables'!S103:S108)-SUM(R125:R130)</f>
        <v>1542977.885</v>
      </c>
      <c r="T180" s="38">
        <f>T100+(S150-T141)+T159+T160+T161+T163+SUMIF('Background Data'!$A$75:$A$79,'Background Data'!$A$19,'Data Tables'!T103:T108)-SUM(S125:S130)</f>
        <v>1625472.354</v>
      </c>
      <c r="U180" s="38">
        <f>U100+(T150-U141)+U159+U160+U161+U163+SUMIF('Background Data'!$A$75:$A$79,'Background Data'!$A$19,'Data Tables'!U103:U108)-SUM(T125:T130)</f>
        <v>1713958.334</v>
      </c>
      <c r="V180" s="38">
        <f>V100+(U150-V141)+V159+V160+V161+V163+SUMIF('Background Data'!$A$75:$A$79,'Background Data'!$A$19,'Data Tables'!V103:V108)-SUM(U125:U130)</f>
        <v>1799925.942</v>
      </c>
      <c r="W180" s="38">
        <f>W100+(V150-W141)+W159+W160+W161+W163+SUMIF('Background Data'!$A$75:$A$79,'Background Data'!$A$19,'Data Tables'!W103:W108)-SUM(V125:V130)</f>
        <v>1882382.47</v>
      </c>
      <c r="X180" s="38">
        <f>X100+(W150-X141)+X159+X160+X161+X163+SUMIF('Background Data'!$A$75:$A$79,'Background Data'!$A$19,'Data Tables'!X103:X108)-SUM(W125:W130)</f>
        <v>1971121.753</v>
      </c>
      <c r="Y180" s="38">
        <f>Y100+(X150-Y141)+Y159+Y160+Y161+Y163+SUMIF('Background Data'!$A$75:$A$79,'Background Data'!$A$19,'Data Tables'!Y103:Y108)-SUM(X125:X130)</f>
        <v>2053862.639</v>
      </c>
      <c r="Z180" s="38">
        <f>Z100+(Y150-Z141)+Z159+Z160+Z161+Z163+SUMIF('Background Data'!$A$75:$A$79,'Background Data'!$A$19,'Data Tables'!Z103:Z108)-SUM(Y125:Y130)</f>
        <v>2142840.228</v>
      </c>
      <c r="AA180" s="38">
        <f>AA100+(Z150-AA141)+AA159+AA160+AA161+AA163+SUMIF('Background Data'!$A$75:$A$79,'Background Data'!$A$19,'Data Tables'!AA103:AA108)-SUM(Z125:Z130)</f>
        <v>2187213.718</v>
      </c>
      <c r="AB180" s="38">
        <f>AB100+(AA150-AB141)+AB159+AB160+AB161+AB163+SUMIF('Background Data'!$A$75:$A$79,'Background Data'!$A$19,'Data Tables'!AB103:AB108)-SUM(AA125:AA130)</f>
        <v>2237384.248</v>
      </c>
      <c r="AC180" s="38">
        <f>AC100+(AB150-AC141)+AC159+AC160+AC161+AC163+SUMIF('Background Data'!$A$75:$A$79,'Background Data'!$A$19,'Data Tables'!AC103:AC108)-SUM(AB125:AB130)</f>
        <v>2309202.929</v>
      </c>
      <c r="AD180" s="38">
        <f>AD100+(AC150-AD141)+AD159+AD160+AD161+AD163+SUMIF('Background Data'!$A$75:$A$79,'Background Data'!$A$19,'Data Tables'!AD103:AD108)-SUM(AC125:AC130)</f>
        <v>2371701.604</v>
      </c>
      <c r="AE180" s="38">
        <f>AE100+(AD150-AE141)+AE159+AE160+AE161+AE163+SUMIF('Background Data'!$A$75:$A$79,'Background Data'!$A$19,'Data Tables'!AE103:AE108)-SUM(AD125:AD130)</f>
        <v>2441452.528</v>
      </c>
      <c r="AF180" s="38">
        <f>AF100+(AE150-AF141)+AF159+AF160+AF161+AF163+SUMIF('Background Data'!$A$75:$A$79,'Background Data'!$A$19,'Data Tables'!AF103:AF108)-SUM(AE125:AE130)</f>
        <v>2506541.476</v>
      </c>
      <c r="AG180" s="38">
        <f>AG100+(AF150-AG141)+AG159+AG160+AG161+AG163+SUMIF('Background Data'!$A$75:$A$79,'Background Data'!$A$19,'Data Tables'!AG103:AG108)-SUM(AF125:AF130)</f>
        <v>2484194.785</v>
      </c>
      <c r="AH180" s="38">
        <f>AH100+(AG150-AH141)+AH159+AH160+AH161+AH163+SUMIF('Background Data'!$A$75:$A$79,'Background Data'!$A$19,'Data Tables'!AH103:AH108)-SUM(AG125:AG130)</f>
        <v>2495306.258</v>
      </c>
      <c r="AI180" s="38">
        <f>AI100+(AH150-AI141)+AI159+AI160+AI161+AI163+SUMIF('Background Data'!$A$75:$A$79,'Background Data'!$A$19,'Data Tables'!AI103:AI108)-SUM(AH125:AH130)</f>
        <v>2510648.581</v>
      </c>
      <c r="AJ180" s="38">
        <f>AJ100+(AI150-AJ141)+AJ159+AJ160+AJ161+AJ163+SUMIF('Background Data'!$A$75:$A$79,'Background Data'!$A$19,'Data Tables'!AJ103:AJ108)-SUM(AI125:AI130)</f>
        <v>2536343.628</v>
      </c>
      <c r="AK180" s="38">
        <f>AK100+(AJ150-AK141)+AK159+AK160+AK161+AK163+SUMIF('Background Data'!$A$75:$A$79,'Background Data'!$A$19,'Data Tables'!AK103:AK108)-SUM(AJ125:AJ130)</f>
        <v>2560692.751</v>
      </c>
      <c r="AL180" s="38">
        <f>AL100+(AK150-AL141)+AL159+AL160+AL161+AL163+SUMIF('Background Data'!$A$75:$A$79,'Background Data'!$A$19,'Data Tables'!AL103:AL108)-SUM(AK125:AK130)</f>
        <v>2593175.337</v>
      </c>
      <c r="AM180" s="38">
        <f>AM100+(AL150-AM141)+AM159+AM160+AM161+AM163+SUMIF('Background Data'!$A$75:$A$79,'Background Data'!$A$19,'Data Tables'!AM103:AM108)-SUM(AL125:AL130)</f>
        <v>2625907.272</v>
      </c>
      <c r="AN180" s="38">
        <f>AN100+(AM150-AN141)+AN159+AN160+AN161+AN163+SUMIF('Background Data'!$A$75:$A$79,'Background Data'!$A$19,'Data Tables'!AN103:AN108)-SUM(AM125:AM130)</f>
        <v>2652483.222</v>
      </c>
      <c r="AO180" s="38">
        <f>AO100+(AN150-AO141)+AO159+AO160+AO161+AO163+SUMIF('Background Data'!$A$75:$A$79,'Background Data'!$A$19,'Data Tables'!AO103:AO108)-SUM(AN125:AN130)</f>
        <v>2695421.192</v>
      </c>
      <c r="AP180" s="38">
        <f>AP100+(AO150-AP141)+AP159+AP160+AP161+AP163+SUMIF('Background Data'!$A$75:$A$79,'Background Data'!$A$19,'Data Tables'!AP103:AP108)-SUM(AO125:AO130)</f>
        <v>2730776.526</v>
      </c>
      <c r="AQ180" s="38">
        <f>AQ100+(AP150-AQ141)+AQ159+AQ160+AQ161+AQ163+SUMIF('Background Data'!$A$75:$A$79,'Background Data'!$A$19,'Data Tables'!AQ103:AQ108)-SUM(AP125:AP130)</f>
        <v>2771651.281</v>
      </c>
      <c r="AR180" s="38">
        <f>AR100+(AQ150-AR141)+AR159+AR160+AR161+AR163+SUMIF('Background Data'!$A$75:$A$79,'Background Data'!$A$19,'Data Tables'!AR103:AR108)-SUM(AQ125:AQ130)</f>
        <v>2808784.229</v>
      </c>
      <c r="AS180" s="38">
        <f>AS100+(AR150-AS141)+AS159+AS160+AS161+AS163+SUMIF('Background Data'!$A$75:$A$79,'Background Data'!$A$19,'Data Tables'!AS103:AS108)-SUM(AR125:AR130)</f>
        <v>2762130.743</v>
      </c>
      <c r="AT180" s="38">
        <f>AT100+(AS150-AT141)+AT159+AT160+AT161+AT163+SUMIF('Background Data'!$A$75:$A$79,'Background Data'!$A$19,'Data Tables'!AT103:AT108)-SUM(AS125:AS130)</f>
        <v>2746423.369</v>
      </c>
      <c r="AU180" s="38">
        <f>AU100+(AT150-AU141)+AU159+AU160+AU161+AU163+SUMIF('Background Data'!$A$75:$A$79,'Background Data'!$A$19,'Data Tables'!AU103:AU108)-SUM(AT125:AT130)</f>
        <v>2734857.389</v>
      </c>
      <c r="AV180" s="38">
        <f>AV100+(AU150-AV141)+AV159+AV160+AV161+AV163+SUMIF('Background Data'!$A$75:$A$79,'Background Data'!$A$19,'Data Tables'!AV103:AV108)-SUM(AU125:AU130)</f>
        <v>2731750.26</v>
      </c>
      <c r="AW180" s="38">
        <f>AW100+(AV150-AW141)+AW159+AW160+AW161+AW163+SUMIF('Background Data'!$A$75:$A$79,'Background Data'!$A$19,'Data Tables'!AW103:AW108)-SUM(AV125:AV130)</f>
        <v>2728232.582</v>
      </c>
      <c r="AX180" s="38">
        <f>AX100+(AW150-AX141)+AX159+AX160+AX161+AX163+SUMIF('Background Data'!$A$75:$A$79,'Background Data'!$A$19,'Data Tables'!AX103:AX108)-SUM(AW125:AW130)</f>
        <v>2731229.135</v>
      </c>
      <c r="AY180" s="38">
        <f>AY100+(AX150-AY141)+AY159+AY160+AY161+AY163+SUMIF('Background Data'!$A$75:$A$79,'Background Data'!$A$19,'Data Tables'!AY103:AY108)-SUM(AX125:AX130)</f>
        <v>2734843.298</v>
      </c>
      <c r="AZ180" s="38">
        <f>AZ100+(AY150-AZ141)+AZ159+AZ160+AZ161+AZ163+SUMIF('Background Data'!$A$75:$A$79,'Background Data'!$A$19,'Data Tables'!AZ103:AZ108)-SUM(AY125:AY130)</f>
        <v>2736457.482</v>
      </c>
      <c r="BA180" s="38">
        <f>BA100+(AZ150-BA141)+BA159+BA160+BA161+BA163+SUMIF('Background Data'!$A$75:$A$79,'Background Data'!$A$19,'Data Tables'!BA103:BA108)-SUM(AZ125:AZ130)</f>
        <v>2746515.409</v>
      </c>
      <c r="BB180" s="38">
        <f>BB100+(BA150-BB141)+BB159+BB160+BB161+BB163+SUMIF('Background Data'!$A$75:$A$79,'Background Data'!$A$19,'Data Tables'!BB103:BB108)-SUM(BA125:BA130)</f>
        <v>2753068.32</v>
      </c>
      <c r="BC180" s="38">
        <f>BC100+(BB150-BC141)+BC159+BC160+BC161+BC163+SUMIF('Background Data'!$A$75:$A$79,'Background Data'!$A$19,'Data Tables'!BC103:BC108)-SUM(BB125:BB130)</f>
        <v>2763739.763</v>
      </c>
      <c r="BD180" s="38">
        <f>BD100+(BC150-BD141)+BD159+BD160+BD161+BD163+SUMIF('Background Data'!$A$75:$A$79,'Background Data'!$A$19,'Data Tables'!BD103:BD108)-SUM(BC125:BC130)</f>
        <v>2772157.487</v>
      </c>
      <c r="BE180" s="38">
        <f>BE100+(BD150-BE141)+BE159+BE160+BE161+BE163+SUMIF('Background Data'!$A$75:$A$79,'Background Data'!$A$19,'Data Tables'!BE103:BE108)-SUM(BD125:BD130)</f>
        <v>2793695.222</v>
      </c>
      <c r="BF180" s="38">
        <f>BF100+(BE150-BF141)+BF159+BF160+BF161+BF163+SUMIF('Background Data'!$A$75:$A$79,'Background Data'!$A$19,'Data Tables'!BF103:BF108)-SUM(BE125:BE130)</f>
        <v>2837232.27</v>
      </c>
      <c r="BG180" s="38">
        <f>BG100+(BF150-BG141)+BG159+BG160+BG161+BG163+SUMIF('Background Data'!$A$75:$A$79,'Background Data'!$A$19,'Data Tables'!BG103:BG108)-SUM(BF125:BF130)</f>
        <v>2880474.302</v>
      </c>
      <c r="BH180" s="38">
        <f>BH100+(BG150-BH141)+BH159+BH160+BH161+BH163+SUMIF('Background Data'!$A$75:$A$79,'Background Data'!$A$19,'Data Tables'!BH103:BH108)-SUM(BG125:BG130)</f>
        <v>2924050.206</v>
      </c>
      <c r="BI180" s="38">
        <f>BI100+(BH150-BI141)+BI159+BI160+BI161+BI163+SUMIF('Background Data'!$A$75:$A$79,'Background Data'!$A$19,'Data Tables'!BI103:BI108)-SUM(BH125:BH130)</f>
        <v>2961898.535</v>
      </c>
      <c r="BJ180" s="38">
        <f>BJ100+(BI150-BJ141)+BJ159+BJ160+BJ161+BJ163+SUMIF('Background Data'!$A$75:$A$79,'Background Data'!$A$19,'Data Tables'!BJ103:BJ108)-SUM(BI125:BI130)</f>
        <v>3000252.196</v>
      </c>
      <c r="BK180" s="38">
        <f>BK100+(BJ150-BK141)+BK159+BK160+BK161+BK163+SUMIF('Background Data'!$A$75:$A$79,'Background Data'!$A$19,'Data Tables'!BK103:BK108)-SUM(BJ125:BJ130)</f>
        <v>3034985.123</v>
      </c>
      <c r="BL180" s="38">
        <f>BL100+(BK150-BL141)+BL159+BL160+BL161+BL163+SUMIF('Background Data'!$A$75:$A$79,'Background Data'!$A$19,'Data Tables'!BL103:BL108)-SUM(BK125:BK130)</f>
        <v>3062885.745</v>
      </c>
      <c r="BM180" s="38">
        <f>BM100+(BL150-BM141)+BM159+BM160+BM161+BM163+SUMIF('Background Data'!$A$75:$A$79,'Background Data'!$A$19,'Data Tables'!BM103:BM108)-SUM(BL125:BL130)</f>
        <v>3097866.208</v>
      </c>
      <c r="BN180" s="38">
        <f>BN100+(BM150-BN141)+BN159+BN160+BN161+BN163+SUMIF('Background Data'!$A$75:$A$79,'Background Data'!$A$19,'Data Tables'!BN103:BN108)-SUM(BM125:BM130)</f>
        <v>3125839.757</v>
      </c>
      <c r="BO180" s="38">
        <f>BO100+(BN150-BO141)+BO159+BO160+BO161+BO163+SUMIF('Background Data'!$A$75:$A$79,'Background Data'!$A$19,'Data Tables'!BO103:BO108)-SUM(BN125:BN130)</f>
        <v>3155026.955</v>
      </c>
      <c r="BP180" s="38">
        <f>BP100+(BO150-BP141)+BP159+BP160+BP161+BP163+SUMIF('Background Data'!$A$75:$A$79,'Background Data'!$A$19,'Data Tables'!BP103:BP108)-SUM(BO125:BO130)</f>
        <v>3180295.581</v>
      </c>
      <c r="BQ180" s="38">
        <f>BQ100+(BP150-BQ141)+BQ159+BQ160+BQ161+BQ163+SUMIF('Background Data'!$A$75:$A$79,'Background Data'!$A$19,'Data Tables'!BQ103:BQ108)-SUM(BP125:BP130)</f>
        <v>3207096.204</v>
      </c>
      <c r="BR180" s="38">
        <f>BR100+(BQ150-BR141)+BR159+BR160+BR161+BR163+SUMIF('Background Data'!$A$75:$A$79,'Background Data'!$A$19,'Data Tables'!BR103:BR108)-SUM(BQ125:BQ130)</f>
        <v>3231768.692</v>
      </c>
      <c r="BS180" s="38">
        <f>BS100+(BR150-BS141)+BS159+BS160+BS161+BS163+SUMIF('Background Data'!$A$75:$A$79,'Background Data'!$A$19,'Data Tables'!BS103:BS108)-SUM(BR125:BR130)</f>
        <v>3254291.028</v>
      </c>
      <c r="BT180" s="38">
        <f>BT100+(BS150-BT141)+BT159+BT160+BT161+BT163+SUMIF('Background Data'!$A$75:$A$79,'Background Data'!$A$19,'Data Tables'!BT103:BT108)-SUM(BS125:BS130)</f>
        <v>3278535.276</v>
      </c>
      <c r="BU180" s="38">
        <f>BU100+(BT150-BU141)+BU159+BU160+BU161+BU163+SUMIF('Background Data'!$A$75:$A$79,'Background Data'!$A$19,'Data Tables'!BU103:BU108)-SUM(BT125:BT130)</f>
        <v>3299934.886</v>
      </c>
      <c r="BV180" s="38">
        <f>BV100+(BU150-BV141)+BV159+BV160+BV161+BV163+SUMIF('Background Data'!$A$75:$A$79,'Background Data'!$A$19,'Data Tables'!BV103:BV108)-SUM(BU125:BU130)</f>
        <v>3323013.738</v>
      </c>
      <c r="BW180" s="38">
        <f>BW100+(BV150-BW141)+BW159+BW160+BW161+BW163+SUMIF('Background Data'!$A$75:$A$79,'Background Data'!$A$19,'Data Tables'!BW103:BW108)-SUM(BV125:BV130)</f>
        <v>3344668.166</v>
      </c>
      <c r="BX180" s="38">
        <f>BX100+(BW150-BX141)+BX159+BX160+BX161+BX163+SUMIF('Background Data'!$A$75:$A$79,'Background Data'!$A$19,'Data Tables'!BX103:BX108)-SUM(BW125:BW130)</f>
        <v>3362811.432</v>
      </c>
      <c r="BY180" s="38">
        <f>BY100+(BX150-BY141)+BY159+BY160+BY161+BY163+SUMIF('Background Data'!$A$75:$A$79,'Background Data'!$A$19,'Data Tables'!BY103:BY108)-SUM(BX125:BX130)</f>
        <v>3386571.777</v>
      </c>
      <c r="BZ180" s="38">
        <f>BZ100+(BY150-BZ141)+BZ159+BZ160+BZ161+BZ163+SUMIF('Background Data'!$A$75:$A$79,'Background Data'!$A$19,'Data Tables'!BZ103:BZ108)-SUM(BY125:BY130)</f>
        <v>3406515.108</v>
      </c>
      <c r="CA180" s="38">
        <f>CA100+(BZ150-CA141)+CA159+CA160+CA161+CA163+SUMIF('Background Data'!$A$75:$A$79,'Background Data'!$A$19,'Data Tables'!CA103:CA108)-SUM(BZ125:BZ130)</f>
        <v>3427916.402</v>
      </c>
      <c r="CB180" s="38">
        <f>CB100+(CA150-CB141)+CB159+CB160+CB161+CB163+SUMIF('Background Data'!$A$75:$A$79,'Background Data'!$A$19,'Data Tables'!CB103:CB108)-SUM(CA125:CA130)</f>
        <v>3447492.826</v>
      </c>
      <c r="CC180" s="38">
        <f>CC100+(CB150-CC141)+CC159+CC160+CC161+CC163+SUMIF('Background Data'!$A$75:$A$79,'Background Data'!$A$19,'Data Tables'!CC103:CC108)-SUM(CB125:CB130)</f>
        <v>3468526.782</v>
      </c>
      <c r="CD180" s="38">
        <f>CD100+(CC150-CD141)+CD159+CD160+CD161+CD163+SUMIF('Background Data'!$A$75:$A$79,'Background Data'!$A$19,'Data Tables'!CD103:CD108)-SUM(CC125:CC130)</f>
        <v>3488730.862</v>
      </c>
      <c r="CE180" s="38">
        <f>CE100+(CD150-CE141)+CE159+CE160+CE161+CE163+SUMIF('Background Data'!$A$75:$A$79,'Background Data'!$A$19,'Data Tables'!CE103:CE108)-SUM(CD125:CD130)</f>
        <v>3508093.901</v>
      </c>
      <c r="CF180" s="38">
        <f>CF100+(CE150-CF141)+CF159+CF160+CF161+CF163+SUMIF('Background Data'!$A$75:$A$79,'Background Data'!$A$19,'Data Tables'!CF103:CF108)-SUM(CE125:CE130)</f>
        <v>3528796.038</v>
      </c>
      <c r="CG180" s="38">
        <f>CG100+(CF150-CG141)+CG159+CG160+CG161+CG163+SUMIF('Background Data'!$A$75:$A$79,'Background Data'!$A$19,'Data Tables'!CG103:CG108)-SUM(CF125:CF130)</f>
        <v>3548192.458</v>
      </c>
      <c r="CH180" s="38">
        <f>CH100+(CG150-CH141)+CH159+CH160+CH161+CH163+SUMIF('Background Data'!$A$75:$A$79,'Background Data'!$A$19,'Data Tables'!CH103:CH108)-SUM(CG125:CG130)</f>
        <v>3568787.694</v>
      </c>
      <c r="CI180" s="38">
        <f>CI100+(CH150-CI141)+CI159+CI160+CI161+CI163+SUMIF('Background Data'!$A$75:$A$79,'Background Data'!$A$19,'Data Tables'!CI103:CI108)-SUM(CH125:CH130)</f>
        <v>3534241.053</v>
      </c>
      <c r="CJ180" s="38">
        <f>CJ100+(CI150-CJ141)+CJ159+CJ160+CJ161+CJ163+SUMIF('Background Data'!$A$75:$A$79,'Background Data'!$A$19,'Data Tables'!CJ103:CJ108)-SUM(CI125:CI130)</f>
        <v>3516144.324</v>
      </c>
      <c r="CK180" s="38">
        <f>CK100+(CJ150-CK141)+CK159+CK160+CK161+CK163+SUMIF('Background Data'!$A$75:$A$79,'Background Data'!$A$19,'Data Tables'!CK103:CK108)-SUM(CJ125:CJ130)</f>
        <v>3504262.983</v>
      </c>
      <c r="CL180" s="38">
        <f>CL100+(CK150-CL141)+CL159+CL160+CL161+CL163+SUMIF('Background Data'!$A$75:$A$79,'Background Data'!$A$19,'Data Tables'!CL103:CL108)-SUM(CK125:CK130)</f>
        <v>3492707.339</v>
      </c>
      <c r="CM180" s="38">
        <f>CM100+(CL150-CM141)+CM159+CM160+CM161+CM163+SUMIF('Background Data'!$A$75:$A$79,'Background Data'!$A$19,'Data Tables'!CM103:CM108)-SUM(CL125:CL130)</f>
        <v>3483764.802</v>
      </c>
      <c r="CN180" s="38">
        <f>CN100+(CM150-CN141)+CN159+CN160+CN161+CN163+SUMIF('Background Data'!$A$75:$A$79,'Background Data'!$A$19,'Data Tables'!CN103:CN108)-SUM(CM125:CM130)</f>
        <v>3475578.283</v>
      </c>
      <c r="CO180" s="38">
        <f>CO100+(CN150-CO141)+CO159+CO160+CO161+CO163+SUMIF('Background Data'!$A$75:$A$79,'Background Data'!$A$19,'Data Tables'!CO103:CO108)-SUM(CN125:CN130)</f>
        <v>3469448.523</v>
      </c>
      <c r="CP180" s="38">
        <f>CP100+(CO150-CP141)+CP159+CP160+CP161+CP163+SUMIF('Background Data'!$A$75:$A$79,'Background Data'!$A$19,'Data Tables'!CP103:CP108)-SUM(CO125:CO130)</f>
        <v>3464119.289</v>
      </c>
      <c r="CQ180" s="38">
        <f>CQ100+(CP150-CQ141)+CQ159+CQ160+CQ161+CQ163+SUMIF('Background Data'!$A$75:$A$79,'Background Data'!$A$19,'Data Tables'!CQ103:CQ108)-SUM(CP125:CP130)</f>
        <v>3459438.187</v>
      </c>
      <c r="CR180" s="38">
        <f>CR100+(CQ150-CR141)+CR159+CR160+CR161+CR163+SUMIF('Background Data'!$A$75:$A$79,'Background Data'!$A$19,'Data Tables'!CR103:CR108)-SUM(CQ125:CQ130)</f>
        <v>3456207.279</v>
      </c>
      <c r="CS180" s="38">
        <f>CS100+(CR150-CS141)+CS159+CS160+CS161+CS163+SUMIF('Background Data'!$A$75:$A$79,'Background Data'!$A$19,'Data Tables'!CS103:CS108)-SUM(CR125:CR130)</f>
        <v>3453171.705</v>
      </c>
      <c r="CT180" s="38">
        <f>CT100+(CS150-CT141)+CT159+CT160+CT161+CT163+SUMIF('Background Data'!$A$75:$A$79,'Background Data'!$A$19,'Data Tables'!CT103:CT108)-SUM(CS125:CS130)</f>
        <v>3451279.81</v>
      </c>
      <c r="CU180" s="38">
        <f>CU100+(CT150-CU141)+CU159+CU160+CU161+CU163+SUMIF('Background Data'!$A$75:$A$79,'Background Data'!$A$19,'Data Tables'!CU103:CU108)-SUM(CT125:CT130)</f>
        <v>3449711.328</v>
      </c>
      <c r="CV180" s="38">
        <f>CV100+(CU150-CV141)+CV159+CV160+CV161+CV163+SUMIF('Background Data'!$A$75:$A$79,'Background Data'!$A$19,'Data Tables'!CV103:CV108)-SUM(CU125:CU130)</f>
        <v>3448179.711</v>
      </c>
      <c r="CW180" s="38">
        <f>CW100+(CV150-CW141)+CW159+CW160+CW161+CW163+SUMIF('Background Data'!$A$75:$A$79,'Background Data'!$A$19,'Data Tables'!CW103:CW108)-SUM(CV125:CV130)</f>
        <v>3447905.684</v>
      </c>
      <c r="CX180" s="38">
        <f>CX100+(CW150-CX141)+CX159+CX160+CX161+CX163+SUMIF('Background Data'!$A$75:$A$79,'Background Data'!$A$19,'Data Tables'!CX103:CX108)-SUM(CW125:CW130)</f>
        <v>3447443.927</v>
      </c>
      <c r="CY180" s="38">
        <f>CY100+(CX150-CY141)+CY159+CY160+CY161+CY163+SUMIF('Background Data'!$A$75:$A$79,'Background Data'!$A$19,'Data Tables'!CY103:CY108)-SUM(CX125:CX130)</f>
        <v>3447647.772</v>
      </c>
      <c r="CZ180" s="38">
        <f>CZ100+(CY150-CZ141)+CZ159+CZ160+CZ161+CZ163+SUMIF('Background Data'!$A$75:$A$79,'Background Data'!$A$19,'Data Tables'!CZ103:CZ108)-SUM(CY125:CY130)</f>
        <v>3447814.393</v>
      </c>
      <c r="DA180" s="38">
        <f>DA100+(CZ150-DA141)+DA159+DA160+DA161+DA163+SUMIF('Background Data'!$A$75:$A$79,'Background Data'!$A$19,'Data Tables'!DA103:DA108)-SUM(CZ125:CZ130)</f>
        <v>3448535.953</v>
      </c>
      <c r="DB180" s="38">
        <f>DB100+(DA150-DB141)+DB159+DB160+DB161+DB163+SUMIF('Background Data'!$A$75:$A$79,'Background Data'!$A$19,'Data Tables'!DB103:DB108)-SUM(DA125:DA130)</f>
        <v>3449341.841</v>
      </c>
      <c r="DC180" s="38">
        <f>DC100+(DB150-DC141)+DC159+DC160+DC161+DC163+SUMIF('Background Data'!$A$75:$A$79,'Background Data'!$A$19,'Data Tables'!DC103:DC108)-SUM(DB125:DB130)</f>
        <v>3450206.998</v>
      </c>
      <c r="DD180" s="38">
        <f>DD100+(DC150-DD141)+DD159+DD160+DD161+DD163+SUMIF('Background Data'!$A$75:$A$79,'Background Data'!$A$19,'Data Tables'!DD103:DD108)-SUM(DC125:DC130)</f>
        <v>3451497.129</v>
      </c>
      <c r="DE180" s="38">
        <f>DE100+(DD150-DE141)+DE159+DE160+DE161+DE163+SUMIF('Background Data'!$A$75:$A$79,'Background Data'!$A$19,'Data Tables'!DE103:DE108)-SUM(DD125:DD130)</f>
        <v>3452719.197</v>
      </c>
      <c r="DF180" s="38">
        <f>DF100+(DE150-DF141)+DF159+DF160+DF161+DF163+SUMIF('Background Data'!$A$75:$A$79,'Background Data'!$A$19,'Data Tables'!DF103:DF108)-SUM(DE125:DE130)</f>
        <v>3454290.345</v>
      </c>
      <c r="DG180" s="38">
        <f>DG100+(DF150-DG141)+DG159+DG160+DG161+DG163+SUMIF('Background Data'!$A$75:$A$79,'Background Data'!$A$19,'Data Tables'!DG103:DG108)-SUM(DF125:DF130)</f>
        <v>3455889.209</v>
      </c>
      <c r="DH180" s="38">
        <f>DH100+(DG150-DH141)+DH159+DH160+DH161+DH163+SUMIF('Background Data'!$A$75:$A$79,'Background Data'!$A$19,'Data Tables'!DH103:DH108)-SUM(DG125:DG130)</f>
        <v>3457318.689</v>
      </c>
      <c r="DI180" s="38">
        <f>DI100+(DH150-DI141)+DI159+DI160+DI161+DI163+SUMIF('Background Data'!$A$75:$A$79,'Background Data'!$A$19,'Data Tables'!DI103:DI108)-SUM(DH125:DH130)</f>
        <v>3459372.956</v>
      </c>
      <c r="DJ180" s="38">
        <f>DJ100+(DI150-DJ141)+DJ159+DJ160+DJ161+DJ163+SUMIF('Background Data'!$A$75:$A$79,'Background Data'!$A$19,'Data Tables'!DJ103:DJ108)-SUM(DI125:DI130)</f>
        <v>3461203.521</v>
      </c>
      <c r="DK180" s="38">
        <f>DK100+(DJ150-DK141)+DK159+DK160+DK161+DK163+SUMIF('Background Data'!$A$75:$A$79,'Background Data'!$A$19,'Data Tables'!DK103:DK108)-SUM(DJ125:DJ130)</f>
        <v>3463253.926</v>
      </c>
      <c r="DL180" s="38">
        <f>DL100+(DK150-DL141)+DL159+DL160+DL161+DL163+SUMIF('Background Data'!$A$75:$A$79,'Background Data'!$A$19,'Data Tables'!DL103:DL108)-SUM(DK125:DK130)</f>
        <v>3465237.982</v>
      </c>
      <c r="DM180" s="38">
        <f>DM100+(DL150-DM141)+DM159+DM160+DM161+DM163+SUMIF('Background Data'!$A$75:$A$79,'Background Data'!$A$19,'Data Tables'!DM103:DM108)-SUM(DL125:DL130)</f>
        <v>3467417.134</v>
      </c>
      <c r="DN180" s="38">
        <f>DN100+(DM150-DN141)+DN159+DN160+DN161+DN163+SUMIF('Background Data'!$A$75:$A$79,'Background Data'!$A$19,'Data Tables'!DN103:DN108)-SUM(DM125:DM130)</f>
        <v>3469595.973</v>
      </c>
      <c r="DO180" s="38">
        <f>DO100+(DN150-DO141)+DO159+DO160+DO161+DO163+SUMIF('Background Data'!$A$75:$A$79,'Background Data'!$A$19,'Data Tables'!DO103:DO108)-SUM(DN125:DN130)</f>
        <v>3471766.875</v>
      </c>
      <c r="DP180" s="38">
        <f>DP100+(DO150-DP141)+DP159+DP160+DP161+DP163+SUMIF('Background Data'!$A$75:$A$79,'Background Data'!$A$19,'Data Tables'!DP103:DP108)-SUM(DO125:DO130)</f>
        <v>3474096.804</v>
      </c>
      <c r="DQ180" s="38">
        <f>DQ100+(DP150-DQ141)+DQ159+DQ160+DQ161+DQ163+SUMIF('Background Data'!$A$75:$A$79,'Background Data'!$A$19,'Data Tables'!DQ103:DQ108)-SUM(DP125:DP130)</f>
        <v>3476370.681</v>
      </c>
      <c r="DR180" s="38">
        <f>DR100+(DQ150-DR141)+DR159+DR160+DR161+DR163+SUMIF('Background Data'!$A$75:$A$79,'Background Data'!$A$19,'Data Tables'!DR103:DR108)-SUM(DQ125:DQ130)</f>
        <v>3478780.411</v>
      </c>
    </row>
    <row r="181">
      <c r="B181" s="277" t="s">
        <v>299</v>
      </c>
      <c r="C181" s="38">
        <f>'Fund Raising'!$C$10-'Data Tables'!C43-C59</f>
        <v>85375694.44</v>
      </c>
      <c r="D181" s="38">
        <f>'Fund Raising'!$C$10-'Data Tables'!D43-D59</f>
        <v>84523611.11</v>
      </c>
      <c r="E181" s="38">
        <f>'Fund Raising'!$C$10-'Data Tables'!E43-E59</f>
        <v>83671527.78</v>
      </c>
      <c r="F181" s="38">
        <f>'Fund Raising'!$C$10-'Data Tables'!F43-F59</f>
        <v>82819444.44</v>
      </c>
      <c r="G181" s="38">
        <f>'Fund Raising'!$C$10-'Data Tables'!G43-G59</f>
        <v>81967361.11</v>
      </c>
      <c r="H181" s="38">
        <f>'Fund Raising'!$C$10-'Data Tables'!H43-H59</f>
        <v>81115277.78</v>
      </c>
      <c r="I181" s="38">
        <f>'Fund Raising'!$C$10-'Data Tables'!I43-I59</f>
        <v>78932175.93</v>
      </c>
      <c r="J181" s="38">
        <f>'Fund Raising'!$C$10-'Data Tables'!J43-J59</f>
        <v>76749074.07</v>
      </c>
      <c r="K181" s="38">
        <f>'Fund Raising'!$C$10-'Data Tables'!K43-K59</f>
        <v>74565972.22</v>
      </c>
      <c r="L181" s="38">
        <f>'Fund Raising'!$C$10-'Data Tables'!L43-L59</f>
        <v>72382870.37</v>
      </c>
      <c r="M181" s="38">
        <f>'Fund Raising'!$C$10-'Data Tables'!M43-M59</f>
        <v>70199768.52</v>
      </c>
      <c r="N181" s="38">
        <f>'Fund Raising'!$C$10-'Data Tables'!N43-N59</f>
        <v>68016666.67</v>
      </c>
      <c r="O181" s="38">
        <f>'Fund Raising'!$C$10-'Data Tables'!O43-O59</f>
        <v>65833564.81</v>
      </c>
      <c r="P181" s="38">
        <f>'Fund Raising'!$C$10-'Data Tables'!P43-P59</f>
        <v>63650462.96</v>
      </c>
      <c r="Q181" s="38">
        <f>'Fund Raising'!$C$10-'Data Tables'!Q43-Q59</f>
        <v>61467361.11</v>
      </c>
      <c r="R181" s="38">
        <f>'Fund Raising'!$C$10-'Data Tables'!R43-R59</f>
        <v>59284259.26</v>
      </c>
      <c r="S181" s="38">
        <f>'Fund Raising'!$C$10-'Data Tables'!S43-S59</f>
        <v>57101157.41</v>
      </c>
      <c r="T181" s="38">
        <f>'Fund Raising'!$C$10-'Data Tables'!T43-T59</f>
        <v>54918055.56</v>
      </c>
      <c r="U181" s="38">
        <f>'Fund Raising'!$C$10-'Data Tables'!U43-U59</f>
        <v>52734953.7</v>
      </c>
      <c r="V181" s="38">
        <f>'Fund Raising'!$C$10-'Data Tables'!V43-V59</f>
        <v>50551851.85</v>
      </c>
      <c r="W181" s="38">
        <f>'Fund Raising'!$C$10-'Data Tables'!W43-W59</f>
        <v>48368750</v>
      </c>
      <c r="X181" s="38">
        <f>'Fund Raising'!$C$10-'Data Tables'!X43-X59</f>
        <v>46185648.15</v>
      </c>
      <c r="Y181" s="38">
        <f>'Fund Raising'!$C$10-'Data Tables'!Y43-Y59</f>
        <v>44002546.3</v>
      </c>
      <c r="Z181" s="38">
        <f>'Fund Raising'!$C$10-'Data Tables'!Z43-Z59</f>
        <v>41819444.44</v>
      </c>
      <c r="AA181" s="38">
        <f>'Fund Raising'!$C$10-'Data Tables'!AA43-AA59</f>
        <v>39969675.93</v>
      </c>
      <c r="AB181" s="38">
        <f>'Fund Raising'!$C$10-'Data Tables'!AB43-AB59</f>
        <v>38119907.41</v>
      </c>
      <c r="AC181" s="38">
        <f>'Fund Raising'!$C$10-'Data Tables'!AC43-AC59</f>
        <v>36270138.89</v>
      </c>
      <c r="AD181" s="38">
        <f>'Fund Raising'!$C$10-'Data Tables'!AD43-AD59</f>
        <v>34420370.37</v>
      </c>
      <c r="AE181" s="38">
        <f>'Fund Raising'!$C$10-'Data Tables'!AE43-AE59</f>
        <v>32570601.85</v>
      </c>
      <c r="AF181" s="38">
        <f>'Fund Raising'!$C$10-'Data Tables'!AF43-AF59</f>
        <v>30720833.33</v>
      </c>
      <c r="AG181" s="38">
        <f>'Fund Raising'!$C$10-'Data Tables'!AG43-AG59</f>
        <v>29611805.56</v>
      </c>
      <c r="AH181" s="38">
        <f>'Fund Raising'!$C$10-'Data Tables'!AH43-AH59</f>
        <v>28502777.78</v>
      </c>
      <c r="AI181" s="38">
        <f>'Fund Raising'!$C$10-'Data Tables'!AI43-AI59</f>
        <v>27393750</v>
      </c>
      <c r="AJ181" s="38">
        <f>'Fund Raising'!$C$10-'Data Tables'!AJ43-AJ59</f>
        <v>26284722.22</v>
      </c>
      <c r="AK181" s="38">
        <f>'Fund Raising'!$C$10-'Data Tables'!AK43-AK59</f>
        <v>25175694.44</v>
      </c>
      <c r="AL181" s="38">
        <f>'Fund Raising'!$C$10-'Data Tables'!AL43-AL59</f>
        <v>24066666.67</v>
      </c>
      <c r="AM181" s="38">
        <f>'Fund Raising'!$C$10-'Data Tables'!AM43-AM59</f>
        <v>22957638.89</v>
      </c>
      <c r="AN181" s="38">
        <f>'Fund Raising'!$C$10-'Data Tables'!AN43-AN59</f>
        <v>21848611.11</v>
      </c>
      <c r="AO181" s="38">
        <f>'Fund Raising'!$C$10-'Data Tables'!AO43-AO59</f>
        <v>20739583.33</v>
      </c>
      <c r="AP181" s="38">
        <f>'Fund Raising'!$C$10-'Data Tables'!AP43-AP59</f>
        <v>19630555.56</v>
      </c>
      <c r="AQ181" s="38">
        <f>'Fund Raising'!$C$10-'Data Tables'!AQ43-AQ59</f>
        <v>18521527.78</v>
      </c>
      <c r="AR181" s="38">
        <f>'Fund Raising'!$C$10-'Data Tables'!AR43-AR59</f>
        <v>17412500</v>
      </c>
      <c r="AS181" s="38">
        <f>'Fund Raising'!$C$10-'Data Tables'!AS43-AS59</f>
        <v>16997916.67</v>
      </c>
      <c r="AT181" s="38">
        <f>'Fund Raising'!$C$10-'Data Tables'!AT43-AT59</f>
        <v>16583333.33</v>
      </c>
      <c r="AU181" s="38">
        <f>'Fund Raising'!$C$10-'Data Tables'!AU43-AU59</f>
        <v>16168750</v>
      </c>
      <c r="AV181" s="38">
        <f>'Fund Raising'!$C$10-'Data Tables'!AV43-AV59</f>
        <v>15754166.67</v>
      </c>
      <c r="AW181" s="38">
        <f>'Fund Raising'!$C$10-'Data Tables'!AW43-AW59</f>
        <v>15339583.33</v>
      </c>
      <c r="AX181" s="38">
        <f>'Fund Raising'!$C$10-'Data Tables'!AX43-AX59</f>
        <v>14925000</v>
      </c>
      <c r="AY181" s="38">
        <f>'Fund Raising'!$C$10-'Data Tables'!AY43-AY59</f>
        <v>14510416.67</v>
      </c>
      <c r="AZ181" s="38">
        <f>'Fund Raising'!$C$10-'Data Tables'!AZ43-AZ59</f>
        <v>14095833.33</v>
      </c>
      <c r="BA181" s="38">
        <f>'Fund Raising'!$C$10-'Data Tables'!BA43-BA59</f>
        <v>13681250</v>
      </c>
      <c r="BB181" s="38">
        <f>'Fund Raising'!$C$10-'Data Tables'!BB43-BB59</f>
        <v>13266666.67</v>
      </c>
      <c r="BC181" s="38">
        <f>'Fund Raising'!$C$10-'Data Tables'!BC43-BC59</f>
        <v>12852083.33</v>
      </c>
      <c r="BD181" s="38">
        <f>'Fund Raising'!$C$10-'Data Tables'!BD43-BD59</f>
        <v>12437500</v>
      </c>
      <c r="BE181" s="38">
        <f>'Fund Raising'!$C$10-'Data Tables'!BE43-BE59</f>
        <v>12022916.67</v>
      </c>
      <c r="BF181" s="38">
        <f>'Fund Raising'!$C$10-'Data Tables'!BF43-BF59</f>
        <v>11608333.33</v>
      </c>
      <c r="BG181" s="38">
        <f>'Fund Raising'!$C$10-'Data Tables'!BG43-BG59</f>
        <v>11193750</v>
      </c>
      <c r="BH181" s="38">
        <f>'Fund Raising'!$C$10-'Data Tables'!BH43-BH59</f>
        <v>10779166.67</v>
      </c>
      <c r="BI181" s="38">
        <f>'Fund Raising'!$C$10-'Data Tables'!BI43-BI59</f>
        <v>10364583.33</v>
      </c>
      <c r="BJ181" s="38">
        <f>'Fund Raising'!$C$10-'Data Tables'!BJ43-BJ59</f>
        <v>9950000</v>
      </c>
      <c r="BK181" s="38">
        <f>'Fund Raising'!$C$10-'Data Tables'!BK43-BK59</f>
        <v>9535416.667</v>
      </c>
      <c r="BL181" s="38">
        <f>'Fund Raising'!$C$10-'Data Tables'!BL43-BL59</f>
        <v>9120833.333</v>
      </c>
      <c r="BM181" s="38">
        <f>'Fund Raising'!$C$10-'Data Tables'!BM43-BM59</f>
        <v>8706250</v>
      </c>
      <c r="BN181" s="38">
        <f>'Fund Raising'!$C$10-'Data Tables'!BN43-BN59</f>
        <v>8291666.667</v>
      </c>
      <c r="BO181" s="38">
        <f>'Fund Raising'!$C$10-'Data Tables'!BO43-BO59</f>
        <v>7877083.333</v>
      </c>
      <c r="BP181" s="38">
        <f>'Fund Raising'!$C$10-'Data Tables'!BP43-BP59</f>
        <v>7462500</v>
      </c>
      <c r="BQ181" s="38">
        <f>'Fund Raising'!$C$10-'Data Tables'!BQ43-BQ59</f>
        <v>7047916.667</v>
      </c>
      <c r="BR181" s="38">
        <f>'Fund Raising'!$C$10-'Data Tables'!BR43-BR59</f>
        <v>6633333.333</v>
      </c>
      <c r="BS181" s="38">
        <f>'Fund Raising'!$C$10-'Data Tables'!BS43-BS59</f>
        <v>6218750</v>
      </c>
      <c r="BT181" s="38">
        <f>'Fund Raising'!$C$10-'Data Tables'!BT43-BT59</f>
        <v>5804166.667</v>
      </c>
      <c r="BU181" s="38">
        <f>'Fund Raising'!$C$10-'Data Tables'!BU43-BU59</f>
        <v>5389583.333</v>
      </c>
      <c r="BV181" s="38">
        <f>'Fund Raising'!$C$10-'Data Tables'!BV43-BV59</f>
        <v>4975000</v>
      </c>
      <c r="BW181" s="38">
        <f>'Fund Raising'!$C$10-'Data Tables'!BW43-BW59</f>
        <v>4560416.667</v>
      </c>
      <c r="BX181" s="38">
        <f>'Fund Raising'!$C$10-'Data Tables'!BX43-BX59</f>
        <v>4145833.333</v>
      </c>
      <c r="BY181" s="38">
        <f>'Fund Raising'!$C$10-'Data Tables'!BY43-BY59</f>
        <v>3731250</v>
      </c>
      <c r="BZ181" s="38">
        <f>'Fund Raising'!$C$10-'Data Tables'!BZ43-BZ59</f>
        <v>3316666.667</v>
      </c>
      <c r="CA181" s="38">
        <f>'Fund Raising'!$C$10-'Data Tables'!CA43-CA59</f>
        <v>2902083.333</v>
      </c>
      <c r="CB181" s="38">
        <f>'Fund Raising'!$C$10-'Data Tables'!CB43-CB59</f>
        <v>2487500</v>
      </c>
      <c r="CC181" s="38">
        <f>'Fund Raising'!$C$10-'Data Tables'!CC43-CC59</f>
        <v>2072916.667</v>
      </c>
      <c r="CD181" s="38">
        <f>'Fund Raising'!$C$10-'Data Tables'!CD43-CD59</f>
        <v>1658333.333</v>
      </c>
      <c r="CE181" s="38">
        <f>'Fund Raising'!$C$10-'Data Tables'!CE43-CE59</f>
        <v>1243750</v>
      </c>
      <c r="CF181" s="38">
        <f>'Fund Raising'!$C$10-'Data Tables'!CF43-CF59</f>
        <v>829166.6667</v>
      </c>
      <c r="CG181" s="38">
        <f>'Fund Raising'!$C$10-'Data Tables'!CG43-CG59</f>
        <v>414583.3333</v>
      </c>
      <c r="CH181" s="38">
        <f>'Fund Raising'!$C$10-'Data Tables'!CH43-CH59</f>
        <v>0.0000002235174179</v>
      </c>
      <c r="CI181" s="38">
        <f>'Fund Raising'!$C$10-'Data Tables'!CI43-CI59</f>
        <v>0.0000002235174179</v>
      </c>
      <c r="CJ181" s="38">
        <f>'Fund Raising'!$C$10-'Data Tables'!CJ43-CJ59</f>
        <v>0.0000002235174179</v>
      </c>
      <c r="CK181" s="38">
        <f>'Fund Raising'!$C$10-'Data Tables'!CK43-CK59</f>
        <v>0.0000002235174179</v>
      </c>
      <c r="CL181" s="38">
        <f>'Fund Raising'!$C$10-'Data Tables'!CL43-CL59</f>
        <v>0.0000002235174179</v>
      </c>
      <c r="CM181" s="38">
        <f>'Fund Raising'!$C$10-'Data Tables'!CM43-CM59</f>
        <v>0.0000002235174179</v>
      </c>
      <c r="CN181" s="38">
        <f>'Fund Raising'!$C$10-'Data Tables'!CN43-CN59</f>
        <v>0.0000002235174179</v>
      </c>
      <c r="CO181" s="38">
        <f>'Fund Raising'!$C$10-'Data Tables'!CO43-CO59</f>
        <v>0.0000002235174179</v>
      </c>
      <c r="CP181" s="38">
        <f>'Fund Raising'!$C$10-'Data Tables'!CP43-CP59</f>
        <v>0.0000002235174179</v>
      </c>
      <c r="CQ181" s="38">
        <f>'Fund Raising'!$C$10-'Data Tables'!CQ43-CQ59</f>
        <v>0.0000002235174179</v>
      </c>
      <c r="CR181" s="38">
        <f>'Fund Raising'!$C$10-'Data Tables'!CR43-CR59</f>
        <v>0.0000002235174179</v>
      </c>
      <c r="CS181" s="38">
        <f>'Fund Raising'!$C$10-'Data Tables'!CS43-CS59</f>
        <v>0.0000002235174179</v>
      </c>
      <c r="CT181" s="38">
        <f>'Fund Raising'!$C$10-'Data Tables'!CT43-CT59</f>
        <v>0.0000002235174179</v>
      </c>
      <c r="CU181" s="38">
        <f>'Fund Raising'!$C$10-'Data Tables'!CU43-CU59</f>
        <v>0.0000002235174179</v>
      </c>
      <c r="CV181" s="38">
        <f>'Fund Raising'!$C$10-'Data Tables'!CV43-CV59</f>
        <v>0.0000002235174179</v>
      </c>
      <c r="CW181" s="38">
        <f>'Fund Raising'!$C$10-'Data Tables'!CW43-CW59</f>
        <v>0.0000002235174179</v>
      </c>
      <c r="CX181" s="38">
        <f>'Fund Raising'!$C$10-'Data Tables'!CX43-CX59</f>
        <v>0.0000002235174179</v>
      </c>
      <c r="CY181" s="38">
        <f>'Fund Raising'!$C$10-'Data Tables'!CY43-CY59</f>
        <v>0.0000002235174179</v>
      </c>
      <c r="CZ181" s="38">
        <f>'Fund Raising'!$C$10-'Data Tables'!CZ43-CZ59</f>
        <v>0.0000002235174179</v>
      </c>
      <c r="DA181" s="38">
        <f>'Fund Raising'!$C$10-'Data Tables'!DA43-DA59</f>
        <v>0.0000002235174179</v>
      </c>
      <c r="DB181" s="38">
        <f>'Fund Raising'!$C$10-'Data Tables'!DB43-DB59</f>
        <v>0.0000002235174179</v>
      </c>
      <c r="DC181" s="38">
        <f>'Fund Raising'!$C$10-'Data Tables'!DC43-DC59</f>
        <v>0.0000002235174179</v>
      </c>
      <c r="DD181" s="38">
        <f>'Fund Raising'!$C$10-'Data Tables'!DD43-DD59</f>
        <v>0.0000002235174179</v>
      </c>
      <c r="DE181" s="38">
        <f>'Fund Raising'!$C$10-'Data Tables'!DE43-DE59</f>
        <v>0.0000002235174179</v>
      </c>
      <c r="DF181" s="38">
        <f>'Fund Raising'!$C$10-'Data Tables'!DF43-DF59</f>
        <v>0.0000002235174179</v>
      </c>
      <c r="DG181" s="38">
        <f>'Fund Raising'!$C$10-'Data Tables'!DG43-DG59</f>
        <v>0.0000002235174179</v>
      </c>
      <c r="DH181" s="38">
        <f>'Fund Raising'!$C$10-'Data Tables'!DH43-DH59</f>
        <v>0.0000002235174179</v>
      </c>
      <c r="DI181" s="38">
        <f>'Fund Raising'!$C$10-'Data Tables'!DI43-DI59</f>
        <v>0.0000002235174179</v>
      </c>
      <c r="DJ181" s="38">
        <f>'Fund Raising'!$C$10-'Data Tables'!DJ43-DJ59</f>
        <v>0.0000002235174179</v>
      </c>
      <c r="DK181" s="38">
        <f>'Fund Raising'!$C$10-'Data Tables'!DK43-DK59</f>
        <v>0.0000002235174179</v>
      </c>
      <c r="DL181" s="38">
        <f>'Fund Raising'!$C$10-'Data Tables'!DL43-DL59</f>
        <v>0.0000002235174179</v>
      </c>
      <c r="DM181" s="38">
        <f>'Fund Raising'!$C$10-'Data Tables'!DM43-DM59</f>
        <v>0.0000002235174179</v>
      </c>
      <c r="DN181" s="38">
        <f>'Fund Raising'!$C$10-'Data Tables'!DN43-DN59</f>
        <v>0.0000002235174179</v>
      </c>
      <c r="DO181" s="38">
        <f>'Fund Raising'!$C$10-'Data Tables'!DO43-DO59</f>
        <v>0.0000002235174179</v>
      </c>
      <c r="DP181" s="38">
        <f>'Fund Raising'!$C$10-'Data Tables'!DP43-DP59</f>
        <v>0.0000002235174179</v>
      </c>
      <c r="DQ181" s="38">
        <f>'Fund Raising'!$C$10-'Data Tables'!DQ43-DQ59</f>
        <v>0.0000002235174179</v>
      </c>
      <c r="DR181" s="38">
        <f>'Fund Raising'!$C$10-'Data Tables'!DR43-DR59</f>
        <v>0.0000002235174179</v>
      </c>
    </row>
    <row r="182" ht="14.25" customHeight="1">
      <c r="B182" s="277" t="s">
        <v>300</v>
      </c>
      <c r="C182" s="38">
        <f t="shared" ref="C182:DR182" si="97">SUM(C174:C180)+C109+C110-C112</f>
        <v>14624305.56</v>
      </c>
      <c r="D182" s="38">
        <f t="shared" si="97"/>
        <v>15476388.89</v>
      </c>
      <c r="E182" s="38">
        <f t="shared" si="97"/>
        <v>16328472.22</v>
      </c>
      <c r="F182" s="38">
        <f t="shared" si="97"/>
        <v>17180555.56</v>
      </c>
      <c r="G182" s="38">
        <f t="shared" si="97"/>
        <v>18032638.89</v>
      </c>
      <c r="H182" s="38">
        <f t="shared" si="97"/>
        <v>18884722.22</v>
      </c>
      <c r="I182" s="38">
        <f t="shared" si="97"/>
        <v>21067824.07</v>
      </c>
      <c r="J182" s="38">
        <f t="shared" si="97"/>
        <v>23250925.93</v>
      </c>
      <c r="K182" s="38">
        <f t="shared" si="97"/>
        <v>25434027.78</v>
      </c>
      <c r="L182" s="38">
        <f t="shared" si="97"/>
        <v>27617129.63</v>
      </c>
      <c r="M182" s="38">
        <f t="shared" si="97"/>
        <v>29800231.48</v>
      </c>
      <c r="N182" s="38">
        <f t="shared" si="97"/>
        <v>31983333.33</v>
      </c>
      <c r="O182" s="38">
        <f t="shared" si="97"/>
        <v>34166435.19</v>
      </c>
      <c r="P182" s="38">
        <f t="shared" si="97"/>
        <v>36349537.04</v>
      </c>
      <c r="Q182" s="38">
        <f t="shared" si="97"/>
        <v>38532638.89</v>
      </c>
      <c r="R182" s="38">
        <f t="shared" si="97"/>
        <v>40715740.74</v>
      </c>
      <c r="S182" s="38">
        <f t="shared" si="97"/>
        <v>42898842.59</v>
      </c>
      <c r="T182" s="38">
        <f t="shared" si="97"/>
        <v>45081944.44</v>
      </c>
      <c r="U182" s="38">
        <f t="shared" si="97"/>
        <v>47265046.3</v>
      </c>
      <c r="V182" s="38">
        <f t="shared" si="97"/>
        <v>49448148.15</v>
      </c>
      <c r="W182" s="38">
        <f t="shared" si="97"/>
        <v>51631250</v>
      </c>
      <c r="X182" s="38">
        <f t="shared" si="97"/>
        <v>53814351.85</v>
      </c>
      <c r="Y182" s="38">
        <f t="shared" si="97"/>
        <v>55997453.7</v>
      </c>
      <c r="Z182" s="38">
        <f t="shared" si="97"/>
        <v>58180555.56</v>
      </c>
      <c r="AA182" s="38">
        <f t="shared" si="97"/>
        <v>60030324.07</v>
      </c>
      <c r="AB182" s="38">
        <f t="shared" si="97"/>
        <v>61880092.59</v>
      </c>
      <c r="AC182" s="38">
        <f t="shared" si="97"/>
        <v>63729861.11</v>
      </c>
      <c r="AD182" s="38">
        <f t="shared" si="97"/>
        <v>65579629.63</v>
      </c>
      <c r="AE182" s="38">
        <f t="shared" si="97"/>
        <v>67429398.15</v>
      </c>
      <c r="AF182" s="38">
        <f t="shared" si="97"/>
        <v>69279166.67</v>
      </c>
      <c r="AG182" s="38">
        <f t="shared" si="97"/>
        <v>70388194.44</v>
      </c>
      <c r="AH182" s="38">
        <f t="shared" si="97"/>
        <v>71497222.22</v>
      </c>
      <c r="AI182" s="38">
        <f t="shared" si="97"/>
        <v>72606250</v>
      </c>
      <c r="AJ182" s="38">
        <f t="shared" si="97"/>
        <v>73715277.78</v>
      </c>
      <c r="AK182" s="38">
        <f t="shared" si="97"/>
        <v>74824305.56</v>
      </c>
      <c r="AL182" s="38">
        <f t="shared" si="97"/>
        <v>75933333.33</v>
      </c>
      <c r="AM182" s="38">
        <f t="shared" si="97"/>
        <v>77042361.11</v>
      </c>
      <c r="AN182" s="38">
        <f t="shared" si="97"/>
        <v>78151388.89</v>
      </c>
      <c r="AO182" s="38">
        <f t="shared" si="97"/>
        <v>79260416.67</v>
      </c>
      <c r="AP182" s="38">
        <f t="shared" si="97"/>
        <v>80369444.44</v>
      </c>
      <c r="AQ182" s="38">
        <f t="shared" si="97"/>
        <v>81478472.22</v>
      </c>
      <c r="AR182" s="38">
        <f t="shared" si="97"/>
        <v>82587500</v>
      </c>
      <c r="AS182" s="38">
        <f t="shared" si="97"/>
        <v>83002083.33</v>
      </c>
      <c r="AT182" s="38">
        <f t="shared" si="97"/>
        <v>83416666.67</v>
      </c>
      <c r="AU182" s="38">
        <f t="shared" si="97"/>
        <v>83831250</v>
      </c>
      <c r="AV182" s="38">
        <f t="shared" si="97"/>
        <v>84245833.33</v>
      </c>
      <c r="AW182" s="38">
        <f t="shared" si="97"/>
        <v>84660416.67</v>
      </c>
      <c r="AX182" s="38">
        <f t="shared" si="97"/>
        <v>85075000</v>
      </c>
      <c r="AY182" s="38">
        <f t="shared" si="97"/>
        <v>85489583.33</v>
      </c>
      <c r="AZ182" s="38">
        <f t="shared" si="97"/>
        <v>85904166.67</v>
      </c>
      <c r="BA182" s="38">
        <f t="shared" si="97"/>
        <v>86318750</v>
      </c>
      <c r="BB182" s="38">
        <f t="shared" si="97"/>
        <v>86733333.33</v>
      </c>
      <c r="BC182" s="38">
        <f t="shared" si="97"/>
        <v>87147916.67</v>
      </c>
      <c r="BD182" s="38">
        <f t="shared" si="97"/>
        <v>87562500</v>
      </c>
      <c r="BE182" s="38">
        <f t="shared" si="97"/>
        <v>87977083.33</v>
      </c>
      <c r="BF182" s="38">
        <f t="shared" si="97"/>
        <v>88391666.67</v>
      </c>
      <c r="BG182" s="38">
        <f t="shared" si="97"/>
        <v>88806250</v>
      </c>
      <c r="BH182" s="38">
        <f t="shared" si="97"/>
        <v>89220833.33</v>
      </c>
      <c r="BI182" s="38">
        <f t="shared" si="97"/>
        <v>89635416.67</v>
      </c>
      <c r="BJ182" s="38">
        <f t="shared" si="97"/>
        <v>90050000</v>
      </c>
      <c r="BK182" s="38">
        <f t="shared" si="97"/>
        <v>90464583.33</v>
      </c>
      <c r="BL182" s="38">
        <f t="shared" si="97"/>
        <v>90879166.67</v>
      </c>
      <c r="BM182" s="38">
        <f t="shared" si="97"/>
        <v>91293750</v>
      </c>
      <c r="BN182" s="38">
        <f t="shared" si="97"/>
        <v>91708333.33</v>
      </c>
      <c r="BO182" s="38">
        <f t="shared" si="97"/>
        <v>92122916.67</v>
      </c>
      <c r="BP182" s="38">
        <f t="shared" si="97"/>
        <v>92537500</v>
      </c>
      <c r="BQ182" s="38">
        <f t="shared" si="97"/>
        <v>92952083.33</v>
      </c>
      <c r="BR182" s="38">
        <f t="shared" si="97"/>
        <v>93366666.67</v>
      </c>
      <c r="BS182" s="38">
        <f t="shared" si="97"/>
        <v>93781250</v>
      </c>
      <c r="BT182" s="38">
        <f t="shared" si="97"/>
        <v>94195833.33</v>
      </c>
      <c r="BU182" s="38">
        <f t="shared" si="97"/>
        <v>94610416.67</v>
      </c>
      <c r="BV182" s="38">
        <f t="shared" si="97"/>
        <v>95025000</v>
      </c>
      <c r="BW182" s="38">
        <f t="shared" si="97"/>
        <v>95439583.33</v>
      </c>
      <c r="BX182" s="38">
        <f t="shared" si="97"/>
        <v>95854166.67</v>
      </c>
      <c r="BY182" s="38">
        <f t="shared" si="97"/>
        <v>96268750</v>
      </c>
      <c r="BZ182" s="38">
        <f t="shared" si="97"/>
        <v>96683333.33</v>
      </c>
      <c r="CA182" s="38">
        <f t="shared" si="97"/>
        <v>97097916.67</v>
      </c>
      <c r="CB182" s="38">
        <f t="shared" si="97"/>
        <v>97512500</v>
      </c>
      <c r="CC182" s="38">
        <f t="shared" si="97"/>
        <v>97927083.33</v>
      </c>
      <c r="CD182" s="38">
        <f t="shared" si="97"/>
        <v>98341666.67</v>
      </c>
      <c r="CE182" s="38">
        <f t="shared" si="97"/>
        <v>98756250</v>
      </c>
      <c r="CF182" s="38">
        <f t="shared" si="97"/>
        <v>99170833.33</v>
      </c>
      <c r="CG182" s="38">
        <f t="shared" si="97"/>
        <v>99585416.67</v>
      </c>
      <c r="CH182" s="38">
        <f t="shared" si="97"/>
        <v>100000000</v>
      </c>
      <c r="CI182" s="38">
        <f t="shared" si="97"/>
        <v>100000000</v>
      </c>
      <c r="CJ182" s="38">
        <f t="shared" si="97"/>
        <v>100000000</v>
      </c>
      <c r="CK182" s="38">
        <f t="shared" si="97"/>
        <v>100000000</v>
      </c>
      <c r="CL182" s="38">
        <f t="shared" si="97"/>
        <v>100000000</v>
      </c>
      <c r="CM182" s="38">
        <f t="shared" si="97"/>
        <v>100000000</v>
      </c>
      <c r="CN182" s="38">
        <f t="shared" si="97"/>
        <v>100000000</v>
      </c>
      <c r="CO182" s="38">
        <f t="shared" si="97"/>
        <v>100000000</v>
      </c>
      <c r="CP182" s="38">
        <f t="shared" si="97"/>
        <v>100000000</v>
      </c>
      <c r="CQ182" s="38">
        <f t="shared" si="97"/>
        <v>100000000</v>
      </c>
      <c r="CR182" s="38">
        <f t="shared" si="97"/>
        <v>100000000</v>
      </c>
      <c r="CS182" s="38">
        <f t="shared" si="97"/>
        <v>100000000</v>
      </c>
      <c r="CT182" s="38">
        <f t="shared" si="97"/>
        <v>100000000</v>
      </c>
      <c r="CU182" s="38">
        <f t="shared" si="97"/>
        <v>100000000</v>
      </c>
      <c r="CV182" s="38">
        <f t="shared" si="97"/>
        <v>100000000</v>
      </c>
      <c r="CW182" s="38">
        <f t="shared" si="97"/>
        <v>100000000</v>
      </c>
      <c r="CX182" s="38">
        <f t="shared" si="97"/>
        <v>100000000</v>
      </c>
      <c r="CY182" s="38">
        <f t="shared" si="97"/>
        <v>100000000</v>
      </c>
      <c r="CZ182" s="38">
        <f t="shared" si="97"/>
        <v>100000000</v>
      </c>
      <c r="DA182" s="38">
        <f t="shared" si="97"/>
        <v>100000000</v>
      </c>
      <c r="DB182" s="38">
        <f t="shared" si="97"/>
        <v>100000000</v>
      </c>
      <c r="DC182" s="38">
        <f t="shared" si="97"/>
        <v>100000000</v>
      </c>
      <c r="DD182" s="38">
        <f t="shared" si="97"/>
        <v>100000000</v>
      </c>
      <c r="DE182" s="38">
        <f t="shared" si="97"/>
        <v>100000000</v>
      </c>
      <c r="DF182" s="38">
        <f t="shared" si="97"/>
        <v>100000000</v>
      </c>
      <c r="DG182" s="38">
        <f t="shared" si="97"/>
        <v>100000000</v>
      </c>
      <c r="DH182" s="38">
        <f t="shared" si="97"/>
        <v>100000000</v>
      </c>
      <c r="DI182" s="38">
        <f t="shared" si="97"/>
        <v>100000000</v>
      </c>
      <c r="DJ182" s="38">
        <f t="shared" si="97"/>
        <v>100000000</v>
      </c>
      <c r="DK182" s="38">
        <f t="shared" si="97"/>
        <v>100000000</v>
      </c>
      <c r="DL182" s="38">
        <f t="shared" si="97"/>
        <v>100000000</v>
      </c>
      <c r="DM182" s="38">
        <f t="shared" si="97"/>
        <v>100000000</v>
      </c>
      <c r="DN182" s="38">
        <f t="shared" si="97"/>
        <v>100000000</v>
      </c>
      <c r="DO182" s="38">
        <f t="shared" si="97"/>
        <v>100000000</v>
      </c>
      <c r="DP182" s="38">
        <f t="shared" si="97"/>
        <v>100000000</v>
      </c>
      <c r="DQ182" s="38">
        <f t="shared" si="97"/>
        <v>100000000</v>
      </c>
      <c r="DR182" s="38">
        <f t="shared" si="97"/>
        <v>100000000</v>
      </c>
    </row>
    <row r="183" ht="14.25" customHeight="1">
      <c r="B183" s="287" t="s">
        <v>301</v>
      </c>
      <c r="C183" s="291"/>
      <c r="D183" s="291"/>
      <c r="E183" s="291"/>
      <c r="F183" s="291"/>
      <c r="G183" s="291"/>
      <c r="H183" s="291"/>
      <c r="I183" s="291"/>
      <c r="J183" s="291"/>
      <c r="K183" s="291"/>
      <c r="L183" s="291"/>
      <c r="M183" s="291"/>
      <c r="N183" s="291"/>
      <c r="O183" s="291"/>
      <c r="P183" s="291"/>
      <c r="Q183" s="291"/>
      <c r="R183" s="291"/>
      <c r="S183" s="291"/>
      <c r="T183" s="291"/>
      <c r="U183" s="291"/>
      <c r="V183" s="291"/>
      <c r="W183" s="291"/>
      <c r="X183" s="291"/>
      <c r="Y183" s="291"/>
      <c r="Z183" s="291"/>
      <c r="AA183" s="291"/>
      <c r="AB183" s="291"/>
      <c r="AC183" s="291"/>
      <c r="AD183" s="291"/>
      <c r="AE183" s="291"/>
      <c r="AF183" s="291"/>
      <c r="AG183" s="291"/>
      <c r="AH183" s="291"/>
      <c r="AI183" s="291"/>
      <c r="AJ183" s="291"/>
      <c r="AK183" s="291"/>
      <c r="AL183" s="291"/>
      <c r="AM183" s="291"/>
      <c r="AN183" s="291"/>
      <c r="AO183" s="291"/>
      <c r="AP183" s="291"/>
      <c r="AQ183" s="291"/>
      <c r="AR183" s="291"/>
      <c r="AS183" s="291"/>
      <c r="AT183" s="291"/>
      <c r="AU183" s="291"/>
      <c r="AV183" s="291"/>
      <c r="AW183" s="291"/>
      <c r="AX183" s="291"/>
      <c r="AY183" s="291"/>
      <c r="AZ183" s="291"/>
      <c r="BA183" s="291"/>
      <c r="BB183" s="291"/>
      <c r="BC183" s="291"/>
      <c r="BD183" s="291"/>
      <c r="BE183" s="291"/>
      <c r="BF183" s="291"/>
      <c r="BG183" s="291"/>
      <c r="BH183" s="291"/>
      <c r="BI183" s="291"/>
      <c r="BJ183" s="291"/>
      <c r="BK183" s="291"/>
      <c r="BL183" s="291"/>
      <c r="BM183" s="291"/>
      <c r="BN183" s="291"/>
      <c r="BO183" s="291"/>
      <c r="BP183" s="291"/>
      <c r="BQ183" s="291"/>
      <c r="BR183" s="291"/>
      <c r="BS183" s="291"/>
      <c r="BT183" s="291"/>
      <c r="BU183" s="291"/>
      <c r="BV183" s="291"/>
      <c r="BW183" s="291"/>
      <c r="BX183" s="291"/>
      <c r="BY183" s="291"/>
      <c r="BZ183" s="291"/>
      <c r="CA183" s="291"/>
      <c r="CB183" s="291"/>
      <c r="CC183" s="291"/>
      <c r="CD183" s="291"/>
      <c r="CE183" s="291"/>
      <c r="CF183" s="291"/>
      <c r="CG183" s="291"/>
      <c r="CH183" s="291"/>
      <c r="CI183" s="291"/>
      <c r="CJ183" s="291"/>
      <c r="CK183" s="291"/>
      <c r="CL183" s="291"/>
      <c r="CM183" s="291"/>
      <c r="CN183" s="291"/>
      <c r="CO183" s="291"/>
      <c r="CP183" s="291"/>
      <c r="CQ183" s="291"/>
      <c r="CR183" s="291"/>
      <c r="CS183" s="291"/>
      <c r="CT183" s="291"/>
      <c r="CU183" s="291"/>
      <c r="CV183" s="291"/>
      <c r="CW183" s="291"/>
      <c r="CX183" s="291"/>
      <c r="CY183" s="291"/>
      <c r="CZ183" s="291"/>
      <c r="DA183" s="291"/>
      <c r="DB183" s="291"/>
      <c r="DC183" s="291"/>
      <c r="DD183" s="291"/>
      <c r="DE183" s="291"/>
      <c r="DF183" s="291"/>
      <c r="DG183" s="291"/>
      <c r="DH183" s="291"/>
      <c r="DI183" s="291"/>
      <c r="DJ183" s="291"/>
      <c r="DK183" s="291"/>
      <c r="DL183" s="291"/>
      <c r="DM183" s="291"/>
      <c r="DN183" s="291"/>
      <c r="DO183" s="291"/>
      <c r="DP183" s="291"/>
      <c r="DQ183" s="291"/>
      <c r="DR183" s="291"/>
    </row>
    <row r="184" ht="14.25" customHeight="1">
      <c r="B184" s="277" t="s">
        <v>302</v>
      </c>
      <c r="C184" s="38">
        <f>Inputs!$C$81+C117-C$134</f>
        <v>2276355.513</v>
      </c>
      <c r="D184" s="38">
        <f>C184+Inputs!$C$59+Inputs!$C$60+Inputs!$C$61-Inputs!$C$66-Inputs!$C$67-D$134-Inputs!$C$68+D$117</f>
        <v>2240457.133</v>
      </c>
      <c r="E184" s="38">
        <f>D184+Inputs!$C$59+Inputs!$C$60+Inputs!$C$61-Inputs!$C$66-Inputs!$C$67-E$134-Inputs!$C$68+E$117</f>
        <v>2207530.335</v>
      </c>
      <c r="F184" s="38">
        <f>E184+Inputs!$C$59+Inputs!$C$60+Inputs!$C$61-Inputs!$C$66-Inputs!$C$67-F$134-Inputs!$C$68+F$117</f>
        <v>2176904.008</v>
      </c>
      <c r="G184" s="38">
        <f>F184+Inputs!$C$59+Inputs!$C$60+Inputs!$C$61-Inputs!$C$66-Inputs!$C$67-G$134-Inputs!$C$68+G$117</f>
        <v>2149090.756</v>
      </c>
      <c r="H184" s="38">
        <f>G184+Inputs!$C$59+Inputs!$C$60+Inputs!$C$61-Inputs!$C$66-Inputs!$C$67-H$134-Inputs!$C$68+H$117</f>
        <v>2123615.39</v>
      </c>
      <c r="I184" s="38">
        <f>H184+Inputs!$C$59+Inputs!$C$60+Inputs!$C$61-Inputs!$C$66-Inputs!$C$67-I$134-Inputs!$C$68+I$117</f>
        <v>2020999.418</v>
      </c>
      <c r="J184" s="38">
        <f>I184+Inputs!$C$59+Inputs!$C$60+Inputs!$C$61-Inputs!$C$66-Inputs!$C$67-J$134-Inputs!$C$68+J$117</f>
        <v>1921058.715</v>
      </c>
      <c r="K184" s="38">
        <f>J184+Inputs!$C$59+Inputs!$C$60+Inputs!$C$61-Inputs!$C$66-Inputs!$C$67-K$134-Inputs!$C$68+K$117</f>
        <v>1823517.506</v>
      </c>
      <c r="L184" s="38">
        <f>K184+Inputs!$C$59+Inputs!$C$60+Inputs!$C$61-Inputs!$C$66-Inputs!$C$67-L$134-Inputs!$C$68+L$117</f>
        <v>1728911.846</v>
      </c>
      <c r="M184" s="38">
        <f>L184+Inputs!$C$59+Inputs!$C$60+Inputs!$C$61-Inputs!$C$66-Inputs!$C$67-M$134-Inputs!$C$68+M$117</f>
        <v>1636749.974</v>
      </c>
      <c r="N184" s="38">
        <f>M184+Inputs!$C$59+Inputs!$C$60+Inputs!$C$61-Inputs!$C$66-Inputs!$C$67-N$134-Inputs!$C$68+N$117</f>
        <v>1547578.308</v>
      </c>
      <c r="O184" s="38">
        <f>N184+Inputs!$C$59+Inputs!$C$60+Inputs!$C$61-Inputs!$C$66-Inputs!$C$67-O$134-Inputs!$C$68+O$117</f>
        <v>1461208.005</v>
      </c>
      <c r="P184" s="38">
        <f>O184+Inputs!$C$59+Inputs!$C$60+Inputs!$C$61-Inputs!$C$66-Inputs!$C$67-P$134-Inputs!$C$68+P$117</f>
        <v>1376726.524</v>
      </c>
      <c r="Q184" s="38">
        <f>P184+Inputs!$C$59+Inputs!$C$60+Inputs!$C$61-Inputs!$C$66-Inputs!$C$67-Q$134-Inputs!$C$68+Q$117</f>
        <v>1295765.356</v>
      </c>
      <c r="R184" s="38">
        <f>Q184+Inputs!$C$59+Inputs!$C$60+Inputs!$C$61-Inputs!$C$66-Inputs!$C$67-R$134-Inputs!$C$68+R$117</f>
        <v>1217368.903</v>
      </c>
      <c r="S184" s="38">
        <f>R184+Inputs!$C$59+Inputs!$C$60+Inputs!$C$61-Inputs!$C$66-Inputs!$C$67-S$134-Inputs!$C$68+S$117</f>
        <v>1142111.401</v>
      </c>
      <c r="T184" s="38">
        <f>S184+Inputs!$C$59+Inputs!$C$60+Inputs!$C$61-Inputs!$C$66-Inputs!$C$67-T$134-Inputs!$C$68+T$117</f>
        <v>1069471.53</v>
      </c>
      <c r="U184" s="38">
        <f>T184+Inputs!$C$59+Inputs!$C$60+Inputs!$C$61-Inputs!$C$66-Inputs!$C$67-U$134-Inputs!$C$68+U$117</f>
        <v>1000035.454</v>
      </c>
      <c r="V184" s="38">
        <f>U184+Inputs!$C$59+Inputs!$C$60+Inputs!$C$61-Inputs!$C$66-Inputs!$C$67-V$134-Inputs!$C$68+V$117</f>
        <v>933604.2438</v>
      </c>
      <c r="W184" s="38">
        <f>V184+Inputs!$C$59+Inputs!$C$60+Inputs!$C$61-Inputs!$C$66-Inputs!$C$67-W$134-Inputs!$C$68+W$117</f>
        <v>869873.8338</v>
      </c>
      <c r="X184" s="38">
        <f>W184+Inputs!$C$59+Inputs!$C$60+Inputs!$C$61-Inputs!$C$66-Inputs!$C$67-X$134-Inputs!$C$68+X$117</f>
        <v>809448.7882</v>
      </c>
      <c r="Y184" s="38">
        <f>X184+Inputs!$C$59+Inputs!$C$60+Inputs!$C$61-Inputs!$C$66-Inputs!$C$67-Y$134-Inputs!$C$68+Y$117</f>
        <v>751781.1575</v>
      </c>
      <c r="Z184" s="38">
        <f>Y184+Inputs!$C$59+Inputs!$C$60+Inputs!$C$61-Inputs!$C$66-Inputs!$C$67-Z$134-Inputs!$C$68+Z$117</f>
        <v>697487.7452</v>
      </c>
      <c r="AA184" s="38">
        <f>Z184+Inputs!$C$59+Inputs!$C$60+Inputs!$C$61-Inputs!$C$66-Inputs!$C$67-AA$134-Inputs!$C$68+AA$117</f>
        <v>646358.7437</v>
      </c>
      <c r="AB184" s="38">
        <f>AA184+Inputs!$C$59+Inputs!$C$60+Inputs!$C$61-Inputs!$C$66-Inputs!$C$67-AB$134-Inputs!$C$68+AB$117</f>
        <v>597366.0758</v>
      </c>
      <c r="AC184" s="38">
        <f>AB184+Inputs!$C$59+Inputs!$C$60+Inputs!$C$61-Inputs!$C$66-Inputs!$C$67-AC$134-Inputs!$C$68+AC$117</f>
        <v>552349.1573</v>
      </c>
      <c r="AD184" s="38">
        <f>AC184+Inputs!$C$59+Inputs!$C$60+Inputs!$C$61-Inputs!$C$66-Inputs!$C$67-AD$134-Inputs!$C$68+AD$117</f>
        <v>510229.5675</v>
      </c>
      <c r="AE184" s="38">
        <f>AD184+Inputs!$C$59+Inputs!$C$60+Inputs!$C$61-Inputs!$C$66-Inputs!$C$67-AE$134-Inputs!$C$68+AE$117</f>
        <v>471653.0538</v>
      </c>
      <c r="AF184" s="38">
        <f>AE184+Inputs!$C$59+Inputs!$C$60+Inputs!$C$61-Inputs!$C$66-Inputs!$C$67-AF$134-Inputs!$C$68+AF$117</f>
        <v>436027.7556</v>
      </c>
      <c r="AG184" s="38">
        <f>AF184+Inputs!$C$59+Inputs!$C$60+Inputs!$C$61-Inputs!$C$66-Inputs!$C$67-AG$134-Inputs!$C$68+AG$117</f>
        <v>404009.8896</v>
      </c>
      <c r="AH184" s="38">
        <f>AG184+Inputs!$C$59+Inputs!$C$60+Inputs!$C$61-Inputs!$C$66-Inputs!$C$67-AH$134-Inputs!$C$68+AH$117</f>
        <v>375368.0439</v>
      </c>
      <c r="AI184" s="38">
        <f>AH184+Inputs!$C$59+Inputs!$C$60+Inputs!$C$61-Inputs!$C$66-Inputs!$C$67-AI$134-Inputs!$C$68+AI$117</f>
        <v>349751.9549</v>
      </c>
      <c r="AJ184" s="38">
        <f>AI184+Inputs!$C$59+Inputs!$C$60+Inputs!$C$61-Inputs!$C$66-Inputs!$C$67-AJ$134-Inputs!$C$68+AJ$117</f>
        <v>327831.3241</v>
      </c>
      <c r="AK184" s="38">
        <f>AJ184+Inputs!$C$59+Inputs!$C$60+Inputs!$C$61-Inputs!$C$66-Inputs!$C$67-AK$134-Inputs!$C$68+AK$117</f>
        <v>308979.2685</v>
      </c>
      <c r="AL184" s="38">
        <f>AK184+Inputs!$C$59+Inputs!$C$60+Inputs!$C$61-Inputs!$C$66-Inputs!$C$67-AL$134-Inputs!$C$68+AL$117</f>
        <v>293872.3942</v>
      </c>
      <c r="AM184" s="38">
        <f>AL184+Inputs!$C$59+Inputs!$C$60+Inputs!$C$61-Inputs!$C$66-Inputs!$C$67-AM$134-Inputs!$C$68+AM$117</f>
        <v>282258.6308</v>
      </c>
      <c r="AN184" s="38">
        <f>AM184+Inputs!$C$59+Inputs!$C$60+Inputs!$C$61-Inputs!$C$66-Inputs!$C$67-AN$134-Inputs!$C$68+AN$117</f>
        <v>272981.738</v>
      </c>
      <c r="AO184" s="38">
        <f>AN184+Inputs!$C$59+Inputs!$C$60+Inputs!$C$61-Inputs!$C$66-Inputs!$C$67-AO$134-Inputs!$C$68+AO$117</f>
        <v>268061.4813</v>
      </c>
      <c r="AP184" s="38">
        <f>AO184+Inputs!$C$59+Inputs!$C$60+Inputs!$C$61-Inputs!$C$66-Inputs!$C$67-AP$134-Inputs!$C$68+AP$117</f>
        <v>266281.5198</v>
      </c>
      <c r="AQ184" s="38">
        <f>AP184+Inputs!$C$59+Inputs!$C$60+Inputs!$C$61-Inputs!$C$66-Inputs!$C$67-AQ$134-Inputs!$C$68+AQ$117</f>
        <v>268326.011</v>
      </c>
      <c r="AR184" s="38">
        <f>AQ184+Inputs!$C$59+Inputs!$C$60+Inputs!$C$61-Inputs!$C$66-Inputs!$C$67-AR$134-Inputs!$C$68+AR$117</f>
        <v>273521.5453</v>
      </c>
      <c r="AS184" s="38">
        <f>AR184+Inputs!$C$59+Inputs!$C$60+Inputs!$C$61-Inputs!$C$66-Inputs!$C$67-AS$134-Inputs!$C$68+AS$117</f>
        <v>282550.599</v>
      </c>
      <c r="AT184" s="38">
        <f>AS184+Inputs!$C$59+Inputs!$C$60+Inputs!$C$61-Inputs!$C$66-Inputs!$C$67-AT$134-Inputs!$C$68+AT$117</f>
        <v>295127.6228</v>
      </c>
      <c r="AU184" s="38">
        <f>AT184+Inputs!$C$59+Inputs!$C$60+Inputs!$C$61-Inputs!$C$66-Inputs!$C$67-AU$134-Inputs!$C$68+AU$117</f>
        <v>310847.0275</v>
      </c>
      <c r="AV184" s="38">
        <f>AU184+Inputs!$C$59+Inputs!$C$60+Inputs!$C$61-Inputs!$C$66-Inputs!$C$67-AV$134-Inputs!$C$68+AV$117</f>
        <v>330382.7225</v>
      </c>
      <c r="AW184" s="38">
        <f>AV184+Inputs!$C$59+Inputs!$C$60+Inputs!$C$61-Inputs!$C$66-Inputs!$C$67-AW$134-Inputs!$C$68+AW$117</f>
        <v>353036.5935</v>
      </c>
      <c r="AX184" s="38">
        <f>AW184+Inputs!$C$59+Inputs!$C$60+Inputs!$C$61-Inputs!$C$66-Inputs!$C$67-AX$134-Inputs!$C$68+AX$117</f>
        <v>379472.6014</v>
      </c>
      <c r="AY184" s="38">
        <f>AX184+Inputs!$C$59+Inputs!$C$60+Inputs!$C$61-Inputs!$C$66-Inputs!$C$67-AY$134-Inputs!$C$68+AY$117</f>
        <v>409381.7046</v>
      </c>
      <c r="AZ184" s="38">
        <f>AY184+Inputs!$C$59+Inputs!$C$60+Inputs!$C$61-Inputs!$C$66-Inputs!$C$67-AZ$134-Inputs!$C$68+AZ$117</f>
        <v>441949.3577</v>
      </c>
      <c r="BA184" s="38">
        <f>AZ184+Inputs!$C$59+Inputs!$C$60+Inputs!$C$61-Inputs!$C$66-Inputs!$C$67-BA$134-Inputs!$C$68+BA$117</f>
        <v>478494.1058</v>
      </c>
      <c r="BB184" s="38">
        <f>BA184+Inputs!$C$59+Inputs!$C$60+Inputs!$C$61-Inputs!$C$66-Inputs!$C$67-BB$134-Inputs!$C$68+BB$117</f>
        <v>518026.4193</v>
      </c>
      <c r="BC184" s="38">
        <f>BB184+Inputs!$C$59+Inputs!$C$60+Inputs!$C$61-Inputs!$C$66-Inputs!$C$67-BC$134-Inputs!$C$68+BC$117</f>
        <v>561170.3196</v>
      </c>
      <c r="BD184" s="38">
        <f>BC184+Inputs!$C$59+Inputs!$C$60+Inputs!$C$61-Inputs!$C$66-Inputs!$C$67-BD$134-Inputs!$C$68+BD$117</f>
        <v>607220.5709</v>
      </c>
      <c r="BE184" s="38">
        <f>BD184+Inputs!$C$59+Inputs!$C$60+Inputs!$C$61-Inputs!$C$66-Inputs!$C$67-BE$134-Inputs!$C$68+BE$117</f>
        <v>736779.3666</v>
      </c>
      <c r="BF184" s="38">
        <f>BE184+Inputs!$C$59+Inputs!$C$60+Inputs!$C$61-Inputs!$C$66-Inputs!$C$67-BF$134-Inputs!$C$68+BF$117</f>
        <v>869516.4056</v>
      </c>
      <c r="BG184" s="38">
        <f>BF184+Inputs!$C$59+Inputs!$C$60+Inputs!$C$61-Inputs!$C$66-Inputs!$C$67-BG$134-Inputs!$C$68+BG$117</f>
        <v>1005007.744</v>
      </c>
      <c r="BH184" s="38">
        <f>BG184+Inputs!$C$59+Inputs!$C$60+Inputs!$C$61-Inputs!$C$66-Inputs!$C$67-BH$134-Inputs!$C$68+BH$117</f>
        <v>1143817.196</v>
      </c>
      <c r="BI184" s="38">
        <f>BH184+Inputs!$C$59+Inputs!$C$60+Inputs!$C$61-Inputs!$C$66-Inputs!$C$67-BI$134-Inputs!$C$68+BI$117</f>
        <v>1285262.396</v>
      </c>
      <c r="BJ184" s="38">
        <f>BI184+Inputs!$C$59+Inputs!$C$60+Inputs!$C$61-Inputs!$C$66-Inputs!$C$67-BJ$134-Inputs!$C$68+BJ$117</f>
        <v>1429878.671</v>
      </c>
      <c r="BK184" s="38">
        <f>BJ184+Inputs!$C$59+Inputs!$C$60+Inputs!$C$61-Inputs!$C$66-Inputs!$C$67-BK$134-Inputs!$C$68+BK$117</f>
        <v>1577335.66</v>
      </c>
      <c r="BL184" s="38">
        <f>BK184+Inputs!$C$59+Inputs!$C$60+Inputs!$C$61-Inputs!$C$66-Inputs!$C$67-BL$134-Inputs!$C$68+BL$117</f>
        <v>1726571.581</v>
      </c>
      <c r="BM184" s="38">
        <f>BL184+Inputs!$C$59+Inputs!$C$60+Inputs!$C$61-Inputs!$C$66-Inputs!$C$67-BM$134-Inputs!$C$68+BM$117</f>
        <v>1879216.537</v>
      </c>
      <c r="BN184" s="38">
        <f>BM184+Inputs!$C$59+Inputs!$C$60+Inputs!$C$61-Inputs!$C$66-Inputs!$C$67-BN$134-Inputs!$C$68+BN$117</f>
        <v>2034156.615</v>
      </c>
      <c r="BO184" s="38">
        <f>BN184+Inputs!$C$59+Inputs!$C$60+Inputs!$C$61-Inputs!$C$66-Inputs!$C$67-BO$134-Inputs!$C$68+BO$117</f>
        <v>2191849.653</v>
      </c>
      <c r="BP184" s="38">
        <f>BO184+Inputs!$C$59+Inputs!$C$60+Inputs!$C$61-Inputs!$C$66-Inputs!$C$67-BP$134-Inputs!$C$68+BP$117</f>
        <v>2351687.277</v>
      </c>
      <c r="BQ184" s="38">
        <f>BP184+Inputs!$C$59+Inputs!$C$60+Inputs!$C$61-Inputs!$C$66-Inputs!$C$67-BQ$134-Inputs!$C$68+BQ$117</f>
        <v>2514094.557</v>
      </c>
      <c r="BR184" s="38">
        <f>BQ184+Inputs!$C$59+Inputs!$C$60+Inputs!$C$61-Inputs!$C$66-Inputs!$C$67-BR$134-Inputs!$C$68+BR$117</f>
        <v>2678767.092</v>
      </c>
      <c r="BS184" s="38">
        <f>BR184+Inputs!$C$59+Inputs!$C$60+Inputs!$C$61-Inputs!$C$66-Inputs!$C$67-BS$134-Inputs!$C$68+BS$117</f>
        <v>2845351.137</v>
      </c>
      <c r="BT184" s="38">
        <f>BS184+Inputs!$C$59+Inputs!$C$60+Inputs!$C$61-Inputs!$C$66-Inputs!$C$67-BT$134-Inputs!$C$68+BT$117</f>
        <v>3014222.339</v>
      </c>
      <c r="BU184" s="38">
        <f>BT184+Inputs!$C$59+Inputs!$C$60+Inputs!$C$61-Inputs!$C$66-Inputs!$C$67-BU$134-Inputs!$C$68+BU$117</f>
        <v>3184850.18</v>
      </c>
      <c r="BV184" s="38">
        <f>BU184+Inputs!$C$59+Inputs!$C$60+Inputs!$C$61-Inputs!$C$66-Inputs!$C$67-BV$134-Inputs!$C$68+BV$117</f>
        <v>3357578.198</v>
      </c>
      <c r="BW184" s="38">
        <f>BV184+Inputs!$C$59+Inputs!$C$60+Inputs!$C$61-Inputs!$C$66-Inputs!$C$67-BW$134-Inputs!$C$68+BW$117</f>
        <v>3532136.921</v>
      </c>
      <c r="BX184" s="38">
        <f>BW184+Inputs!$C$59+Inputs!$C$60+Inputs!$C$61-Inputs!$C$66-Inputs!$C$67-BX$134-Inputs!$C$68+BX$117</f>
        <v>3707789.467</v>
      </c>
      <c r="BY184" s="38">
        <f>BX184+Inputs!$C$59+Inputs!$C$60+Inputs!$C$61-Inputs!$C$66-Inputs!$C$67-BY$134-Inputs!$C$68+BY$117</f>
        <v>3885597.05</v>
      </c>
      <c r="BZ184" s="38">
        <f>BY184+Inputs!$C$59+Inputs!$C$60+Inputs!$C$61-Inputs!$C$66-Inputs!$C$67-BZ$134-Inputs!$C$68+BZ$117</f>
        <v>4064792.469</v>
      </c>
      <c r="CA184" s="38">
        <f>BZ184+Inputs!$C$59+Inputs!$C$60+Inputs!$C$61-Inputs!$C$66-Inputs!$C$67-CA$134-Inputs!$C$68+CA$117</f>
        <v>4245644.68</v>
      </c>
      <c r="CB184" s="38">
        <f>CA184+Inputs!$C$59+Inputs!$C$60+Inputs!$C$61-Inputs!$C$66-Inputs!$C$67-CB$134-Inputs!$C$68+CB$117</f>
        <v>4427746.179</v>
      </c>
      <c r="CC184" s="38">
        <f>CB184+Inputs!$C$59+Inputs!$C$60+Inputs!$C$61-Inputs!$C$66-Inputs!$C$67-CC$134-Inputs!$C$68+CC$117</f>
        <v>4611338.458</v>
      </c>
      <c r="CD184" s="38">
        <f>CC184+Inputs!$C$59+Inputs!$C$60+Inputs!$C$61-Inputs!$C$66-Inputs!$C$67-CD$134-Inputs!$C$68+CD$117</f>
        <v>4796212.093</v>
      </c>
      <c r="CE184" s="38">
        <f>CD184+Inputs!$C$59+Inputs!$C$60+Inputs!$C$61-Inputs!$C$66-Inputs!$C$67-CE$134-Inputs!$C$68+CE$117</f>
        <v>4982141.325</v>
      </c>
      <c r="CF184" s="38">
        <f>CE184+Inputs!$C$59+Inputs!$C$60+Inputs!$C$61-Inputs!$C$66-Inputs!$C$67-CF$134-Inputs!$C$68+CF$117</f>
        <v>5169329.659</v>
      </c>
      <c r="CG184" s="38">
        <f>CF184+Inputs!$C$59+Inputs!$C$60+Inputs!$C$61-Inputs!$C$66-Inputs!$C$67-CG$134-Inputs!$C$68+CG$117</f>
        <v>5357456.358</v>
      </c>
      <c r="CH184" s="38">
        <f>CG184+Inputs!$C$59+Inputs!$C$60+Inputs!$C$61-Inputs!$C$66-Inputs!$C$67-CH$134-Inputs!$C$68+CH$117</f>
        <v>5546702.133</v>
      </c>
      <c r="CI184" s="38">
        <f>CH184+Inputs!$C$59+Inputs!$C$60+Inputs!$C$61-Inputs!$C$66-Inputs!$C$67-CI$134-Inputs!$C$68+CI$117</f>
        <v>5736901.521</v>
      </c>
      <c r="CJ184" s="38">
        <f>CI184+Inputs!$C$59+Inputs!$C$60+Inputs!$C$61-Inputs!$C$66-Inputs!$C$67-CJ$134-Inputs!$C$68+CJ$117</f>
        <v>5927647.7</v>
      </c>
      <c r="CK184" s="38">
        <f>CJ184+Inputs!$C$59+Inputs!$C$60+Inputs!$C$61-Inputs!$C$66-Inputs!$C$67-CK$134-Inputs!$C$68+CK$117</f>
        <v>6119503.07</v>
      </c>
      <c r="CL184" s="38">
        <f>CK184+Inputs!$C$59+Inputs!$C$60+Inputs!$C$61-Inputs!$C$66-Inputs!$C$67-CL$134-Inputs!$C$68+CL$117</f>
        <v>6312047.061</v>
      </c>
      <c r="CM184" s="38">
        <f>CL184+Inputs!$C$59+Inputs!$C$60+Inputs!$C$61-Inputs!$C$66-Inputs!$C$67-CM$134-Inputs!$C$68+CM$117</f>
        <v>6505412.217</v>
      </c>
      <c r="CN184" s="38">
        <f>CM184+Inputs!$C$59+Inputs!$C$60+Inputs!$C$61-Inputs!$C$66-Inputs!$C$67-CN$134-Inputs!$C$68+CN$117</f>
        <v>6699381.258</v>
      </c>
      <c r="CO184" s="38">
        <f>CN184+Inputs!$C$59+Inputs!$C$60+Inputs!$C$61-Inputs!$C$66-Inputs!$C$67-CO$134-Inputs!$C$68+CO$117</f>
        <v>6894070.483</v>
      </c>
      <c r="CP184" s="38">
        <f>CO184+Inputs!$C$59+Inputs!$C$60+Inputs!$C$61-Inputs!$C$66-Inputs!$C$67-CP$134-Inputs!$C$68+CP$117</f>
        <v>7089367.67</v>
      </c>
      <c r="CQ184" s="38">
        <f>CP184+Inputs!$C$59+Inputs!$C$60+Inputs!$C$61-Inputs!$C$66-Inputs!$C$67-CQ$134-Inputs!$C$68+CQ$117</f>
        <v>7285157.489</v>
      </c>
      <c r="CR184" s="38">
        <f>CQ184+Inputs!$C$59+Inputs!$C$60+Inputs!$C$61-Inputs!$C$66-Inputs!$C$67-CR$134-Inputs!$C$68+CR$117</f>
        <v>7481534.958</v>
      </c>
      <c r="CS184" s="38">
        <f>CR184+Inputs!$C$59+Inputs!$C$60+Inputs!$C$61-Inputs!$C$66-Inputs!$C$67-CS$134-Inputs!$C$68+CS$117</f>
        <v>7678341.521</v>
      </c>
      <c r="CT184" s="38">
        <f>CS184+Inputs!$C$59+Inputs!$C$60+Inputs!$C$61-Inputs!$C$66-Inputs!$C$67-CT$134-Inputs!$C$68+CT$117</f>
        <v>7875660.067</v>
      </c>
      <c r="CU184" s="38">
        <f>CT184+Inputs!$C$59+Inputs!$C$60+Inputs!$C$61-Inputs!$C$66-Inputs!$C$67-CU$134-Inputs!$C$68+CU$117</f>
        <v>8073408.825</v>
      </c>
      <c r="CV184" s="38">
        <f>CU184+Inputs!$C$59+Inputs!$C$60+Inputs!$C$61-Inputs!$C$66-Inputs!$C$67-CV$134-Inputs!$C$68+CV$117</f>
        <v>8271451.369</v>
      </c>
      <c r="CW184" s="38">
        <f>CV184+Inputs!$C$59+Inputs!$C$60+Inputs!$C$61-Inputs!$C$66-Inputs!$C$67-CW$134-Inputs!$C$68+CW$117</f>
        <v>8469950.208</v>
      </c>
      <c r="CX184" s="38">
        <f>CW184+Inputs!$C$59+Inputs!$C$60+Inputs!$C$61-Inputs!$C$66-Inputs!$C$67-CX$134-Inputs!$C$68+CX$117</f>
        <v>8668751.038</v>
      </c>
      <c r="CY184" s="38">
        <f>CX184+Inputs!$C$59+Inputs!$C$60+Inputs!$C$61-Inputs!$C$66-Inputs!$C$67-CY$134-Inputs!$C$68+CY$117</f>
        <v>8867912.515</v>
      </c>
      <c r="CZ184" s="38">
        <f>CY184+Inputs!$C$59+Inputs!$C$60+Inputs!$C$61-Inputs!$C$66-Inputs!$C$67-CZ$134-Inputs!$C$68+CZ$117</f>
        <v>9067335.891</v>
      </c>
      <c r="DA184" s="38">
        <f>CZ184+Inputs!$C$59+Inputs!$C$60+Inputs!$C$61-Inputs!$C$66-Inputs!$C$67-DA$134-Inputs!$C$68+DA$117</f>
        <v>9267072.184</v>
      </c>
      <c r="DB184" s="38">
        <f>DA184+Inputs!$C$59+Inputs!$C$60+Inputs!$C$61-Inputs!$C$66-Inputs!$C$67-DB$134-Inputs!$C$68+DB$117</f>
        <v>9467070.742</v>
      </c>
      <c r="DC184" s="38">
        <f>DB184+Inputs!$C$59+Inputs!$C$60+Inputs!$C$61-Inputs!$C$66-Inputs!$C$67-DC$134-Inputs!$C$68+DC$117</f>
        <v>9667280.657</v>
      </c>
      <c r="DD184" s="38">
        <f>DC184+Inputs!$C$59+Inputs!$C$60+Inputs!$C$61-Inputs!$C$66-Inputs!$C$67-DD$134-Inputs!$C$68+DD$117</f>
        <v>9867743.322</v>
      </c>
      <c r="DE184" s="38">
        <f>DD184+Inputs!$C$59+Inputs!$C$60+Inputs!$C$61-Inputs!$C$66-Inputs!$C$67-DE$134-Inputs!$C$68+DE$117</f>
        <v>10068389.58</v>
      </c>
      <c r="DF184" s="38">
        <f>DE184+Inputs!$C$59+Inputs!$C$60+Inputs!$C$61-Inputs!$C$66-Inputs!$C$67-DF$134-Inputs!$C$68+DF$117</f>
        <v>10269255.56</v>
      </c>
      <c r="DG184" s="38">
        <f>DF184+Inputs!$C$59+Inputs!$C$60+Inputs!$C$61-Inputs!$C$66-Inputs!$C$67-DG$134-Inputs!$C$68+DG$117</f>
        <v>10470306.02</v>
      </c>
      <c r="DH184" s="38">
        <f>DG184+Inputs!$C$59+Inputs!$C$60+Inputs!$C$61-Inputs!$C$66-Inputs!$C$67-DH$134-Inputs!$C$68+DH$117</f>
        <v>10671459.44</v>
      </c>
      <c r="DI184" s="38">
        <f>DH184+Inputs!$C$59+Inputs!$C$60+Inputs!$C$61-Inputs!$C$66-Inputs!$C$67-DI$134-Inputs!$C$68+DI$117</f>
        <v>10872827.58</v>
      </c>
      <c r="DJ184" s="38">
        <f>DI184+Inputs!$C$59+Inputs!$C$60+Inputs!$C$61-Inputs!$C$66-Inputs!$C$67-DJ$134-Inputs!$C$68+DJ$117</f>
        <v>11074326.73</v>
      </c>
      <c r="DK184" s="38">
        <f>DJ184+Inputs!$C$59+Inputs!$C$60+Inputs!$C$61-Inputs!$C$66-Inputs!$C$67-DK$134-Inputs!$C$68+DK$117</f>
        <v>11275982.96</v>
      </c>
      <c r="DL184" s="38">
        <f>DK184+Inputs!$C$59+Inputs!$C$60+Inputs!$C$61-Inputs!$C$66-Inputs!$C$67-DL$134-Inputs!$C$68+DL$117</f>
        <v>11477754.3</v>
      </c>
      <c r="DM184" s="38">
        <f>DL184+Inputs!$C$59+Inputs!$C$60+Inputs!$C$61-Inputs!$C$66-Inputs!$C$67-DM$134-Inputs!$C$68+DM$117</f>
        <v>11679663.81</v>
      </c>
      <c r="DN184" s="38">
        <f>DM184+Inputs!$C$59+Inputs!$C$60+Inputs!$C$61-Inputs!$C$66-Inputs!$C$67-DN$134-Inputs!$C$68+DN$117</f>
        <v>11881690.48</v>
      </c>
      <c r="DO184" s="38">
        <f>DN184+Inputs!$C$59+Inputs!$C$60+Inputs!$C$61-Inputs!$C$66-Inputs!$C$67-DO$134-Inputs!$C$68+DO$117</f>
        <v>12083812.89</v>
      </c>
      <c r="DP184" s="38">
        <f>DO184+Inputs!$C$59+Inputs!$C$60+Inputs!$C$61-Inputs!$C$66-Inputs!$C$67-DP$134-Inputs!$C$68+DP$117</f>
        <v>12286050.45</v>
      </c>
      <c r="DQ184" s="38">
        <f>DP184+Inputs!$C$59+Inputs!$C$60+Inputs!$C$61-Inputs!$C$66-Inputs!$C$67-DQ$134-Inputs!$C$68+DQ$117</f>
        <v>12488373.51</v>
      </c>
      <c r="DR184" s="38">
        <f>DQ184+Inputs!$C$59+Inputs!$C$60+Inputs!$C$61-Inputs!$C$66-Inputs!$C$67-DR$134-Inputs!$C$68+DR$117</f>
        <v>12690799.54</v>
      </c>
    </row>
    <row r="185" ht="14.25" customHeight="1">
      <c r="B185" s="284" t="s">
        <v>303</v>
      </c>
      <c r="C185" s="292"/>
      <c r="D185" s="292"/>
      <c r="E185" s="292"/>
      <c r="F185" s="292"/>
      <c r="G185" s="292"/>
      <c r="H185" s="292"/>
      <c r="I185" s="292"/>
      <c r="J185" s="292"/>
      <c r="K185" s="292"/>
      <c r="L185" s="292"/>
      <c r="M185" s="292"/>
      <c r="N185" s="292"/>
      <c r="O185" s="292"/>
      <c r="P185" s="292"/>
      <c r="Q185" s="292"/>
      <c r="R185" s="292"/>
      <c r="S185" s="292"/>
      <c r="T185" s="292"/>
      <c r="U185" s="292"/>
      <c r="V185" s="292"/>
      <c r="W185" s="292"/>
      <c r="X185" s="292"/>
      <c r="Y185" s="292"/>
      <c r="Z185" s="292"/>
      <c r="AA185" s="292"/>
      <c r="AB185" s="292"/>
      <c r="AC185" s="292"/>
      <c r="AD185" s="292"/>
      <c r="AE185" s="292"/>
      <c r="AF185" s="292"/>
      <c r="AG185" s="292"/>
      <c r="AH185" s="292"/>
      <c r="AI185" s="292"/>
      <c r="AJ185" s="292"/>
      <c r="AK185" s="292"/>
      <c r="AL185" s="292"/>
      <c r="AM185" s="292"/>
      <c r="AN185" s="292"/>
      <c r="AO185" s="292"/>
      <c r="AP185" s="292"/>
      <c r="AQ185" s="292"/>
      <c r="AR185" s="292"/>
      <c r="AS185" s="292"/>
      <c r="AT185" s="292"/>
      <c r="AU185" s="292"/>
      <c r="AV185" s="292"/>
      <c r="AW185" s="292"/>
      <c r="AX185" s="292"/>
      <c r="AY185" s="292"/>
      <c r="AZ185" s="292"/>
      <c r="BA185" s="292"/>
      <c r="BB185" s="292"/>
      <c r="BC185" s="292"/>
      <c r="BD185" s="292"/>
      <c r="BE185" s="292"/>
      <c r="BF185" s="292"/>
      <c r="BG185" s="292"/>
      <c r="BH185" s="292"/>
      <c r="BI185" s="292"/>
      <c r="BJ185" s="292"/>
      <c r="BK185" s="292"/>
      <c r="BL185" s="292"/>
      <c r="BM185" s="292"/>
      <c r="BN185" s="292"/>
      <c r="BO185" s="292"/>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292"/>
      <c r="CS185" s="292"/>
      <c r="CT185" s="292"/>
      <c r="CU185" s="292"/>
      <c r="CV185" s="292"/>
      <c r="CW185" s="292"/>
      <c r="CX185" s="292"/>
      <c r="CY185" s="292"/>
      <c r="CZ185" s="292"/>
      <c r="DA185" s="292"/>
      <c r="DB185" s="292"/>
      <c r="DC185" s="292"/>
      <c r="DD185" s="292"/>
      <c r="DE185" s="292"/>
      <c r="DF185" s="292"/>
      <c r="DG185" s="292"/>
      <c r="DH185" s="292"/>
      <c r="DI185" s="292"/>
      <c r="DJ185" s="292"/>
      <c r="DK185" s="292"/>
      <c r="DL185" s="292"/>
      <c r="DM185" s="292"/>
      <c r="DN185" s="292"/>
      <c r="DO185" s="292"/>
      <c r="DP185" s="292"/>
      <c r="DQ185" s="292"/>
      <c r="DR185" s="292"/>
    </row>
    <row r="186" ht="14.25" customHeight="1">
      <c r="B186" s="287" t="s">
        <v>304</v>
      </c>
      <c r="C186" s="291"/>
      <c r="D186" s="291"/>
      <c r="E186" s="291"/>
      <c r="F186" s="291"/>
      <c r="G186" s="291"/>
      <c r="H186" s="291"/>
      <c r="I186" s="291"/>
      <c r="J186" s="291"/>
      <c r="K186" s="291"/>
      <c r="L186" s="291"/>
      <c r="M186" s="291"/>
      <c r="N186" s="291"/>
      <c r="O186" s="291"/>
      <c r="P186" s="291"/>
      <c r="Q186" s="291"/>
      <c r="R186" s="291"/>
      <c r="S186" s="291"/>
      <c r="T186" s="291"/>
      <c r="U186" s="291"/>
      <c r="V186" s="291"/>
      <c r="W186" s="291"/>
      <c r="X186" s="291"/>
      <c r="Y186" s="291"/>
      <c r="Z186" s="291"/>
      <c r="AA186" s="291"/>
      <c r="AB186" s="291"/>
      <c r="AC186" s="291"/>
      <c r="AD186" s="291"/>
      <c r="AE186" s="291"/>
      <c r="AF186" s="291"/>
      <c r="AG186" s="291"/>
      <c r="AH186" s="291"/>
      <c r="AI186" s="291"/>
      <c r="AJ186" s="291"/>
      <c r="AK186" s="291"/>
      <c r="AL186" s="291"/>
      <c r="AM186" s="291"/>
      <c r="AN186" s="291"/>
      <c r="AO186" s="291"/>
      <c r="AP186" s="291"/>
      <c r="AQ186" s="291"/>
      <c r="AR186" s="291"/>
      <c r="AS186" s="291"/>
      <c r="AT186" s="291"/>
      <c r="AU186" s="291"/>
      <c r="AV186" s="291"/>
      <c r="AW186" s="291"/>
      <c r="AX186" s="291"/>
      <c r="AY186" s="291"/>
      <c r="AZ186" s="291"/>
      <c r="BA186" s="291"/>
      <c r="BB186" s="291"/>
      <c r="BC186" s="291"/>
      <c r="BD186" s="291"/>
      <c r="BE186" s="291"/>
      <c r="BF186" s="291"/>
      <c r="BG186" s="291"/>
      <c r="BH186" s="291"/>
      <c r="BI186" s="291"/>
      <c r="BJ186" s="291"/>
      <c r="BK186" s="291"/>
      <c r="BL186" s="291"/>
      <c r="BM186" s="291"/>
      <c r="BN186" s="291"/>
      <c r="BO186" s="291"/>
      <c r="BP186" s="291"/>
      <c r="BQ186" s="291"/>
      <c r="BR186" s="291"/>
      <c r="BS186" s="291"/>
      <c r="BT186" s="291"/>
      <c r="BU186" s="291"/>
      <c r="BV186" s="291"/>
      <c r="BW186" s="291"/>
      <c r="BX186" s="291"/>
      <c r="BY186" s="291"/>
      <c r="BZ186" s="291"/>
      <c r="CA186" s="291"/>
      <c r="CB186" s="291"/>
      <c r="CC186" s="291"/>
      <c r="CD186" s="291"/>
      <c r="CE186" s="291"/>
      <c r="CF186" s="291"/>
      <c r="CG186" s="291"/>
      <c r="CH186" s="291"/>
      <c r="CI186" s="291"/>
      <c r="CJ186" s="291"/>
      <c r="CK186" s="291"/>
      <c r="CL186" s="291"/>
      <c r="CM186" s="291"/>
      <c r="CN186" s="291"/>
      <c r="CO186" s="291"/>
      <c r="CP186" s="291"/>
      <c r="CQ186" s="291"/>
      <c r="CR186" s="291"/>
      <c r="CS186" s="291"/>
      <c r="CT186" s="291"/>
      <c r="CU186" s="291"/>
      <c r="CV186" s="291"/>
      <c r="CW186" s="291"/>
      <c r="CX186" s="291"/>
      <c r="CY186" s="291"/>
      <c r="CZ186" s="291"/>
      <c r="DA186" s="291"/>
      <c r="DB186" s="291"/>
      <c r="DC186" s="291"/>
      <c r="DD186" s="291"/>
      <c r="DE186" s="291"/>
      <c r="DF186" s="291"/>
      <c r="DG186" s="291"/>
      <c r="DH186" s="291"/>
      <c r="DI186" s="291"/>
      <c r="DJ186" s="291"/>
      <c r="DK186" s="291"/>
      <c r="DL186" s="291"/>
      <c r="DM186" s="291"/>
      <c r="DN186" s="291"/>
      <c r="DO186" s="291"/>
      <c r="DP186" s="291"/>
      <c r="DQ186" s="291"/>
      <c r="DR186" s="291"/>
    </row>
    <row r="187" ht="14.25" customHeight="1">
      <c r="B187" s="277" t="s">
        <v>305</v>
      </c>
      <c r="C187" s="295">
        <f>C152*Inputs!$C$16</f>
        <v>0.317094726</v>
      </c>
      <c r="D187" s="295">
        <f>D152*Inputs!$C$16</f>
        <v>0.2808504278</v>
      </c>
      <c r="E187" s="295">
        <f>E152*Inputs!$C$16</f>
        <v>0.2582395196</v>
      </c>
      <c r="F187" s="295">
        <f>F152*Inputs!$C$16</f>
        <v>0.2404397915</v>
      </c>
      <c r="G187" s="295">
        <f>G152*Inputs!$C$16</f>
        <v>0.2268977482</v>
      </c>
      <c r="H187" s="295">
        <f>H152*Inputs!$C$16</f>
        <v>0.2160973568</v>
      </c>
      <c r="I187" s="295">
        <f>I152*Inputs!$C$16</f>
        <v>0.2157674821</v>
      </c>
      <c r="J187" s="295">
        <f>J152*Inputs!$C$16</f>
        <v>0.2133107249</v>
      </c>
      <c r="K187" s="295">
        <f>K152*Inputs!$C$16</f>
        <v>0.2112749914</v>
      </c>
      <c r="L187" s="295">
        <f>L152*Inputs!$C$16</f>
        <v>0.2102173958</v>
      </c>
      <c r="M187" s="295">
        <f>M152*Inputs!$C$16</f>
        <v>0.2093459261</v>
      </c>
      <c r="N187" s="295">
        <f>N152*Inputs!$C$16</f>
        <v>0.209149856</v>
      </c>
      <c r="O187" s="295">
        <f>O152*Inputs!$C$16</f>
        <v>0.2091732185</v>
      </c>
      <c r="P187" s="295">
        <f>P152*Inputs!$C$16</f>
        <v>0.20871497</v>
      </c>
      <c r="Q187" s="295">
        <f>Q152*Inputs!$C$16</f>
        <v>0.2092929862</v>
      </c>
      <c r="R187" s="295">
        <f>R152*Inputs!$C$16</f>
        <v>0.2096056696</v>
      </c>
      <c r="S187" s="295">
        <f>S152*Inputs!$C$16</f>
        <v>0.210290444</v>
      </c>
      <c r="T187" s="295">
        <f>T152*Inputs!$C$16</f>
        <v>0.2107823546</v>
      </c>
      <c r="U187" s="295">
        <f>U152*Inputs!$C$16</f>
        <v>0.211607557</v>
      </c>
      <c r="V187" s="295">
        <f>V152*Inputs!$C$16</f>
        <v>0.2124303857</v>
      </c>
      <c r="W187" s="295">
        <f>W152*Inputs!$C$16</f>
        <v>0.2130836419</v>
      </c>
      <c r="X187" s="295">
        <f>X152*Inputs!$C$16</f>
        <v>0.2140338549</v>
      </c>
      <c r="Y187" s="295">
        <f>Y152*Inputs!$C$16</f>
        <v>0.2147571689</v>
      </c>
      <c r="Z187" s="295">
        <f>Z152*Inputs!$C$16</f>
        <v>0.2157589715</v>
      </c>
      <c r="AA187" s="295">
        <f>AA152*Inputs!$C$16</f>
        <v>0.2211425638</v>
      </c>
      <c r="AB187" s="295">
        <f>AB152*Inputs!$C$16</f>
        <v>0.2253781688</v>
      </c>
      <c r="AC187" s="295">
        <f>AC152*Inputs!$C$16</f>
        <v>0.2297426434</v>
      </c>
      <c r="AD187" s="295">
        <f>AD152*Inputs!$C$16</f>
        <v>0.2332266437</v>
      </c>
      <c r="AE187" s="295">
        <f>AE152*Inputs!$C$16</f>
        <v>0.2365278158</v>
      </c>
      <c r="AF187" s="295">
        <f>AF152*Inputs!$C$16</f>
        <v>0.2392280976</v>
      </c>
      <c r="AG187" s="295">
        <f>AG152*Inputs!$C$16</f>
        <v>0.2524749654</v>
      </c>
      <c r="AH187" s="295">
        <f>AH152*Inputs!$C$16</f>
        <v>0.2647960151</v>
      </c>
      <c r="AI187" s="295">
        <f>AI152*Inputs!$C$16</f>
        <v>0.2756193885</v>
      </c>
      <c r="AJ187" s="295">
        <f>AJ152*Inputs!$C$16</f>
        <v>0.2855353853</v>
      </c>
      <c r="AK187" s="295">
        <f>AK152*Inputs!$C$16</f>
        <v>0.2941366917</v>
      </c>
      <c r="AL187" s="295">
        <f>AL152*Inputs!$C$16</f>
        <v>0.3020949847</v>
      </c>
      <c r="AM187" s="295">
        <f>AM152*Inputs!$C$16</f>
        <v>0.309208385</v>
      </c>
      <c r="AN187" s="295">
        <f>AN152*Inputs!$C$16</f>
        <v>0.314961828</v>
      </c>
      <c r="AO187" s="295">
        <f>AO152*Inputs!$C$16</f>
        <v>0.3209509492</v>
      </c>
      <c r="AP187" s="295">
        <f>AP152*Inputs!$C$16</f>
        <v>0.3260496931</v>
      </c>
      <c r="AQ187" s="295">
        <f>AQ152*Inputs!$C$16</f>
        <v>0.3309836981</v>
      </c>
      <c r="AR187" s="295">
        <f>AR152*Inputs!$C$16</f>
        <v>0.3352695121</v>
      </c>
      <c r="AS187" s="295">
        <f>AS152*Inputs!$C$16</f>
        <v>0.3537540738</v>
      </c>
      <c r="AT187" s="295">
        <f>AT152*Inputs!$C$16</f>
        <v>0.3714656617</v>
      </c>
      <c r="AU187" s="295">
        <f>AU152*Inputs!$C$16</f>
        <v>0.3876142384</v>
      </c>
      <c r="AV187" s="295">
        <f>AV152*Inputs!$C$16</f>
        <v>0.402781168</v>
      </c>
      <c r="AW187" s="295">
        <f>AW152*Inputs!$C$16</f>
        <v>0.4164780206</v>
      </c>
      <c r="AX187" s="295">
        <f>AX152*Inputs!$C$16</f>
        <v>0.4293914535</v>
      </c>
      <c r="AY187" s="295">
        <f>AY152*Inputs!$C$16</f>
        <v>0.4412743691</v>
      </c>
      <c r="AZ187" s="295">
        <f>AZ152*Inputs!$C$16</f>
        <v>0.4517920159</v>
      </c>
      <c r="BA187" s="295">
        <f>BA152*Inputs!$C$16</f>
        <v>0.4621010675</v>
      </c>
      <c r="BB187" s="295">
        <f>BB152*Inputs!$C$16</f>
        <v>0.4713432661</v>
      </c>
      <c r="BC187" s="295">
        <f>BC152*Inputs!$C$16</f>
        <v>0.4802265306</v>
      </c>
      <c r="BD187" s="295">
        <f>BD152*Inputs!$C$16</f>
        <v>0.4882393118</v>
      </c>
      <c r="BE187" s="295">
        <f>BE152*Inputs!$C$16</f>
        <v>0.4727027235</v>
      </c>
      <c r="BF187" s="295">
        <f>BF152*Inputs!$C$16</f>
        <v>0.4614449923</v>
      </c>
      <c r="BG187" s="295">
        <f>BG152*Inputs!$C$16</f>
        <v>0.4525965926</v>
      </c>
      <c r="BH187" s="295">
        <f>BH152*Inputs!$C$16</f>
        <v>0.4459733806</v>
      </c>
      <c r="BI187" s="295">
        <f>BI152*Inputs!$C$16</f>
        <v>0.4406913224</v>
      </c>
      <c r="BJ187" s="295">
        <f>BJ152*Inputs!$C$16</f>
        <v>0.4369349131</v>
      </c>
      <c r="BK187" s="295">
        <f>BK152*Inputs!$C$16</f>
        <v>0.4341777215</v>
      </c>
      <c r="BL187" s="295">
        <f>BL152*Inputs!$C$16</f>
        <v>0.4317335897</v>
      </c>
      <c r="BM187" s="295">
        <f>BM152*Inputs!$C$16</f>
        <v>0.4306289233</v>
      </c>
      <c r="BN187" s="295">
        <f>BN152*Inputs!$C$16</f>
        <v>0.4297823646</v>
      </c>
      <c r="BO187" s="295">
        <f>BO152*Inputs!$C$16</f>
        <v>0.4295733068</v>
      </c>
      <c r="BP187" s="295">
        <f>BP152*Inputs!$C$16</f>
        <v>0.4295154635</v>
      </c>
      <c r="BQ187" s="295">
        <f>BQ152*Inputs!$C$16</f>
        <v>0.4299107112</v>
      </c>
      <c r="BR187" s="295">
        <f>BR152*Inputs!$C$16</f>
        <v>0.4304667873</v>
      </c>
      <c r="BS187" s="295">
        <f>BS152*Inputs!$C$16</f>
        <v>0.4310263885</v>
      </c>
      <c r="BT187" s="295">
        <f>BT152*Inputs!$C$16</f>
        <v>0.4318475785</v>
      </c>
      <c r="BU187" s="295">
        <f>BU152*Inputs!$C$16</f>
        <v>0.4325641923</v>
      </c>
      <c r="BV187" s="295">
        <f>BV152*Inputs!$C$16</f>
        <v>0.4334534516</v>
      </c>
      <c r="BW187" s="295">
        <f>BW152*Inputs!$C$16</f>
        <v>0.4343040295</v>
      </c>
      <c r="BX187" s="295">
        <f>BX152*Inputs!$C$16</f>
        <v>0.4347981227</v>
      </c>
      <c r="BY187" s="295">
        <f>BY152*Inputs!$C$16</f>
        <v>0.43564505</v>
      </c>
      <c r="BZ187" s="295">
        <f>BZ152*Inputs!$C$16</f>
        <v>0.4362502553</v>
      </c>
      <c r="CA187" s="295">
        <f>CA152*Inputs!$C$16</f>
        <v>0.4368972472</v>
      </c>
      <c r="CB187" s="295">
        <f>CB152*Inputs!$C$16</f>
        <v>0.4373472083</v>
      </c>
      <c r="CC187" s="295">
        <f>CC152*Inputs!$C$16</f>
        <v>0.4378126089</v>
      </c>
      <c r="CD187" s="295">
        <f>CD152*Inputs!$C$16</f>
        <v>0.4381584762</v>
      </c>
      <c r="CE187" s="295">
        <f>CE152*Inputs!$C$16</f>
        <v>0.4383285272</v>
      </c>
      <c r="CF187" s="295">
        <f>CF152*Inputs!$C$16</f>
        <v>0.438486911</v>
      </c>
      <c r="CG187" s="295">
        <f>CG152*Inputs!$C$16</f>
        <v>0.4384578896</v>
      </c>
      <c r="CH187" s="295">
        <f>CH152*Inputs!$C$16</f>
        <v>0.4384055468</v>
      </c>
      <c r="CI187" s="295">
        <f>CI152*Inputs!$C$16</f>
        <v>0.4475261318</v>
      </c>
      <c r="CJ187" s="295">
        <f>CJ152*Inputs!$C$16</f>
        <v>0.4559726823</v>
      </c>
      <c r="CK187" s="295">
        <f>CK152*Inputs!$C$16</f>
        <v>0.463778826</v>
      </c>
      <c r="CL187" s="295">
        <f>CL152*Inputs!$C$16</f>
        <v>0.4707054602</v>
      </c>
      <c r="CM187" s="295">
        <f>CM152*Inputs!$C$16</f>
        <v>0.4769743563</v>
      </c>
      <c r="CN187" s="295">
        <f>CN152*Inputs!$C$16</f>
        <v>0.4825368043</v>
      </c>
      <c r="CO187" s="295">
        <f>CO152*Inputs!$C$16</f>
        <v>0.4875657889</v>
      </c>
      <c r="CP187" s="295">
        <f>CP152*Inputs!$C$16</f>
        <v>0.4920537099</v>
      </c>
      <c r="CQ187" s="295">
        <f>CQ152*Inputs!$C$16</f>
        <v>0.4960270755</v>
      </c>
      <c r="CR187" s="295">
        <f>CR152*Inputs!$C$16</f>
        <v>0.4996158614</v>
      </c>
      <c r="CS187" s="295">
        <f>CS152*Inputs!$C$16</f>
        <v>0.5027773948</v>
      </c>
      <c r="CT187" s="295">
        <f>CT152*Inputs!$C$16</f>
        <v>0.5056309066</v>
      </c>
      <c r="CU187" s="295">
        <f>CU152*Inputs!$C$16</f>
        <v>0.5081646508</v>
      </c>
      <c r="CV187" s="295">
        <f>CV152*Inputs!$C$16</f>
        <v>0.5103660988</v>
      </c>
      <c r="CW187" s="295">
        <f>CW152*Inputs!$C$16</f>
        <v>0.5123804669</v>
      </c>
      <c r="CX187" s="295">
        <f>CX152*Inputs!$C$16</f>
        <v>0.5141336203</v>
      </c>
      <c r="CY187" s="295">
        <f>CY152*Inputs!$C$16</f>
        <v>0.5157111705</v>
      </c>
      <c r="CZ187" s="295">
        <f>CZ152*Inputs!$C$16</f>
        <v>0.5170811754</v>
      </c>
      <c r="DA187" s="295">
        <f>DA152*Inputs!$C$16</f>
        <v>0.5183110616</v>
      </c>
      <c r="DB187" s="295">
        <f>DB152*Inputs!$C$16</f>
        <v>0.5193884002</v>
      </c>
      <c r="DC187" s="295">
        <f>DC152*Inputs!$C$16</f>
        <v>0.5203167578</v>
      </c>
      <c r="DD187" s="295">
        <f>DD152*Inputs!$C$16</f>
        <v>0.5211447388</v>
      </c>
      <c r="DE187" s="295">
        <f>DE152*Inputs!$C$16</f>
        <v>0.52184718</v>
      </c>
      <c r="DF187" s="295">
        <f>DF152*Inputs!$C$16</f>
        <v>0.5224688016</v>
      </c>
      <c r="DG187" s="295">
        <f>DG152*Inputs!$C$16</f>
        <v>0.5229990452</v>
      </c>
      <c r="DH187" s="295">
        <f>DH152*Inputs!$C$16</f>
        <v>0.5234167013</v>
      </c>
      <c r="DI187" s="295">
        <f>DI152*Inputs!$C$16</f>
        <v>0.5238034775</v>
      </c>
      <c r="DJ187" s="295">
        <f>DJ152*Inputs!$C$16</f>
        <v>0.5241077606</v>
      </c>
      <c r="DK187" s="295">
        <f>DK152*Inputs!$C$16</f>
        <v>0.5243648665</v>
      </c>
      <c r="DL187" s="295">
        <f>DL152*Inputs!$C$16</f>
        <v>0.5245582167</v>
      </c>
      <c r="DM187" s="295">
        <f>DM152*Inputs!$C$16</f>
        <v>0.5247137715</v>
      </c>
      <c r="DN187" s="295">
        <f>DN152*Inputs!$C$16</f>
        <v>0.5248237896</v>
      </c>
      <c r="DO187" s="295">
        <f>DO152*Inputs!$C$16</f>
        <v>0.5248874161</v>
      </c>
      <c r="DP187" s="295">
        <f>DP152*Inputs!$C$16</f>
        <v>0.5249238262</v>
      </c>
      <c r="DQ187" s="295">
        <f>DQ152*Inputs!$C$16</f>
        <v>0.5249201206</v>
      </c>
      <c r="DR187" s="295">
        <f>DR152*Inputs!$C$16</f>
        <v>0.5248945351</v>
      </c>
    </row>
    <row r="188" ht="14.25" customHeight="1">
      <c r="B188" s="277" t="s">
        <v>306</v>
      </c>
      <c r="C188" s="38">
        <f t="shared" ref="C188:DR188" si="98">C187*C182</f>
        <v>4637290.163</v>
      </c>
      <c r="D188" s="38">
        <f t="shared" si="98"/>
        <v>4346550.441</v>
      </c>
      <c r="E188" s="38">
        <f t="shared" si="98"/>
        <v>4216656.822</v>
      </c>
      <c r="F188" s="38">
        <f t="shared" si="98"/>
        <v>4130889.196</v>
      </c>
      <c r="G188" s="38">
        <f t="shared" si="98"/>
        <v>4091565.158</v>
      </c>
      <c r="H188" s="38">
        <f t="shared" si="98"/>
        <v>4080938.556</v>
      </c>
      <c r="I188" s="38">
        <f t="shared" si="98"/>
        <v>4545751.354</v>
      </c>
      <c r="J188" s="38">
        <f t="shared" si="98"/>
        <v>4959671.863</v>
      </c>
      <c r="K188" s="38">
        <f t="shared" si="98"/>
        <v>5373573.999</v>
      </c>
      <c r="L188" s="38">
        <f t="shared" si="98"/>
        <v>5805601.071</v>
      </c>
      <c r="M188" s="38">
        <f t="shared" si="98"/>
        <v>6238557.056</v>
      </c>
      <c r="N188" s="38">
        <f t="shared" si="98"/>
        <v>6689309.561</v>
      </c>
      <c r="O188" s="38">
        <f t="shared" si="98"/>
        <v>7146703.212</v>
      </c>
      <c r="P188" s="38">
        <f t="shared" si="98"/>
        <v>7586692.531</v>
      </c>
      <c r="Q188" s="38">
        <f t="shared" si="98"/>
        <v>8064611.058</v>
      </c>
      <c r="R188" s="38">
        <f t="shared" si="98"/>
        <v>8534250.1</v>
      </c>
      <c r="S188" s="38">
        <f t="shared" si="98"/>
        <v>9021216.655</v>
      </c>
      <c r="T188" s="38">
        <f t="shared" si="98"/>
        <v>9502478.398</v>
      </c>
      <c r="U188" s="38">
        <f t="shared" si="98"/>
        <v>10001640.98</v>
      </c>
      <c r="V188" s="38">
        <f t="shared" si="98"/>
        <v>10504289.18</v>
      </c>
      <c r="W188" s="38">
        <f t="shared" si="98"/>
        <v>11001774.78</v>
      </c>
      <c r="X188" s="38">
        <f t="shared" si="98"/>
        <v>11518093.17</v>
      </c>
      <c r="Y188" s="38">
        <f t="shared" si="98"/>
        <v>12025854.63</v>
      </c>
      <c r="Z188" s="38">
        <f t="shared" si="98"/>
        <v>12552976.83</v>
      </c>
      <c r="AA188" s="38">
        <f t="shared" si="98"/>
        <v>13275259.77</v>
      </c>
      <c r="AB188" s="38">
        <f t="shared" si="98"/>
        <v>13946421.96</v>
      </c>
      <c r="AC188" s="38">
        <f t="shared" si="98"/>
        <v>14641466.76</v>
      </c>
      <c r="AD188" s="38">
        <f t="shared" si="98"/>
        <v>15294916.92</v>
      </c>
      <c r="AE188" s="38">
        <f t="shared" si="98"/>
        <v>15948928.27</v>
      </c>
      <c r="AF188" s="38">
        <f t="shared" si="98"/>
        <v>16573523.25</v>
      </c>
      <c r="AG188" s="38">
        <f t="shared" si="98"/>
        <v>17771256.96</v>
      </c>
      <c r="AH188" s="38">
        <f t="shared" si="98"/>
        <v>18932179.53</v>
      </c>
      <c r="AI188" s="38">
        <f t="shared" si="98"/>
        <v>20011690.23</v>
      </c>
      <c r="AJ188" s="38">
        <f t="shared" si="98"/>
        <v>21048320.24</v>
      </c>
      <c r="AK188" s="38">
        <f t="shared" si="98"/>
        <v>22008573.69</v>
      </c>
      <c r="AL188" s="38">
        <f t="shared" si="98"/>
        <v>22939079.17</v>
      </c>
      <c r="AM188" s="38">
        <f t="shared" si="98"/>
        <v>23822144.05</v>
      </c>
      <c r="AN188" s="38">
        <f t="shared" si="98"/>
        <v>24614704.31</v>
      </c>
      <c r="AO188" s="38">
        <f t="shared" si="98"/>
        <v>25438705.96</v>
      </c>
      <c r="AP188" s="38">
        <f t="shared" si="98"/>
        <v>26204432.69</v>
      </c>
      <c r="AQ188" s="38">
        <f t="shared" si="98"/>
        <v>26968046.05</v>
      </c>
      <c r="AR188" s="38">
        <f t="shared" si="98"/>
        <v>27689070.83</v>
      </c>
      <c r="AS188" s="38">
        <f t="shared" si="98"/>
        <v>29362325.12</v>
      </c>
      <c r="AT188" s="38">
        <f t="shared" si="98"/>
        <v>30986427.28</v>
      </c>
      <c r="AU188" s="38">
        <f t="shared" si="98"/>
        <v>32494186.12</v>
      </c>
      <c r="AV188" s="38">
        <f t="shared" si="98"/>
        <v>33932635.15</v>
      </c>
      <c r="AW188" s="38">
        <f t="shared" si="98"/>
        <v>35259202.76</v>
      </c>
      <c r="AX188" s="38">
        <f t="shared" si="98"/>
        <v>36530477.91</v>
      </c>
      <c r="AY188" s="38">
        <f t="shared" si="98"/>
        <v>37724361.95</v>
      </c>
      <c r="AZ188" s="38">
        <f t="shared" si="98"/>
        <v>38810816.64</v>
      </c>
      <c r="BA188" s="38">
        <f t="shared" si="98"/>
        <v>39887986.52</v>
      </c>
      <c r="BB188" s="38">
        <f t="shared" si="98"/>
        <v>40881172.61</v>
      </c>
      <c r="BC188" s="38">
        <f t="shared" si="98"/>
        <v>41850741.67</v>
      </c>
      <c r="BD188" s="38">
        <f t="shared" si="98"/>
        <v>42751454.74</v>
      </c>
      <c r="BE188" s="38">
        <f t="shared" si="98"/>
        <v>41587006.89</v>
      </c>
      <c r="BF188" s="38">
        <f t="shared" si="98"/>
        <v>40787891.95</v>
      </c>
      <c r="BG188" s="38">
        <f t="shared" si="98"/>
        <v>40193406.15</v>
      </c>
      <c r="BH188" s="38">
        <f t="shared" si="98"/>
        <v>39790116.66</v>
      </c>
      <c r="BI188" s="38">
        <f t="shared" si="98"/>
        <v>39501550.31</v>
      </c>
      <c r="BJ188" s="38">
        <f t="shared" si="98"/>
        <v>39345988.93</v>
      </c>
      <c r="BK188" s="38">
        <f t="shared" si="98"/>
        <v>39277706.66</v>
      </c>
      <c r="BL188" s="38">
        <f t="shared" si="98"/>
        <v>39235588.85</v>
      </c>
      <c r="BM188" s="38">
        <f t="shared" si="98"/>
        <v>39313729.27</v>
      </c>
      <c r="BN188" s="38">
        <f t="shared" si="98"/>
        <v>39414624.35</v>
      </c>
      <c r="BO188" s="38">
        <f t="shared" si="98"/>
        <v>39573545.95</v>
      </c>
      <c r="BP188" s="38">
        <f t="shared" si="98"/>
        <v>39746287.2</v>
      </c>
      <c r="BQ188" s="38">
        <f t="shared" si="98"/>
        <v>39961096.25</v>
      </c>
      <c r="BR188" s="38">
        <f t="shared" si="98"/>
        <v>40191249.05</v>
      </c>
      <c r="BS188" s="38">
        <f t="shared" si="98"/>
        <v>40422193.5</v>
      </c>
      <c r="BT188" s="38">
        <f t="shared" si="98"/>
        <v>40678242.53</v>
      </c>
      <c r="BU188" s="38">
        <f t="shared" si="98"/>
        <v>40925078.46</v>
      </c>
      <c r="BV188" s="38">
        <f t="shared" si="98"/>
        <v>41188914.24</v>
      </c>
      <c r="BW188" s="38">
        <f t="shared" si="98"/>
        <v>41449795.61</v>
      </c>
      <c r="BX188" s="38">
        <f t="shared" si="98"/>
        <v>41677211.72</v>
      </c>
      <c r="BY188" s="38">
        <f t="shared" si="98"/>
        <v>41939004.4</v>
      </c>
      <c r="BZ188" s="38">
        <f t="shared" si="98"/>
        <v>42178128.85</v>
      </c>
      <c r="CA188" s="38">
        <f t="shared" si="98"/>
        <v>42421812.51</v>
      </c>
      <c r="CB188" s="38">
        <f t="shared" si="98"/>
        <v>42646819.65</v>
      </c>
      <c r="CC188" s="38">
        <f t="shared" si="98"/>
        <v>42873711.83</v>
      </c>
      <c r="CD188" s="38">
        <f t="shared" si="98"/>
        <v>43089234.82</v>
      </c>
      <c r="CE188" s="38">
        <f t="shared" si="98"/>
        <v>43287681.61</v>
      </c>
      <c r="CF188" s="38">
        <f t="shared" si="98"/>
        <v>43485112.37</v>
      </c>
      <c r="CG188" s="38">
        <f t="shared" si="98"/>
        <v>43664011.63</v>
      </c>
      <c r="CH188" s="38">
        <f t="shared" si="98"/>
        <v>43840554.68</v>
      </c>
      <c r="CI188" s="38">
        <f t="shared" si="98"/>
        <v>44752613.18</v>
      </c>
      <c r="CJ188" s="38">
        <f t="shared" si="98"/>
        <v>45597268.23</v>
      </c>
      <c r="CK188" s="38">
        <f t="shared" si="98"/>
        <v>46377882.6</v>
      </c>
      <c r="CL188" s="38">
        <f t="shared" si="98"/>
        <v>47070546.02</v>
      </c>
      <c r="CM188" s="38">
        <f t="shared" si="98"/>
        <v>47697435.63</v>
      </c>
      <c r="CN188" s="38">
        <f t="shared" si="98"/>
        <v>48253680.43</v>
      </c>
      <c r="CO188" s="38">
        <f t="shared" si="98"/>
        <v>48756578.89</v>
      </c>
      <c r="CP188" s="38">
        <f t="shared" si="98"/>
        <v>49205370.99</v>
      </c>
      <c r="CQ188" s="38">
        <f t="shared" si="98"/>
        <v>49602707.55</v>
      </c>
      <c r="CR188" s="38">
        <f t="shared" si="98"/>
        <v>49961586.14</v>
      </c>
      <c r="CS188" s="38">
        <f t="shared" si="98"/>
        <v>50277739.48</v>
      </c>
      <c r="CT188" s="38">
        <f t="shared" si="98"/>
        <v>50563090.66</v>
      </c>
      <c r="CU188" s="38">
        <f t="shared" si="98"/>
        <v>50816465.08</v>
      </c>
      <c r="CV188" s="38">
        <f t="shared" si="98"/>
        <v>51036609.88</v>
      </c>
      <c r="CW188" s="38">
        <f t="shared" si="98"/>
        <v>51238046.69</v>
      </c>
      <c r="CX188" s="38">
        <f t="shared" si="98"/>
        <v>51413362.03</v>
      </c>
      <c r="CY188" s="38">
        <f t="shared" si="98"/>
        <v>51571117.05</v>
      </c>
      <c r="CZ188" s="38">
        <f t="shared" si="98"/>
        <v>51708117.54</v>
      </c>
      <c r="DA188" s="38">
        <f t="shared" si="98"/>
        <v>51831106.16</v>
      </c>
      <c r="DB188" s="38">
        <f t="shared" si="98"/>
        <v>51938840.02</v>
      </c>
      <c r="DC188" s="38">
        <f t="shared" si="98"/>
        <v>52031675.78</v>
      </c>
      <c r="DD188" s="38">
        <f t="shared" si="98"/>
        <v>52114473.88</v>
      </c>
      <c r="DE188" s="38">
        <f t="shared" si="98"/>
        <v>52184718</v>
      </c>
      <c r="DF188" s="38">
        <f t="shared" si="98"/>
        <v>52246880.16</v>
      </c>
      <c r="DG188" s="38">
        <f t="shared" si="98"/>
        <v>52299904.52</v>
      </c>
      <c r="DH188" s="38">
        <f t="shared" si="98"/>
        <v>52341670.13</v>
      </c>
      <c r="DI188" s="38">
        <f t="shared" si="98"/>
        <v>52380347.75</v>
      </c>
      <c r="DJ188" s="38">
        <f t="shared" si="98"/>
        <v>52410776.06</v>
      </c>
      <c r="DK188" s="38">
        <f t="shared" si="98"/>
        <v>52436486.65</v>
      </c>
      <c r="DL188" s="38">
        <f t="shared" si="98"/>
        <v>52455821.67</v>
      </c>
      <c r="DM188" s="38">
        <f t="shared" si="98"/>
        <v>52471377.15</v>
      </c>
      <c r="DN188" s="38">
        <f t="shared" si="98"/>
        <v>52482378.96</v>
      </c>
      <c r="DO188" s="38">
        <f t="shared" si="98"/>
        <v>52488741.61</v>
      </c>
      <c r="DP188" s="38">
        <f t="shared" si="98"/>
        <v>52492382.62</v>
      </c>
      <c r="DQ188" s="38">
        <f t="shared" si="98"/>
        <v>52492012.06</v>
      </c>
      <c r="DR188" s="38">
        <f t="shared" si="98"/>
        <v>52489453.51</v>
      </c>
    </row>
    <row r="189" ht="14.25" customHeight="1">
      <c r="B189" s="277" t="s">
        <v>307</v>
      </c>
      <c r="C189" s="38">
        <f>C187*'Fund Raising'!$C$10</f>
        <v>31709472.6</v>
      </c>
      <c r="D189" s="38">
        <f>D187*'Fund Raising'!$C$10</f>
        <v>28085042.78</v>
      </c>
      <c r="E189" s="38">
        <f>E187*'Fund Raising'!$C$10</f>
        <v>25823951.96</v>
      </c>
      <c r="F189" s="38">
        <f>F187*'Fund Raising'!$C$10</f>
        <v>24043979.15</v>
      </c>
      <c r="G189" s="38">
        <f>G187*'Fund Raising'!$C$10</f>
        <v>22689774.82</v>
      </c>
      <c r="H189" s="38">
        <f>H187*'Fund Raising'!$C$10</f>
        <v>21609735.68</v>
      </c>
      <c r="I189" s="38">
        <f>I187*'Fund Raising'!$C$10</f>
        <v>21576748.21</v>
      </c>
      <c r="J189" s="38">
        <f>J187*'Fund Raising'!$C$10</f>
        <v>21331072.49</v>
      </c>
      <c r="K189" s="38">
        <f>K187*'Fund Raising'!$C$10</f>
        <v>21127499.14</v>
      </c>
      <c r="L189" s="38">
        <f>L187*'Fund Raising'!$C$10</f>
        <v>21021739.58</v>
      </c>
      <c r="M189" s="38">
        <f>M187*'Fund Raising'!$C$10</f>
        <v>20934592.61</v>
      </c>
      <c r="N189" s="38">
        <f>N187*'Fund Raising'!$C$10</f>
        <v>20914985.6</v>
      </c>
      <c r="O189" s="38">
        <f>O187*'Fund Raising'!$C$10</f>
        <v>20917321.85</v>
      </c>
      <c r="P189" s="38">
        <f>P187*'Fund Raising'!$C$10</f>
        <v>20871497</v>
      </c>
      <c r="Q189" s="38">
        <f>Q187*'Fund Raising'!$C$10</f>
        <v>20929298.62</v>
      </c>
      <c r="R189" s="38">
        <f>R187*'Fund Raising'!$C$10</f>
        <v>20960566.96</v>
      </c>
      <c r="S189" s="38">
        <f>S187*'Fund Raising'!$C$10</f>
        <v>21029044.4</v>
      </c>
      <c r="T189" s="38">
        <f>T187*'Fund Raising'!$C$10</f>
        <v>21078235.46</v>
      </c>
      <c r="U189" s="38">
        <f>U187*'Fund Raising'!$C$10</f>
        <v>21160755.7</v>
      </c>
      <c r="V189" s="38">
        <f>V187*'Fund Raising'!$C$10</f>
        <v>21243038.57</v>
      </c>
      <c r="W189" s="38">
        <f>W187*'Fund Raising'!$C$10</f>
        <v>21308364.19</v>
      </c>
      <c r="X189" s="38">
        <f>X187*'Fund Raising'!$C$10</f>
        <v>21403385.49</v>
      </c>
      <c r="Y189" s="38">
        <f>Y187*'Fund Raising'!$C$10</f>
        <v>21475716.89</v>
      </c>
      <c r="Z189" s="38">
        <f>Z187*'Fund Raising'!$C$10</f>
        <v>21575897.15</v>
      </c>
      <c r="AA189" s="38">
        <f>AA187*'Fund Raising'!$C$10</f>
        <v>22114256.38</v>
      </c>
      <c r="AB189" s="38">
        <f>AB187*'Fund Raising'!$C$10</f>
        <v>22537816.88</v>
      </c>
      <c r="AC189" s="38">
        <f>AC187*'Fund Raising'!$C$10</f>
        <v>22974264.34</v>
      </c>
      <c r="AD189" s="38">
        <f>AD187*'Fund Raising'!$C$10</f>
        <v>23322664.37</v>
      </c>
      <c r="AE189" s="38">
        <f>AE187*'Fund Raising'!$C$10</f>
        <v>23652781.58</v>
      </c>
      <c r="AF189" s="38">
        <f>AF187*'Fund Raising'!$C$10</f>
        <v>23922809.76</v>
      </c>
      <c r="AG189" s="38">
        <f>AG187*'Fund Raising'!$C$10</f>
        <v>25247496.54</v>
      </c>
      <c r="AH189" s="38">
        <f>AH187*'Fund Raising'!$C$10</f>
        <v>26479601.51</v>
      </c>
      <c r="AI189" s="38">
        <f>AI187*'Fund Raising'!$C$10</f>
        <v>27561938.85</v>
      </c>
      <c r="AJ189" s="38">
        <f>AJ187*'Fund Raising'!$C$10</f>
        <v>28553538.53</v>
      </c>
      <c r="AK189" s="38">
        <f>AK187*'Fund Raising'!$C$10</f>
        <v>29413669.17</v>
      </c>
      <c r="AL189" s="38">
        <f>AL187*'Fund Raising'!$C$10</f>
        <v>30209498.47</v>
      </c>
      <c r="AM189" s="38">
        <f>AM187*'Fund Raising'!$C$10</f>
        <v>30920838.5</v>
      </c>
      <c r="AN189" s="38">
        <f>AN187*'Fund Raising'!$C$10</f>
        <v>31496182.8</v>
      </c>
      <c r="AO189" s="38">
        <f>AO187*'Fund Raising'!$C$10</f>
        <v>32095094.92</v>
      </c>
      <c r="AP189" s="38">
        <f>AP187*'Fund Raising'!$C$10</f>
        <v>32604969.31</v>
      </c>
      <c r="AQ189" s="38">
        <f>AQ187*'Fund Raising'!$C$10</f>
        <v>33098369.81</v>
      </c>
      <c r="AR189" s="38">
        <f>AR187*'Fund Raising'!$C$10</f>
        <v>33526951.21</v>
      </c>
      <c r="AS189" s="38">
        <f>AS187*'Fund Raising'!$C$10</f>
        <v>35375407.38</v>
      </c>
      <c r="AT189" s="38">
        <f>AT187*'Fund Raising'!$C$10</f>
        <v>37146566.17</v>
      </c>
      <c r="AU189" s="38">
        <f>AU187*'Fund Raising'!$C$10</f>
        <v>38761423.84</v>
      </c>
      <c r="AV189" s="38">
        <f>AV187*'Fund Raising'!$C$10</f>
        <v>40278116.8</v>
      </c>
      <c r="AW189" s="38">
        <f>AW187*'Fund Raising'!$C$10</f>
        <v>41647802.06</v>
      </c>
      <c r="AX189" s="38">
        <f>AX187*'Fund Raising'!$C$10</f>
        <v>42939145.35</v>
      </c>
      <c r="AY189" s="38">
        <f>AY187*'Fund Raising'!$C$10</f>
        <v>44127436.91</v>
      </c>
      <c r="AZ189" s="38">
        <f>AZ187*'Fund Raising'!$C$10</f>
        <v>45179201.59</v>
      </c>
      <c r="BA189" s="38">
        <f>BA187*'Fund Raising'!$C$10</f>
        <v>46210106.75</v>
      </c>
      <c r="BB189" s="38">
        <f>BB187*'Fund Raising'!$C$10</f>
        <v>47134326.61</v>
      </c>
      <c r="BC189" s="38">
        <f>BC187*'Fund Raising'!$C$10</f>
        <v>48022653.06</v>
      </c>
      <c r="BD189" s="38">
        <f>BD187*'Fund Raising'!$C$10</f>
        <v>48823931.18</v>
      </c>
      <c r="BE189" s="38">
        <f>BE187*'Fund Raising'!$C$10</f>
        <v>47270272.35</v>
      </c>
      <c r="BF189" s="38">
        <f>BF187*'Fund Raising'!$C$10</f>
        <v>46144499.23</v>
      </c>
      <c r="BG189" s="38">
        <f>BG187*'Fund Raising'!$C$10</f>
        <v>45259659.26</v>
      </c>
      <c r="BH189" s="38">
        <f>BH187*'Fund Raising'!$C$10</f>
        <v>44597338.06</v>
      </c>
      <c r="BI189" s="38">
        <f>BI187*'Fund Raising'!$C$10</f>
        <v>44069132.24</v>
      </c>
      <c r="BJ189" s="38">
        <f>BJ187*'Fund Raising'!$C$10</f>
        <v>43693491.31</v>
      </c>
      <c r="BK189" s="38">
        <f>BK187*'Fund Raising'!$C$10</f>
        <v>43417772.15</v>
      </c>
      <c r="BL189" s="38">
        <f>BL187*'Fund Raising'!$C$10</f>
        <v>43173358.97</v>
      </c>
      <c r="BM189" s="38">
        <f>BM187*'Fund Raising'!$C$10</f>
        <v>43062892.33</v>
      </c>
      <c r="BN189" s="38">
        <f>BN187*'Fund Raising'!$C$10</f>
        <v>42978236.46</v>
      </c>
      <c r="BO189" s="38">
        <f>BO187*'Fund Raising'!$C$10</f>
        <v>42957330.68</v>
      </c>
      <c r="BP189" s="38">
        <f>BP187*'Fund Raising'!$C$10</f>
        <v>42951546.35</v>
      </c>
      <c r="BQ189" s="38">
        <f>BQ187*'Fund Raising'!$C$10</f>
        <v>42991071.12</v>
      </c>
      <c r="BR189" s="38">
        <f>BR187*'Fund Raising'!$C$10</f>
        <v>43046678.73</v>
      </c>
      <c r="BS189" s="38">
        <f>BS187*'Fund Raising'!$C$10</f>
        <v>43102638.85</v>
      </c>
      <c r="BT189" s="38">
        <f>BT187*'Fund Raising'!$C$10</f>
        <v>43184757.85</v>
      </c>
      <c r="BU189" s="38">
        <f>BU187*'Fund Raising'!$C$10</f>
        <v>43256419.23</v>
      </c>
      <c r="BV189" s="38">
        <f>BV187*'Fund Raising'!$C$10</f>
        <v>43345345.16</v>
      </c>
      <c r="BW189" s="38">
        <f>BW187*'Fund Raising'!$C$10</f>
        <v>43430402.95</v>
      </c>
      <c r="BX189" s="38">
        <f>BX187*'Fund Raising'!$C$10</f>
        <v>43479812.27</v>
      </c>
      <c r="BY189" s="38">
        <f>BY187*'Fund Raising'!$C$10</f>
        <v>43564505</v>
      </c>
      <c r="BZ189" s="38">
        <f>BZ187*'Fund Raising'!$C$10</f>
        <v>43625025.53</v>
      </c>
      <c r="CA189" s="38">
        <f>CA187*'Fund Raising'!$C$10</f>
        <v>43689724.72</v>
      </c>
      <c r="CB189" s="38">
        <f>CB187*'Fund Raising'!$C$10</f>
        <v>43734720.83</v>
      </c>
      <c r="CC189" s="38">
        <f>CC187*'Fund Raising'!$C$10</f>
        <v>43781260.89</v>
      </c>
      <c r="CD189" s="38">
        <f>CD187*'Fund Raising'!$C$10</f>
        <v>43815847.62</v>
      </c>
      <c r="CE189" s="38">
        <f>CE187*'Fund Raising'!$C$10</f>
        <v>43832852.72</v>
      </c>
      <c r="CF189" s="38">
        <f>CF187*'Fund Raising'!$C$10</f>
        <v>43848691.1</v>
      </c>
      <c r="CG189" s="38">
        <f>CG187*'Fund Raising'!$C$10</f>
        <v>43845788.96</v>
      </c>
      <c r="CH189" s="38">
        <f>CH187*'Fund Raising'!$C$10</f>
        <v>43840554.68</v>
      </c>
      <c r="CI189" s="38">
        <f>CI187*'Fund Raising'!$C$10</f>
        <v>44752613.18</v>
      </c>
      <c r="CJ189" s="38">
        <f>CJ187*'Fund Raising'!$C$10</f>
        <v>45597268.23</v>
      </c>
      <c r="CK189" s="38">
        <f>CK187*'Fund Raising'!$C$10</f>
        <v>46377882.6</v>
      </c>
      <c r="CL189" s="38">
        <f>CL187*'Fund Raising'!$C$10</f>
        <v>47070546.02</v>
      </c>
      <c r="CM189" s="38">
        <f>CM187*'Fund Raising'!$C$10</f>
        <v>47697435.63</v>
      </c>
      <c r="CN189" s="38">
        <f>CN187*'Fund Raising'!$C$10</f>
        <v>48253680.43</v>
      </c>
      <c r="CO189" s="38">
        <f>CO187*'Fund Raising'!$C$10</f>
        <v>48756578.89</v>
      </c>
      <c r="CP189" s="38">
        <f>CP187*'Fund Raising'!$C$10</f>
        <v>49205370.99</v>
      </c>
      <c r="CQ189" s="38">
        <f>CQ187*'Fund Raising'!$C$10</f>
        <v>49602707.55</v>
      </c>
      <c r="CR189" s="38">
        <f>CR187*'Fund Raising'!$C$10</f>
        <v>49961586.14</v>
      </c>
      <c r="CS189" s="38">
        <f>CS187*'Fund Raising'!$C$10</f>
        <v>50277739.48</v>
      </c>
      <c r="CT189" s="38">
        <f>CT187*'Fund Raising'!$C$10</f>
        <v>50563090.66</v>
      </c>
      <c r="CU189" s="38">
        <f>CU187*'Fund Raising'!$C$10</f>
        <v>50816465.08</v>
      </c>
      <c r="CV189" s="38">
        <f>CV187*'Fund Raising'!$C$10</f>
        <v>51036609.88</v>
      </c>
      <c r="CW189" s="38">
        <f>CW187*'Fund Raising'!$C$10</f>
        <v>51238046.69</v>
      </c>
      <c r="CX189" s="38">
        <f>CX187*'Fund Raising'!$C$10</f>
        <v>51413362.03</v>
      </c>
      <c r="CY189" s="38">
        <f>CY187*'Fund Raising'!$C$10</f>
        <v>51571117.05</v>
      </c>
      <c r="CZ189" s="38">
        <f>CZ187*'Fund Raising'!$C$10</f>
        <v>51708117.54</v>
      </c>
      <c r="DA189" s="38">
        <f>DA187*'Fund Raising'!$C$10</f>
        <v>51831106.16</v>
      </c>
      <c r="DB189" s="38">
        <f>DB187*'Fund Raising'!$C$10</f>
        <v>51938840.02</v>
      </c>
      <c r="DC189" s="38">
        <f>DC187*'Fund Raising'!$C$10</f>
        <v>52031675.78</v>
      </c>
      <c r="DD189" s="38">
        <f>DD187*'Fund Raising'!$C$10</f>
        <v>52114473.88</v>
      </c>
      <c r="DE189" s="38">
        <f>DE187*'Fund Raising'!$C$10</f>
        <v>52184718</v>
      </c>
      <c r="DF189" s="38">
        <f>DF187*'Fund Raising'!$C$10</f>
        <v>52246880.16</v>
      </c>
      <c r="DG189" s="38">
        <f>DG187*'Fund Raising'!$C$10</f>
        <v>52299904.52</v>
      </c>
      <c r="DH189" s="38">
        <f>DH187*'Fund Raising'!$C$10</f>
        <v>52341670.13</v>
      </c>
      <c r="DI189" s="38">
        <f>DI187*'Fund Raising'!$C$10</f>
        <v>52380347.75</v>
      </c>
      <c r="DJ189" s="38">
        <f>DJ187*'Fund Raising'!$C$10</f>
        <v>52410776.06</v>
      </c>
      <c r="DK189" s="38">
        <f>DK187*'Fund Raising'!$C$10</f>
        <v>52436486.65</v>
      </c>
      <c r="DL189" s="38">
        <f>DL187*'Fund Raising'!$C$10</f>
        <v>52455821.67</v>
      </c>
      <c r="DM189" s="38">
        <f>DM187*'Fund Raising'!$C$10</f>
        <v>52471377.15</v>
      </c>
      <c r="DN189" s="38">
        <f>DN187*'Fund Raising'!$C$10</f>
        <v>52482378.96</v>
      </c>
      <c r="DO189" s="38">
        <f>DO187*'Fund Raising'!$C$10</f>
        <v>52488741.61</v>
      </c>
      <c r="DP189" s="38">
        <f>DP187*'Fund Raising'!$C$10</f>
        <v>52492382.62</v>
      </c>
      <c r="DQ189" s="38">
        <f>DQ187*'Fund Raising'!$C$10</f>
        <v>52492012.06</v>
      </c>
      <c r="DR189" s="38">
        <f>DR187*'Fund Raising'!$C$10</f>
        <v>52489453.51</v>
      </c>
    </row>
    <row r="190" ht="14.25" customHeight="1">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c r="DH190" s="38"/>
      <c r="DI190" s="38"/>
      <c r="DJ190" s="38"/>
      <c r="DK190" s="38"/>
      <c r="DL190" s="38"/>
      <c r="DM190" s="38"/>
      <c r="DN190" s="38"/>
      <c r="DO190" s="38"/>
      <c r="DP190" s="38"/>
      <c r="DQ190" s="38"/>
      <c r="DR190" s="38"/>
    </row>
    <row r="191" ht="14.25" customHeight="1">
      <c r="B191" s="299" t="s">
        <v>308</v>
      </c>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c r="DI191" s="38"/>
      <c r="DJ191" s="38"/>
      <c r="DK191" s="38"/>
      <c r="DL191" s="38"/>
      <c r="DM191" s="38"/>
      <c r="DN191" s="38"/>
      <c r="DO191" s="38"/>
      <c r="DP191" s="38"/>
      <c r="DQ191" s="38"/>
      <c r="DR191" s="38"/>
    </row>
    <row r="192" ht="14.25" customHeight="1">
      <c r="B192" s="290" t="s">
        <v>309</v>
      </c>
      <c r="C192" s="292"/>
      <c r="D192" s="292"/>
      <c r="E192" s="292"/>
      <c r="F192" s="292"/>
      <c r="G192" s="292"/>
      <c r="H192" s="292"/>
      <c r="I192" s="292"/>
      <c r="J192" s="292"/>
      <c r="K192" s="292"/>
      <c r="L192" s="292"/>
      <c r="M192" s="292"/>
      <c r="N192" s="292"/>
      <c r="O192" s="292"/>
      <c r="P192" s="292"/>
      <c r="Q192" s="292"/>
      <c r="R192" s="292"/>
      <c r="S192" s="292"/>
      <c r="T192" s="292"/>
      <c r="U192" s="292"/>
      <c r="V192" s="292"/>
      <c r="W192" s="292"/>
      <c r="X192" s="292"/>
      <c r="Y192" s="292"/>
      <c r="Z192" s="292"/>
      <c r="AA192" s="292"/>
      <c r="AB192" s="292"/>
      <c r="AC192" s="292"/>
      <c r="AD192" s="292"/>
      <c r="AE192" s="292"/>
      <c r="AF192" s="292"/>
      <c r="AG192" s="292"/>
      <c r="AH192" s="292"/>
      <c r="AI192" s="292"/>
      <c r="AJ192" s="292"/>
      <c r="AK192" s="292"/>
      <c r="AL192" s="292"/>
      <c r="AM192" s="292"/>
      <c r="AN192" s="292"/>
      <c r="AO192" s="292"/>
      <c r="AP192" s="292"/>
      <c r="AQ192" s="292"/>
      <c r="AR192" s="292"/>
      <c r="AS192" s="292"/>
      <c r="AT192" s="292"/>
      <c r="AU192" s="292"/>
      <c r="AV192" s="292"/>
      <c r="AW192" s="292"/>
      <c r="AX192" s="292"/>
      <c r="AY192" s="292"/>
      <c r="AZ192" s="292"/>
      <c r="BA192" s="292"/>
      <c r="BB192" s="292"/>
      <c r="BC192" s="292"/>
      <c r="BD192" s="292"/>
      <c r="BE192" s="292"/>
      <c r="BF192" s="292"/>
      <c r="BG192" s="292"/>
      <c r="BH192" s="292"/>
      <c r="BI192" s="292"/>
      <c r="BJ192" s="292"/>
      <c r="BK192" s="292"/>
      <c r="BL192" s="292"/>
      <c r="BM192" s="292"/>
      <c r="BN192" s="292"/>
      <c r="BO192" s="292"/>
      <c r="BP192" s="292"/>
      <c r="BQ192" s="292"/>
      <c r="BR192" s="292"/>
      <c r="BS192" s="292"/>
      <c r="BT192" s="292"/>
      <c r="BU192" s="292"/>
      <c r="BV192" s="292"/>
      <c r="BW192" s="292"/>
      <c r="BX192" s="292"/>
      <c r="BY192" s="292"/>
      <c r="BZ192" s="292"/>
      <c r="CA192" s="292"/>
      <c r="CB192" s="292"/>
      <c r="CC192" s="292"/>
      <c r="CD192" s="292"/>
      <c r="CE192" s="292"/>
      <c r="CF192" s="292"/>
      <c r="CG192" s="292"/>
      <c r="CH192" s="292"/>
      <c r="CI192" s="292"/>
      <c r="CJ192" s="292"/>
      <c r="CK192" s="292"/>
      <c r="CL192" s="292"/>
      <c r="CM192" s="292"/>
      <c r="CN192" s="292"/>
      <c r="CO192" s="292"/>
      <c r="CP192" s="292"/>
      <c r="CQ192" s="292"/>
      <c r="CR192" s="292"/>
      <c r="CS192" s="292"/>
      <c r="CT192" s="292"/>
      <c r="CU192" s="292"/>
      <c r="CV192" s="292"/>
      <c r="CW192" s="292"/>
      <c r="CX192" s="292"/>
      <c r="CY192" s="292"/>
      <c r="CZ192" s="292"/>
      <c r="DA192" s="292"/>
      <c r="DB192" s="292"/>
      <c r="DC192" s="292"/>
      <c r="DD192" s="292"/>
      <c r="DE192" s="292"/>
      <c r="DF192" s="292"/>
      <c r="DG192" s="292"/>
      <c r="DH192" s="292"/>
      <c r="DI192" s="292"/>
      <c r="DJ192" s="292"/>
      <c r="DK192" s="292"/>
      <c r="DL192" s="292"/>
      <c r="DM192" s="292"/>
      <c r="DN192" s="292"/>
      <c r="DO192" s="292"/>
      <c r="DP192" s="292"/>
      <c r="DQ192" s="292"/>
      <c r="DR192" s="292"/>
    </row>
    <row r="193" ht="14.25" customHeight="1">
      <c r="B193" s="289" t="s">
        <v>310</v>
      </c>
      <c r="C193" s="291"/>
      <c r="D193" s="291"/>
      <c r="E193" s="291"/>
      <c r="F193" s="291"/>
      <c r="G193" s="291"/>
      <c r="H193" s="291"/>
      <c r="I193" s="291"/>
      <c r="J193" s="291"/>
      <c r="K193" s="291"/>
      <c r="L193" s="291"/>
      <c r="M193" s="291"/>
      <c r="N193" s="291"/>
      <c r="O193" s="291"/>
      <c r="P193" s="291"/>
      <c r="Q193" s="291"/>
      <c r="R193" s="291"/>
      <c r="S193" s="291"/>
      <c r="T193" s="291"/>
      <c r="U193" s="291"/>
      <c r="V193" s="291"/>
      <c r="W193" s="291"/>
      <c r="X193" s="291"/>
      <c r="Y193" s="291"/>
      <c r="Z193" s="291"/>
      <c r="AA193" s="291"/>
      <c r="AB193" s="291"/>
      <c r="AC193" s="291"/>
      <c r="AD193" s="291"/>
      <c r="AE193" s="291"/>
      <c r="AF193" s="291"/>
      <c r="AG193" s="291"/>
      <c r="AH193" s="291"/>
      <c r="AI193" s="291"/>
      <c r="AJ193" s="291"/>
      <c r="AK193" s="291"/>
      <c r="AL193" s="291"/>
      <c r="AM193" s="291"/>
      <c r="AN193" s="291"/>
      <c r="AO193" s="291"/>
      <c r="AP193" s="291"/>
      <c r="AQ193" s="291"/>
      <c r="AR193" s="291"/>
      <c r="AS193" s="291"/>
      <c r="AT193" s="291"/>
      <c r="AU193" s="291"/>
      <c r="AV193" s="291"/>
      <c r="AW193" s="291"/>
      <c r="AX193" s="291"/>
      <c r="AY193" s="291"/>
      <c r="AZ193" s="291"/>
      <c r="BA193" s="291"/>
      <c r="BB193" s="291"/>
      <c r="BC193" s="291"/>
      <c r="BD193" s="291"/>
      <c r="BE193" s="291"/>
      <c r="BF193" s="291"/>
      <c r="BG193" s="291"/>
      <c r="BH193" s="291"/>
      <c r="BI193" s="291"/>
      <c r="BJ193" s="291"/>
      <c r="BK193" s="291"/>
      <c r="BL193" s="291"/>
      <c r="BM193" s="291"/>
      <c r="BN193" s="291"/>
      <c r="BO193" s="291"/>
      <c r="BP193" s="291"/>
      <c r="BQ193" s="291"/>
      <c r="BR193" s="291"/>
      <c r="BS193" s="291"/>
      <c r="BT193" s="291"/>
      <c r="BU193" s="291"/>
      <c r="BV193" s="291"/>
      <c r="BW193" s="291"/>
      <c r="BX193" s="291"/>
      <c r="BY193" s="291"/>
      <c r="BZ193" s="291"/>
      <c r="CA193" s="291"/>
      <c r="CB193" s="291"/>
      <c r="CC193" s="291"/>
      <c r="CD193" s="291"/>
      <c r="CE193" s="291"/>
      <c r="CF193" s="291"/>
      <c r="CG193" s="291"/>
      <c r="CH193" s="291"/>
      <c r="CI193" s="291"/>
      <c r="CJ193" s="291"/>
      <c r="CK193" s="291"/>
      <c r="CL193" s="291"/>
      <c r="CM193" s="291"/>
      <c r="CN193" s="291"/>
      <c r="CO193" s="291"/>
      <c r="CP193" s="291"/>
      <c r="CQ193" s="291"/>
      <c r="CR193" s="291"/>
      <c r="CS193" s="291"/>
      <c r="CT193" s="291"/>
      <c r="CU193" s="291"/>
      <c r="CV193" s="291"/>
      <c r="CW193" s="291"/>
      <c r="CX193" s="291"/>
      <c r="CY193" s="291"/>
      <c r="CZ193" s="291"/>
      <c r="DA193" s="291"/>
      <c r="DB193" s="291"/>
      <c r="DC193" s="291"/>
      <c r="DD193" s="291"/>
      <c r="DE193" s="291"/>
      <c r="DF193" s="291"/>
      <c r="DG193" s="291"/>
      <c r="DH193" s="291"/>
      <c r="DI193" s="291"/>
      <c r="DJ193" s="291"/>
      <c r="DK193" s="291"/>
      <c r="DL193" s="291"/>
      <c r="DM193" s="291"/>
      <c r="DN193" s="291"/>
      <c r="DO193" s="291"/>
      <c r="DP193" s="291"/>
      <c r="DQ193" s="291"/>
      <c r="DR193" s="291"/>
    </row>
    <row r="194" ht="14.25" customHeight="1">
      <c r="B194" s="12" t="s">
        <v>311</v>
      </c>
      <c r="C194" s="38">
        <f>if( 'Utility Modules'!$C$60="Yes",C7*'Utility Modules'!$C$62,0)</f>
        <v>0</v>
      </c>
      <c r="D194" s="38">
        <f>if( 'Utility Modules'!$C$60="Yes",D7*'Utility Modules'!$C$62,0)</f>
        <v>0</v>
      </c>
      <c r="E194" s="38">
        <f>if( 'Utility Modules'!$C$60="Yes",E7*'Utility Modules'!$C$62,0)</f>
        <v>0</v>
      </c>
      <c r="F194" s="38">
        <f>if( 'Utility Modules'!$C$60="Yes",F7*'Utility Modules'!$C$62,0)</f>
        <v>0</v>
      </c>
      <c r="G194" s="38">
        <f>if( 'Utility Modules'!$C$60="Yes",G7*'Utility Modules'!$C$62,0)</f>
        <v>0</v>
      </c>
      <c r="H194" s="38">
        <f>if( 'Utility Modules'!$C$60="Yes",H7*'Utility Modules'!$C$62,0)</f>
        <v>0</v>
      </c>
      <c r="I194" s="38">
        <f>if( 'Utility Modules'!$C$60="Yes",I7*'Utility Modules'!$C$62,0)</f>
        <v>0</v>
      </c>
      <c r="J194" s="38">
        <f>if( 'Utility Modules'!$C$60="Yes",J7*'Utility Modules'!$C$62,0)</f>
        <v>0</v>
      </c>
      <c r="K194" s="38">
        <f>if( 'Utility Modules'!$C$60="Yes",K7*'Utility Modules'!$C$62,0)</f>
        <v>0</v>
      </c>
      <c r="L194" s="38">
        <f>if( 'Utility Modules'!$C$60="Yes",L7*'Utility Modules'!$C$62,0)</f>
        <v>0</v>
      </c>
      <c r="M194" s="38">
        <f>if( 'Utility Modules'!$C$60="Yes",M7*'Utility Modules'!$C$62,0)</f>
        <v>0</v>
      </c>
      <c r="N194" s="38">
        <f>if( 'Utility Modules'!$C$60="Yes",N7*'Utility Modules'!$C$62,0)</f>
        <v>0</v>
      </c>
      <c r="O194" s="38">
        <f>if( 'Utility Modules'!$C$60="Yes",O7*'Utility Modules'!$C$62,0)</f>
        <v>0</v>
      </c>
      <c r="P194" s="38">
        <f>if( 'Utility Modules'!$C$60="Yes",P7*'Utility Modules'!$C$62,0)</f>
        <v>0</v>
      </c>
      <c r="Q194" s="38">
        <f>if( 'Utility Modules'!$C$60="Yes",Q7*'Utility Modules'!$C$62,0)</f>
        <v>0</v>
      </c>
      <c r="R194" s="38">
        <f>if( 'Utility Modules'!$C$60="Yes",R7*'Utility Modules'!$C$62,0)</f>
        <v>0</v>
      </c>
      <c r="S194" s="38">
        <f>if( 'Utility Modules'!$C$60="Yes",S7*'Utility Modules'!$C$62,0)</f>
        <v>0</v>
      </c>
      <c r="T194" s="38">
        <f>if( 'Utility Modules'!$C$60="Yes",T7*'Utility Modules'!$C$62,0)</f>
        <v>0</v>
      </c>
      <c r="U194" s="38">
        <f>if( 'Utility Modules'!$C$60="Yes",U7*'Utility Modules'!$C$62,0)</f>
        <v>0</v>
      </c>
      <c r="V194" s="38">
        <f>if( 'Utility Modules'!$C$60="Yes",V7*'Utility Modules'!$C$62,0)</f>
        <v>0</v>
      </c>
      <c r="W194" s="38">
        <f>if( 'Utility Modules'!$C$60="Yes",W7*'Utility Modules'!$C$62,0)</f>
        <v>0</v>
      </c>
      <c r="X194" s="38">
        <f>if( 'Utility Modules'!$C$60="Yes",X7*'Utility Modules'!$C$62,0)</f>
        <v>0</v>
      </c>
      <c r="Y194" s="38">
        <f>if( 'Utility Modules'!$C$60="Yes",Y7*'Utility Modules'!$C$62,0)</f>
        <v>0</v>
      </c>
      <c r="Z194" s="38">
        <f>if( 'Utility Modules'!$C$60="Yes",Z7*'Utility Modules'!$C$62,0)</f>
        <v>0</v>
      </c>
      <c r="AA194" s="38">
        <f>if( 'Utility Modules'!$C$60="Yes",AA7*'Utility Modules'!$C$62,0)</f>
        <v>0</v>
      </c>
      <c r="AB194" s="38">
        <f>if( 'Utility Modules'!$C$60="Yes",AB7*'Utility Modules'!$C$62,0)</f>
        <v>0</v>
      </c>
      <c r="AC194" s="38">
        <f>if( 'Utility Modules'!$C$60="Yes",AC7*'Utility Modules'!$C$62,0)</f>
        <v>0</v>
      </c>
      <c r="AD194" s="38">
        <f>if( 'Utility Modules'!$C$60="Yes",AD7*'Utility Modules'!$C$62,0)</f>
        <v>0</v>
      </c>
      <c r="AE194" s="38">
        <f>if( 'Utility Modules'!$C$60="Yes",AE7*'Utility Modules'!$C$62,0)</f>
        <v>0</v>
      </c>
      <c r="AF194" s="38">
        <f>if( 'Utility Modules'!$C$60="Yes",AF7*'Utility Modules'!$C$62,0)</f>
        <v>0</v>
      </c>
      <c r="AG194" s="38">
        <f>if( 'Utility Modules'!$C$60="Yes",AG7*'Utility Modules'!$C$62,0)</f>
        <v>0</v>
      </c>
      <c r="AH194" s="38">
        <f>if( 'Utility Modules'!$C$60="Yes",AH7*'Utility Modules'!$C$62,0)</f>
        <v>0</v>
      </c>
      <c r="AI194" s="38">
        <f>if( 'Utility Modules'!$C$60="Yes",AI7*'Utility Modules'!$C$62,0)</f>
        <v>0</v>
      </c>
      <c r="AJ194" s="38">
        <f>if( 'Utility Modules'!$C$60="Yes",AJ7*'Utility Modules'!$C$62,0)</f>
        <v>0</v>
      </c>
      <c r="AK194" s="38">
        <f>if( 'Utility Modules'!$C$60="Yes",AK7*'Utility Modules'!$C$62,0)</f>
        <v>0</v>
      </c>
      <c r="AL194" s="38">
        <f>if( 'Utility Modules'!$C$60="Yes",AL7*'Utility Modules'!$C$62,0)</f>
        <v>0</v>
      </c>
      <c r="AM194" s="38">
        <f>if( 'Utility Modules'!$C$60="Yes",AM7*'Utility Modules'!$C$62,0)</f>
        <v>0</v>
      </c>
      <c r="AN194" s="38">
        <f>if( 'Utility Modules'!$C$60="Yes",AN7*'Utility Modules'!$C$62,0)</f>
        <v>0</v>
      </c>
      <c r="AO194" s="38">
        <f>if( 'Utility Modules'!$C$60="Yes",AO7*'Utility Modules'!$C$62,0)</f>
        <v>0</v>
      </c>
      <c r="AP194" s="38">
        <f>if( 'Utility Modules'!$C$60="Yes",AP7*'Utility Modules'!$C$62,0)</f>
        <v>0</v>
      </c>
      <c r="AQ194" s="38">
        <f>if( 'Utility Modules'!$C$60="Yes",AQ7*'Utility Modules'!$C$62,0)</f>
        <v>0</v>
      </c>
      <c r="AR194" s="38">
        <f>if( 'Utility Modules'!$C$60="Yes",AR7*'Utility Modules'!$C$62,0)</f>
        <v>0</v>
      </c>
      <c r="AS194" s="38">
        <f>if( 'Utility Modules'!$C$60="Yes",AS7*'Utility Modules'!$C$62,0)</f>
        <v>0</v>
      </c>
      <c r="AT194" s="38">
        <f>if( 'Utility Modules'!$C$60="Yes",AT7*'Utility Modules'!$C$62,0)</f>
        <v>0</v>
      </c>
      <c r="AU194" s="38">
        <f>if( 'Utility Modules'!$C$60="Yes",AU7*'Utility Modules'!$C$62,0)</f>
        <v>0</v>
      </c>
      <c r="AV194" s="38">
        <f>if( 'Utility Modules'!$C$60="Yes",AV7*'Utility Modules'!$C$62,0)</f>
        <v>0</v>
      </c>
      <c r="AW194" s="38">
        <f>if( 'Utility Modules'!$C$60="Yes",AW7*'Utility Modules'!$C$62,0)</f>
        <v>0</v>
      </c>
      <c r="AX194" s="38">
        <f>if( 'Utility Modules'!$C$60="Yes",AX7*'Utility Modules'!$C$62,0)</f>
        <v>0</v>
      </c>
      <c r="AY194" s="38">
        <f>if( 'Utility Modules'!$C$60="Yes",AY7*'Utility Modules'!$C$62,0)</f>
        <v>0</v>
      </c>
      <c r="AZ194" s="38">
        <f>if( 'Utility Modules'!$C$60="Yes",AZ7*'Utility Modules'!$C$62,0)</f>
        <v>0</v>
      </c>
      <c r="BA194" s="38">
        <f>if( 'Utility Modules'!$C$60="Yes",BA7*'Utility Modules'!$C$62,0)</f>
        <v>0</v>
      </c>
      <c r="BB194" s="38">
        <f>if( 'Utility Modules'!$C$60="Yes",BB7*'Utility Modules'!$C$62,0)</f>
        <v>0</v>
      </c>
      <c r="BC194" s="38">
        <f>if( 'Utility Modules'!$C$60="Yes",BC7*'Utility Modules'!$C$62,0)</f>
        <v>0</v>
      </c>
      <c r="BD194" s="38">
        <f>if( 'Utility Modules'!$C$60="Yes",BD7*'Utility Modules'!$C$62,0)</f>
        <v>0</v>
      </c>
      <c r="BE194" s="38">
        <f>if( 'Utility Modules'!$C$60="Yes",BE7*'Utility Modules'!$C$62,0)</f>
        <v>0</v>
      </c>
      <c r="BF194" s="38">
        <f>if( 'Utility Modules'!$C$60="Yes",BF7*'Utility Modules'!$C$62,0)</f>
        <v>0</v>
      </c>
      <c r="BG194" s="38">
        <f>if( 'Utility Modules'!$C$60="Yes",BG7*'Utility Modules'!$C$62,0)</f>
        <v>0</v>
      </c>
      <c r="BH194" s="38">
        <f>if( 'Utility Modules'!$C$60="Yes",BH7*'Utility Modules'!$C$62,0)</f>
        <v>0</v>
      </c>
      <c r="BI194" s="38">
        <f>if( 'Utility Modules'!$C$60="Yes",BI7*'Utility Modules'!$C$62,0)</f>
        <v>0</v>
      </c>
      <c r="BJ194" s="38">
        <f>if( 'Utility Modules'!$C$60="Yes",BJ7*'Utility Modules'!$C$62,0)</f>
        <v>0</v>
      </c>
      <c r="BK194" s="38">
        <f>if( 'Utility Modules'!$C$60="Yes",BK7*'Utility Modules'!$C$62,0)</f>
        <v>0</v>
      </c>
      <c r="BL194" s="38">
        <f>if( 'Utility Modules'!$C$60="Yes",BL7*'Utility Modules'!$C$62,0)</f>
        <v>0</v>
      </c>
      <c r="BM194" s="38">
        <f>if( 'Utility Modules'!$C$60="Yes",BM7*'Utility Modules'!$C$62,0)</f>
        <v>0</v>
      </c>
      <c r="BN194" s="38">
        <f>if( 'Utility Modules'!$C$60="Yes",BN7*'Utility Modules'!$C$62,0)</f>
        <v>0</v>
      </c>
      <c r="BO194" s="38">
        <f>if( 'Utility Modules'!$C$60="Yes",BO7*'Utility Modules'!$C$62,0)</f>
        <v>0</v>
      </c>
      <c r="BP194" s="38">
        <f>if( 'Utility Modules'!$C$60="Yes",BP7*'Utility Modules'!$C$62,0)</f>
        <v>0</v>
      </c>
      <c r="BQ194" s="38">
        <f>if( 'Utility Modules'!$C$60="Yes",BQ7*'Utility Modules'!$C$62,0)</f>
        <v>0</v>
      </c>
      <c r="BR194" s="38">
        <f>if( 'Utility Modules'!$C$60="Yes",BR7*'Utility Modules'!$C$62,0)</f>
        <v>0</v>
      </c>
      <c r="BS194" s="38">
        <f>if( 'Utility Modules'!$C$60="Yes",BS7*'Utility Modules'!$C$62,0)</f>
        <v>0</v>
      </c>
      <c r="BT194" s="38">
        <f>if( 'Utility Modules'!$C$60="Yes",BT7*'Utility Modules'!$C$62,0)</f>
        <v>0</v>
      </c>
      <c r="BU194" s="38">
        <f>if( 'Utility Modules'!$C$60="Yes",BU7*'Utility Modules'!$C$62,0)</f>
        <v>0</v>
      </c>
      <c r="BV194" s="38">
        <f>if( 'Utility Modules'!$C$60="Yes",BV7*'Utility Modules'!$C$62,0)</f>
        <v>0</v>
      </c>
      <c r="BW194" s="38">
        <f>if( 'Utility Modules'!$C$60="Yes",BW7*'Utility Modules'!$C$62,0)</f>
        <v>0</v>
      </c>
      <c r="BX194" s="38">
        <f>if( 'Utility Modules'!$C$60="Yes",BX7*'Utility Modules'!$C$62,0)</f>
        <v>0</v>
      </c>
      <c r="BY194" s="38">
        <f>if( 'Utility Modules'!$C$60="Yes",BY7*'Utility Modules'!$C$62,0)</f>
        <v>0</v>
      </c>
      <c r="BZ194" s="38">
        <f>if( 'Utility Modules'!$C$60="Yes",BZ7*'Utility Modules'!$C$62,0)</f>
        <v>0</v>
      </c>
      <c r="CA194" s="38">
        <f>if( 'Utility Modules'!$C$60="Yes",CA7*'Utility Modules'!$C$62,0)</f>
        <v>0</v>
      </c>
      <c r="CB194" s="38">
        <f>if( 'Utility Modules'!$C$60="Yes",CB7*'Utility Modules'!$C$62,0)</f>
        <v>0</v>
      </c>
      <c r="CC194" s="38">
        <f>if( 'Utility Modules'!$C$60="Yes",CC7*'Utility Modules'!$C$62,0)</f>
        <v>0</v>
      </c>
      <c r="CD194" s="38">
        <f>if( 'Utility Modules'!$C$60="Yes",CD7*'Utility Modules'!$C$62,0)</f>
        <v>0</v>
      </c>
      <c r="CE194" s="38">
        <f>if( 'Utility Modules'!$C$60="Yes",CE7*'Utility Modules'!$C$62,0)</f>
        <v>0</v>
      </c>
      <c r="CF194" s="38">
        <f>if( 'Utility Modules'!$C$60="Yes",CF7*'Utility Modules'!$C$62,0)</f>
        <v>0</v>
      </c>
      <c r="CG194" s="38">
        <f>if( 'Utility Modules'!$C$60="Yes",CG7*'Utility Modules'!$C$62,0)</f>
        <v>0</v>
      </c>
      <c r="CH194" s="38">
        <f>if( 'Utility Modules'!$C$60="Yes",CH7*'Utility Modules'!$C$62,0)</f>
        <v>0</v>
      </c>
      <c r="CI194" s="38">
        <f>if( 'Utility Modules'!$C$60="Yes",CI7*'Utility Modules'!$C$62,0)</f>
        <v>0</v>
      </c>
      <c r="CJ194" s="38">
        <f>if( 'Utility Modules'!$C$60="Yes",CJ7*'Utility Modules'!$C$62,0)</f>
        <v>0</v>
      </c>
      <c r="CK194" s="38">
        <f>if( 'Utility Modules'!$C$60="Yes",CK7*'Utility Modules'!$C$62,0)</f>
        <v>0</v>
      </c>
      <c r="CL194" s="38">
        <f>if( 'Utility Modules'!$C$60="Yes",CL7*'Utility Modules'!$C$62,0)</f>
        <v>0</v>
      </c>
      <c r="CM194" s="38">
        <f>if( 'Utility Modules'!$C$60="Yes",CM7*'Utility Modules'!$C$62,0)</f>
        <v>0</v>
      </c>
      <c r="CN194" s="38">
        <f>if( 'Utility Modules'!$C$60="Yes",CN7*'Utility Modules'!$C$62,0)</f>
        <v>0</v>
      </c>
      <c r="CO194" s="38">
        <f>if( 'Utility Modules'!$C$60="Yes",CO7*'Utility Modules'!$C$62,0)</f>
        <v>0</v>
      </c>
      <c r="CP194" s="38">
        <f>if( 'Utility Modules'!$C$60="Yes",CP7*'Utility Modules'!$C$62,0)</f>
        <v>0</v>
      </c>
      <c r="CQ194" s="38">
        <f>if( 'Utility Modules'!$C$60="Yes",CQ7*'Utility Modules'!$C$62,0)</f>
        <v>0</v>
      </c>
      <c r="CR194" s="38">
        <f>if( 'Utility Modules'!$C$60="Yes",CR7*'Utility Modules'!$C$62,0)</f>
        <v>0</v>
      </c>
      <c r="CS194" s="38">
        <f>if( 'Utility Modules'!$C$60="Yes",CS7*'Utility Modules'!$C$62,0)</f>
        <v>0</v>
      </c>
      <c r="CT194" s="38">
        <f>if( 'Utility Modules'!$C$60="Yes",CT7*'Utility Modules'!$C$62,0)</f>
        <v>0</v>
      </c>
      <c r="CU194" s="38">
        <f>if( 'Utility Modules'!$C$60="Yes",CU7*'Utility Modules'!$C$62,0)</f>
        <v>0</v>
      </c>
      <c r="CV194" s="38">
        <f>if( 'Utility Modules'!$C$60="Yes",CV7*'Utility Modules'!$C$62,0)</f>
        <v>0</v>
      </c>
      <c r="CW194" s="38">
        <f>if( 'Utility Modules'!$C$60="Yes",CW7*'Utility Modules'!$C$62,0)</f>
        <v>0</v>
      </c>
      <c r="CX194" s="38">
        <f>if( 'Utility Modules'!$C$60="Yes",CX7*'Utility Modules'!$C$62,0)</f>
        <v>0</v>
      </c>
      <c r="CY194" s="38">
        <f>if( 'Utility Modules'!$C$60="Yes",CY7*'Utility Modules'!$C$62,0)</f>
        <v>0</v>
      </c>
      <c r="CZ194" s="38">
        <f>if( 'Utility Modules'!$C$60="Yes",CZ7*'Utility Modules'!$C$62,0)</f>
        <v>0</v>
      </c>
      <c r="DA194" s="38">
        <f>if( 'Utility Modules'!$C$60="Yes",DA7*'Utility Modules'!$C$62,0)</f>
        <v>0</v>
      </c>
      <c r="DB194" s="38">
        <f>if( 'Utility Modules'!$C$60="Yes",DB7*'Utility Modules'!$C$62,0)</f>
        <v>0</v>
      </c>
      <c r="DC194" s="38">
        <f>if( 'Utility Modules'!$C$60="Yes",DC7*'Utility Modules'!$C$62,0)</f>
        <v>0</v>
      </c>
      <c r="DD194" s="38">
        <f>if( 'Utility Modules'!$C$60="Yes",DD7*'Utility Modules'!$C$62,0)</f>
        <v>0</v>
      </c>
      <c r="DE194" s="38">
        <f>if( 'Utility Modules'!$C$60="Yes",DE7*'Utility Modules'!$C$62,0)</f>
        <v>0</v>
      </c>
      <c r="DF194" s="38">
        <f>if( 'Utility Modules'!$C$60="Yes",DF7*'Utility Modules'!$C$62,0)</f>
        <v>0</v>
      </c>
      <c r="DG194" s="38">
        <f>if( 'Utility Modules'!$C$60="Yes",DG7*'Utility Modules'!$C$62,0)</f>
        <v>0</v>
      </c>
      <c r="DH194" s="38">
        <f>if( 'Utility Modules'!$C$60="Yes",DH7*'Utility Modules'!$C$62,0)</f>
        <v>0</v>
      </c>
      <c r="DI194" s="38">
        <f>if( 'Utility Modules'!$C$60="Yes",DI7*'Utility Modules'!$C$62,0)</f>
        <v>0</v>
      </c>
      <c r="DJ194" s="38">
        <f>if( 'Utility Modules'!$C$60="Yes",DJ7*'Utility Modules'!$C$62,0)</f>
        <v>0</v>
      </c>
      <c r="DK194" s="38">
        <f>if( 'Utility Modules'!$C$60="Yes",DK7*'Utility Modules'!$C$62,0)</f>
        <v>0</v>
      </c>
      <c r="DL194" s="38">
        <f>if( 'Utility Modules'!$C$60="Yes",DL7*'Utility Modules'!$C$62,0)</f>
        <v>0</v>
      </c>
      <c r="DM194" s="38">
        <f>if( 'Utility Modules'!$C$60="Yes",DM7*'Utility Modules'!$C$62,0)</f>
        <v>0</v>
      </c>
      <c r="DN194" s="38">
        <f>if( 'Utility Modules'!$C$60="Yes",DN7*'Utility Modules'!$C$62,0)</f>
        <v>0</v>
      </c>
      <c r="DO194" s="38">
        <f>if( 'Utility Modules'!$C$60="Yes",DO7*'Utility Modules'!$C$62,0)</f>
        <v>0</v>
      </c>
      <c r="DP194" s="38">
        <f>if( 'Utility Modules'!$C$60="Yes",DP7*'Utility Modules'!$C$62,0)</f>
        <v>0</v>
      </c>
      <c r="DQ194" s="38">
        <f>if( 'Utility Modules'!$C$60="Yes",DQ7*'Utility Modules'!$C$62,0)</f>
        <v>0</v>
      </c>
      <c r="DR194" s="38">
        <f>if( 'Utility Modules'!$C$60="Yes",DR7*'Utility Modules'!$C$62,0)</f>
        <v>0</v>
      </c>
    </row>
    <row r="195" ht="14.25" customHeight="1">
      <c r="B195" s="12" t="s">
        <v>312</v>
      </c>
      <c r="C195" s="193">
        <f t="shared" ref="C195:DR195" si="99">C109/C8</f>
        <v>0</v>
      </c>
      <c r="D195" s="193">
        <f t="shared" si="99"/>
        <v>0</v>
      </c>
      <c r="E195" s="193">
        <f t="shared" si="99"/>
        <v>0</v>
      </c>
      <c r="F195" s="193">
        <f t="shared" si="99"/>
        <v>0</v>
      </c>
      <c r="G195" s="193">
        <f t="shared" si="99"/>
        <v>0</v>
      </c>
      <c r="H195" s="193">
        <f t="shared" si="99"/>
        <v>0</v>
      </c>
      <c r="I195" s="193">
        <f t="shared" si="99"/>
        <v>0</v>
      </c>
      <c r="J195" s="193">
        <f t="shared" si="99"/>
        <v>0</v>
      </c>
      <c r="K195" s="193">
        <f t="shared" si="99"/>
        <v>0</v>
      </c>
      <c r="L195" s="193">
        <f t="shared" si="99"/>
        <v>0</v>
      </c>
      <c r="M195" s="193">
        <f t="shared" si="99"/>
        <v>0</v>
      </c>
      <c r="N195" s="193">
        <f t="shared" si="99"/>
        <v>0</v>
      </c>
      <c r="O195" s="193">
        <f t="shared" si="99"/>
        <v>0</v>
      </c>
      <c r="P195" s="193">
        <f t="shared" si="99"/>
        <v>0</v>
      </c>
      <c r="Q195" s="193">
        <f t="shared" si="99"/>
        <v>0</v>
      </c>
      <c r="R195" s="193">
        <f t="shared" si="99"/>
        <v>0</v>
      </c>
      <c r="S195" s="193">
        <f t="shared" si="99"/>
        <v>0</v>
      </c>
      <c r="T195" s="193">
        <f t="shared" si="99"/>
        <v>0</v>
      </c>
      <c r="U195" s="193">
        <f t="shared" si="99"/>
        <v>0</v>
      </c>
      <c r="V195" s="193">
        <f t="shared" si="99"/>
        <v>0</v>
      </c>
      <c r="W195" s="193">
        <f t="shared" si="99"/>
        <v>0</v>
      </c>
      <c r="X195" s="193">
        <f t="shared" si="99"/>
        <v>0</v>
      </c>
      <c r="Y195" s="193">
        <f t="shared" si="99"/>
        <v>0</v>
      </c>
      <c r="Z195" s="193">
        <f t="shared" si="99"/>
        <v>0</v>
      </c>
      <c r="AA195" s="193">
        <f t="shared" si="99"/>
        <v>0</v>
      </c>
      <c r="AB195" s="193">
        <f t="shared" si="99"/>
        <v>0</v>
      </c>
      <c r="AC195" s="193">
        <f t="shared" si="99"/>
        <v>0</v>
      </c>
      <c r="AD195" s="193">
        <f t="shared" si="99"/>
        <v>0</v>
      </c>
      <c r="AE195" s="193">
        <f t="shared" si="99"/>
        <v>0</v>
      </c>
      <c r="AF195" s="193">
        <f t="shared" si="99"/>
        <v>0</v>
      </c>
      <c r="AG195" s="193">
        <f t="shared" si="99"/>
        <v>0</v>
      </c>
      <c r="AH195" s="193">
        <f t="shared" si="99"/>
        <v>0</v>
      </c>
      <c r="AI195" s="193">
        <f t="shared" si="99"/>
        <v>0</v>
      </c>
      <c r="AJ195" s="193">
        <f t="shared" si="99"/>
        <v>0</v>
      </c>
      <c r="AK195" s="193">
        <f t="shared" si="99"/>
        <v>0</v>
      </c>
      <c r="AL195" s="193">
        <f t="shared" si="99"/>
        <v>0</v>
      </c>
      <c r="AM195" s="193">
        <f t="shared" si="99"/>
        <v>0</v>
      </c>
      <c r="AN195" s="193">
        <f t="shared" si="99"/>
        <v>0</v>
      </c>
      <c r="AO195" s="193">
        <f t="shared" si="99"/>
        <v>0</v>
      </c>
      <c r="AP195" s="193">
        <f t="shared" si="99"/>
        <v>0</v>
      </c>
      <c r="AQ195" s="193">
        <f t="shared" si="99"/>
        <v>0</v>
      </c>
      <c r="AR195" s="193">
        <f t="shared" si="99"/>
        <v>0</v>
      </c>
      <c r="AS195" s="193">
        <f t="shared" si="99"/>
        <v>0</v>
      </c>
      <c r="AT195" s="193">
        <f t="shared" si="99"/>
        <v>0</v>
      </c>
      <c r="AU195" s="193">
        <f t="shared" si="99"/>
        <v>0</v>
      </c>
      <c r="AV195" s="193">
        <f t="shared" si="99"/>
        <v>0</v>
      </c>
      <c r="AW195" s="193">
        <f t="shared" si="99"/>
        <v>0</v>
      </c>
      <c r="AX195" s="193">
        <f t="shared" si="99"/>
        <v>0</v>
      </c>
      <c r="AY195" s="193">
        <f t="shared" si="99"/>
        <v>0</v>
      </c>
      <c r="AZ195" s="193">
        <f t="shared" si="99"/>
        <v>0</v>
      </c>
      <c r="BA195" s="193">
        <f t="shared" si="99"/>
        <v>0</v>
      </c>
      <c r="BB195" s="193">
        <f t="shared" si="99"/>
        <v>0</v>
      </c>
      <c r="BC195" s="193">
        <f t="shared" si="99"/>
        <v>0</v>
      </c>
      <c r="BD195" s="193">
        <f t="shared" si="99"/>
        <v>0</v>
      </c>
      <c r="BE195" s="193">
        <f t="shared" si="99"/>
        <v>0</v>
      </c>
      <c r="BF195" s="193">
        <f t="shared" si="99"/>
        <v>0</v>
      </c>
      <c r="BG195" s="193">
        <f t="shared" si="99"/>
        <v>0</v>
      </c>
      <c r="BH195" s="193">
        <f t="shared" si="99"/>
        <v>0</v>
      </c>
      <c r="BI195" s="193">
        <f t="shared" si="99"/>
        <v>0</v>
      </c>
      <c r="BJ195" s="193">
        <f t="shared" si="99"/>
        <v>0</v>
      </c>
      <c r="BK195" s="193">
        <f t="shared" si="99"/>
        <v>0</v>
      </c>
      <c r="BL195" s="193">
        <f t="shared" si="99"/>
        <v>0</v>
      </c>
      <c r="BM195" s="193">
        <f t="shared" si="99"/>
        <v>0</v>
      </c>
      <c r="BN195" s="193">
        <f t="shared" si="99"/>
        <v>0</v>
      </c>
      <c r="BO195" s="193">
        <f t="shared" si="99"/>
        <v>0</v>
      </c>
      <c r="BP195" s="193">
        <f t="shared" si="99"/>
        <v>0</v>
      </c>
      <c r="BQ195" s="193">
        <f t="shared" si="99"/>
        <v>0</v>
      </c>
      <c r="BR195" s="193">
        <f t="shared" si="99"/>
        <v>0</v>
      </c>
      <c r="BS195" s="193">
        <f t="shared" si="99"/>
        <v>0</v>
      </c>
      <c r="BT195" s="193">
        <f t="shared" si="99"/>
        <v>0</v>
      </c>
      <c r="BU195" s="193">
        <f t="shared" si="99"/>
        <v>0</v>
      </c>
      <c r="BV195" s="193">
        <f t="shared" si="99"/>
        <v>0</v>
      </c>
      <c r="BW195" s="193">
        <f t="shared" si="99"/>
        <v>0</v>
      </c>
      <c r="BX195" s="193">
        <f t="shared" si="99"/>
        <v>0</v>
      </c>
      <c r="BY195" s="193">
        <f t="shared" si="99"/>
        <v>0</v>
      </c>
      <c r="BZ195" s="193">
        <f t="shared" si="99"/>
        <v>0</v>
      </c>
      <c r="CA195" s="193">
        <f t="shared" si="99"/>
        <v>0</v>
      </c>
      <c r="CB195" s="193">
        <f t="shared" si="99"/>
        <v>0</v>
      </c>
      <c r="CC195" s="193">
        <f t="shared" si="99"/>
        <v>0</v>
      </c>
      <c r="CD195" s="193">
        <f t="shared" si="99"/>
        <v>0</v>
      </c>
      <c r="CE195" s="193">
        <f t="shared" si="99"/>
        <v>0</v>
      </c>
      <c r="CF195" s="193">
        <f t="shared" si="99"/>
        <v>0</v>
      </c>
      <c r="CG195" s="193">
        <f t="shared" si="99"/>
        <v>0</v>
      </c>
      <c r="CH195" s="193">
        <f t="shared" si="99"/>
        <v>0</v>
      </c>
      <c r="CI195" s="193">
        <f t="shared" si="99"/>
        <v>0</v>
      </c>
      <c r="CJ195" s="193">
        <f t="shared" si="99"/>
        <v>0</v>
      </c>
      <c r="CK195" s="193">
        <f t="shared" si="99"/>
        <v>0</v>
      </c>
      <c r="CL195" s="193">
        <f t="shared" si="99"/>
        <v>0</v>
      </c>
      <c r="CM195" s="193">
        <f t="shared" si="99"/>
        <v>0</v>
      </c>
      <c r="CN195" s="193">
        <f t="shared" si="99"/>
        <v>0</v>
      </c>
      <c r="CO195" s="193">
        <f t="shared" si="99"/>
        <v>0</v>
      </c>
      <c r="CP195" s="193">
        <f t="shared" si="99"/>
        <v>0</v>
      </c>
      <c r="CQ195" s="193">
        <f t="shared" si="99"/>
        <v>0</v>
      </c>
      <c r="CR195" s="193">
        <f t="shared" si="99"/>
        <v>0</v>
      </c>
      <c r="CS195" s="193">
        <f t="shared" si="99"/>
        <v>0</v>
      </c>
      <c r="CT195" s="193">
        <f t="shared" si="99"/>
        <v>0</v>
      </c>
      <c r="CU195" s="193">
        <f t="shared" si="99"/>
        <v>0</v>
      </c>
      <c r="CV195" s="193">
        <f t="shared" si="99"/>
        <v>0</v>
      </c>
      <c r="CW195" s="193">
        <f t="shared" si="99"/>
        <v>0</v>
      </c>
      <c r="CX195" s="193">
        <f t="shared" si="99"/>
        <v>0</v>
      </c>
      <c r="CY195" s="193">
        <f t="shared" si="99"/>
        <v>0</v>
      </c>
      <c r="CZ195" s="193">
        <f t="shared" si="99"/>
        <v>0</v>
      </c>
      <c r="DA195" s="193">
        <f t="shared" si="99"/>
        <v>0</v>
      </c>
      <c r="DB195" s="193">
        <f t="shared" si="99"/>
        <v>0</v>
      </c>
      <c r="DC195" s="193">
        <f t="shared" si="99"/>
        <v>0</v>
      </c>
      <c r="DD195" s="193">
        <f t="shared" si="99"/>
        <v>0</v>
      </c>
      <c r="DE195" s="193">
        <f t="shared" si="99"/>
        <v>0</v>
      </c>
      <c r="DF195" s="193">
        <f t="shared" si="99"/>
        <v>0</v>
      </c>
      <c r="DG195" s="193">
        <f t="shared" si="99"/>
        <v>0</v>
      </c>
      <c r="DH195" s="193">
        <f t="shared" si="99"/>
        <v>0</v>
      </c>
      <c r="DI195" s="193">
        <f t="shared" si="99"/>
        <v>0</v>
      </c>
      <c r="DJ195" s="193">
        <f t="shared" si="99"/>
        <v>0</v>
      </c>
      <c r="DK195" s="193">
        <f t="shared" si="99"/>
        <v>0</v>
      </c>
      <c r="DL195" s="193">
        <f t="shared" si="99"/>
        <v>0</v>
      </c>
      <c r="DM195" s="193">
        <f t="shared" si="99"/>
        <v>0</v>
      </c>
      <c r="DN195" s="193">
        <f t="shared" si="99"/>
        <v>0</v>
      </c>
      <c r="DO195" s="193">
        <f t="shared" si="99"/>
        <v>0</v>
      </c>
      <c r="DP195" s="193">
        <f t="shared" si="99"/>
        <v>0</v>
      </c>
      <c r="DQ195" s="193">
        <f t="shared" si="99"/>
        <v>0</v>
      </c>
      <c r="DR195" s="193">
        <f t="shared" si="99"/>
        <v>0</v>
      </c>
    </row>
    <row r="196" ht="14.25" customHeight="1">
      <c r="B196" s="12" t="s">
        <v>313</v>
      </c>
      <c r="C196" s="300">
        <f>if(1+('Utility Modules'!$C$66*C195)&lt;'Utility Modules'!$C$67,1+('Utility Modules'!$C$66*C195),'Utility Modules'!$C$67)</f>
        <v>1</v>
      </c>
      <c r="D196" s="300">
        <f>if(1+('Utility Modules'!$C$66*D195)&lt;'Utility Modules'!$C$67,1+('Utility Modules'!$C$66*D195),'Utility Modules'!$C$67)</f>
        <v>1</v>
      </c>
      <c r="E196" s="300">
        <f>if(1+('Utility Modules'!$C$66*E195)&lt;'Utility Modules'!$C$67,1+('Utility Modules'!$C$66*E195),'Utility Modules'!$C$67)</f>
        <v>1</v>
      </c>
      <c r="F196" s="300">
        <f>if(1+('Utility Modules'!$C$66*F195)&lt;'Utility Modules'!$C$67,1+('Utility Modules'!$C$66*F195),'Utility Modules'!$C$67)</f>
        <v>1</v>
      </c>
      <c r="G196" s="300">
        <f>if(1+('Utility Modules'!$C$66*G195)&lt;'Utility Modules'!$C$67,1+('Utility Modules'!$C$66*G195),'Utility Modules'!$C$67)</f>
        <v>1</v>
      </c>
      <c r="H196" s="300">
        <f>if(1+('Utility Modules'!$C$66*H195)&lt;'Utility Modules'!$C$67,1+('Utility Modules'!$C$66*H195),'Utility Modules'!$C$67)</f>
        <v>1</v>
      </c>
      <c r="I196" s="300">
        <f>if(1+('Utility Modules'!$C$66*I195)&lt;'Utility Modules'!$C$67,1+('Utility Modules'!$C$66*I195),'Utility Modules'!$C$67)</f>
        <v>1</v>
      </c>
      <c r="J196" s="300">
        <f>if(1+('Utility Modules'!$C$66*J195)&lt;'Utility Modules'!$C$67,1+('Utility Modules'!$C$66*J195),'Utility Modules'!$C$67)</f>
        <v>1</v>
      </c>
      <c r="K196" s="300">
        <f>if(1+('Utility Modules'!$C$66*K195)&lt;'Utility Modules'!$C$67,1+('Utility Modules'!$C$66*K195),'Utility Modules'!$C$67)</f>
        <v>1</v>
      </c>
      <c r="L196" s="300">
        <f>if(1+('Utility Modules'!$C$66*L195)&lt;'Utility Modules'!$C$67,1+('Utility Modules'!$C$66*L195),'Utility Modules'!$C$67)</f>
        <v>1</v>
      </c>
      <c r="M196" s="300">
        <f>if(1+('Utility Modules'!$C$66*M195)&lt;'Utility Modules'!$C$67,1+('Utility Modules'!$C$66*M195),'Utility Modules'!$C$67)</f>
        <v>1</v>
      </c>
      <c r="N196" s="300">
        <f>if(1+('Utility Modules'!$C$66*N195)&lt;'Utility Modules'!$C$67,1+('Utility Modules'!$C$66*N195),'Utility Modules'!$C$67)</f>
        <v>1</v>
      </c>
      <c r="O196" s="300">
        <f>if(1+('Utility Modules'!$C$66*O195)&lt;'Utility Modules'!$C$67,1+('Utility Modules'!$C$66*O195),'Utility Modules'!$C$67)</f>
        <v>1</v>
      </c>
      <c r="P196" s="300">
        <f>if(1+('Utility Modules'!$C$66*P195)&lt;'Utility Modules'!$C$67,1+('Utility Modules'!$C$66*P195),'Utility Modules'!$C$67)</f>
        <v>1</v>
      </c>
      <c r="Q196" s="300">
        <f>if(1+('Utility Modules'!$C$66*Q195)&lt;'Utility Modules'!$C$67,1+('Utility Modules'!$C$66*Q195),'Utility Modules'!$C$67)</f>
        <v>1</v>
      </c>
      <c r="R196" s="300">
        <f>if(1+('Utility Modules'!$C$66*R195)&lt;'Utility Modules'!$C$67,1+('Utility Modules'!$C$66*R195),'Utility Modules'!$C$67)</f>
        <v>1</v>
      </c>
      <c r="S196" s="300">
        <f>if(1+('Utility Modules'!$C$66*S195)&lt;'Utility Modules'!$C$67,1+('Utility Modules'!$C$66*S195),'Utility Modules'!$C$67)</f>
        <v>1</v>
      </c>
      <c r="T196" s="300">
        <f>if(1+('Utility Modules'!$C$66*T195)&lt;'Utility Modules'!$C$67,1+('Utility Modules'!$C$66*T195),'Utility Modules'!$C$67)</f>
        <v>1</v>
      </c>
      <c r="U196" s="300">
        <f>if(1+('Utility Modules'!$C$66*U195)&lt;'Utility Modules'!$C$67,1+('Utility Modules'!$C$66*U195),'Utility Modules'!$C$67)</f>
        <v>1</v>
      </c>
      <c r="V196" s="300">
        <f>if(1+('Utility Modules'!$C$66*V195)&lt;'Utility Modules'!$C$67,1+('Utility Modules'!$C$66*V195),'Utility Modules'!$C$67)</f>
        <v>1</v>
      </c>
      <c r="W196" s="300">
        <f>if(1+('Utility Modules'!$C$66*W195)&lt;'Utility Modules'!$C$67,1+('Utility Modules'!$C$66*W195),'Utility Modules'!$C$67)</f>
        <v>1</v>
      </c>
      <c r="X196" s="300">
        <f>if(1+('Utility Modules'!$C$66*X195)&lt;'Utility Modules'!$C$67,1+('Utility Modules'!$C$66*X195),'Utility Modules'!$C$67)</f>
        <v>1</v>
      </c>
      <c r="Y196" s="300">
        <f>if(1+('Utility Modules'!$C$66*Y195)&lt;'Utility Modules'!$C$67,1+('Utility Modules'!$C$66*Y195),'Utility Modules'!$C$67)</f>
        <v>1</v>
      </c>
      <c r="Z196" s="300">
        <f>if(1+('Utility Modules'!$C$66*Z195)&lt;'Utility Modules'!$C$67,1+('Utility Modules'!$C$66*Z195),'Utility Modules'!$C$67)</f>
        <v>1</v>
      </c>
      <c r="AA196" s="300">
        <f>if(1+('Utility Modules'!$C$66*AA195)&lt;'Utility Modules'!$C$67,1+('Utility Modules'!$C$66*AA195),'Utility Modules'!$C$67)</f>
        <v>1</v>
      </c>
      <c r="AB196" s="300">
        <f>if(1+('Utility Modules'!$C$66*AB195)&lt;'Utility Modules'!$C$67,1+('Utility Modules'!$C$66*AB195),'Utility Modules'!$C$67)</f>
        <v>1</v>
      </c>
      <c r="AC196" s="300">
        <f>if(1+('Utility Modules'!$C$66*AC195)&lt;'Utility Modules'!$C$67,1+('Utility Modules'!$C$66*AC195),'Utility Modules'!$C$67)</f>
        <v>1</v>
      </c>
      <c r="AD196" s="300">
        <f>if(1+('Utility Modules'!$C$66*AD195)&lt;'Utility Modules'!$C$67,1+('Utility Modules'!$C$66*AD195),'Utility Modules'!$C$67)</f>
        <v>1</v>
      </c>
      <c r="AE196" s="300">
        <f>if(1+('Utility Modules'!$C$66*AE195)&lt;'Utility Modules'!$C$67,1+('Utility Modules'!$C$66*AE195),'Utility Modules'!$C$67)</f>
        <v>1</v>
      </c>
      <c r="AF196" s="300">
        <f>if(1+('Utility Modules'!$C$66*AF195)&lt;'Utility Modules'!$C$67,1+('Utility Modules'!$C$66*AF195),'Utility Modules'!$C$67)</f>
        <v>1</v>
      </c>
      <c r="AG196" s="300">
        <f>if(1+('Utility Modules'!$C$66*AG195)&lt;'Utility Modules'!$C$67,1+('Utility Modules'!$C$66*AG195),'Utility Modules'!$C$67)</f>
        <v>1</v>
      </c>
      <c r="AH196" s="300">
        <f>if(1+('Utility Modules'!$C$66*AH195)&lt;'Utility Modules'!$C$67,1+('Utility Modules'!$C$66*AH195),'Utility Modules'!$C$67)</f>
        <v>1</v>
      </c>
      <c r="AI196" s="300">
        <f>if(1+('Utility Modules'!$C$66*AI195)&lt;'Utility Modules'!$C$67,1+('Utility Modules'!$C$66*AI195),'Utility Modules'!$C$67)</f>
        <v>1</v>
      </c>
      <c r="AJ196" s="300">
        <f>if(1+('Utility Modules'!$C$66*AJ195)&lt;'Utility Modules'!$C$67,1+('Utility Modules'!$C$66*AJ195),'Utility Modules'!$C$67)</f>
        <v>1</v>
      </c>
      <c r="AK196" s="300">
        <f>if(1+('Utility Modules'!$C$66*AK195)&lt;'Utility Modules'!$C$67,1+('Utility Modules'!$C$66*AK195),'Utility Modules'!$C$67)</f>
        <v>1</v>
      </c>
      <c r="AL196" s="300">
        <f>if(1+('Utility Modules'!$C$66*AL195)&lt;'Utility Modules'!$C$67,1+('Utility Modules'!$C$66*AL195),'Utility Modules'!$C$67)</f>
        <v>1</v>
      </c>
      <c r="AM196" s="300">
        <f>if(1+('Utility Modules'!$C$66*AM195)&lt;'Utility Modules'!$C$67,1+('Utility Modules'!$C$66*AM195),'Utility Modules'!$C$67)</f>
        <v>1</v>
      </c>
      <c r="AN196" s="300">
        <f>if(1+('Utility Modules'!$C$66*AN195)&lt;'Utility Modules'!$C$67,1+('Utility Modules'!$C$66*AN195),'Utility Modules'!$C$67)</f>
        <v>1</v>
      </c>
      <c r="AO196" s="300">
        <f>if(1+('Utility Modules'!$C$66*AO195)&lt;'Utility Modules'!$C$67,1+('Utility Modules'!$C$66*AO195),'Utility Modules'!$C$67)</f>
        <v>1</v>
      </c>
      <c r="AP196" s="300">
        <f>if(1+('Utility Modules'!$C$66*AP195)&lt;'Utility Modules'!$C$67,1+('Utility Modules'!$C$66*AP195),'Utility Modules'!$C$67)</f>
        <v>1</v>
      </c>
      <c r="AQ196" s="300">
        <f>if(1+('Utility Modules'!$C$66*AQ195)&lt;'Utility Modules'!$C$67,1+('Utility Modules'!$C$66*AQ195),'Utility Modules'!$C$67)</f>
        <v>1</v>
      </c>
      <c r="AR196" s="300">
        <f>if(1+('Utility Modules'!$C$66*AR195)&lt;'Utility Modules'!$C$67,1+('Utility Modules'!$C$66*AR195),'Utility Modules'!$C$67)</f>
        <v>1</v>
      </c>
      <c r="AS196" s="300">
        <f>if(1+('Utility Modules'!$C$66*AS195)&lt;'Utility Modules'!$C$67,1+('Utility Modules'!$C$66*AS195),'Utility Modules'!$C$67)</f>
        <v>1</v>
      </c>
      <c r="AT196" s="300">
        <f>if(1+('Utility Modules'!$C$66*AT195)&lt;'Utility Modules'!$C$67,1+('Utility Modules'!$C$66*AT195),'Utility Modules'!$C$67)</f>
        <v>1</v>
      </c>
      <c r="AU196" s="300">
        <f>if(1+('Utility Modules'!$C$66*AU195)&lt;'Utility Modules'!$C$67,1+('Utility Modules'!$C$66*AU195),'Utility Modules'!$C$67)</f>
        <v>1</v>
      </c>
      <c r="AV196" s="300">
        <f>if(1+('Utility Modules'!$C$66*AV195)&lt;'Utility Modules'!$C$67,1+('Utility Modules'!$C$66*AV195),'Utility Modules'!$C$67)</f>
        <v>1</v>
      </c>
      <c r="AW196" s="300">
        <f>if(1+('Utility Modules'!$C$66*AW195)&lt;'Utility Modules'!$C$67,1+('Utility Modules'!$C$66*AW195),'Utility Modules'!$C$67)</f>
        <v>1</v>
      </c>
      <c r="AX196" s="300">
        <f>if(1+('Utility Modules'!$C$66*AX195)&lt;'Utility Modules'!$C$67,1+('Utility Modules'!$C$66*AX195),'Utility Modules'!$C$67)</f>
        <v>1</v>
      </c>
      <c r="AY196" s="300">
        <f>if(1+('Utility Modules'!$C$66*AY195)&lt;'Utility Modules'!$C$67,1+('Utility Modules'!$C$66*AY195),'Utility Modules'!$C$67)</f>
        <v>1</v>
      </c>
      <c r="AZ196" s="300">
        <f>if(1+('Utility Modules'!$C$66*AZ195)&lt;'Utility Modules'!$C$67,1+('Utility Modules'!$C$66*AZ195),'Utility Modules'!$C$67)</f>
        <v>1</v>
      </c>
      <c r="BA196" s="300">
        <f>if(1+('Utility Modules'!$C$66*BA195)&lt;'Utility Modules'!$C$67,1+('Utility Modules'!$C$66*BA195),'Utility Modules'!$C$67)</f>
        <v>1</v>
      </c>
      <c r="BB196" s="300">
        <f>if(1+('Utility Modules'!$C$66*BB195)&lt;'Utility Modules'!$C$67,1+('Utility Modules'!$C$66*BB195),'Utility Modules'!$C$67)</f>
        <v>1</v>
      </c>
      <c r="BC196" s="300">
        <f>if(1+('Utility Modules'!$C$66*BC195)&lt;'Utility Modules'!$C$67,1+('Utility Modules'!$C$66*BC195),'Utility Modules'!$C$67)</f>
        <v>1</v>
      </c>
      <c r="BD196" s="300">
        <f>if(1+('Utility Modules'!$C$66*BD195)&lt;'Utility Modules'!$C$67,1+('Utility Modules'!$C$66*BD195),'Utility Modules'!$C$67)</f>
        <v>1</v>
      </c>
      <c r="BE196" s="300">
        <f>if(1+('Utility Modules'!$C$66*BE195)&lt;'Utility Modules'!$C$67,1+('Utility Modules'!$C$66*BE195),'Utility Modules'!$C$67)</f>
        <v>1</v>
      </c>
      <c r="BF196" s="300">
        <f>if(1+('Utility Modules'!$C$66*BF195)&lt;'Utility Modules'!$C$67,1+('Utility Modules'!$C$66*BF195),'Utility Modules'!$C$67)</f>
        <v>1</v>
      </c>
      <c r="BG196" s="300">
        <f>if(1+('Utility Modules'!$C$66*BG195)&lt;'Utility Modules'!$C$67,1+('Utility Modules'!$C$66*BG195),'Utility Modules'!$C$67)</f>
        <v>1</v>
      </c>
      <c r="BH196" s="300">
        <f>if(1+('Utility Modules'!$C$66*BH195)&lt;'Utility Modules'!$C$67,1+('Utility Modules'!$C$66*BH195),'Utility Modules'!$C$67)</f>
        <v>1</v>
      </c>
      <c r="BI196" s="300">
        <f>if(1+('Utility Modules'!$C$66*BI195)&lt;'Utility Modules'!$C$67,1+('Utility Modules'!$C$66*BI195),'Utility Modules'!$C$67)</f>
        <v>1</v>
      </c>
      <c r="BJ196" s="300">
        <f>if(1+('Utility Modules'!$C$66*BJ195)&lt;'Utility Modules'!$C$67,1+('Utility Modules'!$C$66*BJ195),'Utility Modules'!$C$67)</f>
        <v>1</v>
      </c>
      <c r="BK196" s="300">
        <f>if(1+('Utility Modules'!$C$66*BK195)&lt;'Utility Modules'!$C$67,1+('Utility Modules'!$C$66*BK195),'Utility Modules'!$C$67)</f>
        <v>1</v>
      </c>
      <c r="BL196" s="300">
        <f>if(1+('Utility Modules'!$C$66*BL195)&lt;'Utility Modules'!$C$67,1+('Utility Modules'!$C$66*BL195),'Utility Modules'!$C$67)</f>
        <v>1</v>
      </c>
      <c r="BM196" s="300">
        <f>if(1+('Utility Modules'!$C$66*BM195)&lt;'Utility Modules'!$C$67,1+('Utility Modules'!$C$66*BM195),'Utility Modules'!$C$67)</f>
        <v>1</v>
      </c>
      <c r="BN196" s="300">
        <f>if(1+('Utility Modules'!$C$66*BN195)&lt;'Utility Modules'!$C$67,1+('Utility Modules'!$C$66*BN195),'Utility Modules'!$C$67)</f>
        <v>1</v>
      </c>
      <c r="BO196" s="300">
        <f>if(1+('Utility Modules'!$C$66*BO195)&lt;'Utility Modules'!$C$67,1+('Utility Modules'!$C$66*BO195),'Utility Modules'!$C$67)</f>
        <v>1</v>
      </c>
      <c r="BP196" s="300">
        <f>if(1+('Utility Modules'!$C$66*BP195)&lt;'Utility Modules'!$C$67,1+('Utility Modules'!$C$66*BP195),'Utility Modules'!$C$67)</f>
        <v>1</v>
      </c>
      <c r="BQ196" s="300">
        <f>if(1+('Utility Modules'!$C$66*BQ195)&lt;'Utility Modules'!$C$67,1+('Utility Modules'!$C$66*BQ195),'Utility Modules'!$C$67)</f>
        <v>1</v>
      </c>
      <c r="BR196" s="300">
        <f>if(1+('Utility Modules'!$C$66*BR195)&lt;'Utility Modules'!$C$67,1+('Utility Modules'!$C$66*BR195),'Utility Modules'!$C$67)</f>
        <v>1</v>
      </c>
      <c r="BS196" s="300">
        <f>if(1+('Utility Modules'!$C$66*BS195)&lt;'Utility Modules'!$C$67,1+('Utility Modules'!$C$66*BS195),'Utility Modules'!$C$67)</f>
        <v>1</v>
      </c>
      <c r="BT196" s="300">
        <f>if(1+('Utility Modules'!$C$66*BT195)&lt;'Utility Modules'!$C$67,1+('Utility Modules'!$C$66*BT195),'Utility Modules'!$C$67)</f>
        <v>1</v>
      </c>
      <c r="BU196" s="300">
        <f>if(1+('Utility Modules'!$C$66*BU195)&lt;'Utility Modules'!$C$67,1+('Utility Modules'!$C$66*BU195),'Utility Modules'!$C$67)</f>
        <v>1</v>
      </c>
      <c r="BV196" s="300">
        <f>if(1+('Utility Modules'!$C$66*BV195)&lt;'Utility Modules'!$C$67,1+('Utility Modules'!$C$66*BV195),'Utility Modules'!$C$67)</f>
        <v>1</v>
      </c>
      <c r="BW196" s="300">
        <f>if(1+('Utility Modules'!$C$66*BW195)&lt;'Utility Modules'!$C$67,1+('Utility Modules'!$C$66*BW195),'Utility Modules'!$C$67)</f>
        <v>1</v>
      </c>
      <c r="BX196" s="300">
        <f>if(1+('Utility Modules'!$C$66*BX195)&lt;'Utility Modules'!$C$67,1+('Utility Modules'!$C$66*BX195),'Utility Modules'!$C$67)</f>
        <v>1</v>
      </c>
      <c r="BY196" s="300">
        <f>if(1+('Utility Modules'!$C$66*BY195)&lt;'Utility Modules'!$C$67,1+('Utility Modules'!$C$66*BY195),'Utility Modules'!$C$67)</f>
        <v>1</v>
      </c>
      <c r="BZ196" s="300">
        <f>if(1+('Utility Modules'!$C$66*BZ195)&lt;'Utility Modules'!$C$67,1+('Utility Modules'!$C$66*BZ195),'Utility Modules'!$C$67)</f>
        <v>1</v>
      </c>
      <c r="CA196" s="300">
        <f>if(1+('Utility Modules'!$C$66*CA195)&lt;'Utility Modules'!$C$67,1+('Utility Modules'!$C$66*CA195),'Utility Modules'!$C$67)</f>
        <v>1</v>
      </c>
      <c r="CB196" s="300">
        <f>if(1+('Utility Modules'!$C$66*CB195)&lt;'Utility Modules'!$C$67,1+('Utility Modules'!$C$66*CB195),'Utility Modules'!$C$67)</f>
        <v>1</v>
      </c>
      <c r="CC196" s="300">
        <f>if(1+('Utility Modules'!$C$66*CC195)&lt;'Utility Modules'!$C$67,1+('Utility Modules'!$C$66*CC195),'Utility Modules'!$C$67)</f>
        <v>1</v>
      </c>
      <c r="CD196" s="300">
        <f>if(1+('Utility Modules'!$C$66*CD195)&lt;'Utility Modules'!$C$67,1+('Utility Modules'!$C$66*CD195),'Utility Modules'!$C$67)</f>
        <v>1</v>
      </c>
      <c r="CE196" s="300">
        <f>if(1+('Utility Modules'!$C$66*CE195)&lt;'Utility Modules'!$C$67,1+('Utility Modules'!$C$66*CE195),'Utility Modules'!$C$67)</f>
        <v>1</v>
      </c>
      <c r="CF196" s="300">
        <f>if(1+('Utility Modules'!$C$66*CF195)&lt;'Utility Modules'!$C$67,1+('Utility Modules'!$C$66*CF195),'Utility Modules'!$C$67)</f>
        <v>1</v>
      </c>
      <c r="CG196" s="300">
        <f>if(1+('Utility Modules'!$C$66*CG195)&lt;'Utility Modules'!$C$67,1+('Utility Modules'!$C$66*CG195),'Utility Modules'!$C$67)</f>
        <v>1</v>
      </c>
      <c r="CH196" s="300">
        <f>if(1+('Utility Modules'!$C$66*CH195)&lt;'Utility Modules'!$C$67,1+('Utility Modules'!$C$66*CH195),'Utility Modules'!$C$67)</f>
        <v>1</v>
      </c>
      <c r="CI196" s="300">
        <f>if(1+('Utility Modules'!$C$66*CI195)&lt;'Utility Modules'!$C$67,1+('Utility Modules'!$C$66*CI195),'Utility Modules'!$C$67)</f>
        <v>1</v>
      </c>
      <c r="CJ196" s="300">
        <f>if(1+('Utility Modules'!$C$66*CJ195)&lt;'Utility Modules'!$C$67,1+('Utility Modules'!$C$66*CJ195),'Utility Modules'!$C$67)</f>
        <v>1</v>
      </c>
      <c r="CK196" s="300">
        <f>if(1+('Utility Modules'!$C$66*CK195)&lt;'Utility Modules'!$C$67,1+('Utility Modules'!$C$66*CK195),'Utility Modules'!$C$67)</f>
        <v>1</v>
      </c>
      <c r="CL196" s="300">
        <f>if(1+('Utility Modules'!$C$66*CL195)&lt;'Utility Modules'!$C$67,1+('Utility Modules'!$C$66*CL195),'Utility Modules'!$C$67)</f>
        <v>1</v>
      </c>
      <c r="CM196" s="300">
        <f>if(1+('Utility Modules'!$C$66*CM195)&lt;'Utility Modules'!$C$67,1+('Utility Modules'!$C$66*CM195),'Utility Modules'!$C$67)</f>
        <v>1</v>
      </c>
      <c r="CN196" s="300">
        <f>if(1+('Utility Modules'!$C$66*CN195)&lt;'Utility Modules'!$C$67,1+('Utility Modules'!$C$66*CN195),'Utility Modules'!$C$67)</f>
        <v>1</v>
      </c>
      <c r="CO196" s="300">
        <f>if(1+('Utility Modules'!$C$66*CO195)&lt;'Utility Modules'!$C$67,1+('Utility Modules'!$C$66*CO195),'Utility Modules'!$C$67)</f>
        <v>1</v>
      </c>
      <c r="CP196" s="300">
        <f>if(1+('Utility Modules'!$C$66*CP195)&lt;'Utility Modules'!$C$67,1+('Utility Modules'!$C$66*CP195),'Utility Modules'!$C$67)</f>
        <v>1</v>
      </c>
      <c r="CQ196" s="300">
        <f>if(1+('Utility Modules'!$C$66*CQ195)&lt;'Utility Modules'!$C$67,1+('Utility Modules'!$C$66*CQ195),'Utility Modules'!$C$67)</f>
        <v>1</v>
      </c>
      <c r="CR196" s="300">
        <f>if(1+('Utility Modules'!$C$66*CR195)&lt;'Utility Modules'!$C$67,1+('Utility Modules'!$C$66*CR195),'Utility Modules'!$C$67)</f>
        <v>1</v>
      </c>
      <c r="CS196" s="300">
        <f>if(1+('Utility Modules'!$C$66*CS195)&lt;'Utility Modules'!$C$67,1+('Utility Modules'!$C$66*CS195),'Utility Modules'!$C$67)</f>
        <v>1</v>
      </c>
      <c r="CT196" s="300">
        <f>if(1+('Utility Modules'!$C$66*CT195)&lt;'Utility Modules'!$C$67,1+('Utility Modules'!$C$66*CT195),'Utility Modules'!$C$67)</f>
        <v>1</v>
      </c>
      <c r="CU196" s="300">
        <f>if(1+('Utility Modules'!$C$66*CU195)&lt;'Utility Modules'!$C$67,1+('Utility Modules'!$C$66*CU195),'Utility Modules'!$C$67)</f>
        <v>1</v>
      </c>
      <c r="CV196" s="300">
        <f>if(1+('Utility Modules'!$C$66*CV195)&lt;'Utility Modules'!$C$67,1+('Utility Modules'!$C$66*CV195),'Utility Modules'!$C$67)</f>
        <v>1</v>
      </c>
      <c r="CW196" s="300">
        <f>if(1+('Utility Modules'!$C$66*CW195)&lt;'Utility Modules'!$C$67,1+('Utility Modules'!$C$66*CW195),'Utility Modules'!$C$67)</f>
        <v>1</v>
      </c>
      <c r="CX196" s="300">
        <f>if(1+('Utility Modules'!$C$66*CX195)&lt;'Utility Modules'!$C$67,1+('Utility Modules'!$C$66*CX195),'Utility Modules'!$C$67)</f>
        <v>1</v>
      </c>
      <c r="CY196" s="300">
        <f>if(1+('Utility Modules'!$C$66*CY195)&lt;'Utility Modules'!$C$67,1+('Utility Modules'!$C$66*CY195),'Utility Modules'!$C$67)</f>
        <v>1</v>
      </c>
      <c r="CZ196" s="300">
        <f>if(1+('Utility Modules'!$C$66*CZ195)&lt;'Utility Modules'!$C$67,1+('Utility Modules'!$C$66*CZ195),'Utility Modules'!$C$67)</f>
        <v>1</v>
      </c>
      <c r="DA196" s="300">
        <f>if(1+('Utility Modules'!$C$66*DA195)&lt;'Utility Modules'!$C$67,1+('Utility Modules'!$C$66*DA195),'Utility Modules'!$C$67)</f>
        <v>1</v>
      </c>
      <c r="DB196" s="300">
        <f>if(1+('Utility Modules'!$C$66*DB195)&lt;'Utility Modules'!$C$67,1+('Utility Modules'!$C$66*DB195),'Utility Modules'!$C$67)</f>
        <v>1</v>
      </c>
      <c r="DC196" s="300">
        <f>if(1+('Utility Modules'!$C$66*DC195)&lt;'Utility Modules'!$C$67,1+('Utility Modules'!$C$66*DC195),'Utility Modules'!$C$67)</f>
        <v>1</v>
      </c>
      <c r="DD196" s="300">
        <f>if(1+('Utility Modules'!$C$66*DD195)&lt;'Utility Modules'!$C$67,1+('Utility Modules'!$C$66*DD195),'Utility Modules'!$C$67)</f>
        <v>1</v>
      </c>
      <c r="DE196" s="300">
        <f>if(1+('Utility Modules'!$C$66*DE195)&lt;'Utility Modules'!$C$67,1+('Utility Modules'!$C$66*DE195),'Utility Modules'!$C$67)</f>
        <v>1</v>
      </c>
      <c r="DF196" s="300">
        <f>if(1+('Utility Modules'!$C$66*DF195)&lt;'Utility Modules'!$C$67,1+('Utility Modules'!$C$66*DF195),'Utility Modules'!$C$67)</f>
        <v>1</v>
      </c>
      <c r="DG196" s="300">
        <f>if(1+('Utility Modules'!$C$66*DG195)&lt;'Utility Modules'!$C$67,1+('Utility Modules'!$C$66*DG195),'Utility Modules'!$C$67)</f>
        <v>1</v>
      </c>
      <c r="DH196" s="300">
        <f>if(1+('Utility Modules'!$C$66*DH195)&lt;'Utility Modules'!$C$67,1+('Utility Modules'!$C$66*DH195),'Utility Modules'!$C$67)</f>
        <v>1</v>
      </c>
      <c r="DI196" s="300">
        <f>if(1+('Utility Modules'!$C$66*DI195)&lt;'Utility Modules'!$C$67,1+('Utility Modules'!$C$66*DI195),'Utility Modules'!$C$67)</f>
        <v>1</v>
      </c>
      <c r="DJ196" s="300">
        <f>if(1+('Utility Modules'!$C$66*DJ195)&lt;'Utility Modules'!$C$67,1+('Utility Modules'!$C$66*DJ195),'Utility Modules'!$C$67)</f>
        <v>1</v>
      </c>
      <c r="DK196" s="300">
        <f>if(1+('Utility Modules'!$C$66*DK195)&lt;'Utility Modules'!$C$67,1+('Utility Modules'!$C$66*DK195),'Utility Modules'!$C$67)</f>
        <v>1</v>
      </c>
      <c r="DL196" s="300">
        <f>if(1+('Utility Modules'!$C$66*DL195)&lt;'Utility Modules'!$C$67,1+('Utility Modules'!$C$66*DL195),'Utility Modules'!$C$67)</f>
        <v>1</v>
      </c>
      <c r="DM196" s="300">
        <f>if(1+('Utility Modules'!$C$66*DM195)&lt;'Utility Modules'!$C$67,1+('Utility Modules'!$C$66*DM195),'Utility Modules'!$C$67)</f>
        <v>1</v>
      </c>
      <c r="DN196" s="300">
        <f>if(1+('Utility Modules'!$C$66*DN195)&lt;'Utility Modules'!$C$67,1+('Utility Modules'!$C$66*DN195),'Utility Modules'!$C$67)</f>
        <v>1</v>
      </c>
      <c r="DO196" s="300">
        <f>if(1+('Utility Modules'!$C$66*DO195)&lt;'Utility Modules'!$C$67,1+('Utility Modules'!$C$66*DO195),'Utility Modules'!$C$67)</f>
        <v>1</v>
      </c>
      <c r="DP196" s="300">
        <f>if(1+('Utility Modules'!$C$66*DP195)&lt;'Utility Modules'!$C$67,1+('Utility Modules'!$C$66*DP195),'Utility Modules'!$C$67)</f>
        <v>1</v>
      </c>
      <c r="DQ196" s="300">
        <f>if(1+('Utility Modules'!$C$66*DQ195)&lt;'Utility Modules'!$C$67,1+('Utility Modules'!$C$66*DQ195),'Utility Modules'!$C$67)</f>
        <v>1</v>
      </c>
      <c r="DR196" s="300">
        <f>if(1+('Utility Modules'!$C$66*DR195)&lt;'Utility Modules'!$C$67,1+('Utility Modules'!$C$66*DR195),'Utility Modules'!$C$67)</f>
        <v>1</v>
      </c>
    </row>
    <row r="197" ht="14.25" customHeight="1">
      <c r="B197" s="286" t="s">
        <v>314</v>
      </c>
      <c r="C197" s="38">
        <f t="shared" ref="C197:DR197" si="100">C194*(1+C196*C8/C7)</f>
        <v>0</v>
      </c>
      <c r="D197" s="38">
        <f t="shared" si="100"/>
        <v>0</v>
      </c>
      <c r="E197" s="38">
        <f t="shared" si="100"/>
        <v>0</v>
      </c>
      <c r="F197" s="38">
        <f t="shared" si="100"/>
        <v>0</v>
      </c>
      <c r="G197" s="38">
        <f t="shared" si="100"/>
        <v>0</v>
      </c>
      <c r="H197" s="38">
        <f t="shared" si="100"/>
        <v>0</v>
      </c>
      <c r="I197" s="38">
        <f t="shared" si="100"/>
        <v>0</v>
      </c>
      <c r="J197" s="38">
        <f t="shared" si="100"/>
        <v>0</v>
      </c>
      <c r="K197" s="38">
        <f t="shared" si="100"/>
        <v>0</v>
      </c>
      <c r="L197" s="38">
        <f t="shared" si="100"/>
        <v>0</v>
      </c>
      <c r="M197" s="38">
        <f t="shared" si="100"/>
        <v>0</v>
      </c>
      <c r="N197" s="38">
        <f t="shared" si="100"/>
        <v>0</v>
      </c>
      <c r="O197" s="38">
        <f t="shared" si="100"/>
        <v>0</v>
      </c>
      <c r="P197" s="38">
        <f t="shared" si="100"/>
        <v>0</v>
      </c>
      <c r="Q197" s="38">
        <f t="shared" si="100"/>
        <v>0</v>
      </c>
      <c r="R197" s="38">
        <f t="shared" si="100"/>
        <v>0</v>
      </c>
      <c r="S197" s="38">
        <f t="shared" si="100"/>
        <v>0</v>
      </c>
      <c r="T197" s="38">
        <f t="shared" si="100"/>
        <v>0</v>
      </c>
      <c r="U197" s="38">
        <f t="shared" si="100"/>
        <v>0</v>
      </c>
      <c r="V197" s="38">
        <f t="shared" si="100"/>
        <v>0</v>
      </c>
      <c r="W197" s="38">
        <f t="shared" si="100"/>
        <v>0</v>
      </c>
      <c r="X197" s="38">
        <f t="shared" si="100"/>
        <v>0</v>
      </c>
      <c r="Y197" s="38">
        <f t="shared" si="100"/>
        <v>0</v>
      </c>
      <c r="Z197" s="38">
        <f t="shared" si="100"/>
        <v>0</v>
      </c>
      <c r="AA197" s="38">
        <f t="shared" si="100"/>
        <v>0</v>
      </c>
      <c r="AB197" s="38">
        <f t="shared" si="100"/>
        <v>0</v>
      </c>
      <c r="AC197" s="38">
        <f t="shared" si="100"/>
        <v>0</v>
      </c>
      <c r="AD197" s="38">
        <f t="shared" si="100"/>
        <v>0</v>
      </c>
      <c r="AE197" s="38">
        <f t="shared" si="100"/>
        <v>0</v>
      </c>
      <c r="AF197" s="38">
        <f t="shared" si="100"/>
        <v>0</v>
      </c>
      <c r="AG197" s="38">
        <f t="shared" si="100"/>
        <v>0</v>
      </c>
      <c r="AH197" s="38">
        <f t="shared" si="100"/>
        <v>0</v>
      </c>
      <c r="AI197" s="38">
        <f t="shared" si="100"/>
        <v>0</v>
      </c>
      <c r="AJ197" s="38">
        <f t="shared" si="100"/>
        <v>0</v>
      </c>
      <c r="AK197" s="38">
        <f t="shared" si="100"/>
        <v>0</v>
      </c>
      <c r="AL197" s="38">
        <f t="shared" si="100"/>
        <v>0</v>
      </c>
      <c r="AM197" s="38">
        <f t="shared" si="100"/>
        <v>0</v>
      </c>
      <c r="AN197" s="38">
        <f t="shared" si="100"/>
        <v>0</v>
      </c>
      <c r="AO197" s="38">
        <f t="shared" si="100"/>
        <v>0</v>
      </c>
      <c r="AP197" s="38">
        <f t="shared" si="100"/>
        <v>0</v>
      </c>
      <c r="AQ197" s="38">
        <f t="shared" si="100"/>
        <v>0</v>
      </c>
      <c r="AR197" s="38">
        <f t="shared" si="100"/>
        <v>0</v>
      </c>
      <c r="AS197" s="38">
        <f t="shared" si="100"/>
        <v>0</v>
      </c>
      <c r="AT197" s="38">
        <f t="shared" si="100"/>
        <v>0</v>
      </c>
      <c r="AU197" s="38">
        <f t="shared" si="100"/>
        <v>0</v>
      </c>
      <c r="AV197" s="38">
        <f t="shared" si="100"/>
        <v>0</v>
      </c>
      <c r="AW197" s="38">
        <f t="shared" si="100"/>
        <v>0</v>
      </c>
      <c r="AX197" s="38">
        <f t="shared" si="100"/>
        <v>0</v>
      </c>
      <c r="AY197" s="38">
        <f t="shared" si="100"/>
        <v>0</v>
      </c>
      <c r="AZ197" s="38">
        <f t="shared" si="100"/>
        <v>0</v>
      </c>
      <c r="BA197" s="38">
        <f t="shared" si="100"/>
        <v>0</v>
      </c>
      <c r="BB197" s="38">
        <f t="shared" si="100"/>
        <v>0</v>
      </c>
      <c r="BC197" s="38">
        <f t="shared" si="100"/>
        <v>0</v>
      </c>
      <c r="BD197" s="38">
        <f t="shared" si="100"/>
        <v>0</v>
      </c>
      <c r="BE197" s="38">
        <f t="shared" si="100"/>
        <v>0</v>
      </c>
      <c r="BF197" s="38">
        <f t="shared" si="100"/>
        <v>0</v>
      </c>
      <c r="BG197" s="38">
        <f t="shared" si="100"/>
        <v>0</v>
      </c>
      <c r="BH197" s="38">
        <f t="shared" si="100"/>
        <v>0</v>
      </c>
      <c r="BI197" s="38">
        <f t="shared" si="100"/>
        <v>0</v>
      </c>
      <c r="BJ197" s="38">
        <f t="shared" si="100"/>
        <v>0</v>
      </c>
      <c r="BK197" s="38">
        <f t="shared" si="100"/>
        <v>0</v>
      </c>
      <c r="BL197" s="38">
        <f t="shared" si="100"/>
        <v>0</v>
      </c>
      <c r="BM197" s="38">
        <f t="shared" si="100"/>
        <v>0</v>
      </c>
      <c r="BN197" s="38">
        <f t="shared" si="100"/>
        <v>0</v>
      </c>
      <c r="BO197" s="38">
        <f t="shared" si="100"/>
        <v>0</v>
      </c>
      <c r="BP197" s="38">
        <f t="shared" si="100"/>
        <v>0</v>
      </c>
      <c r="BQ197" s="38">
        <f t="shared" si="100"/>
        <v>0</v>
      </c>
      <c r="BR197" s="38">
        <f t="shared" si="100"/>
        <v>0</v>
      </c>
      <c r="BS197" s="38">
        <f t="shared" si="100"/>
        <v>0</v>
      </c>
      <c r="BT197" s="38">
        <f t="shared" si="100"/>
        <v>0</v>
      </c>
      <c r="BU197" s="38">
        <f t="shared" si="100"/>
        <v>0</v>
      </c>
      <c r="BV197" s="38">
        <f t="shared" si="100"/>
        <v>0</v>
      </c>
      <c r="BW197" s="38">
        <f t="shared" si="100"/>
        <v>0</v>
      </c>
      <c r="BX197" s="38">
        <f t="shared" si="100"/>
        <v>0</v>
      </c>
      <c r="BY197" s="38">
        <f t="shared" si="100"/>
        <v>0</v>
      </c>
      <c r="BZ197" s="38">
        <f t="shared" si="100"/>
        <v>0</v>
      </c>
      <c r="CA197" s="38">
        <f t="shared" si="100"/>
        <v>0</v>
      </c>
      <c r="CB197" s="38">
        <f t="shared" si="100"/>
        <v>0</v>
      </c>
      <c r="CC197" s="38">
        <f t="shared" si="100"/>
        <v>0</v>
      </c>
      <c r="CD197" s="38">
        <f t="shared" si="100"/>
        <v>0</v>
      </c>
      <c r="CE197" s="38">
        <f t="shared" si="100"/>
        <v>0</v>
      </c>
      <c r="CF197" s="38">
        <f t="shared" si="100"/>
        <v>0</v>
      </c>
      <c r="CG197" s="38">
        <f t="shared" si="100"/>
        <v>0</v>
      </c>
      <c r="CH197" s="38">
        <f t="shared" si="100"/>
        <v>0</v>
      </c>
      <c r="CI197" s="38">
        <f t="shared" si="100"/>
        <v>0</v>
      </c>
      <c r="CJ197" s="38">
        <f t="shared" si="100"/>
        <v>0</v>
      </c>
      <c r="CK197" s="38">
        <f t="shared" si="100"/>
        <v>0</v>
      </c>
      <c r="CL197" s="38">
        <f t="shared" si="100"/>
        <v>0</v>
      </c>
      <c r="CM197" s="38">
        <f t="shared" si="100"/>
        <v>0</v>
      </c>
      <c r="CN197" s="38">
        <f t="shared" si="100"/>
        <v>0</v>
      </c>
      <c r="CO197" s="38">
        <f t="shared" si="100"/>
        <v>0</v>
      </c>
      <c r="CP197" s="38">
        <f t="shared" si="100"/>
        <v>0</v>
      </c>
      <c r="CQ197" s="38">
        <f t="shared" si="100"/>
        <v>0</v>
      </c>
      <c r="CR197" s="38">
        <f t="shared" si="100"/>
        <v>0</v>
      </c>
      <c r="CS197" s="38">
        <f t="shared" si="100"/>
        <v>0</v>
      </c>
      <c r="CT197" s="38">
        <f t="shared" si="100"/>
        <v>0</v>
      </c>
      <c r="CU197" s="38">
        <f t="shared" si="100"/>
        <v>0</v>
      </c>
      <c r="CV197" s="38">
        <f t="shared" si="100"/>
        <v>0</v>
      </c>
      <c r="CW197" s="38">
        <f t="shared" si="100"/>
        <v>0</v>
      </c>
      <c r="CX197" s="38">
        <f t="shared" si="100"/>
        <v>0</v>
      </c>
      <c r="CY197" s="38">
        <f t="shared" si="100"/>
        <v>0</v>
      </c>
      <c r="CZ197" s="38">
        <f t="shared" si="100"/>
        <v>0</v>
      </c>
      <c r="DA197" s="38">
        <f t="shared" si="100"/>
        <v>0</v>
      </c>
      <c r="DB197" s="38">
        <f t="shared" si="100"/>
        <v>0</v>
      </c>
      <c r="DC197" s="38">
        <f t="shared" si="100"/>
        <v>0</v>
      </c>
      <c r="DD197" s="38">
        <f t="shared" si="100"/>
        <v>0</v>
      </c>
      <c r="DE197" s="38">
        <f t="shared" si="100"/>
        <v>0</v>
      </c>
      <c r="DF197" s="38">
        <f t="shared" si="100"/>
        <v>0</v>
      </c>
      <c r="DG197" s="38">
        <f t="shared" si="100"/>
        <v>0</v>
      </c>
      <c r="DH197" s="38">
        <f t="shared" si="100"/>
        <v>0</v>
      </c>
      <c r="DI197" s="38">
        <f t="shared" si="100"/>
        <v>0</v>
      </c>
      <c r="DJ197" s="38">
        <f t="shared" si="100"/>
        <v>0</v>
      </c>
      <c r="DK197" s="38">
        <f t="shared" si="100"/>
        <v>0</v>
      </c>
      <c r="DL197" s="38">
        <f t="shared" si="100"/>
        <v>0</v>
      </c>
      <c r="DM197" s="38">
        <f t="shared" si="100"/>
        <v>0</v>
      </c>
      <c r="DN197" s="38">
        <f t="shared" si="100"/>
        <v>0</v>
      </c>
      <c r="DO197" s="38">
        <f t="shared" si="100"/>
        <v>0</v>
      </c>
      <c r="DP197" s="38">
        <f t="shared" si="100"/>
        <v>0</v>
      </c>
      <c r="DQ197" s="38">
        <f t="shared" si="100"/>
        <v>0</v>
      </c>
      <c r="DR197" s="38">
        <f t="shared" si="100"/>
        <v>0</v>
      </c>
    </row>
    <row r="198" ht="14.25" customHeight="1">
      <c r="B198" s="286" t="s">
        <v>315</v>
      </c>
      <c r="C198" s="38">
        <f t="shared" ref="C198:DR198" si="101">C197*(1-C8/C7)</f>
        <v>0</v>
      </c>
      <c r="D198" s="38">
        <f t="shared" si="101"/>
        <v>0</v>
      </c>
      <c r="E198" s="38">
        <f t="shared" si="101"/>
        <v>0</v>
      </c>
      <c r="F198" s="38">
        <f t="shared" si="101"/>
        <v>0</v>
      </c>
      <c r="G198" s="38">
        <f t="shared" si="101"/>
        <v>0</v>
      </c>
      <c r="H198" s="38">
        <f t="shared" si="101"/>
        <v>0</v>
      </c>
      <c r="I198" s="38">
        <f t="shared" si="101"/>
        <v>0</v>
      </c>
      <c r="J198" s="38">
        <f t="shared" si="101"/>
        <v>0</v>
      </c>
      <c r="K198" s="38">
        <f t="shared" si="101"/>
        <v>0</v>
      </c>
      <c r="L198" s="38">
        <f t="shared" si="101"/>
        <v>0</v>
      </c>
      <c r="M198" s="38">
        <f t="shared" si="101"/>
        <v>0</v>
      </c>
      <c r="N198" s="38">
        <f t="shared" si="101"/>
        <v>0</v>
      </c>
      <c r="O198" s="38">
        <f t="shared" si="101"/>
        <v>0</v>
      </c>
      <c r="P198" s="38">
        <f t="shared" si="101"/>
        <v>0</v>
      </c>
      <c r="Q198" s="38">
        <f t="shared" si="101"/>
        <v>0</v>
      </c>
      <c r="R198" s="38">
        <f t="shared" si="101"/>
        <v>0</v>
      </c>
      <c r="S198" s="38">
        <f t="shared" si="101"/>
        <v>0</v>
      </c>
      <c r="T198" s="38">
        <f t="shared" si="101"/>
        <v>0</v>
      </c>
      <c r="U198" s="38">
        <f t="shared" si="101"/>
        <v>0</v>
      </c>
      <c r="V198" s="38">
        <f t="shared" si="101"/>
        <v>0</v>
      </c>
      <c r="W198" s="38">
        <f t="shared" si="101"/>
        <v>0</v>
      </c>
      <c r="X198" s="38">
        <f t="shared" si="101"/>
        <v>0</v>
      </c>
      <c r="Y198" s="38">
        <f t="shared" si="101"/>
        <v>0</v>
      </c>
      <c r="Z198" s="38">
        <f t="shared" si="101"/>
        <v>0</v>
      </c>
      <c r="AA198" s="38">
        <f t="shared" si="101"/>
        <v>0</v>
      </c>
      <c r="AB198" s="38">
        <f t="shared" si="101"/>
        <v>0</v>
      </c>
      <c r="AC198" s="38">
        <f t="shared" si="101"/>
        <v>0</v>
      </c>
      <c r="AD198" s="38">
        <f t="shared" si="101"/>
        <v>0</v>
      </c>
      <c r="AE198" s="38">
        <f t="shared" si="101"/>
        <v>0</v>
      </c>
      <c r="AF198" s="38">
        <f t="shared" si="101"/>
        <v>0</v>
      </c>
      <c r="AG198" s="38">
        <f t="shared" si="101"/>
        <v>0</v>
      </c>
      <c r="AH198" s="38">
        <f t="shared" si="101"/>
        <v>0</v>
      </c>
      <c r="AI198" s="38">
        <f t="shared" si="101"/>
        <v>0</v>
      </c>
      <c r="AJ198" s="38">
        <f t="shared" si="101"/>
        <v>0</v>
      </c>
      <c r="AK198" s="38">
        <f t="shared" si="101"/>
        <v>0</v>
      </c>
      <c r="AL198" s="38">
        <f t="shared" si="101"/>
        <v>0</v>
      </c>
      <c r="AM198" s="38">
        <f t="shared" si="101"/>
        <v>0</v>
      </c>
      <c r="AN198" s="38">
        <f t="shared" si="101"/>
        <v>0</v>
      </c>
      <c r="AO198" s="38">
        <f t="shared" si="101"/>
        <v>0</v>
      </c>
      <c r="AP198" s="38">
        <f t="shared" si="101"/>
        <v>0</v>
      </c>
      <c r="AQ198" s="38">
        <f t="shared" si="101"/>
        <v>0</v>
      </c>
      <c r="AR198" s="38">
        <f t="shared" si="101"/>
        <v>0</v>
      </c>
      <c r="AS198" s="38">
        <f t="shared" si="101"/>
        <v>0</v>
      </c>
      <c r="AT198" s="38">
        <f t="shared" si="101"/>
        <v>0</v>
      </c>
      <c r="AU198" s="38">
        <f t="shared" si="101"/>
        <v>0</v>
      </c>
      <c r="AV198" s="38">
        <f t="shared" si="101"/>
        <v>0</v>
      </c>
      <c r="AW198" s="38">
        <f t="shared" si="101"/>
        <v>0</v>
      </c>
      <c r="AX198" s="38">
        <f t="shared" si="101"/>
        <v>0</v>
      </c>
      <c r="AY198" s="38">
        <f t="shared" si="101"/>
        <v>0</v>
      </c>
      <c r="AZ198" s="38">
        <f t="shared" si="101"/>
        <v>0</v>
      </c>
      <c r="BA198" s="38">
        <f t="shared" si="101"/>
        <v>0</v>
      </c>
      <c r="BB198" s="38">
        <f t="shared" si="101"/>
        <v>0</v>
      </c>
      <c r="BC198" s="38">
        <f t="shared" si="101"/>
        <v>0</v>
      </c>
      <c r="BD198" s="38">
        <f t="shared" si="101"/>
        <v>0</v>
      </c>
      <c r="BE198" s="38">
        <f t="shared" si="101"/>
        <v>0</v>
      </c>
      <c r="BF198" s="38">
        <f t="shared" si="101"/>
        <v>0</v>
      </c>
      <c r="BG198" s="38">
        <f t="shared" si="101"/>
        <v>0</v>
      </c>
      <c r="BH198" s="38">
        <f t="shared" si="101"/>
        <v>0</v>
      </c>
      <c r="BI198" s="38">
        <f t="shared" si="101"/>
        <v>0</v>
      </c>
      <c r="BJ198" s="38">
        <f t="shared" si="101"/>
        <v>0</v>
      </c>
      <c r="BK198" s="38">
        <f t="shared" si="101"/>
        <v>0</v>
      </c>
      <c r="BL198" s="38">
        <f t="shared" si="101"/>
        <v>0</v>
      </c>
      <c r="BM198" s="38">
        <f t="shared" si="101"/>
        <v>0</v>
      </c>
      <c r="BN198" s="38">
        <f t="shared" si="101"/>
        <v>0</v>
      </c>
      <c r="BO198" s="38">
        <f t="shared" si="101"/>
        <v>0</v>
      </c>
      <c r="BP198" s="38">
        <f t="shared" si="101"/>
        <v>0</v>
      </c>
      <c r="BQ198" s="38">
        <f t="shared" si="101"/>
        <v>0</v>
      </c>
      <c r="BR198" s="38">
        <f t="shared" si="101"/>
        <v>0</v>
      </c>
      <c r="BS198" s="38">
        <f t="shared" si="101"/>
        <v>0</v>
      </c>
      <c r="BT198" s="38">
        <f t="shared" si="101"/>
        <v>0</v>
      </c>
      <c r="BU198" s="38">
        <f t="shared" si="101"/>
        <v>0</v>
      </c>
      <c r="BV198" s="38">
        <f t="shared" si="101"/>
        <v>0</v>
      </c>
      <c r="BW198" s="38">
        <f t="shared" si="101"/>
        <v>0</v>
      </c>
      <c r="BX198" s="38">
        <f t="shared" si="101"/>
        <v>0</v>
      </c>
      <c r="BY198" s="38">
        <f t="shared" si="101"/>
        <v>0</v>
      </c>
      <c r="BZ198" s="38">
        <f t="shared" si="101"/>
        <v>0</v>
      </c>
      <c r="CA198" s="38">
        <f t="shared" si="101"/>
        <v>0</v>
      </c>
      <c r="CB198" s="38">
        <f t="shared" si="101"/>
        <v>0</v>
      </c>
      <c r="CC198" s="38">
        <f t="shared" si="101"/>
        <v>0</v>
      </c>
      <c r="CD198" s="38">
        <f t="shared" si="101"/>
        <v>0</v>
      </c>
      <c r="CE198" s="38">
        <f t="shared" si="101"/>
        <v>0</v>
      </c>
      <c r="CF198" s="38">
        <f t="shared" si="101"/>
        <v>0</v>
      </c>
      <c r="CG198" s="38">
        <f t="shared" si="101"/>
        <v>0</v>
      </c>
      <c r="CH198" s="38">
        <f t="shared" si="101"/>
        <v>0</v>
      </c>
      <c r="CI198" s="38">
        <f t="shared" si="101"/>
        <v>0</v>
      </c>
      <c r="CJ198" s="38">
        <f t="shared" si="101"/>
        <v>0</v>
      </c>
      <c r="CK198" s="38">
        <f t="shared" si="101"/>
        <v>0</v>
      </c>
      <c r="CL198" s="38">
        <f t="shared" si="101"/>
        <v>0</v>
      </c>
      <c r="CM198" s="38">
        <f t="shared" si="101"/>
        <v>0</v>
      </c>
      <c r="CN198" s="38">
        <f t="shared" si="101"/>
        <v>0</v>
      </c>
      <c r="CO198" s="38">
        <f t="shared" si="101"/>
        <v>0</v>
      </c>
      <c r="CP198" s="38">
        <f t="shared" si="101"/>
        <v>0</v>
      </c>
      <c r="CQ198" s="38">
        <f t="shared" si="101"/>
        <v>0</v>
      </c>
      <c r="CR198" s="38">
        <f t="shared" si="101"/>
        <v>0</v>
      </c>
      <c r="CS198" s="38">
        <f t="shared" si="101"/>
        <v>0</v>
      </c>
      <c r="CT198" s="38">
        <f t="shared" si="101"/>
        <v>0</v>
      </c>
      <c r="CU198" s="38">
        <f t="shared" si="101"/>
        <v>0</v>
      </c>
      <c r="CV198" s="38">
        <f t="shared" si="101"/>
        <v>0</v>
      </c>
      <c r="CW198" s="38">
        <f t="shared" si="101"/>
        <v>0</v>
      </c>
      <c r="CX198" s="38">
        <f t="shared" si="101"/>
        <v>0</v>
      </c>
      <c r="CY198" s="38">
        <f t="shared" si="101"/>
        <v>0</v>
      </c>
      <c r="CZ198" s="38">
        <f t="shared" si="101"/>
        <v>0</v>
      </c>
      <c r="DA198" s="38">
        <f t="shared" si="101"/>
        <v>0</v>
      </c>
      <c r="DB198" s="38">
        <f t="shared" si="101"/>
        <v>0</v>
      </c>
      <c r="DC198" s="38">
        <f t="shared" si="101"/>
        <v>0</v>
      </c>
      <c r="DD198" s="38">
        <f t="shared" si="101"/>
        <v>0</v>
      </c>
      <c r="DE198" s="38">
        <f t="shared" si="101"/>
        <v>0</v>
      </c>
      <c r="DF198" s="38">
        <f t="shared" si="101"/>
        <v>0</v>
      </c>
      <c r="DG198" s="38">
        <f t="shared" si="101"/>
        <v>0</v>
      </c>
      <c r="DH198" s="38">
        <f t="shared" si="101"/>
        <v>0</v>
      </c>
      <c r="DI198" s="38">
        <f t="shared" si="101"/>
        <v>0</v>
      </c>
      <c r="DJ198" s="38">
        <f t="shared" si="101"/>
        <v>0</v>
      </c>
      <c r="DK198" s="38">
        <f t="shared" si="101"/>
        <v>0</v>
      </c>
      <c r="DL198" s="38">
        <f t="shared" si="101"/>
        <v>0</v>
      </c>
      <c r="DM198" s="38">
        <f t="shared" si="101"/>
        <v>0</v>
      </c>
      <c r="DN198" s="38">
        <f t="shared" si="101"/>
        <v>0</v>
      </c>
      <c r="DO198" s="38">
        <f t="shared" si="101"/>
        <v>0</v>
      </c>
      <c r="DP198" s="38">
        <f t="shared" si="101"/>
        <v>0</v>
      </c>
      <c r="DQ198" s="38">
        <f t="shared" si="101"/>
        <v>0</v>
      </c>
      <c r="DR198" s="38">
        <f t="shared" si="101"/>
        <v>0</v>
      </c>
    </row>
    <row r="199" ht="14.25" customHeight="1">
      <c r="B199" s="286" t="s">
        <v>316</v>
      </c>
      <c r="C199" s="38">
        <f>'Utility Modules'!$C$64*C197*C187</f>
        <v>0</v>
      </c>
      <c r="D199" s="38">
        <f>'Utility Modules'!$C$64*D197*D187</f>
        <v>0</v>
      </c>
      <c r="E199" s="38">
        <f>'Utility Modules'!$C$64*E197*E187</f>
        <v>0</v>
      </c>
      <c r="F199" s="38">
        <f>'Utility Modules'!$C$64*F197*F187</f>
        <v>0</v>
      </c>
      <c r="G199" s="38">
        <f>'Utility Modules'!$C$64*G197*G187</f>
        <v>0</v>
      </c>
      <c r="H199" s="38">
        <f>'Utility Modules'!$C$64*H197*H187</f>
        <v>0</v>
      </c>
      <c r="I199" s="38">
        <f>'Utility Modules'!$C$64*I197*I187</f>
        <v>0</v>
      </c>
      <c r="J199" s="38">
        <f>'Utility Modules'!$C$64*J197*J187</f>
        <v>0</v>
      </c>
      <c r="K199" s="38">
        <f>'Utility Modules'!$C$64*K197*K187</f>
        <v>0</v>
      </c>
      <c r="L199" s="38">
        <f>'Utility Modules'!$C$64*L197*L187</f>
        <v>0</v>
      </c>
      <c r="M199" s="38">
        <f>'Utility Modules'!$C$64*M197*M187</f>
        <v>0</v>
      </c>
      <c r="N199" s="38">
        <f>'Utility Modules'!$C$64*N197*N187</f>
        <v>0</v>
      </c>
      <c r="O199" s="38">
        <f>'Utility Modules'!$C$64*O197*O187</f>
        <v>0</v>
      </c>
      <c r="P199" s="38">
        <f>'Utility Modules'!$C$64*P197*P187</f>
        <v>0</v>
      </c>
      <c r="Q199" s="38">
        <f>'Utility Modules'!$C$64*Q197*Q187</f>
        <v>0</v>
      </c>
      <c r="R199" s="38">
        <f>'Utility Modules'!$C$64*R197*R187</f>
        <v>0</v>
      </c>
      <c r="S199" s="38">
        <f>'Utility Modules'!$C$64*S197*S187</f>
        <v>0</v>
      </c>
      <c r="T199" s="38">
        <f>'Utility Modules'!$C$64*T197*T187</f>
        <v>0</v>
      </c>
      <c r="U199" s="38">
        <f>'Utility Modules'!$C$64*U197*U187</f>
        <v>0</v>
      </c>
      <c r="V199" s="38">
        <f>'Utility Modules'!$C$64*V197*V187</f>
        <v>0</v>
      </c>
      <c r="W199" s="38">
        <f>'Utility Modules'!$C$64*W197*W187</f>
        <v>0</v>
      </c>
      <c r="X199" s="38">
        <f>'Utility Modules'!$C$64*X197*X187</f>
        <v>0</v>
      </c>
      <c r="Y199" s="38">
        <f>'Utility Modules'!$C$64*Y197*Y187</f>
        <v>0</v>
      </c>
      <c r="Z199" s="38">
        <f>'Utility Modules'!$C$64*Z197*Z187</f>
        <v>0</v>
      </c>
      <c r="AA199" s="38">
        <f>'Utility Modules'!$C$64*AA197*AA187</f>
        <v>0</v>
      </c>
      <c r="AB199" s="38">
        <f>'Utility Modules'!$C$64*AB197*AB187</f>
        <v>0</v>
      </c>
      <c r="AC199" s="38">
        <f>'Utility Modules'!$C$64*AC197*AC187</f>
        <v>0</v>
      </c>
      <c r="AD199" s="38">
        <f>'Utility Modules'!$C$64*AD197*AD187</f>
        <v>0</v>
      </c>
      <c r="AE199" s="38">
        <f>'Utility Modules'!$C$64*AE197*AE187</f>
        <v>0</v>
      </c>
      <c r="AF199" s="38">
        <f>'Utility Modules'!$C$64*AF197*AF187</f>
        <v>0</v>
      </c>
      <c r="AG199" s="38">
        <f>'Utility Modules'!$C$64*AG197*AG187</f>
        <v>0</v>
      </c>
      <c r="AH199" s="38">
        <f>'Utility Modules'!$C$64*AH197*AH187</f>
        <v>0</v>
      </c>
      <c r="AI199" s="38">
        <f>'Utility Modules'!$C$64*AI197*AI187</f>
        <v>0</v>
      </c>
      <c r="AJ199" s="38">
        <f>'Utility Modules'!$C$64*AJ197*AJ187</f>
        <v>0</v>
      </c>
      <c r="AK199" s="38">
        <f>'Utility Modules'!$C$64*AK197*AK187</f>
        <v>0</v>
      </c>
      <c r="AL199" s="38">
        <f>'Utility Modules'!$C$64*AL197*AL187</f>
        <v>0</v>
      </c>
      <c r="AM199" s="38">
        <f>'Utility Modules'!$C$64*AM197*AM187</f>
        <v>0</v>
      </c>
      <c r="AN199" s="38">
        <f>'Utility Modules'!$C$64*AN197*AN187</f>
        <v>0</v>
      </c>
      <c r="AO199" s="38">
        <f>'Utility Modules'!$C$64*AO197*AO187</f>
        <v>0</v>
      </c>
      <c r="AP199" s="38">
        <f>'Utility Modules'!$C$64*AP197*AP187</f>
        <v>0</v>
      </c>
      <c r="AQ199" s="38">
        <f>'Utility Modules'!$C$64*AQ197*AQ187</f>
        <v>0</v>
      </c>
      <c r="AR199" s="38">
        <f>'Utility Modules'!$C$64*AR197*AR187</f>
        <v>0</v>
      </c>
      <c r="AS199" s="38">
        <f>'Utility Modules'!$C$64*AS197*AS187</f>
        <v>0</v>
      </c>
      <c r="AT199" s="38">
        <f>'Utility Modules'!$C$64*AT197*AT187</f>
        <v>0</v>
      </c>
      <c r="AU199" s="38">
        <f>'Utility Modules'!$C$64*AU197*AU187</f>
        <v>0</v>
      </c>
      <c r="AV199" s="38">
        <f>'Utility Modules'!$C$64*AV197*AV187</f>
        <v>0</v>
      </c>
      <c r="AW199" s="38">
        <f>'Utility Modules'!$C$64*AW197*AW187</f>
        <v>0</v>
      </c>
      <c r="AX199" s="38">
        <f>'Utility Modules'!$C$64*AX197*AX187</f>
        <v>0</v>
      </c>
      <c r="AY199" s="38">
        <f>'Utility Modules'!$C$64*AY197*AY187</f>
        <v>0</v>
      </c>
      <c r="AZ199" s="38">
        <f>'Utility Modules'!$C$64*AZ197*AZ187</f>
        <v>0</v>
      </c>
      <c r="BA199" s="38">
        <f>'Utility Modules'!$C$64*BA197*BA187</f>
        <v>0</v>
      </c>
      <c r="BB199" s="38">
        <f>'Utility Modules'!$C$64*BB197*BB187</f>
        <v>0</v>
      </c>
      <c r="BC199" s="38">
        <f>'Utility Modules'!$C$64*BC197*BC187</f>
        <v>0</v>
      </c>
      <c r="BD199" s="38">
        <f>'Utility Modules'!$C$64*BD197*BD187</f>
        <v>0</v>
      </c>
      <c r="BE199" s="38">
        <f>'Utility Modules'!$C$64*BE197*BE187</f>
        <v>0</v>
      </c>
      <c r="BF199" s="38">
        <f>'Utility Modules'!$C$64*BF197*BF187</f>
        <v>0</v>
      </c>
      <c r="BG199" s="38">
        <f>'Utility Modules'!$C$64*BG197*BG187</f>
        <v>0</v>
      </c>
      <c r="BH199" s="38">
        <f>'Utility Modules'!$C$64*BH197*BH187</f>
        <v>0</v>
      </c>
      <c r="BI199" s="38">
        <f>'Utility Modules'!$C$64*BI197*BI187</f>
        <v>0</v>
      </c>
      <c r="BJ199" s="38">
        <f>'Utility Modules'!$C$64*BJ197*BJ187</f>
        <v>0</v>
      </c>
      <c r="BK199" s="38">
        <f>'Utility Modules'!$C$64*BK197*BK187</f>
        <v>0</v>
      </c>
      <c r="BL199" s="38">
        <f>'Utility Modules'!$C$64*BL197*BL187</f>
        <v>0</v>
      </c>
      <c r="BM199" s="38">
        <f>'Utility Modules'!$C$64*BM197*BM187</f>
        <v>0</v>
      </c>
      <c r="BN199" s="38">
        <f>'Utility Modules'!$C$64*BN197*BN187</f>
        <v>0</v>
      </c>
      <c r="BO199" s="38">
        <f>'Utility Modules'!$C$64*BO197*BO187</f>
        <v>0</v>
      </c>
      <c r="BP199" s="38">
        <f>'Utility Modules'!$C$64*BP197*BP187</f>
        <v>0</v>
      </c>
      <c r="BQ199" s="38">
        <f>'Utility Modules'!$C$64*BQ197*BQ187</f>
        <v>0</v>
      </c>
      <c r="BR199" s="38">
        <f>'Utility Modules'!$C$64*BR197*BR187</f>
        <v>0</v>
      </c>
      <c r="BS199" s="38">
        <f>'Utility Modules'!$C$64*BS197*BS187</f>
        <v>0</v>
      </c>
      <c r="BT199" s="38">
        <f>'Utility Modules'!$C$64*BT197*BT187</f>
        <v>0</v>
      </c>
      <c r="BU199" s="38">
        <f>'Utility Modules'!$C$64*BU197*BU187</f>
        <v>0</v>
      </c>
      <c r="BV199" s="38">
        <f>'Utility Modules'!$C$64*BV197*BV187</f>
        <v>0</v>
      </c>
      <c r="BW199" s="38">
        <f>'Utility Modules'!$C$64*BW197*BW187</f>
        <v>0</v>
      </c>
      <c r="BX199" s="38">
        <f>'Utility Modules'!$C$64*BX197*BX187</f>
        <v>0</v>
      </c>
      <c r="BY199" s="38">
        <f>'Utility Modules'!$C$64*BY197*BY187</f>
        <v>0</v>
      </c>
      <c r="BZ199" s="38">
        <f>'Utility Modules'!$C$64*BZ197*BZ187</f>
        <v>0</v>
      </c>
      <c r="CA199" s="38">
        <f>'Utility Modules'!$C$64*CA197*CA187</f>
        <v>0</v>
      </c>
      <c r="CB199" s="38">
        <f>'Utility Modules'!$C$64*CB197*CB187</f>
        <v>0</v>
      </c>
      <c r="CC199" s="38">
        <f>'Utility Modules'!$C$64*CC197*CC187</f>
        <v>0</v>
      </c>
      <c r="CD199" s="38">
        <f>'Utility Modules'!$C$64*CD197*CD187</f>
        <v>0</v>
      </c>
      <c r="CE199" s="38">
        <f>'Utility Modules'!$C$64*CE197*CE187</f>
        <v>0</v>
      </c>
      <c r="CF199" s="38">
        <f>'Utility Modules'!$C$64*CF197*CF187</f>
        <v>0</v>
      </c>
      <c r="CG199" s="38">
        <f>'Utility Modules'!$C$64*CG197*CG187</f>
        <v>0</v>
      </c>
      <c r="CH199" s="38">
        <f>'Utility Modules'!$C$64*CH197*CH187</f>
        <v>0</v>
      </c>
      <c r="CI199" s="38">
        <f>'Utility Modules'!$C$64*CI197*CI187</f>
        <v>0</v>
      </c>
      <c r="CJ199" s="38">
        <f>'Utility Modules'!$C$64*CJ197*CJ187</f>
        <v>0</v>
      </c>
      <c r="CK199" s="38">
        <f>'Utility Modules'!$C$64*CK197*CK187</f>
        <v>0</v>
      </c>
      <c r="CL199" s="38">
        <f>'Utility Modules'!$C$64*CL197*CL187</f>
        <v>0</v>
      </c>
      <c r="CM199" s="38">
        <f>'Utility Modules'!$C$64*CM197*CM187</f>
        <v>0</v>
      </c>
      <c r="CN199" s="38">
        <f>'Utility Modules'!$C$64*CN197*CN187</f>
        <v>0</v>
      </c>
      <c r="CO199" s="38">
        <f>'Utility Modules'!$C$64*CO197*CO187</f>
        <v>0</v>
      </c>
      <c r="CP199" s="38">
        <f>'Utility Modules'!$C$64*CP197*CP187</f>
        <v>0</v>
      </c>
      <c r="CQ199" s="38">
        <f>'Utility Modules'!$C$64*CQ197*CQ187</f>
        <v>0</v>
      </c>
      <c r="CR199" s="38">
        <f>'Utility Modules'!$C$64*CR197*CR187</f>
        <v>0</v>
      </c>
      <c r="CS199" s="38">
        <f>'Utility Modules'!$C$64*CS197*CS187</f>
        <v>0</v>
      </c>
      <c r="CT199" s="38">
        <f>'Utility Modules'!$C$64*CT197*CT187</f>
        <v>0</v>
      </c>
      <c r="CU199" s="38">
        <f>'Utility Modules'!$C$64*CU197*CU187</f>
        <v>0</v>
      </c>
      <c r="CV199" s="38">
        <f>'Utility Modules'!$C$64*CV197*CV187</f>
        <v>0</v>
      </c>
      <c r="CW199" s="38">
        <f>'Utility Modules'!$C$64*CW197*CW187</f>
        <v>0</v>
      </c>
      <c r="CX199" s="38">
        <f>'Utility Modules'!$C$64*CX197*CX187</f>
        <v>0</v>
      </c>
      <c r="CY199" s="38">
        <f>'Utility Modules'!$C$64*CY197*CY187</f>
        <v>0</v>
      </c>
      <c r="CZ199" s="38">
        <f>'Utility Modules'!$C$64*CZ197*CZ187</f>
        <v>0</v>
      </c>
      <c r="DA199" s="38">
        <f>'Utility Modules'!$C$64*DA197*DA187</f>
        <v>0</v>
      </c>
      <c r="DB199" s="38">
        <f>'Utility Modules'!$C$64*DB197*DB187</f>
        <v>0</v>
      </c>
      <c r="DC199" s="38">
        <f>'Utility Modules'!$C$64*DC197*DC187</f>
        <v>0</v>
      </c>
      <c r="DD199" s="38">
        <f>'Utility Modules'!$C$64*DD197*DD187</f>
        <v>0</v>
      </c>
      <c r="DE199" s="38">
        <f>'Utility Modules'!$C$64*DE197*DE187</f>
        <v>0</v>
      </c>
      <c r="DF199" s="38">
        <f>'Utility Modules'!$C$64*DF197*DF187</f>
        <v>0</v>
      </c>
      <c r="DG199" s="38">
        <f>'Utility Modules'!$C$64*DG197*DG187</f>
        <v>0</v>
      </c>
      <c r="DH199" s="38">
        <f>'Utility Modules'!$C$64*DH197*DH187</f>
        <v>0</v>
      </c>
      <c r="DI199" s="38">
        <f>'Utility Modules'!$C$64*DI197*DI187</f>
        <v>0</v>
      </c>
      <c r="DJ199" s="38">
        <f>'Utility Modules'!$C$64*DJ197*DJ187</f>
        <v>0</v>
      </c>
      <c r="DK199" s="38">
        <f>'Utility Modules'!$C$64*DK197*DK187</f>
        <v>0</v>
      </c>
      <c r="DL199" s="38">
        <f>'Utility Modules'!$C$64*DL197*DL187</f>
        <v>0</v>
      </c>
      <c r="DM199" s="38">
        <f>'Utility Modules'!$C$64*DM197*DM187</f>
        <v>0</v>
      </c>
      <c r="DN199" s="38">
        <f>'Utility Modules'!$C$64*DN197*DN187</f>
        <v>0</v>
      </c>
      <c r="DO199" s="38">
        <f>'Utility Modules'!$C$64*DO197*DO187</f>
        <v>0</v>
      </c>
      <c r="DP199" s="38">
        <f>'Utility Modules'!$C$64*DP197*DP187</f>
        <v>0</v>
      </c>
      <c r="DQ199" s="38">
        <f>'Utility Modules'!$C$64*DQ197*DQ187</f>
        <v>0</v>
      </c>
      <c r="DR199" s="38">
        <f>'Utility Modules'!$C$64*DR197*DR187</f>
        <v>0</v>
      </c>
    </row>
    <row r="200" ht="14.25" customHeight="1">
      <c r="B200" s="286" t="s">
        <v>317</v>
      </c>
      <c r="C200" s="38">
        <f>C198*'Utility Modules'!$C$64*C187</f>
        <v>0</v>
      </c>
      <c r="D200" s="38">
        <f>D198*'Utility Modules'!$C$64*D187</f>
        <v>0</v>
      </c>
      <c r="E200" s="38">
        <f>E198*'Utility Modules'!$C$64*E187</f>
        <v>0</v>
      </c>
      <c r="F200" s="38">
        <f>F198*'Utility Modules'!$C$64*F187</f>
        <v>0</v>
      </c>
      <c r="G200" s="38">
        <f>G198*'Utility Modules'!$C$64*G187</f>
        <v>0</v>
      </c>
      <c r="H200" s="38">
        <f>H198*'Utility Modules'!$C$64*H187</f>
        <v>0</v>
      </c>
      <c r="I200" s="38">
        <f>I198*'Utility Modules'!$C$64*I187</f>
        <v>0</v>
      </c>
      <c r="J200" s="38">
        <f>J198*'Utility Modules'!$C$64*J187</f>
        <v>0</v>
      </c>
      <c r="K200" s="38">
        <f>K198*'Utility Modules'!$C$64*K187</f>
        <v>0</v>
      </c>
      <c r="L200" s="38">
        <f>L198*'Utility Modules'!$C$64*L187</f>
        <v>0</v>
      </c>
      <c r="M200" s="38">
        <f>M198*'Utility Modules'!$C$64*M187</f>
        <v>0</v>
      </c>
      <c r="N200" s="38">
        <f>N198*'Utility Modules'!$C$64*N187</f>
        <v>0</v>
      </c>
      <c r="O200" s="38">
        <f>O198*'Utility Modules'!$C$64*O187</f>
        <v>0</v>
      </c>
      <c r="P200" s="38">
        <f>P198*'Utility Modules'!$C$64*P187</f>
        <v>0</v>
      </c>
      <c r="Q200" s="38">
        <f>Q198*'Utility Modules'!$C$64*Q187</f>
        <v>0</v>
      </c>
      <c r="R200" s="38">
        <f>R198*'Utility Modules'!$C$64*R187</f>
        <v>0</v>
      </c>
      <c r="S200" s="38">
        <f>S198*'Utility Modules'!$C$64*S187</f>
        <v>0</v>
      </c>
      <c r="T200" s="38">
        <f>T198*'Utility Modules'!$C$64*T187</f>
        <v>0</v>
      </c>
      <c r="U200" s="38">
        <f>U198*'Utility Modules'!$C$64*U187</f>
        <v>0</v>
      </c>
      <c r="V200" s="38">
        <f>V198*'Utility Modules'!$C$64*V187</f>
        <v>0</v>
      </c>
      <c r="W200" s="38">
        <f>W198*'Utility Modules'!$C$64*W187</f>
        <v>0</v>
      </c>
      <c r="X200" s="38">
        <f>X198*'Utility Modules'!$C$64*X187</f>
        <v>0</v>
      </c>
      <c r="Y200" s="38">
        <f>Y198*'Utility Modules'!$C$64*Y187</f>
        <v>0</v>
      </c>
      <c r="Z200" s="38">
        <f>Z198*'Utility Modules'!$C$64*Z187</f>
        <v>0</v>
      </c>
      <c r="AA200" s="38">
        <f>AA198*'Utility Modules'!$C$64*AA187</f>
        <v>0</v>
      </c>
      <c r="AB200" s="38">
        <f>AB198*'Utility Modules'!$C$64*AB187</f>
        <v>0</v>
      </c>
      <c r="AC200" s="38">
        <f>AC198*'Utility Modules'!$C$64*AC187</f>
        <v>0</v>
      </c>
      <c r="AD200" s="38">
        <f>AD198*'Utility Modules'!$C$64*AD187</f>
        <v>0</v>
      </c>
      <c r="AE200" s="38">
        <f>AE198*'Utility Modules'!$C$64*AE187</f>
        <v>0</v>
      </c>
      <c r="AF200" s="38">
        <f>AF198*'Utility Modules'!$C$64*AF187</f>
        <v>0</v>
      </c>
      <c r="AG200" s="38">
        <f>AG198*'Utility Modules'!$C$64*AG187</f>
        <v>0</v>
      </c>
      <c r="AH200" s="38">
        <f>AH198*'Utility Modules'!$C$64*AH187</f>
        <v>0</v>
      </c>
      <c r="AI200" s="38">
        <f>AI198*'Utility Modules'!$C$64*AI187</f>
        <v>0</v>
      </c>
      <c r="AJ200" s="38">
        <f>AJ198*'Utility Modules'!$C$64*AJ187</f>
        <v>0</v>
      </c>
      <c r="AK200" s="38">
        <f>AK198*'Utility Modules'!$C$64*AK187</f>
        <v>0</v>
      </c>
      <c r="AL200" s="38">
        <f>AL198*'Utility Modules'!$C$64*AL187</f>
        <v>0</v>
      </c>
      <c r="AM200" s="38">
        <f>AM198*'Utility Modules'!$C$64*AM187</f>
        <v>0</v>
      </c>
      <c r="AN200" s="38">
        <f>AN198*'Utility Modules'!$C$64*AN187</f>
        <v>0</v>
      </c>
      <c r="AO200" s="38">
        <f>AO198*'Utility Modules'!$C$64*AO187</f>
        <v>0</v>
      </c>
      <c r="AP200" s="38">
        <f>AP198*'Utility Modules'!$C$64*AP187</f>
        <v>0</v>
      </c>
      <c r="AQ200" s="38">
        <f>AQ198*'Utility Modules'!$C$64*AQ187</f>
        <v>0</v>
      </c>
      <c r="AR200" s="38">
        <f>AR198*'Utility Modules'!$C$64*AR187</f>
        <v>0</v>
      </c>
      <c r="AS200" s="38">
        <f>AS198*'Utility Modules'!$C$64*AS187</f>
        <v>0</v>
      </c>
      <c r="AT200" s="38">
        <f>AT198*'Utility Modules'!$C$64*AT187</f>
        <v>0</v>
      </c>
      <c r="AU200" s="38">
        <f>AU198*'Utility Modules'!$C$64*AU187</f>
        <v>0</v>
      </c>
      <c r="AV200" s="38">
        <f>AV198*'Utility Modules'!$C$64*AV187</f>
        <v>0</v>
      </c>
      <c r="AW200" s="38">
        <f>AW198*'Utility Modules'!$C$64*AW187</f>
        <v>0</v>
      </c>
      <c r="AX200" s="38">
        <f>AX198*'Utility Modules'!$C$64*AX187</f>
        <v>0</v>
      </c>
      <c r="AY200" s="38">
        <f>AY198*'Utility Modules'!$C$64*AY187</f>
        <v>0</v>
      </c>
      <c r="AZ200" s="38">
        <f>AZ198*'Utility Modules'!$C$64*AZ187</f>
        <v>0</v>
      </c>
      <c r="BA200" s="38">
        <f>BA198*'Utility Modules'!$C$64*BA187</f>
        <v>0</v>
      </c>
      <c r="BB200" s="38">
        <f>BB198*'Utility Modules'!$C$64*BB187</f>
        <v>0</v>
      </c>
      <c r="BC200" s="38">
        <f>BC198*'Utility Modules'!$C$64*BC187</f>
        <v>0</v>
      </c>
      <c r="BD200" s="38">
        <f>BD198*'Utility Modules'!$C$64*BD187</f>
        <v>0</v>
      </c>
      <c r="BE200" s="38">
        <f>BE198*'Utility Modules'!$C$64*BE187</f>
        <v>0</v>
      </c>
      <c r="BF200" s="38">
        <f>BF198*'Utility Modules'!$C$64*BF187</f>
        <v>0</v>
      </c>
      <c r="BG200" s="38">
        <f>BG198*'Utility Modules'!$C$64*BG187</f>
        <v>0</v>
      </c>
      <c r="BH200" s="38">
        <f>BH198*'Utility Modules'!$C$64*BH187</f>
        <v>0</v>
      </c>
      <c r="BI200" s="38">
        <f>BI198*'Utility Modules'!$C$64*BI187</f>
        <v>0</v>
      </c>
      <c r="BJ200" s="38">
        <f>BJ198*'Utility Modules'!$C$64*BJ187</f>
        <v>0</v>
      </c>
      <c r="BK200" s="38">
        <f>BK198*'Utility Modules'!$C$64*BK187</f>
        <v>0</v>
      </c>
      <c r="BL200" s="38">
        <f>BL198*'Utility Modules'!$C$64*BL187</f>
        <v>0</v>
      </c>
      <c r="BM200" s="38">
        <f>BM198*'Utility Modules'!$C$64*BM187</f>
        <v>0</v>
      </c>
      <c r="BN200" s="38">
        <f>BN198*'Utility Modules'!$C$64*BN187</f>
        <v>0</v>
      </c>
      <c r="BO200" s="38">
        <f>BO198*'Utility Modules'!$C$64*BO187</f>
        <v>0</v>
      </c>
      <c r="BP200" s="38">
        <f>BP198*'Utility Modules'!$C$64*BP187</f>
        <v>0</v>
      </c>
      <c r="BQ200" s="38">
        <f>BQ198*'Utility Modules'!$C$64*BQ187</f>
        <v>0</v>
      </c>
      <c r="BR200" s="38">
        <f>BR198*'Utility Modules'!$C$64*BR187</f>
        <v>0</v>
      </c>
      <c r="BS200" s="38">
        <f>BS198*'Utility Modules'!$C$64*BS187</f>
        <v>0</v>
      </c>
      <c r="BT200" s="38">
        <f>BT198*'Utility Modules'!$C$64*BT187</f>
        <v>0</v>
      </c>
      <c r="BU200" s="38">
        <f>BU198*'Utility Modules'!$C$64*BU187</f>
        <v>0</v>
      </c>
      <c r="BV200" s="38">
        <f>BV198*'Utility Modules'!$C$64*BV187</f>
        <v>0</v>
      </c>
      <c r="BW200" s="38">
        <f>BW198*'Utility Modules'!$C$64*BW187</f>
        <v>0</v>
      </c>
      <c r="BX200" s="38">
        <f>BX198*'Utility Modules'!$C$64*BX187</f>
        <v>0</v>
      </c>
      <c r="BY200" s="38">
        <f>BY198*'Utility Modules'!$C$64*BY187</f>
        <v>0</v>
      </c>
      <c r="BZ200" s="38">
        <f>BZ198*'Utility Modules'!$C$64*BZ187</f>
        <v>0</v>
      </c>
      <c r="CA200" s="38">
        <f>CA198*'Utility Modules'!$C$64*CA187</f>
        <v>0</v>
      </c>
      <c r="CB200" s="38">
        <f>CB198*'Utility Modules'!$C$64*CB187</f>
        <v>0</v>
      </c>
      <c r="CC200" s="38">
        <f>CC198*'Utility Modules'!$C$64*CC187</f>
        <v>0</v>
      </c>
      <c r="CD200" s="38">
        <f>CD198*'Utility Modules'!$C$64*CD187</f>
        <v>0</v>
      </c>
      <c r="CE200" s="38">
        <f>CE198*'Utility Modules'!$C$64*CE187</f>
        <v>0</v>
      </c>
      <c r="CF200" s="38">
        <f>CF198*'Utility Modules'!$C$64*CF187</f>
        <v>0</v>
      </c>
      <c r="CG200" s="38">
        <f>CG198*'Utility Modules'!$C$64*CG187</f>
        <v>0</v>
      </c>
      <c r="CH200" s="38">
        <f>CH198*'Utility Modules'!$C$64*CH187</f>
        <v>0</v>
      </c>
      <c r="CI200" s="38">
        <f>CI198*'Utility Modules'!$C$64*CI187</f>
        <v>0</v>
      </c>
      <c r="CJ200" s="38">
        <f>CJ198*'Utility Modules'!$C$64*CJ187</f>
        <v>0</v>
      </c>
      <c r="CK200" s="38">
        <f>CK198*'Utility Modules'!$C$64*CK187</f>
        <v>0</v>
      </c>
      <c r="CL200" s="38">
        <f>CL198*'Utility Modules'!$C$64*CL187</f>
        <v>0</v>
      </c>
      <c r="CM200" s="38">
        <f>CM198*'Utility Modules'!$C$64*CM187</f>
        <v>0</v>
      </c>
      <c r="CN200" s="38">
        <f>CN198*'Utility Modules'!$C$64*CN187</f>
        <v>0</v>
      </c>
      <c r="CO200" s="38">
        <f>CO198*'Utility Modules'!$C$64*CO187</f>
        <v>0</v>
      </c>
      <c r="CP200" s="38">
        <f>CP198*'Utility Modules'!$C$64*CP187</f>
        <v>0</v>
      </c>
      <c r="CQ200" s="38">
        <f>CQ198*'Utility Modules'!$C$64*CQ187</f>
        <v>0</v>
      </c>
      <c r="CR200" s="38">
        <f>CR198*'Utility Modules'!$C$64*CR187</f>
        <v>0</v>
      </c>
      <c r="CS200" s="38">
        <f>CS198*'Utility Modules'!$C$64*CS187</f>
        <v>0</v>
      </c>
      <c r="CT200" s="38">
        <f>CT198*'Utility Modules'!$C$64*CT187</f>
        <v>0</v>
      </c>
      <c r="CU200" s="38">
        <f>CU198*'Utility Modules'!$C$64*CU187</f>
        <v>0</v>
      </c>
      <c r="CV200" s="38">
        <f>CV198*'Utility Modules'!$C$64*CV187</f>
        <v>0</v>
      </c>
      <c r="CW200" s="38">
        <f>CW198*'Utility Modules'!$C$64*CW187</f>
        <v>0</v>
      </c>
      <c r="CX200" s="38">
        <f>CX198*'Utility Modules'!$C$64*CX187</f>
        <v>0</v>
      </c>
      <c r="CY200" s="38">
        <f>CY198*'Utility Modules'!$C$64*CY187</f>
        <v>0</v>
      </c>
      <c r="CZ200" s="38">
        <f>CZ198*'Utility Modules'!$C$64*CZ187</f>
        <v>0</v>
      </c>
      <c r="DA200" s="38">
        <f>DA198*'Utility Modules'!$C$64*DA187</f>
        <v>0</v>
      </c>
      <c r="DB200" s="38">
        <f>DB198*'Utility Modules'!$C$64*DB187</f>
        <v>0</v>
      </c>
      <c r="DC200" s="38">
        <f>DC198*'Utility Modules'!$C$64*DC187</f>
        <v>0</v>
      </c>
      <c r="DD200" s="38">
        <f>DD198*'Utility Modules'!$C$64*DD187</f>
        <v>0</v>
      </c>
      <c r="DE200" s="38">
        <f>DE198*'Utility Modules'!$C$64*DE187</f>
        <v>0</v>
      </c>
      <c r="DF200" s="38">
        <f>DF198*'Utility Modules'!$C$64*DF187</f>
        <v>0</v>
      </c>
      <c r="DG200" s="38">
        <f>DG198*'Utility Modules'!$C$64*DG187</f>
        <v>0</v>
      </c>
      <c r="DH200" s="38">
        <f>DH198*'Utility Modules'!$C$64*DH187</f>
        <v>0</v>
      </c>
      <c r="DI200" s="38">
        <f>DI198*'Utility Modules'!$C$64*DI187</f>
        <v>0</v>
      </c>
      <c r="DJ200" s="38">
        <f>DJ198*'Utility Modules'!$C$64*DJ187</f>
        <v>0</v>
      </c>
      <c r="DK200" s="38">
        <f>DK198*'Utility Modules'!$C$64*DK187</f>
        <v>0</v>
      </c>
      <c r="DL200" s="38">
        <f>DL198*'Utility Modules'!$C$64*DL187</f>
        <v>0</v>
      </c>
      <c r="DM200" s="38">
        <f>DM198*'Utility Modules'!$C$64*DM187</f>
        <v>0</v>
      </c>
      <c r="DN200" s="38">
        <f>DN198*'Utility Modules'!$C$64*DN187</f>
        <v>0</v>
      </c>
      <c r="DO200" s="38">
        <f>DO198*'Utility Modules'!$C$64*DO187</f>
        <v>0</v>
      </c>
      <c r="DP200" s="38">
        <f>DP198*'Utility Modules'!$C$64*DP187</f>
        <v>0</v>
      </c>
      <c r="DQ200" s="38">
        <f>DQ198*'Utility Modules'!$C$64*DQ187</f>
        <v>0</v>
      </c>
      <c r="DR200" s="38">
        <f>DR198*'Utility Modules'!$C$64*DR187</f>
        <v>0</v>
      </c>
    </row>
    <row r="201" ht="14.25" customHeight="1">
      <c r="B201" s="286" t="s">
        <v>318</v>
      </c>
      <c r="C201" s="38">
        <f>if( 'Utility Modules'!$C$63="Yes",C197*(C8/C7)*'Utility Modules'!$C$64,0)</f>
        <v>0</v>
      </c>
      <c r="D201" s="38">
        <f>if( 'Utility Modules'!$C$63="Yes",D197*(D8/D7)*'Utility Modules'!$C$64,0)</f>
        <v>0</v>
      </c>
      <c r="E201" s="38">
        <f>if( 'Utility Modules'!$C$63="Yes",E197*(E8/E7)*'Utility Modules'!$C$64,0)</f>
        <v>0</v>
      </c>
      <c r="F201" s="38">
        <f>if( 'Utility Modules'!$C$63="Yes",F197*(F8/F7)*'Utility Modules'!$C$64,0)</f>
        <v>0</v>
      </c>
      <c r="G201" s="38">
        <f>if( 'Utility Modules'!$C$63="Yes",G197*(G8/G7)*'Utility Modules'!$C$64,0)</f>
        <v>0</v>
      </c>
      <c r="H201" s="38">
        <f>if( 'Utility Modules'!$C$63="Yes",H197*(H8/H7)*'Utility Modules'!$C$64,0)</f>
        <v>0</v>
      </c>
      <c r="I201" s="38">
        <f>if( 'Utility Modules'!$C$63="Yes",I197*(I8/I7)*'Utility Modules'!$C$64,0)</f>
        <v>0</v>
      </c>
      <c r="J201" s="38">
        <f>if( 'Utility Modules'!$C$63="Yes",J197*(J8/J7)*'Utility Modules'!$C$64,0)</f>
        <v>0</v>
      </c>
      <c r="K201" s="38">
        <f>if( 'Utility Modules'!$C$63="Yes",K197*(K8/K7)*'Utility Modules'!$C$64,0)</f>
        <v>0</v>
      </c>
      <c r="L201" s="38">
        <f>if( 'Utility Modules'!$C$63="Yes",L197*(L8/L7)*'Utility Modules'!$C$64,0)</f>
        <v>0</v>
      </c>
      <c r="M201" s="38">
        <f>if( 'Utility Modules'!$C$63="Yes",M197*(M8/M7)*'Utility Modules'!$C$64,0)</f>
        <v>0</v>
      </c>
      <c r="N201" s="38">
        <f>if( 'Utility Modules'!$C$63="Yes",N197*(N8/N7)*'Utility Modules'!$C$64,0)</f>
        <v>0</v>
      </c>
      <c r="O201" s="38">
        <f>if( 'Utility Modules'!$C$63="Yes",O197*(O8/O7)*'Utility Modules'!$C$64,0)</f>
        <v>0</v>
      </c>
      <c r="P201" s="38">
        <f>if( 'Utility Modules'!$C$63="Yes",P197*(P8/P7)*'Utility Modules'!$C$64,0)</f>
        <v>0</v>
      </c>
      <c r="Q201" s="38">
        <f>if( 'Utility Modules'!$C$63="Yes",Q197*(Q8/Q7)*'Utility Modules'!$C$64,0)</f>
        <v>0</v>
      </c>
      <c r="R201" s="38">
        <f>if( 'Utility Modules'!$C$63="Yes",R197*(R8/R7)*'Utility Modules'!$C$64,0)</f>
        <v>0</v>
      </c>
      <c r="S201" s="38">
        <f>if( 'Utility Modules'!$C$63="Yes",S197*(S8/S7)*'Utility Modules'!$C$64,0)</f>
        <v>0</v>
      </c>
      <c r="T201" s="38">
        <f>if( 'Utility Modules'!$C$63="Yes",T197*(T8/T7)*'Utility Modules'!$C$64,0)</f>
        <v>0</v>
      </c>
      <c r="U201" s="38">
        <f>if( 'Utility Modules'!$C$63="Yes",U197*(U8/U7)*'Utility Modules'!$C$64,0)</f>
        <v>0</v>
      </c>
      <c r="V201" s="38">
        <f>if( 'Utility Modules'!$C$63="Yes",V197*(V8/V7)*'Utility Modules'!$C$64,0)</f>
        <v>0</v>
      </c>
      <c r="W201" s="38">
        <f>if( 'Utility Modules'!$C$63="Yes",W197*(W8/W7)*'Utility Modules'!$C$64,0)</f>
        <v>0</v>
      </c>
      <c r="X201" s="38">
        <f>if( 'Utility Modules'!$C$63="Yes",X197*(X8/X7)*'Utility Modules'!$C$64,0)</f>
        <v>0</v>
      </c>
      <c r="Y201" s="38">
        <f>if( 'Utility Modules'!$C$63="Yes",Y197*(Y8/Y7)*'Utility Modules'!$C$64,0)</f>
        <v>0</v>
      </c>
      <c r="Z201" s="38">
        <f>if( 'Utility Modules'!$C$63="Yes",Z197*(Z8/Z7)*'Utility Modules'!$C$64,0)</f>
        <v>0</v>
      </c>
      <c r="AA201" s="38">
        <f>if( 'Utility Modules'!$C$63="Yes",AA197*(AA8/AA7)*'Utility Modules'!$C$64,0)</f>
        <v>0</v>
      </c>
      <c r="AB201" s="38">
        <f>if( 'Utility Modules'!$C$63="Yes",AB197*(AB8/AB7)*'Utility Modules'!$C$64,0)</f>
        <v>0</v>
      </c>
      <c r="AC201" s="38">
        <f>if( 'Utility Modules'!$C$63="Yes",AC197*(AC8/AC7)*'Utility Modules'!$C$64,0)</f>
        <v>0</v>
      </c>
      <c r="AD201" s="38">
        <f>if( 'Utility Modules'!$C$63="Yes",AD197*(AD8/AD7)*'Utility Modules'!$C$64,0)</f>
        <v>0</v>
      </c>
      <c r="AE201" s="38">
        <f>if( 'Utility Modules'!$C$63="Yes",AE197*(AE8/AE7)*'Utility Modules'!$C$64,0)</f>
        <v>0</v>
      </c>
      <c r="AF201" s="38">
        <f>if( 'Utility Modules'!$C$63="Yes",AF197*(AF8/AF7)*'Utility Modules'!$C$64,0)</f>
        <v>0</v>
      </c>
      <c r="AG201" s="38">
        <f>if( 'Utility Modules'!$C$63="Yes",AG197*(AG8/AG7)*'Utility Modules'!$C$64,0)</f>
        <v>0</v>
      </c>
      <c r="AH201" s="38">
        <f>if( 'Utility Modules'!$C$63="Yes",AH197*(AH8/AH7)*'Utility Modules'!$C$64,0)</f>
        <v>0</v>
      </c>
      <c r="AI201" s="38">
        <f>if( 'Utility Modules'!$C$63="Yes",AI197*(AI8/AI7)*'Utility Modules'!$C$64,0)</f>
        <v>0</v>
      </c>
      <c r="AJ201" s="38">
        <f>if( 'Utility Modules'!$C$63="Yes",AJ197*(AJ8/AJ7)*'Utility Modules'!$C$64,0)</f>
        <v>0</v>
      </c>
      <c r="AK201" s="38">
        <f>if( 'Utility Modules'!$C$63="Yes",AK197*(AK8/AK7)*'Utility Modules'!$C$64,0)</f>
        <v>0</v>
      </c>
      <c r="AL201" s="38">
        <f>if( 'Utility Modules'!$C$63="Yes",AL197*(AL8/AL7)*'Utility Modules'!$C$64,0)</f>
        <v>0</v>
      </c>
      <c r="AM201" s="38">
        <f>if( 'Utility Modules'!$C$63="Yes",AM197*(AM8/AM7)*'Utility Modules'!$C$64,0)</f>
        <v>0</v>
      </c>
      <c r="AN201" s="38">
        <f>if( 'Utility Modules'!$C$63="Yes",AN197*(AN8/AN7)*'Utility Modules'!$C$64,0)</f>
        <v>0</v>
      </c>
      <c r="AO201" s="38">
        <f>if( 'Utility Modules'!$C$63="Yes",AO197*(AO8/AO7)*'Utility Modules'!$C$64,0)</f>
        <v>0</v>
      </c>
      <c r="AP201" s="38">
        <f>if( 'Utility Modules'!$C$63="Yes",AP197*(AP8/AP7)*'Utility Modules'!$C$64,0)</f>
        <v>0</v>
      </c>
      <c r="AQ201" s="38">
        <f>if( 'Utility Modules'!$C$63="Yes",AQ197*(AQ8/AQ7)*'Utility Modules'!$C$64,0)</f>
        <v>0</v>
      </c>
      <c r="AR201" s="38">
        <f>if( 'Utility Modules'!$C$63="Yes",AR197*(AR8/AR7)*'Utility Modules'!$C$64,0)</f>
        <v>0</v>
      </c>
      <c r="AS201" s="38">
        <f>if( 'Utility Modules'!$C$63="Yes",AS197*(AS8/AS7)*'Utility Modules'!$C$64,0)</f>
        <v>0</v>
      </c>
      <c r="AT201" s="38">
        <f>if( 'Utility Modules'!$C$63="Yes",AT197*(AT8/AT7)*'Utility Modules'!$C$64,0)</f>
        <v>0</v>
      </c>
      <c r="AU201" s="38">
        <f>if( 'Utility Modules'!$C$63="Yes",AU197*(AU8/AU7)*'Utility Modules'!$C$64,0)</f>
        <v>0</v>
      </c>
      <c r="AV201" s="38">
        <f>if( 'Utility Modules'!$C$63="Yes",AV197*(AV8/AV7)*'Utility Modules'!$C$64,0)</f>
        <v>0</v>
      </c>
      <c r="AW201" s="38">
        <f>if( 'Utility Modules'!$C$63="Yes",AW197*(AW8/AW7)*'Utility Modules'!$C$64,0)</f>
        <v>0</v>
      </c>
      <c r="AX201" s="38">
        <f>if( 'Utility Modules'!$C$63="Yes",AX197*(AX8/AX7)*'Utility Modules'!$C$64,0)</f>
        <v>0</v>
      </c>
      <c r="AY201" s="38">
        <f>if( 'Utility Modules'!$C$63="Yes",AY197*(AY8/AY7)*'Utility Modules'!$C$64,0)</f>
        <v>0</v>
      </c>
      <c r="AZ201" s="38">
        <f>if( 'Utility Modules'!$C$63="Yes",AZ197*(AZ8/AZ7)*'Utility Modules'!$C$64,0)</f>
        <v>0</v>
      </c>
      <c r="BA201" s="38">
        <f>if( 'Utility Modules'!$C$63="Yes",BA197*(BA8/BA7)*'Utility Modules'!$C$64,0)</f>
        <v>0</v>
      </c>
      <c r="BB201" s="38">
        <f>if( 'Utility Modules'!$C$63="Yes",BB197*(BB8/BB7)*'Utility Modules'!$C$64,0)</f>
        <v>0</v>
      </c>
      <c r="BC201" s="38">
        <f>if( 'Utility Modules'!$C$63="Yes",BC197*(BC8/BC7)*'Utility Modules'!$C$64,0)</f>
        <v>0</v>
      </c>
      <c r="BD201" s="38">
        <f>if( 'Utility Modules'!$C$63="Yes",BD197*(BD8/BD7)*'Utility Modules'!$C$64,0)</f>
        <v>0</v>
      </c>
      <c r="BE201" s="38">
        <f>if( 'Utility Modules'!$C$63="Yes",BE197*(BE8/BE7)*'Utility Modules'!$C$64,0)</f>
        <v>0</v>
      </c>
      <c r="BF201" s="38">
        <f>if( 'Utility Modules'!$C$63="Yes",BF197*(BF8/BF7)*'Utility Modules'!$C$64,0)</f>
        <v>0</v>
      </c>
      <c r="BG201" s="38">
        <f>if( 'Utility Modules'!$C$63="Yes",BG197*(BG8/BG7)*'Utility Modules'!$C$64,0)</f>
        <v>0</v>
      </c>
      <c r="BH201" s="38">
        <f>if( 'Utility Modules'!$C$63="Yes",BH197*(BH8/BH7)*'Utility Modules'!$C$64,0)</f>
        <v>0</v>
      </c>
      <c r="BI201" s="38">
        <f>if( 'Utility Modules'!$C$63="Yes",BI197*(BI8/BI7)*'Utility Modules'!$C$64,0)</f>
        <v>0</v>
      </c>
      <c r="BJ201" s="38">
        <f>if( 'Utility Modules'!$C$63="Yes",BJ197*(BJ8/BJ7)*'Utility Modules'!$C$64,0)</f>
        <v>0</v>
      </c>
      <c r="BK201" s="38">
        <f>if( 'Utility Modules'!$C$63="Yes",BK197*(BK8/BK7)*'Utility Modules'!$C$64,0)</f>
        <v>0</v>
      </c>
      <c r="BL201" s="38">
        <f>if( 'Utility Modules'!$C$63="Yes",BL197*(BL8/BL7)*'Utility Modules'!$C$64,0)</f>
        <v>0</v>
      </c>
      <c r="BM201" s="38">
        <f>if( 'Utility Modules'!$C$63="Yes",BM197*(BM8/BM7)*'Utility Modules'!$C$64,0)</f>
        <v>0</v>
      </c>
      <c r="BN201" s="38">
        <f>if( 'Utility Modules'!$C$63="Yes",BN197*(BN8/BN7)*'Utility Modules'!$C$64,0)</f>
        <v>0</v>
      </c>
      <c r="BO201" s="38">
        <f>if( 'Utility Modules'!$C$63="Yes",BO197*(BO8/BO7)*'Utility Modules'!$C$64,0)</f>
        <v>0</v>
      </c>
      <c r="BP201" s="38">
        <f>if( 'Utility Modules'!$C$63="Yes",BP197*(BP8/BP7)*'Utility Modules'!$C$64,0)</f>
        <v>0</v>
      </c>
      <c r="BQ201" s="38">
        <f>if( 'Utility Modules'!$C$63="Yes",BQ197*(BQ8/BQ7)*'Utility Modules'!$C$64,0)</f>
        <v>0</v>
      </c>
      <c r="BR201" s="38">
        <f>if( 'Utility Modules'!$C$63="Yes",BR197*(BR8/BR7)*'Utility Modules'!$C$64,0)</f>
        <v>0</v>
      </c>
      <c r="BS201" s="38">
        <f>if( 'Utility Modules'!$C$63="Yes",BS197*(BS8/BS7)*'Utility Modules'!$C$64,0)</f>
        <v>0</v>
      </c>
      <c r="BT201" s="38">
        <f>if( 'Utility Modules'!$C$63="Yes",BT197*(BT8/BT7)*'Utility Modules'!$C$64,0)</f>
        <v>0</v>
      </c>
      <c r="BU201" s="38">
        <f>if( 'Utility Modules'!$C$63="Yes",BU197*(BU8/BU7)*'Utility Modules'!$C$64,0)</f>
        <v>0</v>
      </c>
      <c r="BV201" s="38">
        <f>if( 'Utility Modules'!$C$63="Yes",BV197*(BV8/BV7)*'Utility Modules'!$C$64,0)</f>
        <v>0</v>
      </c>
      <c r="BW201" s="38">
        <f>if( 'Utility Modules'!$C$63="Yes",BW197*(BW8/BW7)*'Utility Modules'!$C$64,0)</f>
        <v>0</v>
      </c>
      <c r="BX201" s="38">
        <f>if( 'Utility Modules'!$C$63="Yes",BX197*(BX8/BX7)*'Utility Modules'!$C$64,0)</f>
        <v>0</v>
      </c>
      <c r="BY201" s="38">
        <f>if( 'Utility Modules'!$C$63="Yes",BY197*(BY8/BY7)*'Utility Modules'!$C$64,0)</f>
        <v>0</v>
      </c>
      <c r="BZ201" s="38">
        <f>if( 'Utility Modules'!$C$63="Yes",BZ197*(BZ8/BZ7)*'Utility Modules'!$C$64,0)</f>
        <v>0</v>
      </c>
      <c r="CA201" s="38">
        <f>if( 'Utility Modules'!$C$63="Yes",CA197*(CA8/CA7)*'Utility Modules'!$C$64,0)</f>
        <v>0</v>
      </c>
      <c r="CB201" s="38">
        <f>if( 'Utility Modules'!$C$63="Yes",CB197*(CB8/CB7)*'Utility Modules'!$C$64,0)</f>
        <v>0</v>
      </c>
      <c r="CC201" s="38">
        <f>if( 'Utility Modules'!$C$63="Yes",CC197*(CC8/CC7)*'Utility Modules'!$C$64,0)</f>
        <v>0</v>
      </c>
      <c r="CD201" s="38">
        <f>if( 'Utility Modules'!$C$63="Yes",CD197*(CD8/CD7)*'Utility Modules'!$C$64,0)</f>
        <v>0</v>
      </c>
      <c r="CE201" s="38">
        <f>if( 'Utility Modules'!$C$63="Yes",CE197*(CE8/CE7)*'Utility Modules'!$C$64,0)</f>
        <v>0</v>
      </c>
      <c r="CF201" s="38">
        <f>if( 'Utility Modules'!$C$63="Yes",CF197*(CF8/CF7)*'Utility Modules'!$C$64,0)</f>
        <v>0</v>
      </c>
      <c r="CG201" s="38">
        <f>if( 'Utility Modules'!$C$63="Yes",CG197*(CG8/CG7)*'Utility Modules'!$C$64,0)</f>
        <v>0</v>
      </c>
      <c r="CH201" s="38">
        <f>if( 'Utility Modules'!$C$63="Yes",CH197*(CH8/CH7)*'Utility Modules'!$C$64,0)</f>
        <v>0</v>
      </c>
      <c r="CI201" s="38">
        <f>if( 'Utility Modules'!$C$63="Yes",CI197*(CI8/CI7)*'Utility Modules'!$C$64,0)</f>
        <v>0</v>
      </c>
      <c r="CJ201" s="38">
        <f>if( 'Utility Modules'!$C$63="Yes",CJ197*(CJ8/CJ7)*'Utility Modules'!$C$64,0)</f>
        <v>0</v>
      </c>
      <c r="CK201" s="38">
        <f>if( 'Utility Modules'!$C$63="Yes",CK197*(CK8/CK7)*'Utility Modules'!$C$64,0)</f>
        <v>0</v>
      </c>
      <c r="CL201" s="38">
        <f>if( 'Utility Modules'!$C$63="Yes",CL197*(CL8/CL7)*'Utility Modules'!$C$64,0)</f>
        <v>0</v>
      </c>
      <c r="CM201" s="38">
        <f>if( 'Utility Modules'!$C$63="Yes",CM197*(CM8/CM7)*'Utility Modules'!$C$64,0)</f>
        <v>0</v>
      </c>
      <c r="CN201" s="38">
        <f>if( 'Utility Modules'!$C$63="Yes",CN197*(CN8/CN7)*'Utility Modules'!$C$64,0)</f>
        <v>0</v>
      </c>
      <c r="CO201" s="38">
        <f>if( 'Utility Modules'!$C$63="Yes",CO197*(CO8/CO7)*'Utility Modules'!$C$64,0)</f>
        <v>0</v>
      </c>
      <c r="CP201" s="38">
        <f>if( 'Utility Modules'!$C$63="Yes",CP197*(CP8/CP7)*'Utility Modules'!$C$64,0)</f>
        <v>0</v>
      </c>
      <c r="CQ201" s="38">
        <f>if( 'Utility Modules'!$C$63="Yes",CQ197*(CQ8/CQ7)*'Utility Modules'!$C$64,0)</f>
        <v>0</v>
      </c>
      <c r="CR201" s="38">
        <f>if( 'Utility Modules'!$C$63="Yes",CR197*(CR8/CR7)*'Utility Modules'!$C$64,0)</f>
        <v>0</v>
      </c>
      <c r="CS201" s="38">
        <f>if( 'Utility Modules'!$C$63="Yes",CS197*(CS8/CS7)*'Utility Modules'!$C$64,0)</f>
        <v>0</v>
      </c>
      <c r="CT201" s="38">
        <f>if( 'Utility Modules'!$C$63="Yes",CT197*(CT8/CT7)*'Utility Modules'!$C$64,0)</f>
        <v>0</v>
      </c>
      <c r="CU201" s="38">
        <f>if( 'Utility Modules'!$C$63="Yes",CU197*(CU8/CU7)*'Utility Modules'!$C$64,0)</f>
        <v>0</v>
      </c>
      <c r="CV201" s="38">
        <f>if( 'Utility Modules'!$C$63="Yes",CV197*(CV8/CV7)*'Utility Modules'!$C$64,0)</f>
        <v>0</v>
      </c>
      <c r="CW201" s="38">
        <f>if( 'Utility Modules'!$C$63="Yes",CW197*(CW8/CW7)*'Utility Modules'!$C$64,0)</f>
        <v>0</v>
      </c>
      <c r="CX201" s="38">
        <f>if( 'Utility Modules'!$C$63="Yes",CX197*(CX8/CX7)*'Utility Modules'!$C$64,0)</f>
        <v>0</v>
      </c>
      <c r="CY201" s="38">
        <f>if( 'Utility Modules'!$C$63="Yes",CY197*(CY8/CY7)*'Utility Modules'!$C$64,0)</f>
        <v>0</v>
      </c>
      <c r="CZ201" s="38">
        <f>if( 'Utility Modules'!$C$63="Yes",CZ197*(CZ8/CZ7)*'Utility Modules'!$C$64,0)</f>
        <v>0</v>
      </c>
      <c r="DA201" s="38">
        <f>if( 'Utility Modules'!$C$63="Yes",DA197*(DA8/DA7)*'Utility Modules'!$C$64,0)</f>
        <v>0</v>
      </c>
      <c r="DB201" s="38">
        <f>if( 'Utility Modules'!$C$63="Yes",DB197*(DB8/DB7)*'Utility Modules'!$C$64,0)</f>
        <v>0</v>
      </c>
      <c r="DC201" s="38">
        <f>if( 'Utility Modules'!$C$63="Yes",DC197*(DC8/DC7)*'Utility Modules'!$C$64,0)</f>
        <v>0</v>
      </c>
      <c r="DD201" s="38">
        <f>if( 'Utility Modules'!$C$63="Yes",DD197*(DD8/DD7)*'Utility Modules'!$C$64,0)</f>
        <v>0</v>
      </c>
      <c r="DE201" s="38">
        <f>if( 'Utility Modules'!$C$63="Yes",DE197*(DE8/DE7)*'Utility Modules'!$C$64,0)</f>
        <v>0</v>
      </c>
      <c r="DF201" s="38">
        <f>if( 'Utility Modules'!$C$63="Yes",DF197*(DF8/DF7)*'Utility Modules'!$C$64,0)</f>
        <v>0</v>
      </c>
      <c r="DG201" s="38">
        <f>if( 'Utility Modules'!$C$63="Yes",DG197*(DG8/DG7)*'Utility Modules'!$C$64,0)</f>
        <v>0</v>
      </c>
      <c r="DH201" s="38">
        <f>if( 'Utility Modules'!$C$63="Yes",DH197*(DH8/DH7)*'Utility Modules'!$C$64,0)</f>
        <v>0</v>
      </c>
      <c r="DI201" s="38">
        <f>if( 'Utility Modules'!$C$63="Yes",DI197*(DI8/DI7)*'Utility Modules'!$C$64,0)</f>
        <v>0</v>
      </c>
      <c r="DJ201" s="38">
        <f>if( 'Utility Modules'!$C$63="Yes",DJ197*(DJ8/DJ7)*'Utility Modules'!$C$64,0)</f>
        <v>0</v>
      </c>
      <c r="DK201" s="38">
        <f>if( 'Utility Modules'!$C$63="Yes",DK197*(DK8/DK7)*'Utility Modules'!$C$64,0)</f>
        <v>0</v>
      </c>
      <c r="DL201" s="38">
        <f>if( 'Utility Modules'!$C$63="Yes",DL197*(DL8/DL7)*'Utility Modules'!$C$64,0)</f>
        <v>0</v>
      </c>
      <c r="DM201" s="38">
        <f>if( 'Utility Modules'!$C$63="Yes",DM197*(DM8/DM7)*'Utility Modules'!$C$64,0)</f>
        <v>0</v>
      </c>
      <c r="DN201" s="38">
        <f>if( 'Utility Modules'!$C$63="Yes",DN197*(DN8/DN7)*'Utility Modules'!$C$64,0)</f>
        <v>0</v>
      </c>
      <c r="DO201" s="38">
        <f>if( 'Utility Modules'!$C$63="Yes",DO197*(DO8/DO7)*'Utility Modules'!$C$64,0)</f>
        <v>0</v>
      </c>
      <c r="DP201" s="38">
        <f>if( 'Utility Modules'!$C$63="Yes",DP197*(DP8/DP7)*'Utility Modules'!$C$64,0)</f>
        <v>0</v>
      </c>
      <c r="DQ201" s="38">
        <f>if( 'Utility Modules'!$C$63="Yes",DQ197*(DQ8/DQ7)*'Utility Modules'!$C$64,0)</f>
        <v>0</v>
      </c>
      <c r="DR201" s="38">
        <f>if( 'Utility Modules'!$C$63="Yes",DR197*(DR8/DR7)*'Utility Modules'!$C$64,0)</f>
        <v>0</v>
      </c>
    </row>
    <row r="202" ht="14.25" customHeight="1">
      <c r="B202" s="286" t="s">
        <v>319</v>
      </c>
      <c r="C202" s="38">
        <f t="shared" ref="C202:DR202" si="102">C201*C187</f>
        <v>0</v>
      </c>
      <c r="D202" s="38">
        <f t="shared" si="102"/>
        <v>0</v>
      </c>
      <c r="E202" s="38">
        <f t="shared" si="102"/>
        <v>0</v>
      </c>
      <c r="F202" s="38">
        <f t="shared" si="102"/>
        <v>0</v>
      </c>
      <c r="G202" s="38">
        <f t="shared" si="102"/>
        <v>0</v>
      </c>
      <c r="H202" s="38">
        <f t="shared" si="102"/>
        <v>0</v>
      </c>
      <c r="I202" s="38">
        <f t="shared" si="102"/>
        <v>0</v>
      </c>
      <c r="J202" s="38">
        <f t="shared" si="102"/>
        <v>0</v>
      </c>
      <c r="K202" s="38">
        <f t="shared" si="102"/>
        <v>0</v>
      </c>
      <c r="L202" s="38">
        <f t="shared" si="102"/>
        <v>0</v>
      </c>
      <c r="M202" s="38">
        <f t="shared" si="102"/>
        <v>0</v>
      </c>
      <c r="N202" s="38">
        <f t="shared" si="102"/>
        <v>0</v>
      </c>
      <c r="O202" s="38">
        <f t="shared" si="102"/>
        <v>0</v>
      </c>
      <c r="P202" s="38">
        <f t="shared" si="102"/>
        <v>0</v>
      </c>
      <c r="Q202" s="38">
        <f t="shared" si="102"/>
        <v>0</v>
      </c>
      <c r="R202" s="38">
        <f t="shared" si="102"/>
        <v>0</v>
      </c>
      <c r="S202" s="38">
        <f t="shared" si="102"/>
        <v>0</v>
      </c>
      <c r="T202" s="38">
        <f t="shared" si="102"/>
        <v>0</v>
      </c>
      <c r="U202" s="38">
        <f t="shared" si="102"/>
        <v>0</v>
      </c>
      <c r="V202" s="38">
        <f t="shared" si="102"/>
        <v>0</v>
      </c>
      <c r="W202" s="38">
        <f t="shared" si="102"/>
        <v>0</v>
      </c>
      <c r="X202" s="38">
        <f t="shared" si="102"/>
        <v>0</v>
      </c>
      <c r="Y202" s="38">
        <f t="shared" si="102"/>
        <v>0</v>
      </c>
      <c r="Z202" s="38">
        <f t="shared" si="102"/>
        <v>0</v>
      </c>
      <c r="AA202" s="38">
        <f t="shared" si="102"/>
        <v>0</v>
      </c>
      <c r="AB202" s="38">
        <f t="shared" si="102"/>
        <v>0</v>
      </c>
      <c r="AC202" s="38">
        <f t="shared" si="102"/>
        <v>0</v>
      </c>
      <c r="AD202" s="38">
        <f t="shared" si="102"/>
        <v>0</v>
      </c>
      <c r="AE202" s="38">
        <f t="shared" si="102"/>
        <v>0</v>
      </c>
      <c r="AF202" s="38">
        <f t="shared" si="102"/>
        <v>0</v>
      </c>
      <c r="AG202" s="38">
        <f t="shared" si="102"/>
        <v>0</v>
      </c>
      <c r="AH202" s="38">
        <f t="shared" si="102"/>
        <v>0</v>
      </c>
      <c r="AI202" s="38">
        <f t="shared" si="102"/>
        <v>0</v>
      </c>
      <c r="AJ202" s="38">
        <f t="shared" si="102"/>
        <v>0</v>
      </c>
      <c r="AK202" s="38">
        <f t="shared" si="102"/>
        <v>0</v>
      </c>
      <c r="AL202" s="38">
        <f t="shared" si="102"/>
        <v>0</v>
      </c>
      <c r="AM202" s="38">
        <f t="shared" si="102"/>
        <v>0</v>
      </c>
      <c r="AN202" s="38">
        <f t="shared" si="102"/>
        <v>0</v>
      </c>
      <c r="AO202" s="38">
        <f t="shared" si="102"/>
        <v>0</v>
      </c>
      <c r="AP202" s="38">
        <f t="shared" si="102"/>
        <v>0</v>
      </c>
      <c r="AQ202" s="38">
        <f t="shared" si="102"/>
        <v>0</v>
      </c>
      <c r="AR202" s="38">
        <f t="shared" si="102"/>
        <v>0</v>
      </c>
      <c r="AS202" s="38">
        <f t="shared" si="102"/>
        <v>0</v>
      </c>
      <c r="AT202" s="38">
        <f t="shared" si="102"/>
        <v>0</v>
      </c>
      <c r="AU202" s="38">
        <f t="shared" si="102"/>
        <v>0</v>
      </c>
      <c r="AV202" s="38">
        <f t="shared" si="102"/>
        <v>0</v>
      </c>
      <c r="AW202" s="38">
        <f t="shared" si="102"/>
        <v>0</v>
      </c>
      <c r="AX202" s="38">
        <f t="shared" si="102"/>
        <v>0</v>
      </c>
      <c r="AY202" s="38">
        <f t="shared" si="102"/>
        <v>0</v>
      </c>
      <c r="AZ202" s="38">
        <f t="shared" si="102"/>
        <v>0</v>
      </c>
      <c r="BA202" s="38">
        <f t="shared" si="102"/>
        <v>0</v>
      </c>
      <c r="BB202" s="38">
        <f t="shared" si="102"/>
        <v>0</v>
      </c>
      <c r="BC202" s="38">
        <f t="shared" si="102"/>
        <v>0</v>
      </c>
      <c r="BD202" s="38">
        <f t="shared" si="102"/>
        <v>0</v>
      </c>
      <c r="BE202" s="38">
        <f t="shared" si="102"/>
        <v>0</v>
      </c>
      <c r="BF202" s="38">
        <f t="shared" si="102"/>
        <v>0</v>
      </c>
      <c r="BG202" s="38">
        <f t="shared" si="102"/>
        <v>0</v>
      </c>
      <c r="BH202" s="38">
        <f t="shared" si="102"/>
        <v>0</v>
      </c>
      <c r="BI202" s="38">
        <f t="shared" si="102"/>
        <v>0</v>
      </c>
      <c r="BJ202" s="38">
        <f t="shared" si="102"/>
        <v>0</v>
      </c>
      <c r="BK202" s="38">
        <f t="shared" si="102"/>
        <v>0</v>
      </c>
      <c r="BL202" s="38">
        <f t="shared" si="102"/>
        <v>0</v>
      </c>
      <c r="BM202" s="38">
        <f t="shared" si="102"/>
        <v>0</v>
      </c>
      <c r="BN202" s="38">
        <f t="shared" si="102"/>
        <v>0</v>
      </c>
      <c r="BO202" s="38">
        <f t="shared" si="102"/>
        <v>0</v>
      </c>
      <c r="BP202" s="38">
        <f t="shared" si="102"/>
        <v>0</v>
      </c>
      <c r="BQ202" s="38">
        <f t="shared" si="102"/>
        <v>0</v>
      </c>
      <c r="BR202" s="38">
        <f t="shared" si="102"/>
        <v>0</v>
      </c>
      <c r="BS202" s="38">
        <f t="shared" si="102"/>
        <v>0</v>
      </c>
      <c r="BT202" s="38">
        <f t="shared" si="102"/>
        <v>0</v>
      </c>
      <c r="BU202" s="38">
        <f t="shared" si="102"/>
        <v>0</v>
      </c>
      <c r="BV202" s="38">
        <f t="shared" si="102"/>
        <v>0</v>
      </c>
      <c r="BW202" s="38">
        <f t="shared" si="102"/>
        <v>0</v>
      </c>
      <c r="BX202" s="38">
        <f t="shared" si="102"/>
        <v>0</v>
      </c>
      <c r="BY202" s="38">
        <f t="shared" si="102"/>
        <v>0</v>
      </c>
      <c r="BZ202" s="38">
        <f t="shared" si="102"/>
        <v>0</v>
      </c>
      <c r="CA202" s="38">
        <f t="shared" si="102"/>
        <v>0</v>
      </c>
      <c r="CB202" s="38">
        <f t="shared" si="102"/>
        <v>0</v>
      </c>
      <c r="CC202" s="38">
        <f t="shared" si="102"/>
        <v>0</v>
      </c>
      <c r="CD202" s="38">
        <f t="shared" si="102"/>
        <v>0</v>
      </c>
      <c r="CE202" s="38">
        <f t="shared" si="102"/>
        <v>0</v>
      </c>
      <c r="CF202" s="38">
        <f t="shared" si="102"/>
        <v>0</v>
      </c>
      <c r="CG202" s="38">
        <f t="shared" si="102"/>
        <v>0</v>
      </c>
      <c r="CH202" s="38">
        <f t="shared" si="102"/>
        <v>0</v>
      </c>
      <c r="CI202" s="38">
        <f t="shared" si="102"/>
        <v>0</v>
      </c>
      <c r="CJ202" s="38">
        <f t="shared" si="102"/>
        <v>0</v>
      </c>
      <c r="CK202" s="38">
        <f t="shared" si="102"/>
        <v>0</v>
      </c>
      <c r="CL202" s="38">
        <f t="shared" si="102"/>
        <v>0</v>
      </c>
      <c r="CM202" s="38">
        <f t="shared" si="102"/>
        <v>0</v>
      </c>
      <c r="CN202" s="38">
        <f t="shared" si="102"/>
        <v>0</v>
      </c>
      <c r="CO202" s="38">
        <f t="shared" si="102"/>
        <v>0</v>
      </c>
      <c r="CP202" s="38">
        <f t="shared" si="102"/>
        <v>0</v>
      </c>
      <c r="CQ202" s="38">
        <f t="shared" si="102"/>
        <v>0</v>
      </c>
      <c r="CR202" s="38">
        <f t="shared" si="102"/>
        <v>0</v>
      </c>
      <c r="CS202" s="38">
        <f t="shared" si="102"/>
        <v>0</v>
      </c>
      <c r="CT202" s="38">
        <f t="shared" si="102"/>
        <v>0</v>
      </c>
      <c r="CU202" s="38">
        <f t="shared" si="102"/>
        <v>0</v>
      </c>
      <c r="CV202" s="38">
        <f t="shared" si="102"/>
        <v>0</v>
      </c>
      <c r="CW202" s="38">
        <f t="shared" si="102"/>
        <v>0</v>
      </c>
      <c r="CX202" s="38">
        <f t="shared" si="102"/>
        <v>0</v>
      </c>
      <c r="CY202" s="38">
        <f t="shared" si="102"/>
        <v>0</v>
      </c>
      <c r="CZ202" s="38">
        <f t="shared" si="102"/>
        <v>0</v>
      </c>
      <c r="DA202" s="38">
        <f t="shared" si="102"/>
        <v>0</v>
      </c>
      <c r="DB202" s="38">
        <f t="shared" si="102"/>
        <v>0</v>
      </c>
      <c r="DC202" s="38">
        <f t="shared" si="102"/>
        <v>0</v>
      </c>
      <c r="DD202" s="38">
        <f t="shared" si="102"/>
        <v>0</v>
      </c>
      <c r="DE202" s="38">
        <f t="shared" si="102"/>
        <v>0</v>
      </c>
      <c r="DF202" s="38">
        <f t="shared" si="102"/>
        <v>0</v>
      </c>
      <c r="DG202" s="38">
        <f t="shared" si="102"/>
        <v>0</v>
      </c>
      <c r="DH202" s="38">
        <f t="shared" si="102"/>
        <v>0</v>
      </c>
      <c r="DI202" s="38">
        <f t="shared" si="102"/>
        <v>0</v>
      </c>
      <c r="DJ202" s="38">
        <f t="shared" si="102"/>
        <v>0</v>
      </c>
      <c r="DK202" s="38">
        <f t="shared" si="102"/>
        <v>0</v>
      </c>
      <c r="DL202" s="38">
        <f t="shared" si="102"/>
        <v>0</v>
      </c>
      <c r="DM202" s="38">
        <f t="shared" si="102"/>
        <v>0</v>
      </c>
      <c r="DN202" s="38">
        <f t="shared" si="102"/>
        <v>0</v>
      </c>
      <c r="DO202" s="38">
        <f t="shared" si="102"/>
        <v>0</v>
      </c>
      <c r="DP202" s="38">
        <f t="shared" si="102"/>
        <v>0</v>
      </c>
      <c r="DQ202" s="38">
        <f t="shared" si="102"/>
        <v>0</v>
      </c>
      <c r="DR202" s="38">
        <f t="shared" si="102"/>
        <v>0</v>
      </c>
    </row>
    <row r="203" ht="14.25" customHeight="1">
      <c r="B203" s="12" t="s">
        <v>320</v>
      </c>
      <c r="C203" s="295">
        <f t="shared" ref="C203:DR203" si="103">C197/C7</f>
        <v>0</v>
      </c>
      <c r="D203" s="295">
        <f t="shared" si="103"/>
        <v>0</v>
      </c>
      <c r="E203" s="295">
        <f t="shared" si="103"/>
        <v>0</v>
      </c>
      <c r="F203" s="295">
        <f t="shared" si="103"/>
        <v>0</v>
      </c>
      <c r="G203" s="295">
        <f t="shared" si="103"/>
        <v>0</v>
      </c>
      <c r="H203" s="295">
        <f t="shared" si="103"/>
        <v>0</v>
      </c>
      <c r="I203" s="295">
        <f t="shared" si="103"/>
        <v>0</v>
      </c>
      <c r="J203" s="295">
        <f t="shared" si="103"/>
        <v>0</v>
      </c>
      <c r="K203" s="295">
        <f t="shared" si="103"/>
        <v>0</v>
      </c>
      <c r="L203" s="295">
        <f t="shared" si="103"/>
        <v>0</v>
      </c>
      <c r="M203" s="295">
        <f t="shared" si="103"/>
        <v>0</v>
      </c>
      <c r="N203" s="295">
        <f t="shared" si="103"/>
        <v>0</v>
      </c>
      <c r="O203" s="295">
        <f t="shared" si="103"/>
        <v>0</v>
      </c>
      <c r="P203" s="295">
        <f t="shared" si="103"/>
        <v>0</v>
      </c>
      <c r="Q203" s="295">
        <f t="shared" si="103"/>
        <v>0</v>
      </c>
      <c r="R203" s="295">
        <f t="shared" si="103"/>
        <v>0</v>
      </c>
      <c r="S203" s="295">
        <f t="shared" si="103"/>
        <v>0</v>
      </c>
      <c r="T203" s="295">
        <f t="shared" si="103"/>
        <v>0</v>
      </c>
      <c r="U203" s="295">
        <f t="shared" si="103"/>
        <v>0</v>
      </c>
      <c r="V203" s="295">
        <f t="shared" si="103"/>
        <v>0</v>
      </c>
      <c r="W203" s="295">
        <f t="shared" si="103"/>
        <v>0</v>
      </c>
      <c r="X203" s="295">
        <f t="shared" si="103"/>
        <v>0</v>
      </c>
      <c r="Y203" s="295">
        <f t="shared" si="103"/>
        <v>0</v>
      </c>
      <c r="Z203" s="295">
        <f t="shared" si="103"/>
        <v>0</v>
      </c>
      <c r="AA203" s="295">
        <f t="shared" si="103"/>
        <v>0</v>
      </c>
      <c r="AB203" s="295">
        <f t="shared" si="103"/>
        <v>0</v>
      </c>
      <c r="AC203" s="295">
        <f t="shared" si="103"/>
        <v>0</v>
      </c>
      <c r="AD203" s="295">
        <f t="shared" si="103"/>
        <v>0</v>
      </c>
      <c r="AE203" s="295">
        <f t="shared" si="103"/>
        <v>0</v>
      </c>
      <c r="AF203" s="295">
        <f t="shared" si="103"/>
        <v>0</v>
      </c>
      <c r="AG203" s="295">
        <f t="shared" si="103"/>
        <v>0</v>
      </c>
      <c r="AH203" s="295">
        <f t="shared" si="103"/>
        <v>0</v>
      </c>
      <c r="AI203" s="295">
        <f t="shared" si="103"/>
        <v>0</v>
      </c>
      <c r="AJ203" s="295">
        <f t="shared" si="103"/>
        <v>0</v>
      </c>
      <c r="AK203" s="295">
        <f t="shared" si="103"/>
        <v>0</v>
      </c>
      <c r="AL203" s="295">
        <f t="shared" si="103"/>
        <v>0</v>
      </c>
      <c r="AM203" s="295">
        <f t="shared" si="103"/>
        <v>0</v>
      </c>
      <c r="AN203" s="295">
        <f t="shared" si="103"/>
        <v>0</v>
      </c>
      <c r="AO203" s="295">
        <f t="shared" si="103"/>
        <v>0</v>
      </c>
      <c r="AP203" s="295">
        <f t="shared" si="103"/>
        <v>0</v>
      </c>
      <c r="AQ203" s="295">
        <f t="shared" si="103"/>
        <v>0</v>
      </c>
      <c r="AR203" s="295">
        <f t="shared" si="103"/>
        <v>0</v>
      </c>
      <c r="AS203" s="295">
        <f t="shared" si="103"/>
        <v>0</v>
      </c>
      <c r="AT203" s="295">
        <f t="shared" si="103"/>
        <v>0</v>
      </c>
      <c r="AU203" s="295">
        <f t="shared" si="103"/>
        <v>0</v>
      </c>
      <c r="AV203" s="295">
        <f t="shared" si="103"/>
        <v>0</v>
      </c>
      <c r="AW203" s="295">
        <f t="shared" si="103"/>
        <v>0</v>
      </c>
      <c r="AX203" s="295">
        <f t="shared" si="103"/>
        <v>0</v>
      </c>
      <c r="AY203" s="295">
        <f t="shared" si="103"/>
        <v>0</v>
      </c>
      <c r="AZ203" s="295">
        <f t="shared" si="103"/>
        <v>0</v>
      </c>
      <c r="BA203" s="295">
        <f t="shared" si="103"/>
        <v>0</v>
      </c>
      <c r="BB203" s="295">
        <f t="shared" si="103"/>
        <v>0</v>
      </c>
      <c r="BC203" s="295">
        <f t="shared" si="103"/>
        <v>0</v>
      </c>
      <c r="BD203" s="295">
        <f t="shared" si="103"/>
        <v>0</v>
      </c>
      <c r="BE203" s="295">
        <f t="shared" si="103"/>
        <v>0</v>
      </c>
      <c r="BF203" s="295">
        <f t="shared" si="103"/>
        <v>0</v>
      </c>
      <c r="BG203" s="295">
        <f t="shared" si="103"/>
        <v>0</v>
      </c>
      <c r="BH203" s="295">
        <f t="shared" si="103"/>
        <v>0</v>
      </c>
      <c r="BI203" s="295">
        <f t="shared" si="103"/>
        <v>0</v>
      </c>
      <c r="BJ203" s="295">
        <f t="shared" si="103"/>
        <v>0</v>
      </c>
      <c r="BK203" s="295">
        <f t="shared" si="103"/>
        <v>0</v>
      </c>
      <c r="BL203" s="295">
        <f t="shared" si="103"/>
        <v>0</v>
      </c>
      <c r="BM203" s="295">
        <f t="shared" si="103"/>
        <v>0</v>
      </c>
      <c r="BN203" s="295">
        <f t="shared" si="103"/>
        <v>0</v>
      </c>
      <c r="BO203" s="295">
        <f t="shared" si="103"/>
        <v>0</v>
      </c>
      <c r="BP203" s="295">
        <f t="shared" si="103"/>
        <v>0</v>
      </c>
      <c r="BQ203" s="295">
        <f t="shared" si="103"/>
        <v>0</v>
      </c>
      <c r="BR203" s="295">
        <f t="shared" si="103"/>
        <v>0</v>
      </c>
      <c r="BS203" s="295">
        <f t="shared" si="103"/>
        <v>0</v>
      </c>
      <c r="BT203" s="295">
        <f t="shared" si="103"/>
        <v>0</v>
      </c>
      <c r="BU203" s="295">
        <f t="shared" si="103"/>
        <v>0</v>
      </c>
      <c r="BV203" s="295">
        <f t="shared" si="103"/>
        <v>0</v>
      </c>
      <c r="BW203" s="295">
        <f t="shared" si="103"/>
        <v>0</v>
      </c>
      <c r="BX203" s="295">
        <f t="shared" si="103"/>
        <v>0</v>
      </c>
      <c r="BY203" s="295">
        <f t="shared" si="103"/>
        <v>0</v>
      </c>
      <c r="BZ203" s="295">
        <f t="shared" si="103"/>
        <v>0</v>
      </c>
      <c r="CA203" s="295">
        <f t="shared" si="103"/>
        <v>0</v>
      </c>
      <c r="CB203" s="295">
        <f t="shared" si="103"/>
        <v>0</v>
      </c>
      <c r="CC203" s="295">
        <f t="shared" si="103"/>
        <v>0</v>
      </c>
      <c r="CD203" s="295">
        <f t="shared" si="103"/>
        <v>0</v>
      </c>
      <c r="CE203" s="295">
        <f t="shared" si="103"/>
        <v>0</v>
      </c>
      <c r="CF203" s="295">
        <f t="shared" si="103"/>
        <v>0</v>
      </c>
      <c r="CG203" s="295">
        <f t="shared" si="103"/>
        <v>0</v>
      </c>
      <c r="CH203" s="295">
        <f t="shared" si="103"/>
        <v>0</v>
      </c>
      <c r="CI203" s="295">
        <f t="shared" si="103"/>
        <v>0</v>
      </c>
      <c r="CJ203" s="295">
        <f t="shared" si="103"/>
        <v>0</v>
      </c>
      <c r="CK203" s="295">
        <f t="shared" si="103"/>
        <v>0</v>
      </c>
      <c r="CL203" s="295">
        <f t="shared" si="103"/>
        <v>0</v>
      </c>
      <c r="CM203" s="295">
        <f t="shared" si="103"/>
        <v>0</v>
      </c>
      <c r="CN203" s="295">
        <f t="shared" si="103"/>
        <v>0</v>
      </c>
      <c r="CO203" s="295">
        <f t="shared" si="103"/>
        <v>0</v>
      </c>
      <c r="CP203" s="295">
        <f t="shared" si="103"/>
        <v>0</v>
      </c>
      <c r="CQ203" s="295">
        <f t="shared" si="103"/>
        <v>0</v>
      </c>
      <c r="CR203" s="295">
        <f t="shared" si="103"/>
        <v>0</v>
      </c>
      <c r="CS203" s="295">
        <f t="shared" si="103"/>
        <v>0</v>
      </c>
      <c r="CT203" s="295">
        <f t="shared" si="103"/>
        <v>0</v>
      </c>
      <c r="CU203" s="295">
        <f t="shared" si="103"/>
        <v>0</v>
      </c>
      <c r="CV203" s="295">
        <f t="shared" si="103"/>
        <v>0</v>
      </c>
      <c r="CW203" s="295">
        <f t="shared" si="103"/>
        <v>0</v>
      </c>
      <c r="CX203" s="295">
        <f t="shared" si="103"/>
        <v>0</v>
      </c>
      <c r="CY203" s="295">
        <f t="shared" si="103"/>
        <v>0</v>
      </c>
      <c r="CZ203" s="295">
        <f t="shared" si="103"/>
        <v>0</v>
      </c>
      <c r="DA203" s="295">
        <f t="shared" si="103"/>
        <v>0</v>
      </c>
      <c r="DB203" s="295">
        <f t="shared" si="103"/>
        <v>0</v>
      </c>
      <c r="DC203" s="295">
        <f t="shared" si="103"/>
        <v>0</v>
      </c>
      <c r="DD203" s="295">
        <f t="shared" si="103"/>
        <v>0</v>
      </c>
      <c r="DE203" s="295">
        <f t="shared" si="103"/>
        <v>0</v>
      </c>
      <c r="DF203" s="295">
        <f t="shared" si="103"/>
        <v>0</v>
      </c>
      <c r="DG203" s="295">
        <f t="shared" si="103"/>
        <v>0</v>
      </c>
      <c r="DH203" s="295">
        <f t="shared" si="103"/>
        <v>0</v>
      </c>
      <c r="DI203" s="295">
        <f t="shared" si="103"/>
        <v>0</v>
      </c>
      <c r="DJ203" s="295">
        <f t="shared" si="103"/>
        <v>0</v>
      </c>
      <c r="DK203" s="295">
        <f t="shared" si="103"/>
        <v>0</v>
      </c>
      <c r="DL203" s="295">
        <f t="shared" si="103"/>
        <v>0</v>
      </c>
      <c r="DM203" s="295">
        <f t="shared" si="103"/>
        <v>0</v>
      </c>
      <c r="DN203" s="295">
        <f t="shared" si="103"/>
        <v>0</v>
      </c>
      <c r="DO203" s="295">
        <f t="shared" si="103"/>
        <v>0</v>
      </c>
      <c r="DP203" s="295">
        <f t="shared" si="103"/>
        <v>0</v>
      </c>
      <c r="DQ203" s="295">
        <f t="shared" si="103"/>
        <v>0</v>
      </c>
      <c r="DR203" s="295">
        <f t="shared" si="103"/>
        <v>0</v>
      </c>
    </row>
    <row r="204" ht="14.25" customHeight="1">
      <c r="B204" s="12" t="s">
        <v>321</v>
      </c>
      <c r="C204" s="295">
        <f t="shared" ref="C204:DR204" si="104">C199/C7</f>
        <v>0</v>
      </c>
      <c r="D204" s="295">
        <f t="shared" si="104"/>
        <v>0</v>
      </c>
      <c r="E204" s="295">
        <f t="shared" si="104"/>
        <v>0</v>
      </c>
      <c r="F204" s="295">
        <f t="shared" si="104"/>
        <v>0</v>
      </c>
      <c r="G204" s="295">
        <f t="shared" si="104"/>
        <v>0</v>
      </c>
      <c r="H204" s="295">
        <f t="shared" si="104"/>
        <v>0</v>
      </c>
      <c r="I204" s="295">
        <f t="shared" si="104"/>
        <v>0</v>
      </c>
      <c r="J204" s="295">
        <f t="shared" si="104"/>
        <v>0</v>
      </c>
      <c r="K204" s="295">
        <f t="shared" si="104"/>
        <v>0</v>
      </c>
      <c r="L204" s="295">
        <f t="shared" si="104"/>
        <v>0</v>
      </c>
      <c r="M204" s="295">
        <f t="shared" si="104"/>
        <v>0</v>
      </c>
      <c r="N204" s="295">
        <f t="shared" si="104"/>
        <v>0</v>
      </c>
      <c r="O204" s="295">
        <f t="shared" si="104"/>
        <v>0</v>
      </c>
      <c r="P204" s="295">
        <f t="shared" si="104"/>
        <v>0</v>
      </c>
      <c r="Q204" s="295">
        <f t="shared" si="104"/>
        <v>0</v>
      </c>
      <c r="R204" s="295">
        <f t="shared" si="104"/>
        <v>0</v>
      </c>
      <c r="S204" s="295">
        <f t="shared" si="104"/>
        <v>0</v>
      </c>
      <c r="T204" s="295">
        <f t="shared" si="104"/>
        <v>0</v>
      </c>
      <c r="U204" s="295">
        <f t="shared" si="104"/>
        <v>0</v>
      </c>
      <c r="V204" s="295">
        <f t="shared" si="104"/>
        <v>0</v>
      </c>
      <c r="W204" s="295">
        <f t="shared" si="104"/>
        <v>0</v>
      </c>
      <c r="X204" s="295">
        <f t="shared" si="104"/>
        <v>0</v>
      </c>
      <c r="Y204" s="295">
        <f t="shared" si="104"/>
        <v>0</v>
      </c>
      <c r="Z204" s="295">
        <f t="shared" si="104"/>
        <v>0</v>
      </c>
      <c r="AA204" s="295">
        <f t="shared" si="104"/>
        <v>0</v>
      </c>
      <c r="AB204" s="295">
        <f t="shared" si="104"/>
        <v>0</v>
      </c>
      <c r="AC204" s="295">
        <f t="shared" si="104"/>
        <v>0</v>
      </c>
      <c r="AD204" s="295">
        <f t="shared" si="104"/>
        <v>0</v>
      </c>
      <c r="AE204" s="295">
        <f t="shared" si="104"/>
        <v>0</v>
      </c>
      <c r="AF204" s="295">
        <f t="shared" si="104"/>
        <v>0</v>
      </c>
      <c r="AG204" s="295">
        <f t="shared" si="104"/>
        <v>0</v>
      </c>
      <c r="AH204" s="295">
        <f t="shared" si="104"/>
        <v>0</v>
      </c>
      <c r="AI204" s="295">
        <f t="shared" si="104"/>
        <v>0</v>
      </c>
      <c r="AJ204" s="295">
        <f t="shared" si="104"/>
        <v>0</v>
      </c>
      <c r="AK204" s="295">
        <f t="shared" si="104"/>
        <v>0</v>
      </c>
      <c r="AL204" s="295">
        <f t="shared" si="104"/>
        <v>0</v>
      </c>
      <c r="AM204" s="295">
        <f t="shared" si="104"/>
        <v>0</v>
      </c>
      <c r="AN204" s="295">
        <f t="shared" si="104"/>
        <v>0</v>
      </c>
      <c r="AO204" s="295">
        <f t="shared" si="104"/>
        <v>0</v>
      </c>
      <c r="AP204" s="295">
        <f t="shared" si="104"/>
        <v>0</v>
      </c>
      <c r="AQ204" s="295">
        <f t="shared" si="104"/>
        <v>0</v>
      </c>
      <c r="AR204" s="295">
        <f t="shared" si="104"/>
        <v>0</v>
      </c>
      <c r="AS204" s="295">
        <f t="shared" si="104"/>
        <v>0</v>
      </c>
      <c r="AT204" s="295">
        <f t="shared" si="104"/>
        <v>0</v>
      </c>
      <c r="AU204" s="295">
        <f t="shared" si="104"/>
        <v>0</v>
      </c>
      <c r="AV204" s="295">
        <f t="shared" si="104"/>
        <v>0</v>
      </c>
      <c r="AW204" s="295">
        <f t="shared" si="104"/>
        <v>0</v>
      </c>
      <c r="AX204" s="295">
        <f t="shared" si="104"/>
        <v>0</v>
      </c>
      <c r="AY204" s="295">
        <f t="shared" si="104"/>
        <v>0</v>
      </c>
      <c r="AZ204" s="295">
        <f t="shared" si="104"/>
        <v>0</v>
      </c>
      <c r="BA204" s="295">
        <f t="shared" si="104"/>
        <v>0</v>
      </c>
      <c r="BB204" s="295">
        <f t="shared" si="104"/>
        <v>0</v>
      </c>
      <c r="BC204" s="295">
        <f t="shared" si="104"/>
        <v>0</v>
      </c>
      <c r="BD204" s="295">
        <f t="shared" si="104"/>
        <v>0</v>
      </c>
      <c r="BE204" s="295">
        <f t="shared" si="104"/>
        <v>0</v>
      </c>
      <c r="BF204" s="295">
        <f t="shared" si="104"/>
        <v>0</v>
      </c>
      <c r="BG204" s="295">
        <f t="shared" si="104"/>
        <v>0</v>
      </c>
      <c r="BH204" s="295">
        <f t="shared" si="104"/>
        <v>0</v>
      </c>
      <c r="BI204" s="295">
        <f t="shared" si="104"/>
        <v>0</v>
      </c>
      <c r="BJ204" s="295">
        <f t="shared" si="104"/>
        <v>0</v>
      </c>
      <c r="BK204" s="295">
        <f t="shared" si="104"/>
        <v>0</v>
      </c>
      <c r="BL204" s="295">
        <f t="shared" si="104"/>
        <v>0</v>
      </c>
      <c r="BM204" s="295">
        <f t="shared" si="104"/>
        <v>0</v>
      </c>
      <c r="BN204" s="295">
        <f t="shared" si="104"/>
        <v>0</v>
      </c>
      <c r="BO204" s="295">
        <f t="shared" si="104"/>
        <v>0</v>
      </c>
      <c r="BP204" s="295">
        <f t="shared" si="104"/>
        <v>0</v>
      </c>
      <c r="BQ204" s="295">
        <f t="shared" si="104"/>
        <v>0</v>
      </c>
      <c r="BR204" s="295">
        <f t="shared" si="104"/>
        <v>0</v>
      </c>
      <c r="BS204" s="295">
        <f t="shared" si="104"/>
        <v>0</v>
      </c>
      <c r="BT204" s="295">
        <f t="shared" si="104"/>
        <v>0</v>
      </c>
      <c r="BU204" s="295">
        <f t="shared" si="104"/>
        <v>0</v>
      </c>
      <c r="BV204" s="295">
        <f t="shared" si="104"/>
        <v>0</v>
      </c>
      <c r="BW204" s="295">
        <f t="shared" si="104"/>
        <v>0</v>
      </c>
      <c r="BX204" s="295">
        <f t="shared" si="104"/>
        <v>0</v>
      </c>
      <c r="BY204" s="295">
        <f t="shared" si="104"/>
        <v>0</v>
      </c>
      <c r="BZ204" s="295">
        <f t="shared" si="104"/>
        <v>0</v>
      </c>
      <c r="CA204" s="295">
        <f t="shared" si="104"/>
        <v>0</v>
      </c>
      <c r="CB204" s="295">
        <f t="shared" si="104"/>
        <v>0</v>
      </c>
      <c r="CC204" s="295">
        <f t="shared" si="104"/>
        <v>0</v>
      </c>
      <c r="CD204" s="295">
        <f t="shared" si="104"/>
        <v>0</v>
      </c>
      <c r="CE204" s="295">
        <f t="shared" si="104"/>
        <v>0</v>
      </c>
      <c r="CF204" s="295">
        <f t="shared" si="104"/>
        <v>0</v>
      </c>
      <c r="CG204" s="295">
        <f t="shared" si="104"/>
        <v>0</v>
      </c>
      <c r="CH204" s="295">
        <f t="shared" si="104"/>
        <v>0</v>
      </c>
      <c r="CI204" s="295">
        <f t="shared" si="104"/>
        <v>0</v>
      </c>
      <c r="CJ204" s="295">
        <f t="shared" si="104"/>
        <v>0</v>
      </c>
      <c r="CK204" s="295">
        <f t="shared" si="104"/>
        <v>0</v>
      </c>
      <c r="CL204" s="295">
        <f t="shared" si="104"/>
        <v>0</v>
      </c>
      <c r="CM204" s="295">
        <f t="shared" si="104"/>
        <v>0</v>
      </c>
      <c r="CN204" s="295">
        <f t="shared" si="104"/>
        <v>0</v>
      </c>
      <c r="CO204" s="295">
        <f t="shared" si="104"/>
        <v>0</v>
      </c>
      <c r="CP204" s="295">
        <f t="shared" si="104"/>
        <v>0</v>
      </c>
      <c r="CQ204" s="295">
        <f t="shared" si="104"/>
        <v>0</v>
      </c>
      <c r="CR204" s="295">
        <f t="shared" si="104"/>
        <v>0</v>
      </c>
      <c r="CS204" s="295">
        <f t="shared" si="104"/>
        <v>0</v>
      </c>
      <c r="CT204" s="295">
        <f t="shared" si="104"/>
        <v>0</v>
      </c>
      <c r="CU204" s="295">
        <f t="shared" si="104"/>
        <v>0</v>
      </c>
      <c r="CV204" s="295">
        <f t="shared" si="104"/>
        <v>0</v>
      </c>
      <c r="CW204" s="295">
        <f t="shared" si="104"/>
        <v>0</v>
      </c>
      <c r="CX204" s="295">
        <f t="shared" si="104"/>
        <v>0</v>
      </c>
      <c r="CY204" s="295">
        <f t="shared" si="104"/>
        <v>0</v>
      </c>
      <c r="CZ204" s="295">
        <f t="shared" si="104"/>
        <v>0</v>
      </c>
      <c r="DA204" s="295">
        <f t="shared" si="104"/>
        <v>0</v>
      </c>
      <c r="DB204" s="295">
        <f t="shared" si="104"/>
        <v>0</v>
      </c>
      <c r="DC204" s="295">
        <f t="shared" si="104"/>
        <v>0</v>
      </c>
      <c r="DD204" s="295">
        <f t="shared" si="104"/>
        <v>0</v>
      </c>
      <c r="DE204" s="295">
        <f t="shared" si="104"/>
        <v>0</v>
      </c>
      <c r="DF204" s="295">
        <f t="shared" si="104"/>
        <v>0</v>
      </c>
      <c r="DG204" s="295">
        <f t="shared" si="104"/>
        <v>0</v>
      </c>
      <c r="DH204" s="295">
        <f t="shared" si="104"/>
        <v>0</v>
      </c>
      <c r="DI204" s="295">
        <f t="shared" si="104"/>
        <v>0</v>
      </c>
      <c r="DJ204" s="295">
        <f t="shared" si="104"/>
        <v>0</v>
      </c>
      <c r="DK204" s="295">
        <f t="shared" si="104"/>
        <v>0</v>
      </c>
      <c r="DL204" s="295">
        <f t="shared" si="104"/>
        <v>0</v>
      </c>
      <c r="DM204" s="295">
        <f t="shared" si="104"/>
        <v>0</v>
      </c>
      <c r="DN204" s="295">
        <f t="shared" si="104"/>
        <v>0</v>
      </c>
      <c r="DO204" s="295">
        <f t="shared" si="104"/>
        <v>0</v>
      </c>
      <c r="DP204" s="295">
        <f t="shared" si="104"/>
        <v>0</v>
      </c>
      <c r="DQ204" s="295">
        <f t="shared" si="104"/>
        <v>0</v>
      </c>
      <c r="DR204" s="295">
        <f t="shared" si="104"/>
        <v>0</v>
      </c>
    </row>
    <row r="205" ht="14.25" customHeight="1">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c r="BN205" s="38"/>
      <c r="BO205" s="38"/>
      <c r="BP205" s="38"/>
      <c r="BQ205" s="38"/>
      <c r="BR205" s="38"/>
      <c r="BS205" s="38"/>
      <c r="BT205" s="38"/>
      <c r="BU205" s="38"/>
      <c r="BV205" s="38"/>
      <c r="BW205" s="38"/>
      <c r="BX205" s="38"/>
      <c r="BY205" s="38"/>
      <c r="BZ205" s="38"/>
      <c r="CA205" s="38"/>
      <c r="CB205" s="38"/>
      <c r="CC205" s="38"/>
      <c r="CD205" s="38"/>
      <c r="CE205" s="38"/>
      <c r="CF205" s="38"/>
      <c r="CG205" s="38"/>
      <c r="CH205" s="38"/>
      <c r="CI205" s="38"/>
      <c r="CJ205" s="38"/>
      <c r="CK205" s="38"/>
      <c r="CL205" s="38"/>
      <c r="CM205" s="38"/>
      <c r="CN205" s="38"/>
      <c r="CO205" s="38"/>
      <c r="CP205" s="38"/>
      <c r="CQ205" s="38"/>
      <c r="CR205" s="38"/>
      <c r="CS205" s="38"/>
      <c r="CT205" s="38"/>
      <c r="CU205" s="38"/>
      <c r="CV205" s="38"/>
      <c r="CW205" s="38"/>
      <c r="CX205" s="38"/>
      <c r="CY205" s="38"/>
      <c r="CZ205" s="38"/>
      <c r="DA205" s="38"/>
      <c r="DB205" s="38"/>
      <c r="DC205" s="38"/>
      <c r="DD205" s="38"/>
      <c r="DE205" s="38"/>
      <c r="DF205" s="38"/>
      <c r="DG205" s="38"/>
      <c r="DH205" s="38"/>
      <c r="DI205" s="38"/>
      <c r="DJ205" s="38"/>
      <c r="DK205" s="38"/>
      <c r="DL205" s="38"/>
      <c r="DM205" s="38"/>
      <c r="DN205" s="38"/>
      <c r="DO205" s="38"/>
      <c r="DP205" s="38"/>
      <c r="DQ205" s="38"/>
      <c r="DR205" s="38"/>
    </row>
    <row r="206" ht="14.25" customHeight="1">
      <c r="B206" s="299" t="s">
        <v>322</v>
      </c>
      <c r="C206" s="38">
        <f>D5-C5</f>
        <v>31</v>
      </c>
      <c r="D206" s="38">
        <f t="shared" ref="D206:DR206" si="105">E5-D5+C206</f>
        <v>60</v>
      </c>
      <c r="E206" s="38">
        <f t="shared" si="105"/>
        <v>91</v>
      </c>
      <c r="F206" s="38">
        <f t="shared" si="105"/>
        <v>121</v>
      </c>
      <c r="G206" s="38">
        <f t="shared" si="105"/>
        <v>152</v>
      </c>
      <c r="H206" s="38">
        <f t="shared" si="105"/>
        <v>182</v>
      </c>
      <c r="I206" s="38">
        <f t="shared" si="105"/>
        <v>213</v>
      </c>
      <c r="J206" s="38">
        <f t="shared" si="105"/>
        <v>244</v>
      </c>
      <c r="K206" s="38">
        <f t="shared" si="105"/>
        <v>274</v>
      </c>
      <c r="L206" s="38">
        <f t="shared" si="105"/>
        <v>305</v>
      </c>
      <c r="M206" s="38">
        <f t="shared" si="105"/>
        <v>335</v>
      </c>
      <c r="N206" s="38">
        <f t="shared" si="105"/>
        <v>366</v>
      </c>
      <c r="O206" s="38">
        <f t="shared" si="105"/>
        <v>397</v>
      </c>
      <c r="P206" s="38">
        <f t="shared" si="105"/>
        <v>425</v>
      </c>
      <c r="Q206" s="38">
        <f t="shared" si="105"/>
        <v>456</v>
      </c>
      <c r="R206" s="38">
        <f t="shared" si="105"/>
        <v>486</v>
      </c>
      <c r="S206" s="38">
        <f t="shared" si="105"/>
        <v>517</v>
      </c>
      <c r="T206" s="38">
        <f t="shared" si="105"/>
        <v>547</v>
      </c>
      <c r="U206" s="38">
        <f t="shared" si="105"/>
        <v>578</v>
      </c>
      <c r="V206" s="38">
        <f t="shared" si="105"/>
        <v>609</v>
      </c>
      <c r="W206" s="38">
        <f t="shared" si="105"/>
        <v>639</v>
      </c>
      <c r="X206" s="38">
        <f t="shared" si="105"/>
        <v>670</v>
      </c>
      <c r="Y206" s="38">
        <f t="shared" si="105"/>
        <v>700</v>
      </c>
      <c r="Z206" s="38">
        <f t="shared" si="105"/>
        <v>731</v>
      </c>
      <c r="AA206" s="38">
        <f t="shared" si="105"/>
        <v>762</v>
      </c>
      <c r="AB206" s="38">
        <f t="shared" si="105"/>
        <v>790</v>
      </c>
      <c r="AC206" s="38">
        <f t="shared" si="105"/>
        <v>821</v>
      </c>
      <c r="AD206" s="38">
        <f t="shared" si="105"/>
        <v>851</v>
      </c>
      <c r="AE206" s="38">
        <f t="shared" si="105"/>
        <v>882</v>
      </c>
      <c r="AF206" s="38">
        <f t="shared" si="105"/>
        <v>912</v>
      </c>
      <c r="AG206" s="38">
        <f t="shared" si="105"/>
        <v>943</v>
      </c>
      <c r="AH206" s="38">
        <f t="shared" si="105"/>
        <v>974</v>
      </c>
      <c r="AI206" s="38">
        <f t="shared" si="105"/>
        <v>1004</v>
      </c>
      <c r="AJ206" s="38">
        <f t="shared" si="105"/>
        <v>1035</v>
      </c>
      <c r="AK206" s="38">
        <f t="shared" si="105"/>
        <v>1065</v>
      </c>
      <c r="AL206" s="38">
        <f t="shared" si="105"/>
        <v>1096</v>
      </c>
      <c r="AM206" s="38">
        <f t="shared" si="105"/>
        <v>1127</v>
      </c>
      <c r="AN206" s="38">
        <f t="shared" si="105"/>
        <v>1155</v>
      </c>
      <c r="AO206" s="38">
        <f t="shared" si="105"/>
        <v>1186</v>
      </c>
      <c r="AP206" s="38">
        <f t="shared" si="105"/>
        <v>1216</v>
      </c>
      <c r="AQ206" s="38">
        <f t="shared" si="105"/>
        <v>1247</v>
      </c>
      <c r="AR206" s="38">
        <f t="shared" si="105"/>
        <v>1277</v>
      </c>
      <c r="AS206" s="38">
        <f t="shared" si="105"/>
        <v>1308</v>
      </c>
      <c r="AT206" s="38">
        <f t="shared" si="105"/>
        <v>1339</v>
      </c>
      <c r="AU206" s="38">
        <f t="shared" si="105"/>
        <v>1369</v>
      </c>
      <c r="AV206" s="38">
        <f t="shared" si="105"/>
        <v>1400</v>
      </c>
      <c r="AW206" s="38">
        <f t="shared" si="105"/>
        <v>1430</v>
      </c>
      <c r="AX206" s="38">
        <f t="shared" si="105"/>
        <v>1461</v>
      </c>
      <c r="AY206" s="38">
        <f t="shared" si="105"/>
        <v>1492</v>
      </c>
      <c r="AZ206" s="38">
        <f t="shared" si="105"/>
        <v>1521</v>
      </c>
      <c r="BA206" s="38">
        <f t="shared" si="105"/>
        <v>1552</v>
      </c>
      <c r="BB206" s="38">
        <f t="shared" si="105"/>
        <v>1582</v>
      </c>
      <c r="BC206" s="38">
        <f t="shared" si="105"/>
        <v>1613</v>
      </c>
      <c r="BD206" s="38">
        <f t="shared" si="105"/>
        <v>1643</v>
      </c>
      <c r="BE206" s="38">
        <f t="shared" si="105"/>
        <v>1674</v>
      </c>
      <c r="BF206" s="38">
        <f t="shared" si="105"/>
        <v>1705</v>
      </c>
      <c r="BG206" s="38">
        <f t="shared" si="105"/>
        <v>1735</v>
      </c>
      <c r="BH206" s="38">
        <f t="shared" si="105"/>
        <v>1766</v>
      </c>
      <c r="BI206" s="38">
        <f t="shared" si="105"/>
        <v>1796</v>
      </c>
      <c r="BJ206" s="38">
        <f t="shared" si="105"/>
        <v>1827</v>
      </c>
      <c r="BK206" s="38">
        <f t="shared" si="105"/>
        <v>1858</v>
      </c>
      <c r="BL206" s="38">
        <f t="shared" si="105"/>
        <v>1886</v>
      </c>
      <c r="BM206" s="38">
        <f t="shared" si="105"/>
        <v>1917</v>
      </c>
      <c r="BN206" s="38">
        <f t="shared" si="105"/>
        <v>1947</v>
      </c>
      <c r="BO206" s="38">
        <f t="shared" si="105"/>
        <v>1978</v>
      </c>
      <c r="BP206" s="38">
        <f t="shared" si="105"/>
        <v>2008</v>
      </c>
      <c r="BQ206" s="38">
        <f t="shared" si="105"/>
        <v>2039</v>
      </c>
      <c r="BR206" s="38">
        <f t="shared" si="105"/>
        <v>2070</v>
      </c>
      <c r="BS206" s="38">
        <f t="shared" si="105"/>
        <v>2100</v>
      </c>
      <c r="BT206" s="38">
        <f t="shared" si="105"/>
        <v>2131</v>
      </c>
      <c r="BU206" s="38">
        <f t="shared" si="105"/>
        <v>2161</v>
      </c>
      <c r="BV206" s="38">
        <f t="shared" si="105"/>
        <v>2192</v>
      </c>
      <c r="BW206" s="38">
        <f t="shared" si="105"/>
        <v>2223</v>
      </c>
      <c r="BX206" s="38">
        <f t="shared" si="105"/>
        <v>2251</v>
      </c>
      <c r="BY206" s="38">
        <f t="shared" si="105"/>
        <v>2282</v>
      </c>
      <c r="BZ206" s="38">
        <f t="shared" si="105"/>
        <v>2312</v>
      </c>
      <c r="CA206" s="38">
        <f t="shared" si="105"/>
        <v>2343</v>
      </c>
      <c r="CB206" s="38">
        <f t="shared" si="105"/>
        <v>2373</v>
      </c>
      <c r="CC206" s="38">
        <f t="shared" si="105"/>
        <v>2404</v>
      </c>
      <c r="CD206" s="38">
        <f t="shared" si="105"/>
        <v>2435</v>
      </c>
      <c r="CE206" s="38">
        <f t="shared" si="105"/>
        <v>2465</v>
      </c>
      <c r="CF206" s="38">
        <f t="shared" si="105"/>
        <v>2496</v>
      </c>
      <c r="CG206" s="38">
        <f t="shared" si="105"/>
        <v>2526</v>
      </c>
      <c r="CH206" s="38">
        <f t="shared" si="105"/>
        <v>2557</v>
      </c>
      <c r="CI206" s="38">
        <f t="shared" si="105"/>
        <v>2588</v>
      </c>
      <c r="CJ206" s="38">
        <f t="shared" si="105"/>
        <v>2616</v>
      </c>
      <c r="CK206" s="38">
        <f t="shared" si="105"/>
        <v>2647</v>
      </c>
      <c r="CL206" s="38">
        <f t="shared" si="105"/>
        <v>2677</v>
      </c>
      <c r="CM206" s="38">
        <f t="shared" si="105"/>
        <v>2708</v>
      </c>
      <c r="CN206" s="38">
        <f t="shared" si="105"/>
        <v>2738</v>
      </c>
      <c r="CO206" s="38">
        <f t="shared" si="105"/>
        <v>2769</v>
      </c>
      <c r="CP206" s="38">
        <f t="shared" si="105"/>
        <v>2800</v>
      </c>
      <c r="CQ206" s="38">
        <f t="shared" si="105"/>
        <v>2830</v>
      </c>
      <c r="CR206" s="38">
        <f t="shared" si="105"/>
        <v>2861</v>
      </c>
      <c r="CS206" s="38">
        <f t="shared" si="105"/>
        <v>2891</v>
      </c>
      <c r="CT206" s="38">
        <f t="shared" si="105"/>
        <v>2922</v>
      </c>
      <c r="CU206" s="38">
        <f t="shared" si="105"/>
        <v>2953</v>
      </c>
      <c r="CV206" s="38">
        <f t="shared" si="105"/>
        <v>2982</v>
      </c>
      <c r="CW206" s="38">
        <f t="shared" si="105"/>
        <v>3013</v>
      </c>
      <c r="CX206" s="38">
        <f t="shared" si="105"/>
        <v>3043</v>
      </c>
      <c r="CY206" s="38">
        <f t="shared" si="105"/>
        <v>3074</v>
      </c>
      <c r="CZ206" s="38">
        <f t="shared" si="105"/>
        <v>3104</v>
      </c>
      <c r="DA206" s="38">
        <f t="shared" si="105"/>
        <v>3135</v>
      </c>
      <c r="DB206" s="38">
        <f t="shared" si="105"/>
        <v>3166</v>
      </c>
      <c r="DC206" s="38">
        <f t="shared" si="105"/>
        <v>3196</v>
      </c>
      <c r="DD206" s="38">
        <f t="shared" si="105"/>
        <v>3227</v>
      </c>
      <c r="DE206" s="38">
        <f t="shared" si="105"/>
        <v>3257</v>
      </c>
      <c r="DF206" s="38">
        <f t="shared" si="105"/>
        <v>3288</v>
      </c>
      <c r="DG206" s="38">
        <f t="shared" si="105"/>
        <v>3319</v>
      </c>
      <c r="DH206" s="38">
        <f t="shared" si="105"/>
        <v>3347</v>
      </c>
      <c r="DI206" s="38">
        <f t="shared" si="105"/>
        <v>3378</v>
      </c>
      <c r="DJ206" s="38">
        <f t="shared" si="105"/>
        <v>3408</v>
      </c>
      <c r="DK206" s="38">
        <f t="shared" si="105"/>
        <v>3439</v>
      </c>
      <c r="DL206" s="38">
        <f t="shared" si="105"/>
        <v>3469</v>
      </c>
      <c r="DM206" s="38">
        <f t="shared" si="105"/>
        <v>3500</v>
      </c>
      <c r="DN206" s="38">
        <f t="shared" si="105"/>
        <v>3531</v>
      </c>
      <c r="DO206" s="38">
        <f t="shared" si="105"/>
        <v>3561</v>
      </c>
      <c r="DP206" s="38">
        <f t="shared" si="105"/>
        <v>3592</v>
      </c>
      <c r="DQ206" s="38">
        <f t="shared" si="105"/>
        <v>3622</v>
      </c>
      <c r="DR206" s="38">
        <f t="shared" si="105"/>
        <v>3653</v>
      </c>
    </row>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sheetData>
  <mergeCells count="5">
    <mergeCell ref="B2:F2"/>
    <mergeCell ref="A141:A143"/>
    <mergeCell ref="A144:A146"/>
    <mergeCell ref="A147:A149"/>
    <mergeCell ref="A150:A152"/>
  </mergeCells>
  <printOptions/>
  <pageMargins bottom="0.787401575" footer="0.0" header="0.0" left="0.7" right="0.7" top="0.7874015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5.0"/>
    <col customWidth="1" min="3" max="26" width="11.57"/>
  </cols>
  <sheetData>
    <row r="1" ht="174.75" customHeight="1"/>
    <row r="2" ht="14.25" customHeight="1">
      <c r="A2" s="11" t="s">
        <v>323</v>
      </c>
    </row>
    <row r="3" ht="14.25" customHeight="1">
      <c r="A3" s="301">
        <v>1.0</v>
      </c>
      <c r="B3" s="302" t="s">
        <v>324</v>
      </c>
    </row>
    <row r="4" ht="14.25" customHeight="1">
      <c r="A4" s="302">
        <v>2.0</v>
      </c>
      <c r="B4" s="302" t="s">
        <v>325</v>
      </c>
    </row>
    <row r="5" ht="14.25" customHeight="1">
      <c r="A5" s="303">
        <v>3.0</v>
      </c>
      <c r="B5" s="304" t="s">
        <v>326</v>
      </c>
    </row>
    <row r="6" ht="14.25" customHeight="1">
      <c r="A6" s="301">
        <v>4.0</v>
      </c>
      <c r="B6" s="302" t="s">
        <v>327</v>
      </c>
    </row>
    <row r="7" ht="14.25" customHeight="1">
      <c r="A7" s="301">
        <v>5.0</v>
      </c>
      <c r="B7" s="302" t="s">
        <v>328</v>
      </c>
    </row>
    <row r="8" ht="14.25" customHeight="1">
      <c r="A8" s="301">
        <v>6.0</v>
      </c>
      <c r="B8" s="302" t="s">
        <v>329</v>
      </c>
    </row>
    <row r="9" ht="14.25" customHeight="1">
      <c r="A9" s="301">
        <v>7.0</v>
      </c>
      <c r="B9" s="302" t="s">
        <v>330</v>
      </c>
    </row>
    <row r="10" ht="14.25" customHeight="1">
      <c r="A10" s="304">
        <v>8.0</v>
      </c>
      <c r="B10" s="304" t="s">
        <v>331</v>
      </c>
    </row>
    <row r="11" ht="14.25" customHeight="1">
      <c r="A11" s="12">
        <v>9.0</v>
      </c>
      <c r="B11" s="12" t="s">
        <v>332</v>
      </c>
    </row>
    <row r="12" ht="14.25" customHeight="1">
      <c r="A12" s="304">
        <v>10.0</v>
      </c>
      <c r="B12" s="304" t="s">
        <v>333</v>
      </c>
    </row>
    <row r="13" ht="14.25" customHeight="1">
      <c r="A13" s="12">
        <v>11.0</v>
      </c>
      <c r="B13" s="12" t="s">
        <v>334</v>
      </c>
    </row>
    <row r="14" ht="14.25" customHeight="1">
      <c r="A14" s="12">
        <v>12.0</v>
      </c>
      <c r="B14" s="12" t="s">
        <v>335</v>
      </c>
    </row>
    <row r="15" ht="14.25" customHeight="1">
      <c r="A15" s="304">
        <v>13.0</v>
      </c>
      <c r="B15" s="304" t="s">
        <v>336</v>
      </c>
    </row>
    <row r="16" ht="14.25" customHeight="1">
      <c r="A16" s="12">
        <v>14.0</v>
      </c>
      <c r="B16" s="12" t="s">
        <v>337</v>
      </c>
    </row>
    <row r="17" ht="14.25" customHeight="1">
      <c r="A17" s="304">
        <v>15.0</v>
      </c>
      <c r="B17" s="304" t="s">
        <v>338</v>
      </c>
    </row>
    <row r="18" ht="14.25" customHeight="1">
      <c r="A18" s="304">
        <v>16.0</v>
      </c>
      <c r="B18" s="304" t="s">
        <v>339</v>
      </c>
    </row>
    <row r="19" ht="14.25" customHeight="1">
      <c r="A19" s="304">
        <v>17.0</v>
      </c>
      <c r="B19" s="304" t="s">
        <v>61</v>
      </c>
    </row>
    <row r="20" ht="14.25" customHeight="1">
      <c r="A20" s="12">
        <v>18.0</v>
      </c>
      <c r="B20" s="12" t="s">
        <v>340</v>
      </c>
    </row>
    <row r="21" ht="14.25" customHeight="1"/>
    <row r="22" ht="14.25" customHeight="1">
      <c r="A22" s="186" t="s">
        <v>341</v>
      </c>
      <c r="C22" s="186" t="s">
        <v>241</v>
      </c>
    </row>
    <row r="23" ht="14.25" customHeight="1">
      <c r="A23" s="12" t="s">
        <v>342</v>
      </c>
      <c r="B23" s="286" t="s">
        <v>343</v>
      </c>
      <c r="C23" s="12" t="s">
        <v>344</v>
      </c>
    </row>
    <row r="24" ht="14.25" customHeight="1">
      <c r="A24" s="12" t="s">
        <v>345</v>
      </c>
      <c r="B24" s="286" t="s">
        <v>346</v>
      </c>
      <c r="C24" s="12" t="s">
        <v>347</v>
      </c>
    </row>
    <row r="25" ht="14.25" customHeight="1">
      <c r="A25" s="12" t="s">
        <v>348</v>
      </c>
      <c r="B25" s="286" t="s">
        <v>349</v>
      </c>
      <c r="C25" s="12" t="s">
        <v>350</v>
      </c>
    </row>
    <row r="26" ht="14.25" customHeight="1">
      <c r="A26" s="12" t="s">
        <v>351</v>
      </c>
      <c r="B26" s="286" t="s">
        <v>352</v>
      </c>
      <c r="C26" s="12" t="s">
        <v>353</v>
      </c>
    </row>
    <row r="27" ht="14.25" customHeight="1">
      <c r="A27" s="12" t="s">
        <v>354</v>
      </c>
      <c r="B27" s="286" t="s">
        <v>355</v>
      </c>
      <c r="C27" s="12" t="s">
        <v>356</v>
      </c>
    </row>
    <row r="28" ht="14.25" customHeight="1">
      <c r="A28" s="12" t="s">
        <v>357</v>
      </c>
      <c r="B28" s="286" t="s">
        <v>358</v>
      </c>
      <c r="C28" s="12" t="s">
        <v>359</v>
      </c>
    </row>
    <row r="29" ht="14.25" customHeight="1">
      <c r="A29" s="12" t="s">
        <v>360</v>
      </c>
      <c r="B29" s="286" t="s">
        <v>361</v>
      </c>
      <c r="C29" s="12" t="s">
        <v>362</v>
      </c>
    </row>
    <row r="30" ht="14.25" customHeight="1">
      <c r="A30" s="12" t="s">
        <v>363</v>
      </c>
      <c r="B30" s="286" t="s">
        <v>364</v>
      </c>
      <c r="C30" s="12" t="s">
        <v>365</v>
      </c>
    </row>
    <row r="31" ht="14.25" customHeight="1">
      <c r="A31" s="12" t="s">
        <v>366</v>
      </c>
      <c r="B31" s="12" t="s">
        <v>367</v>
      </c>
      <c r="C31" s="12" t="s">
        <v>368</v>
      </c>
    </row>
    <row r="32" ht="14.25" customHeight="1">
      <c r="A32" s="12" t="s">
        <v>369</v>
      </c>
      <c r="B32" s="12" t="s">
        <v>370</v>
      </c>
      <c r="C32" s="12" t="s">
        <v>371</v>
      </c>
    </row>
    <row r="33" ht="14.25" customHeight="1">
      <c r="A33" s="12" t="s">
        <v>372</v>
      </c>
      <c r="B33" s="286" t="s">
        <v>373</v>
      </c>
      <c r="C33" s="12" t="s">
        <v>374</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57"/>
    <col customWidth="1" min="2" max="2" width="11.57"/>
    <col customWidth="1" min="3" max="3" width="28.43"/>
    <col customWidth="1" min="4" max="4" width="20.14"/>
    <col customWidth="1" min="5" max="5" width="11.57"/>
    <col customWidth="1" min="6" max="6" width="17.29"/>
    <col customWidth="1" min="7" max="26" width="11.57"/>
  </cols>
  <sheetData>
    <row r="1" ht="14.25" customHeight="1"/>
    <row r="2" ht="14.25" customHeight="1">
      <c r="A2" s="34" t="s">
        <v>375</v>
      </c>
    </row>
    <row r="3" ht="14.25" customHeight="1">
      <c r="A3" s="9" t="s">
        <v>16</v>
      </c>
    </row>
    <row r="4" ht="14.25" customHeight="1">
      <c r="A4" s="9" t="s">
        <v>376</v>
      </c>
    </row>
    <row r="5" ht="14.25" customHeight="1"/>
    <row r="6" ht="14.25" customHeight="1">
      <c r="A6" s="34" t="s">
        <v>377</v>
      </c>
    </row>
    <row r="7" ht="14.25" customHeight="1">
      <c r="A7" s="277" t="s">
        <v>71</v>
      </c>
    </row>
    <row r="8" ht="14.25" customHeight="1">
      <c r="A8" s="12" t="s">
        <v>378</v>
      </c>
    </row>
    <row r="9" ht="14.25" customHeight="1"/>
    <row r="10" ht="14.25" customHeight="1">
      <c r="A10" s="34" t="s">
        <v>379</v>
      </c>
      <c r="B10" s="277" t="str">
        <f>C5</f>
        <v/>
      </c>
    </row>
    <row r="11" ht="14.25" customHeight="1">
      <c r="A11" s="277" t="s">
        <v>71</v>
      </c>
      <c r="B11" s="277" t="str">
        <f>C21</f>
        <v/>
      </c>
    </row>
    <row r="12" ht="14.25" customHeight="1">
      <c r="A12" s="277" t="s">
        <v>380</v>
      </c>
      <c r="B12" s="277" t="str">
        <f>C37</f>
        <v/>
      </c>
    </row>
    <row r="13" ht="14.25" customHeight="1"/>
    <row r="14" ht="14.25" customHeight="1">
      <c r="A14" s="34" t="s">
        <v>381</v>
      </c>
    </row>
    <row r="15" ht="14.25" customHeight="1">
      <c r="A15" s="277" t="s">
        <v>71</v>
      </c>
    </row>
    <row r="16" ht="14.25" customHeight="1">
      <c r="A16" s="277" t="s">
        <v>382</v>
      </c>
    </row>
    <row r="17" ht="14.25" customHeight="1"/>
    <row r="18" ht="14.25" customHeight="1">
      <c r="A18" s="34" t="s">
        <v>383</v>
      </c>
    </row>
    <row r="19" ht="14.25" customHeight="1">
      <c r="A19" s="277" t="s">
        <v>200</v>
      </c>
    </row>
    <row r="20" ht="14.25" customHeight="1">
      <c r="A20" s="277" t="s">
        <v>190</v>
      </c>
    </row>
    <row r="21" ht="14.25" customHeight="1">
      <c r="A21" s="277" t="s">
        <v>197</v>
      </c>
    </row>
    <row r="22" ht="14.25" customHeight="1">
      <c r="A22" s="277" t="s">
        <v>198</v>
      </c>
    </row>
    <row r="23" ht="14.25" customHeight="1">
      <c r="A23" s="277" t="s">
        <v>204</v>
      </c>
    </row>
    <row r="24" ht="14.25" customHeight="1"/>
    <row r="25" ht="14.25" customHeight="1">
      <c r="A25" s="34" t="s">
        <v>384</v>
      </c>
    </row>
    <row r="26" ht="14.25" customHeight="1">
      <c r="A26" s="277" t="s">
        <v>385</v>
      </c>
    </row>
    <row r="27" ht="14.25" customHeight="1">
      <c r="A27" s="12" t="s">
        <v>386</v>
      </c>
    </row>
    <row r="28" ht="14.25" customHeight="1">
      <c r="A28" s="277" t="str">
        <f>'Fund Raising'!B36</f>
        <v>Reserve</v>
      </c>
    </row>
    <row r="29" ht="14.25" customHeight="1">
      <c r="A29" s="277" t="str">
        <f>'Fund Raising'!B37</f>
        <v>Community</v>
      </c>
    </row>
    <row r="30" ht="14.25" customHeight="1">
      <c r="A30" s="277" t="str">
        <f>'Fund Raising'!B38</f>
        <v>Foundation</v>
      </c>
    </row>
    <row r="31" ht="14.25" customHeight="1">
      <c r="A31" s="277" t="str">
        <f>'Fund Raising'!B39</f>
        <v>Incentivisation</v>
      </c>
    </row>
    <row r="32" ht="14.25" customHeight="1">
      <c r="A32" s="277" t="str">
        <f>'Fund Raising'!B40</f>
        <v>Placeholder 2</v>
      </c>
    </row>
    <row r="33" ht="14.25" customHeight="1"/>
    <row r="34" ht="14.25" customHeight="1">
      <c r="A34" s="34" t="s">
        <v>210</v>
      </c>
    </row>
    <row r="35" ht="14.25" customHeight="1">
      <c r="A35" s="277" t="s">
        <v>71</v>
      </c>
    </row>
    <row r="36" ht="14.25" customHeight="1">
      <c r="A36" s="277" t="s">
        <v>387</v>
      </c>
    </row>
    <row r="37" ht="14.25" customHeight="1"/>
    <row r="38" ht="14.25" customHeight="1">
      <c r="A38" s="34" t="s">
        <v>388</v>
      </c>
    </row>
    <row r="39" ht="14.25" customHeight="1">
      <c r="A39" s="277" t="s">
        <v>71</v>
      </c>
    </row>
    <row r="40" ht="14.25" customHeight="1">
      <c r="A40" s="277" t="s">
        <v>389</v>
      </c>
    </row>
    <row r="41" ht="14.25" customHeight="1"/>
    <row r="42" ht="14.25" customHeight="1">
      <c r="A42" s="34" t="s">
        <v>390</v>
      </c>
    </row>
    <row r="43" ht="14.25" customHeight="1">
      <c r="A43" s="277" t="s">
        <v>391</v>
      </c>
    </row>
    <row r="44" ht="14.25" customHeight="1">
      <c r="A44" s="277" t="s">
        <v>392</v>
      </c>
    </row>
    <row r="45" ht="14.25" customHeight="1"/>
    <row r="46" ht="14.25" customHeight="1">
      <c r="A46" s="34" t="s">
        <v>393</v>
      </c>
    </row>
    <row r="47" ht="14.25" customHeight="1">
      <c r="A47" s="277" t="str">
        <f>'Utility Modules'!C21</f>
        <v>Reserve</v>
      </c>
    </row>
    <row r="48" ht="14.25" customHeight="1"/>
    <row r="49" ht="14.25" customHeight="1">
      <c r="A49" s="277" t="str">
        <f>'Utility Modules'!C33</f>
        <v>Reserve</v>
      </c>
    </row>
    <row r="50" ht="14.25" customHeight="1"/>
    <row r="51" ht="14.25" customHeight="1">
      <c r="A51" s="277" t="str">
        <f>'Utility Modules'!C44</f>
        <v>Reserve</v>
      </c>
    </row>
    <row r="52" ht="14.25" customHeight="1"/>
    <row r="53" ht="14.25" customHeight="1"/>
    <row r="54" ht="14.25" customHeight="1">
      <c r="A54" s="34" t="s">
        <v>394</v>
      </c>
    </row>
    <row r="55" ht="14.25" customHeight="1">
      <c r="A55" s="277" t="s">
        <v>71</v>
      </c>
    </row>
    <row r="56" ht="14.25" customHeight="1">
      <c r="A56" s="277" t="s">
        <v>395</v>
      </c>
      <c r="B56" s="186" t="s">
        <v>396</v>
      </c>
    </row>
    <row r="57" ht="14.25" customHeight="1">
      <c r="B57" s="277" t="str">
        <f>'Fund Raising'!B18</f>
        <v>Early Backers / Angels</v>
      </c>
      <c r="C57" s="305">
        <f>'Fund Raising'!F18</f>
        <v>0.09</v>
      </c>
    </row>
    <row r="58" ht="14.25" customHeight="1">
      <c r="A58" s="34" t="s">
        <v>397</v>
      </c>
      <c r="B58" s="277" t="str">
        <f>'Fund Raising'!B19</f>
        <v>Seed</v>
      </c>
      <c r="C58" s="305">
        <f>'Fund Raising'!F19</f>
        <v>0.15</v>
      </c>
    </row>
    <row r="59" ht="14.25" customHeight="1">
      <c r="A59" s="277" t="s">
        <v>71</v>
      </c>
      <c r="B59" s="277" t="str">
        <f>'Fund Raising'!B20</f>
        <v>Pre-Sale 1</v>
      </c>
      <c r="C59" s="305">
        <f>'Fund Raising'!F20</f>
        <v>0.25</v>
      </c>
    </row>
    <row r="60" ht="14.25" customHeight="1">
      <c r="A60" s="277" t="s">
        <v>398</v>
      </c>
      <c r="B60" s="277" t="str">
        <f>'Fund Raising'!B21</f>
        <v>Pre-Sale 2</v>
      </c>
      <c r="C60" s="305">
        <f>'Fund Raising'!F21</f>
        <v>0.347826087</v>
      </c>
    </row>
    <row r="61" ht="14.25" customHeight="1">
      <c r="B61" s="277" t="str">
        <f>'Fund Raising'!B22</f>
        <v>Public Sale</v>
      </c>
      <c r="C61" s="305">
        <f>'Fund Raising'!F22</f>
        <v>0.4</v>
      </c>
    </row>
    <row r="62" ht="14.25" customHeight="1">
      <c r="A62" s="34" t="s">
        <v>399</v>
      </c>
      <c r="B62" s="12" t="s">
        <v>400</v>
      </c>
      <c r="C62" s="306">
        <f>Inputs!C9</f>
        <v>0.4</v>
      </c>
    </row>
    <row r="63" ht="14.25" customHeight="1">
      <c r="A63" s="277" t="s">
        <v>71</v>
      </c>
    </row>
    <row r="64" ht="14.25" customHeight="1">
      <c r="A64" s="307" t="s">
        <v>401</v>
      </c>
    </row>
    <row r="65" ht="14.25" customHeight="1"/>
    <row r="66" ht="14.25" customHeight="1">
      <c r="A66" s="34" t="s">
        <v>402</v>
      </c>
    </row>
    <row r="67" ht="14.25" customHeight="1">
      <c r="A67" s="45"/>
    </row>
    <row r="68" ht="14.25" customHeight="1">
      <c r="A68" s="45"/>
    </row>
    <row r="69" ht="14.25" customHeight="1">
      <c r="A69" s="45"/>
    </row>
    <row r="70" ht="14.25" customHeight="1">
      <c r="A70" s="45"/>
    </row>
    <row r="71" ht="14.25" customHeight="1">
      <c r="A71" s="45"/>
    </row>
    <row r="72" ht="14.25" customHeight="1">
      <c r="A72" s="45" t="str">
        <f>'Utility Modules'!C49</f>
        <v>Reserve</v>
      </c>
    </row>
    <row r="73" ht="14.25" customHeight="1"/>
    <row r="74" ht="14.25" customHeight="1">
      <c r="A74" s="34" t="s">
        <v>403</v>
      </c>
    </row>
    <row r="75" ht="14.25" customHeight="1">
      <c r="A75" s="277" t="str">
        <f>'Utility Modules'!C18</f>
        <v>Locking</v>
      </c>
    </row>
    <row r="76" ht="14.25" customHeight="1">
      <c r="A76" s="277" t="str">
        <f>'Utility Modules'!C30</f>
        <v>Liquidity</v>
      </c>
    </row>
    <row r="77" ht="14.25" customHeight="1">
      <c r="A77" s="277" t="str">
        <f>'Utility Modules'!C37</f>
        <v>Burning</v>
      </c>
    </row>
    <row r="78" ht="14.25" customHeight="1">
      <c r="A78" s="277" t="str">
        <f>'Utility Modules'!C41</f>
        <v>Holding</v>
      </c>
    </row>
    <row r="79" ht="14.25" customHeight="1">
      <c r="A79" s="277" t="str">
        <f>'Utility Modules'!C48</f>
        <v>Transfer</v>
      </c>
    </row>
    <row r="80" ht="14.25" customHeight="1"/>
    <row r="81" ht="14.25" customHeight="1">
      <c r="A81" s="34" t="s">
        <v>404</v>
      </c>
    </row>
    <row r="82" ht="14.25" customHeight="1">
      <c r="A82" s="277" t="s">
        <v>71</v>
      </c>
    </row>
    <row r="83" ht="14.25" customHeight="1">
      <c r="A83" s="277" t="str">
        <f>CONCATENATE('Fund Raising'!B36," bucket runs below 0 tokens on ",TEXT(B83,"DD.MM.YY"),"!")</f>
        <v>Reserve bucket runs below 0 tokens on  !</v>
      </c>
      <c r="B83" s="191" t="str">
        <f t="array" ref="B83">IFNA(INDEX('Data Tables'!$C$5:$DR$5,MATCH(TRUE,'Data Tables'!C174:DR174&lt;0,0))," ")</f>
        <v> </v>
      </c>
      <c r="C83" s="277" t="str">
        <f t="shared" ref="C83:C88" si="1">IFNA(B83,"a")</f>
        <v> </v>
      </c>
    </row>
    <row r="84" ht="14.25" customHeight="1">
      <c r="A84" s="277" t="str">
        <f>CONCATENATE('Fund Raising'!B37," bucket runs below 0 tokens on ",TEXT(B84,"DD.MM.YY"),"!")</f>
        <v>Community bucket runs below 0 tokens on  !</v>
      </c>
      <c r="B84" s="191" t="str">
        <f t="array" ref="B84">IFNA(INDEX('Data Tables'!$C$5:$DR$5,MATCH(TRUE,'Data Tables'!C175:DR175&lt;0,0))," ")</f>
        <v> </v>
      </c>
      <c r="C84" s="277" t="str">
        <f t="shared" si="1"/>
        <v> </v>
      </c>
    </row>
    <row r="85" ht="14.25" customHeight="1">
      <c r="A85" s="277" t="str">
        <f>CONCATENATE('Fund Raising'!B38," bucket runs below 0 tokens on ",TEXT(B85,"DD.MM.YY"),"!")</f>
        <v>Foundation bucket runs below 0 tokens on  !</v>
      </c>
      <c r="B85" s="191" t="str">
        <f t="array" ref="B85">IFNA(INDEX('Data Tables'!$C$5:$DR$5,MATCH(TRUE,'Data Tables'!C176:DR176&lt;0,0))," ")</f>
        <v> </v>
      </c>
      <c r="C85" s="277" t="str">
        <f t="shared" si="1"/>
        <v> </v>
      </c>
    </row>
    <row r="86" ht="14.25" customHeight="1">
      <c r="A86" s="277" t="str">
        <f>CONCATENATE('Fund Raising'!B39," bucket runs below 0 tokens on ",TEXT(B86,"DD.MM.YY"),"!")</f>
        <v>Incentivisation bucket runs below 0 tokens on  !</v>
      </c>
      <c r="B86" s="191" t="str">
        <f t="array" ref="B86">IFNA(INDEX('Data Tables'!$C$5:$DR$5,MATCH(TRUE,'Data Tables'!C177:DR177&lt;0,0))," ")</f>
        <v> </v>
      </c>
      <c r="C86" s="277" t="str">
        <f t="shared" si="1"/>
        <v> </v>
      </c>
    </row>
    <row r="87" ht="14.25" customHeight="1">
      <c r="A87" s="277" t="str">
        <f>CONCATENATE('Fund Raising'!B40," bucket runs below 0 tokens on ",TEXT(B87,"DD.MM.YY"),"!")</f>
        <v>Placeholder 2 bucket runs below 0 tokens on  !</v>
      </c>
      <c r="B87" s="191" t="str">
        <f t="array" ref="B87">IFNA(INDEX('Data Tables'!$C$5:$DR$5,MATCH(TRUE,'Data Tables'!C178:DR178&lt;0,0))," ")</f>
        <v> </v>
      </c>
      <c r="C87" s="277" t="str">
        <f t="shared" si="1"/>
        <v> </v>
      </c>
    </row>
    <row r="88" ht="14.25" customHeight="1">
      <c r="A88" s="277" t="str">
        <f>CONCATENATE('Fund Raising'!B41," bucket runs below 0 tokens on ",TEXT(B88,"DD.MM.YY"),"!")</f>
        <v>Liquidity Pool bucket runs below 0 tokens on  !</v>
      </c>
      <c r="B88" s="191" t="str">
        <f t="array" ref="B88">IFNA(INDEX('Data Tables'!$C$5:$DR$5,MATCH(TRUE,'Data Tables'!C179:DR179&lt;0,0))," ")</f>
        <v> </v>
      </c>
      <c r="C88" s="277" t="str">
        <f t="shared" si="1"/>
        <v> </v>
      </c>
    </row>
    <row r="89" ht="14.25" customHeight="1">
      <c r="A89" s="277" t="str">
        <f>CONCATENATE("Held supply bucket runs below 0 tokens on ",TEXT(B89,"DD.MM.YY"),"!")</f>
        <v>Held supply bucket runs below 0 tokens on  !</v>
      </c>
      <c r="B89" s="191" t="str">
        <f t="array" ref="B89">IFNA(INDEX('Data Tables'!$C$5:$DR$5,MATCH(TRUE,'Data Tables'!C180:DR180&lt;0,0))," ")</f>
        <v> </v>
      </c>
    </row>
    <row r="90" ht="14.25" customHeight="1">
      <c r="A90" s="277" t="str">
        <f>CONCATENATE("Financial cash balance runs below $0 on ",TEXT(B90,"DD.MM.YY"),"!")</f>
        <v>Financial cash balance runs below $0 on  !</v>
      </c>
      <c r="B90" s="191" t="str">
        <f t="array" ref="B90">IFNA(INDEX('Data Tables'!$C$5:$DR$5,MATCH(TRUE,'Data Tables'!C184:DR184&lt;0,0))," ")</f>
        <v> </v>
      </c>
      <c r="C90" s="277" t="str">
        <f>IFNA(B90,"a")</f>
        <v> </v>
      </c>
    </row>
    <row r="91" ht="14.25" customHeight="1">
      <c r="A91" s="308"/>
      <c r="B91" s="191"/>
    </row>
    <row r="92" ht="14.25" customHeight="1">
      <c r="A92" s="186" t="s">
        <v>405</v>
      </c>
    </row>
    <row r="93" ht="14.25" customHeight="1">
      <c r="A93" s="12" t="s">
        <v>406</v>
      </c>
    </row>
    <row r="94" ht="14.25" customHeight="1">
      <c r="A94" s="12" t="s">
        <v>213</v>
      </c>
    </row>
    <row r="95" ht="14.25" customHeight="1"/>
    <row r="96" ht="14.25" customHeight="1">
      <c r="A96" s="309" t="s">
        <v>407</v>
      </c>
    </row>
    <row r="97" ht="14.25" customHeight="1">
      <c r="A97" s="134" t="s">
        <v>16</v>
      </c>
    </row>
    <row r="98" ht="14.25" customHeight="1">
      <c r="A98" s="134" t="s">
        <v>38</v>
      </c>
    </row>
    <row r="99" ht="14.25" customHeight="1"/>
    <row r="100" ht="14.25" customHeight="1">
      <c r="A100" s="186" t="s">
        <v>408</v>
      </c>
    </row>
    <row r="101" ht="14.25" customHeight="1">
      <c r="A101" s="12" t="s">
        <v>406</v>
      </c>
    </row>
    <row r="102" ht="14.25" customHeight="1">
      <c r="A102" s="12" t="s">
        <v>213</v>
      </c>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rintOptions/>
  <pageMargins bottom="0.787401575" footer="0.0" header="0.0" left="0.7" right="0.7" top="0.7874015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54.0"/>
    <col customWidth="1" min="7" max="7" width="33.14"/>
    <col customWidth="1" min="8" max="8" width="105.86"/>
  </cols>
  <sheetData>
    <row r="1">
      <c r="A1" s="310" t="s">
        <v>409</v>
      </c>
      <c r="B1" s="310" t="s">
        <v>410</v>
      </c>
      <c r="C1" s="310" t="s">
        <v>411</v>
      </c>
      <c r="D1" s="310" t="s">
        <v>412</v>
      </c>
      <c r="E1" s="310" t="s">
        <v>413</v>
      </c>
      <c r="F1" s="310" t="s">
        <v>414</v>
      </c>
      <c r="G1" s="310" t="s">
        <v>415</v>
      </c>
      <c r="H1" s="310" t="s">
        <v>187</v>
      </c>
    </row>
    <row r="2">
      <c r="A2" s="277" t="str">
        <f>'Fund Raising'!B9</f>
        <v>Supply Type</v>
      </c>
      <c r="B2" s="12" t="s">
        <v>416</v>
      </c>
      <c r="C2" s="311" t="str">
        <f>'Fund Raising'!C9</f>
        <v>Fixed</v>
      </c>
      <c r="D2" s="312"/>
      <c r="E2" s="312"/>
      <c r="F2" s="312"/>
    </row>
    <row r="3">
      <c r="A3" s="277" t="str">
        <f>'Fund Raising'!B10</f>
        <v>Initial Total Supply of Tokens</v>
      </c>
      <c r="B3" s="12" t="s">
        <v>417</v>
      </c>
      <c r="C3" s="47">
        <f>'Fund Raising'!C10</f>
        <v>100000000</v>
      </c>
    </row>
    <row r="4">
      <c r="A4" s="277" t="str">
        <f>'Fund Raising'!B11</f>
        <v>Launch Date / dd.mm.yyyy</v>
      </c>
      <c r="B4" s="12" t="s">
        <v>418</v>
      </c>
      <c r="C4" s="313">
        <f>'Fund Raising'!C11</f>
        <v>45292</v>
      </c>
      <c r="D4" s="312"/>
      <c r="E4" s="312"/>
      <c r="F4" s="312"/>
    </row>
    <row r="5">
      <c r="A5" s="277" t="str">
        <f>'Fund Raising'!B12</f>
        <v>% Public Sale of Supply (up to)</v>
      </c>
      <c r="B5" s="12" t="s">
        <v>419</v>
      </c>
      <c r="C5" s="314">
        <f>'Fund Raising'!C12</f>
        <v>0.035</v>
      </c>
    </row>
    <row r="6">
      <c r="A6" s="277" t="str">
        <f>'Fund Raising'!B13</f>
        <v>Public Sale Valuation / $</v>
      </c>
      <c r="B6" s="12" t="s">
        <v>420</v>
      </c>
      <c r="C6" s="47">
        <f>'Fund Raising'!C13</f>
        <v>40000000</v>
      </c>
    </row>
    <row r="7">
      <c r="A7" s="277" t="str">
        <f>'Fund Raising'!B14</f>
        <v>Equity Owned by External Shareholders</v>
      </c>
      <c r="B7" s="12" t="s">
        <v>421</v>
      </c>
      <c r="C7" s="314">
        <f>'Fund Raising'!C14</f>
        <v>0.1</v>
      </c>
    </row>
    <row r="8">
      <c r="A8" s="277" t="str">
        <f>'Fund Raising'!B18&amp;" Raised"</f>
        <v>Early Backers / Angels Raised</v>
      </c>
      <c r="B8" s="12" t="s">
        <v>422</v>
      </c>
      <c r="C8" s="47">
        <f>'Fund Raising'!C18</f>
        <v>250000</v>
      </c>
    </row>
    <row r="9">
      <c r="A9" s="277" t="str">
        <f>'Fund Raising'!B19&amp;" Raised"</f>
        <v>Seed Raised</v>
      </c>
      <c r="B9" s="12" t="s">
        <v>423</v>
      </c>
      <c r="C9" s="47">
        <f>'Fund Raising'!C19</f>
        <v>750000</v>
      </c>
    </row>
    <row r="10">
      <c r="A10" s="277" t="str">
        <f>'Fund Raising'!B20&amp;" Raised"</f>
        <v>Pre-Sale 1 Raised</v>
      </c>
      <c r="B10" s="12" t="s">
        <v>424</v>
      </c>
      <c r="C10" s="47">
        <f>'Fund Raising'!C20</f>
        <v>1500000</v>
      </c>
    </row>
    <row r="11">
      <c r="A11" s="277" t="str">
        <f>'Fund Raising'!B21&amp;" Raised"</f>
        <v>Pre-Sale 2 Raised</v>
      </c>
      <c r="B11" s="12" t="s">
        <v>425</v>
      </c>
      <c r="C11" s="47">
        <f>'Fund Raising'!C21</f>
        <v>0</v>
      </c>
    </row>
    <row r="12">
      <c r="A12" s="277" t="str">
        <f>'Fund Raising'!B22&amp;" Raised"</f>
        <v>Public Sale Raised</v>
      </c>
      <c r="B12" s="12" t="s">
        <v>426</v>
      </c>
      <c r="C12" s="47">
        <f>'Fund Raising'!C22</f>
        <v>1400000</v>
      </c>
    </row>
    <row r="13">
      <c r="A13" s="277" t="str">
        <f>'Fund Raising'!B23&amp;" Raised"</f>
        <v>Sum of Raised Capital / $ Raised</v>
      </c>
      <c r="B13" s="12" t="s">
        <v>427</v>
      </c>
      <c r="C13" s="48">
        <f>'Fund Raising'!C23</f>
        <v>3900000</v>
      </c>
      <c r="D13" s="312"/>
      <c r="E13" s="312"/>
      <c r="F13" s="312"/>
    </row>
    <row r="14">
      <c r="A14" s="277" t="str">
        <f>'Fund Raising'!B18&amp;" Valuation"</f>
        <v>Early Backers / Angels Valuation</v>
      </c>
      <c r="B14" s="12" t="s">
        <v>428</v>
      </c>
      <c r="C14" s="48">
        <f>'Fund Raising'!D18</f>
        <v>9000000</v>
      </c>
      <c r="D14" s="312"/>
      <c r="E14" s="312"/>
      <c r="F14" s="312"/>
    </row>
    <row r="15">
      <c r="A15" s="277" t="str">
        <f>'Fund Raising'!B19&amp;" Valuation"</f>
        <v>Seed Valuation</v>
      </c>
      <c r="B15" s="12" t="s">
        <v>429</v>
      </c>
      <c r="C15" s="47">
        <f>'Fund Raising'!D19</f>
        <v>15000000</v>
      </c>
    </row>
    <row r="16">
      <c r="A16" s="277" t="str">
        <f>'Fund Raising'!B20&amp;" Valuation"</f>
        <v>Pre-Sale 1 Valuation</v>
      </c>
      <c r="B16" s="12" t="s">
        <v>430</v>
      </c>
      <c r="C16" s="47">
        <f>'Fund Raising'!D20</f>
        <v>25000000</v>
      </c>
    </row>
    <row r="17">
      <c r="A17" s="277" t="str">
        <f>'Fund Raising'!B21&amp;" Valuation"</f>
        <v>Pre-Sale 2 Valuation</v>
      </c>
      <c r="B17" s="12" t="s">
        <v>431</v>
      </c>
      <c r="C17" s="47">
        <f>'Fund Raising'!D21</f>
        <v>50000000</v>
      </c>
    </row>
    <row r="18">
      <c r="A18" s="277" t="str">
        <f>'Fund Raising'!B18&amp;" Bonus Amount / %"</f>
        <v>Early Backers / Angels Bonus Amount / %</v>
      </c>
      <c r="B18" s="12" t="s">
        <v>432</v>
      </c>
      <c r="C18" s="39">
        <f>'Fund Raising'!E18</f>
        <v>0.91</v>
      </c>
      <c r="D18" s="312"/>
      <c r="E18" s="312"/>
      <c r="F18" s="312"/>
    </row>
    <row r="19">
      <c r="A19" s="277" t="str">
        <f>'Fund Raising'!B19&amp;" Bonus Amount / %"</f>
        <v>Seed Bonus Amount / %</v>
      </c>
      <c r="B19" s="12" t="s">
        <v>433</v>
      </c>
      <c r="C19" s="314">
        <f>'Fund Raising'!E19</f>
        <v>0.5</v>
      </c>
    </row>
    <row r="20">
      <c r="A20" s="277" t="str">
        <f>'Fund Raising'!B20&amp;" Bonus Amount / %"</f>
        <v>Pre-Sale 1 Bonus Amount / %</v>
      </c>
      <c r="B20" s="12" t="s">
        <v>434</v>
      </c>
      <c r="C20" s="314">
        <f>'Fund Raising'!E20</f>
        <v>0.25</v>
      </c>
    </row>
    <row r="21">
      <c r="A21" s="277" t="str">
        <f>'Fund Raising'!B21&amp;" Bonus Amount / %"</f>
        <v>Pre-Sale 2 Bonus Amount / %</v>
      </c>
      <c r="B21" s="12" t="s">
        <v>435</v>
      </c>
      <c r="C21" s="314">
        <f>'Fund Raising'!E21</f>
        <v>0.15</v>
      </c>
    </row>
    <row r="22">
      <c r="A22" s="277" t="str">
        <f>'Fund Raising'!B32&amp;" Token Allocation"</f>
        <v>Founders / Team Token Allocation</v>
      </c>
      <c r="B22" s="12" t="s">
        <v>436</v>
      </c>
      <c r="C22" s="314">
        <f>'Fund Raising'!C32</f>
        <v>0.25</v>
      </c>
    </row>
    <row r="23">
      <c r="A23" s="277" t="str">
        <f>'Fund Raising'!B33&amp;" Token Allocation"</f>
        <v>Outlier Ventures Token Allocation</v>
      </c>
      <c r="B23" s="12" t="s">
        <v>437</v>
      </c>
      <c r="C23" s="314">
        <f>'Fund Raising'!C33</f>
        <v>0.06</v>
      </c>
    </row>
    <row r="24">
      <c r="A24" s="277" t="str">
        <f>'Fund Raising'!B34&amp;" Token Allocation"</f>
        <v>Advisors Token Allocation</v>
      </c>
      <c r="B24" s="12" t="s">
        <v>438</v>
      </c>
      <c r="C24" s="314">
        <f>'Fund Raising'!C34</f>
        <v>0.04</v>
      </c>
    </row>
    <row r="25">
      <c r="A25" s="277" t="str">
        <f>'Fund Raising'!B35&amp;" Token Allocation"</f>
        <v>Strategic Partners Token Allocation</v>
      </c>
      <c r="B25" s="12" t="s">
        <v>439</v>
      </c>
      <c r="C25" s="314">
        <f>'Fund Raising'!C35</f>
        <v>0</v>
      </c>
    </row>
    <row r="26">
      <c r="A26" s="277" t="str">
        <f>'Fund Raising'!B36&amp;" Token Allocation"</f>
        <v>Reserve Token Allocation</v>
      </c>
      <c r="B26" s="12" t="s">
        <v>440</v>
      </c>
      <c r="C26" s="314">
        <f>'Fund Raising'!C36</f>
        <v>0.1</v>
      </c>
    </row>
    <row r="27">
      <c r="A27" s="277" t="str">
        <f>'Fund Raising'!B37&amp;" Token Allocation"</f>
        <v>Community Token Allocation</v>
      </c>
      <c r="B27" s="12" t="s">
        <v>441</v>
      </c>
      <c r="C27" s="314">
        <f>'Fund Raising'!C37</f>
        <v>0</v>
      </c>
    </row>
    <row r="28">
      <c r="A28" s="277" t="str">
        <f>'Fund Raising'!B38&amp;" Token Allocation"</f>
        <v>Foundation Token Allocation</v>
      </c>
      <c r="B28" s="12" t="s">
        <v>442</v>
      </c>
      <c r="C28" s="314">
        <f>'Fund Raising'!C38</f>
        <v>0</v>
      </c>
    </row>
    <row r="29">
      <c r="A29" s="277" t="str">
        <f>'Fund Raising'!B39&amp;" Token Allocation"</f>
        <v>Incentivisation Token Allocation</v>
      </c>
      <c r="B29" s="12" t="s">
        <v>443</v>
      </c>
      <c r="C29" s="314">
        <f>'Fund Raising'!C39</f>
        <v>0.35</v>
      </c>
    </row>
    <row r="30">
      <c r="A30" s="277" t="str">
        <f>'Fund Raising'!B40&amp;" Token Allocation"</f>
        <v>Placeholder 2 Token Allocation</v>
      </c>
      <c r="B30" s="12" t="s">
        <v>444</v>
      </c>
      <c r="C30" s="314">
        <f>'Fund Raising'!C40</f>
        <v>0</v>
      </c>
    </row>
    <row r="31">
      <c r="A31" s="277" t="str">
        <f>'Fund Raising'!B41&amp;" Token Allocation"</f>
        <v>Liquidity Pool Token Allocation</v>
      </c>
      <c r="B31" s="12" t="s">
        <v>445</v>
      </c>
      <c r="C31" s="39">
        <f>'Fund Raising'!C41</f>
        <v>0.02722222222</v>
      </c>
      <c r="D31" s="312"/>
      <c r="E31" s="312"/>
      <c r="F31" s="312"/>
    </row>
    <row r="32">
      <c r="A32" s="12" t="s">
        <v>446</v>
      </c>
      <c r="B32" s="12" t="s">
        <v>447</v>
      </c>
      <c r="C32" s="314">
        <f>'Fund Raising'!C43</f>
        <v>0</v>
      </c>
    </row>
    <row r="33">
      <c r="A33" s="12" t="s">
        <v>448</v>
      </c>
      <c r="B33" s="12" t="s">
        <v>449</v>
      </c>
      <c r="C33" s="313">
        <f>'Fund Raising'!E43</f>
        <v>45292</v>
      </c>
    </row>
    <row r="34">
      <c r="A34" s="12" t="s">
        <v>450</v>
      </c>
      <c r="B34" s="12" t="s">
        <v>451</v>
      </c>
      <c r="C34" s="314">
        <f>'Fund Raising'!F43</f>
        <v>0.35</v>
      </c>
    </row>
    <row r="35">
      <c r="A35" s="12" t="s">
        <v>452</v>
      </c>
      <c r="B35" s="12" t="s">
        <v>453</v>
      </c>
      <c r="C35" s="315">
        <f>'Fund Raising'!G43</f>
        <v>45444</v>
      </c>
    </row>
    <row r="36">
      <c r="A36" s="12" t="s">
        <v>454</v>
      </c>
      <c r="B36" s="12" t="s">
        <v>455</v>
      </c>
      <c r="C36" s="314">
        <f>'Fund Raising'!H43</f>
        <v>0.35</v>
      </c>
    </row>
    <row r="37">
      <c r="A37" s="12" t="s">
        <v>456</v>
      </c>
      <c r="B37" s="12" t="s">
        <v>457</v>
      </c>
      <c r="C37" s="313">
        <f>'Fund Raising'!I43</f>
        <v>45748</v>
      </c>
    </row>
    <row r="38">
      <c r="A38" s="12" t="s">
        <v>458</v>
      </c>
      <c r="B38" s="12" t="s">
        <v>459</v>
      </c>
      <c r="C38" s="314">
        <f>'Fund Raising'!J43</f>
        <v>0.3</v>
      </c>
    </row>
    <row r="39">
      <c r="A39" s="277" t="str">
        <f>'Fund Raising'!B27&amp;" Initial Vesting"</f>
        <v>Early Backers / Angels Initial Vesting</v>
      </c>
      <c r="B39" s="12" t="s">
        <v>460</v>
      </c>
      <c r="C39" s="311">
        <f>'Fund Raising'!E27</f>
        <v>0</v>
      </c>
    </row>
    <row r="40">
      <c r="A40" s="277" t="str">
        <f>'Fund Raising'!B28&amp;" Initial Vesting"</f>
        <v>Seed Initial Vesting</v>
      </c>
      <c r="B40" s="12" t="s">
        <v>461</v>
      </c>
      <c r="C40" s="311">
        <f>'Fund Raising'!E28</f>
        <v>0</v>
      </c>
    </row>
    <row r="41">
      <c r="A41" s="277" t="str">
        <f>'Fund Raising'!B29&amp;" Initial Vesting"</f>
        <v>Pre-Sale 1 Initial Vesting</v>
      </c>
      <c r="B41" s="12" t="s">
        <v>462</v>
      </c>
      <c r="C41" s="311">
        <f>'Fund Raising'!E29</f>
        <v>0</v>
      </c>
    </row>
    <row r="42">
      <c r="A42" s="277" t="str">
        <f>'Fund Raising'!B30&amp;" Initial Vesting"</f>
        <v>Pre-Sale 2 Initial Vesting</v>
      </c>
      <c r="B42" s="12" t="s">
        <v>463</v>
      </c>
      <c r="C42" s="311">
        <f>'Fund Raising'!E30</f>
        <v>0</v>
      </c>
    </row>
    <row r="43">
      <c r="A43" s="277" t="str">
        <f>'Fund Raising'!B31&amp;" Initial Vesting"</f>
        <v>Public Sale Initial Vesting</v>
      </c>
      <c r="B43" s="12" t="s">
        <v>464</v>
      </c>
      <c r="C43" s="311">
        <f>'Fund Raising'!E31</f>
        <v>25</v>
      </c>
    </row>
    <row r="44">
      <c r="A44" s="277" t="str">
        <f>'Fund Raising'!B32&amp;" Initial Vesting"</f>
        <v>Founders / Team Initial Vesting</v>
      </c>
      <c r="B44" s="12" t="s">
        <v>465</v>
      </c>
      <c r="C44" s="311">
        <f>'Fund Raising'!E32</f>
        <v>0</v>
      </c>
    </row>
    <row r="45">
      <c r="A45" s="277" t="str">
        <f>'Fund Raising'!B33&amp;" Initial Vesting"</f>
        <v>Outlier Ventures Initial Vesting</v>
      </c>
      <c r="B45" s="12" t="s">
        <v>466</v>
      </c>
      <c r="C45" s="311">
        <f>'Fund Raising'!E33</f>
        <v>0</v>
      </c>
    </row>
    <row r="46">
      <c r="A46" s="277" t="str">
        <f>'Fund Raising'!B34&amp;" Initial Vesting"</f>
        <v>Advisors Initial Vesting</v>
      </c>
      <c r="B46" s="12" t="s">
        <v>467</v>
      </c>
      <c r="C46" s="311">
        <f>'Fund Raising'!E34</f>
        <v>0</v>
      </c>
    </row>
    <row r="47">
      <c r="A47" s="277" t="str">
        <f>'Fund Raising'!B35&amp;" Initial Vesting"</f>
        <v>Strategic Partners Initial Vesting</v>
      </c>
      <c r="B47" s="12" t="s">
        <v>468</v>
      </c>
      <c r="C47" s="311">
        <f>'Fund Raising'!E35</f>
        <v>100</v>
      </c>
    </row>
    <row r="48">
      <c r="A48" s="277" t="str">
        <f>'Fund Raising'!B36&amp;" Initial Vesting"</f>
        <v>Reserve Initial Vesting</v>
      </c>
      <c r="B48" s="12" t="s">
        <v>469</v>
      </c>
      <c r="C48" s="311">
        <f>'Fund Raising'!E36</f>
        <v>100</v>
      </c>
    </row>
    <row r="49">
      <c r="A49" s="277" t="str">
        <f>'Fund Raising'!B37&amp;" Initial Vesting"</f>
        <v>Community Initial Vesting</v>
      </c>
      <c r="B49" s="12" t="s">
        <v>470</v>
      </c>
      <c r="C49" s="311">
        <f>'Fund Raising'!E37</f>
        <v>0</v>
      </c>
    </row>
    <row r="50">
      <c r="A50" s="277" t="str">
        <f>'Fund Raising'!B38&amp;" Initial Vesting"</f>
        <v>Foundation Initial Vesting</v>
      </c>
      <c r="B50" s="12" t="s">
        <v>471</v>
      </c>
      <c r="C50" s="311">
        <f>'Fund Raising'!E38</f>
        <v>0</v>
      </c>
    </row>
    <row r="51">
      <c r="A51" s="277" t="str">
        <f>'Fund Raising'!B39&amp;" Initial Vesting"</f>
        <v>Incentivisation Initial Vesting</v>
      </c>
      <c r="B51" s="12" t="s">
        <v>472</v>
      </c>
      <c r="C51" s="311">
        <f>'Fund Raising'!E39</f>
        <v>0.5</v>
      </c>
    </row>
    <row r="52">
      <c r="A52" s="277" t="str">
        <f>'Fund Raising'!B40&amp;" Initial Vesting"</f>
        <v>Placeholder 2 Initial Vesting</v>
      </c>
      <c r="B52" s="12" t="s">
        <v>473</v>
      </c>
      <c r="C52" s="311">
        <f>'Fund Raising'!E40</f>
        <v>0</v>
      </c>
    </row>
    <row r="53">
      <c r="A53" s="277" t="str">
        <f>'Fund Raising'!B41&amp;" Initial Vesting"</f>
        <v>Liquidity Pool Initial Vesting</v>
      </c>
      <c r="B53" s="12" t="s">
        <v>474</v>
      </c>
      <c r="C53" s="277">
        <f>'Fund Raising'!E41</f>
        <v>100</v>
      </c>
    </row>
    <row r="54">
      <c r="A54" s="277" t="str">
        <f>'Fund Raising'!B27&amp;" Cliff Months"</f>
        <v>Early Backers / Angels Cliff Months</v>
      </c>
      <c r="B54" s="12" t="s">
        <v>475</v>
      </c>
      <c r="C54" s="311">
        <f>'Fund Raising'!F27</f>
        <v>6</v>
      </c>
    </row>
    <row r="55">
      <c r="A55" s="277" t="str">
        <f>'Fund Raising'!B28&amp;" Cliff Months"</f>
        <v>Seed Cliff Months</v>
      </c>
      <c r="B55" s="12" t="s">
        <v>476</v>
      </c>
      <c r="C55" s="311">
        <f>'Fund Raising'!F28</f>
        <v>6</v>
      </c>
    </row>
    <row r="56">
      <c r="A56" s="277" t="str">
        <f>'Fund Raising'!B29&amp;" Cliff Months"</f>
        <v>Pre-Sale 1 Cliff Months</v>
      </c>
      <c r="B56" s="12" t="s">
        <v>477</v>
      </c>
      <c r="C56" s="311">
        <f>'Fund Raising'!F29</f>
        <v>6</v>
      </c>
    </row>
    <row r="57">
      <c r="A57" s="277" t="str">
        <f>'Fund Raising'!B30&amp;" Cliff Months"</f>
        <v>Pre-Sale 2 Cliff Months</v>
      </c>
      <c r="B57" s="12" t="s">
        <v>478</v>
      </c>
      <c r="C57" s="311">
        <f>'Fund Raising'!F30</f>
        <v>1</v>
      </c>
    </row>
    <row r="58">
      <c r="A58" s="277" t="str">
        <f>'Fund Raising'!B31&amp;" Cliff Months"</f>
        <v>Public Sale Cliff Months</v>
      </c>
      <c r="B58" s="12" t="s">
        <v>479</v>
      </c>
      <c r="C58" s="311">
        <f>'Fund Raising'!F31</f>
        <v>0</v>
      </c>
    </row>
    <row r="59">
      <c r="A59" s="277" t="str">
        <f>'Fund Raising'!B32&amp;" Cliff Months"</f>
        <v>Founders / Team Cliff Months</v>
      </c>
      <c r="B59" s="12" t="s">
        <v>480</v>
      </c>
      <c r="C59" s="311">
        <f>'Fund Raising'!F32</f>
        <v>6</v>
      </c>
    </row>
    <row r="60">
      <c r="A60" s="277" t="str">
        <f>'Fund Raising'!B33&amp;" Cliff Months"</f>
        <v>Outlier Ventures Cliff Months</v>
      </c>
      <c r="B60" s="12" t="s">
        <v>481</v>
      </c>
      <c r="C60" s="311">
        <f>'Fund Raising'!F33</f>
        <v>6</v>
      </c>
    </row>
    <row r="61">
      <c r="A61" s="277" t="str">
        <f>'Fund Raising'!B34&amp;" Cliff Months"</f>
        <v>Advisors Cliff Months</v>
      </c>
      <c r="B61" s="12" t="s">
        <v>482</v>
      </c>
      <c r="C61" s="311">
        <f>'Fund Raising'!F34</f>
        <v>6</v>
      </c>
    </row>
    <row r="62">
      <c r="A62" s="277" t="str">
        <f>'Fund Raising'!B35&amp;" Cliff Months"</f>
        <v>Strategic Partners Cliff Months</v>
      </c>
      <c r="B62" s="12" t="s">
        <v>483</v>
      </c>
      <c r="C62" s="311">
        <f>'Fund Raising'!F35</f>
        <v>0</v>
      </c>
    </row>
    <row r="63">
      <c r="A63" s="277" t="str">
        <f>'Fund Raising'!B36&amp;" Cliff Months"</f>
        <v>Reserve Cliff Months</v>
      </c>
      <c r="B63" s="12" t="s">
        <v>484</v>
      </c>
      <c r="C63" s="311">
        <f>'Fund Raising'!F36</f>
        <v>0</v>
      </c>
    </row>
    <row r="64">
      <c r="A64" s="277" t="str">
        <f>'Fund Raising'!B37&amp;" Cliff Months"</f>
        <v>Community Cliff Months</v>
      </c>
      <c r="B64" s="12" t="s">
        <v>485</v>
      </c>
      <c r="C64" s="311">
        <f>'Fund Raising'!F37</f>
        <v>0</v>
      </c>
    </row>
    <row r="65">
      <c r="A65" s="277" t="str">
        <f>'Fund Raising'!B38&amp;" Cliff Months"</f>
        <v>Foundation Cliff Months</v>
      </c>
      <c r="B65" s="12" t="s">
        <v>486</v>
      </c>
      <c r="C65" s="311">
        <f>'Fund Raising'!F38</f>
        <v>0</v>
      </c>
    </row>
    <row r="66">
      <c r="A66" s="277" t="str">
        <f>'Fund Raising'!B39&amp;" Cliff Months"</f>
        <v>Incentivisation Cliff Months</v>
      </c>
      <c r="B66" s="12" t="s">
        <v>487</v>
      </c>
      <c r="C66" s="311">
        <f>'Fund Raising'!F39</f>
        <v>0</v>
      </c>
    </row>
    <row r="67">
      <c r="A67" s="277" t="str">
        <f>'Fund Raising'!B40&amp;" Cliff Months"</f>
        <v>Placeholder 2 Cliff Months</v>
      </c>
      <c r="B67" s="12" t="s">
        <v>488</v>
      </c>
      <c r="C67" s="311">
        <f>'Fund Raising'!F40</f>
        <v>0</v>
      </c>
    </row>
    <row r="68">
      <c r="A68" s="277" t="str">
        <f>'Fund Raising'!B27&amp;" Vesting Duration Months"</f>
        <v>Early Backers / Angels Vesting Duration Months</v>
      </c>
      <c r="B68" s="12" t="s">
        <v>489</v>
      </c>
      <c r="C68" s="311">
        <f>'Fund Raising'!G27</f>
        <v>24</v>
      </c>
    </row>
    <row r="69">
      <c r="A69" s="277" t="str">
        <f>'Fund Raising'!B28&amp;" Vesting Duration Months"</f>
        <v>Seed Vesting Duration Months</v>
      </c>
      <c r="B69" s="12" t="s">
        <v>490</v>
      </c>
      <c r="C69" s="311">
        <f>'Fund Raising'!G28</f>
        <v>24</v>
      </c>
    </row>
    <row r="70">
      <c r="A70" s="277" t="str">
        <f>'Fund Raising'!B29&amp;" Vesting Duration Months"</f>
        <v>Pre-Sale 1 Vesting Duration Months</v>
      </c>
      <c r="B70" s="12" t="s">
        <v>491</v>
      </c>
      <c r="C70" s="311">
        <f>'Fund Raising'!G29</f>
        <v>18</v>
      </c>
    </row>
    <row r="71">
      <c r="A71" s="277" t="str">
        <f>'Fund Raising'!B30&amp;" Vesting Duration Months"</f>
        <v>Pre-Sale 2 Vesting Duration Months</v>
      </c>
      <c r="B71" s="12" t="s">
        <v>492</v>
      </c>
      <c r="C71" s="311">
        <f>'Fund Raising'!G30</f>
        <v>9</v>
      </c>
    </row>
    <row r="72">
      <c r="A72" s="277" t="str">
        <f>'Fund Raising'!B31&amp;" Vesting Duration Months"</f>
        <v>Public Sale Vesting Duration Months</v>
      </c>
      <c r="B72" s="12" t="s">
        <v>493</v>
      </c>
      <c r="C72" s="311">
        <f>'Fund Raising'!G31</f>
        <v>6</v>
      </c>
    </row>
    <row r="73">
      <c r="A73" s="277" t="str">
        <f>'Fund Raising'!B32&amp;" Vesting Duration Months"</f>
        <v>Founders / Team Vesting Duration Months</v>
      </c>
      <c r="B73" s="12" t="s">
        <v>494</v>
      </c>
      <c r="C73" s="311">
        <f>'Fund Raising'!G32</f>
        <v>36</v>
      </c>
    </row>
    <row r="74">
      <c r="A74" s="277" t="str">
        <f>'Fund Raising'!B33&amp;" Vesting Duration Months"</f>
        <v>Outlier Ventures Vesting Duration Months</v>
      </c>
      <c r="B74" s="12" t="s">
        <v>495</v>
      </c>
      <c r="C74" s="311">
        <f>'Fund Raising'!G33</f>
        <v>24</v>
      </c>
    </row>
    <row r="75">
      <c r="A75" s="277" t="str">
        <f>'Fund Raising'!B34&amp;" Vesting Duration Months"</f>
        <v>Advisors Vesting Duration Months</v>
      </c>
      <c r="B75" s="12" t="s">
        <v>496</v>
      </c>
      <c r="C75" s="311">
        <f>'Fund Raising'!G34</f>
        <v>24</v>
      </c>
    </row>
    <row r="76">
      <c r="A76" s="277" t="str">
        <f>'Fund Raising'!B35&amp;" Vesting Duration Months"</f>
        <v>Strategic Partners Vesting Duration Months</v>
      </c>
      <c r="B76" s="12" t="s">
        <v>497</v>
      </c>
      <c r="C76" s="311">
        <f>'Fund Raising'!G35</f>
        <v>0</v>
      </c>
    </row>
    <row r="77">
      <c r="A77" s="277" t="str">
        <f>'Fund Raising'!B36&amp;" Vesting Duration Months"</f>
        <v>Reserve Vesting Duration Months</v>
      </c>
      <c r="B77" s="12" t="s">
        <v>498</v>
      </c>
      <c r="C77" s="311">
        <f>'Fund Raising'!G36</f>
        <v>0</v>
      </c>
    </row>
    <row r="78">
      <c r="A78" s="277" t="str">
        <f>'Fund Raising'!B37&amp;" Vesting Duration Months"</f>
        <v>Community Vesting Duration Months</v>
      </c>
      <c r="B78" s="12" t="s">
        <v>499</v>
      </c>
      <c r="C78" s="311">
        <f>'Fund Raising'!G37</f>
        <v>0</v>
      </c>
    </row>
    <row r="79">
      <c r="A79" s="277" t="str">
        <f>'Fund Raising'!B38&amp;" Vesting Duration Months"</f>
        <v>Foundation Vesting Duration Months</v>
      </c>
      <c r="B79" s="12" t="s">
        <v>500</v>
      </c>
      <c r="C79" s="311">
        <f>'Fund Raising'!G38</f>
        <v>0</v>
      </c>
    </row>
    <row r="80">
      <c r="A80" s="277" t="str">
        <f>'Fund Raising'!B39&amp;" Vesting Duration Months"</f>
        <v>Incentivisation Vesting Duration Months</v>
      </c>
      <c r="B80" s="12" t="s">
        <v>501</v>
      </c>
      <c r="C80" s="311">
        <f>'Fund Raising'!G39</f>
        <v>84</v>
      </c>
    </row>
    <row r="81">
      <c r="A81" s="277" t="str">
        <f>'Fund Raising'!B40&amp;" Vesting Duration Months"</f>
        <v>Placeholder 2 Vesting Duration Months</v>
      </c>
      <c r="B81" s="12" t="s">
        <v>502</v>
      </c>
      <c r="C81" s="311">
        <f>'Fund Raising'!G40</f>
        <v>0</v>
      </c>
    </row>
    <row r="82">
      <c r="A82" s="277" t="str">
        <f>Inputs!B22</f>
        <v>Initial Product Users</v>
      </c>
      <c r="B82" s="12" t="s">
        <v>503</v>
      </c>
      <c r="C82" s="311">
        <f>Inputs!C22</f>
        <v>250</v>
      </c>
    </row>
    <row r="83">
      <c r="A83" s="277" t="str">
        <f>Inputs!B23</f>
        <v>Product Users after 10 years</v>
      </c>
      <c r="B83" s="12" t="s">
        <v>504</v>
      </c>
      <c r="C83" s="311">
        <f>Inputs!C23</f>
        <v>50000</v>
      </c>
    </row>
    <row r="84">
      <c r="A84" s="277" t="str">
        <f>Inputs!B24</f>
        <v>Product Adoption Velocity (curve shape)</v>
      </c>
      <c r="B84" s="12" t="s">
        <v>505</v>
      </c>
      <c r="C84" s="311">
        <f>Inputs!C24</f>
        <v>1</v>
      </c>
    </row>
    <row r="85">
      <c r="A85" s="277" t="str">
        <f>Inputs!B25</f>
        <v>One-Time Product Revenue per User / $</v>
      </c>
      <c r="B85" s="12" t="s">
        <v>506</v>
      </c>
      <c r="C85" s="311">
        <f>Inputs!C25</f>
        <v>25</v>
      </c>
    </row>
    <row r="86">
      <c r="A86" s="277" t="str">
        <f>Inputs!B26</f>
        <v>Regular Product Revenue per User per Month / $</v>
      </c>
      <c r="B86" s="12" t="s">
        <v>507</v>
      </c>
      <c r="C86" s="311">
        <f>Inputs!C26</f>
        <v>10</v>
      </c>
    </row>
    <row r="87">
      <c r="A87" s="277" t="str">
        <f>Inputs!B28</f>
        <v>Initial Token Holders</v>
      </c>
      <c r="B87" s="12" t="s">
        <v>508</v>
      </c>
      <c r="C87" s="311">
        <f>Inputs!C28</f>
        <v>250</v>
      </c>
    </row>
    <row r="88">
      <c r="A88" s="277" t="str">
        <f>Inputs!B29</f>
        <v>Token Holders after 10 years</v>
      </c>
      <c r="B88" s="12" t="s">
        <v>509</v>
      </c>
      <c r="C88" s="311">
        <f>Inputs!C29</f>
        <v>10000</v>
      </c>
    </row>
    <row r="89">
      <c r="A89" s="277" t="str">
        <f>Inputs!B30</f>
        <v>Token Adoption Velocity (curve shape)</v>
      </c>
      <c r="B89" s="12" t="s">
        <v>510</v>
      </c>
      <c r="C89" s="311">
        <f>Inputs!C30</f>
        <v>1</v>
      </c>
    </row>
    <row r="90">
      <c r="A90" s="277" t="str">
        <f>Inputs!B31</f>
        <v>One-Time Token Buy per User / $</v>
      </c>
      <c r="B90" s="12" t="s">
        <v>511</v>
      </c>
      <c r="C90" s="311">
        <f>Inputs!C31</f>
        <v>100</v>
      </c>
    </row>
    <row r="91">
      <c r="A91" s="277" t="str">
        <f>Inputs!B32</f>
        <v>Regular Token Buy per User per Month / $</v>
      </c>
      <c r="B91" s="12" t="s">
        <v>512</v>
      </c>
      <c r="C91" s="311">
        <f>Inputs!C32</f>
        <v>20</v>
      </c>
    </row>
    <row r="92">
      <c r="A92" s="277" t="str">
        <f>Inputs!B34</f>
        <v>Avg. Token Utility Allocation / %</v>
      </c>
      <c r="B92" s="12" t="s">
        <v>513</v>
      </c>
      <c r="C92" s="311">
        <f>Inputs!C34</f>
        <v>65</v>
      </c>
    </row>
    <row r="93">
      <c r="A93" s="277" t="str">
        <f>Inputs!B35</f>
        <v>Avg. Token Holding / %</v>
      </c>
      <c r="B93" s="12" t="s">
        <v>514</v>
      </c>
      <c r="C93" s="311">
        <f>Inputs!C35</f>
        <v>10</v>
      </c>
    </row>
    <row r="94">
      <c r="A94" s="277" t="str">
        <f>Inputs!B36</f>
        <v>Avg. Token Selling / %</v>
      </c>
      <c r="B94" s="12" t="s">
        <v>515</v>
      </c>
      <c r="C94" s="311">
        <f>Inputs!C36</f>
        <v>25</v>
      </c>
    </row>
    <row r="95">
      <c r="A95" s="277" t="str">
        <f>Inputs!B37</f>
        <v>Avg. Token Utility Removal / %</v>
      </c>
      <c r="B95" s="12" t="s">
        <v>516</v>
      </c>
      <c r="C95" s="311">
        <f>Inputs!C37</f>
        <v>3</v>
      </c>
    </row>
    <row r="96">
      <c r="A96" s="277" t="str">
        <f>Inputs!B58</f>
        <v>Product Income per Month / $</v>
      </c>
      <c r="B96" s="12" t="s">
        <v>517</v>
      </c>
      <c r="C96" s="48">
        <f>Inputs!C58</f>
        <v>332694.8071</v>
      </c>
    </row>
    <row r="97">
      <c r="A97" s="277" t="str">
        <f>Inputs!B59</f>
        <v>Royalty Income per Month / $</v>
      </c>
      <c r="B97" s="12" t="s">
        <v>518</v>
      </c>
      <c r="C97" s="47">
        <f>Inputs!C59</f>
        <v>2500</v>
      </c>
    </row>
    <row r="98">
      <c r="A98" s="277" t="str">
        <f>Inputs!B60</f>
        <v>Other Income per Month / $</v>
      </c>
      <c r="B98" s="12" t="s">
        <v>519</v>
      </c>
      <c r="C98" s="47">
        <f>Inputs!C60</f>
        <v>0</v>
      </c>
    </row>
    <row r="99">
      <c r="A99" s="277" t="str">
        <f>Inputs!B61</f>
        <v>Treasury Income per Month / $</v>
      </c>
      <c r="B99" s="12" t="s">
        <v>520</v>
      </c>
      <c r="C99" s="47">
        <f>Inputs!C61</f>
        <v>500</v>
      </c>
    </row>
    <row r="100">
      <c r="A100" s="277" t="str">
        <f>Inputs!B62</f>
        <v>Regular Income Sum per Month / $</v>
      </c>
      <c r="B100" s="12" t="s">
        <v>521</v>
      </c>
      <c r="C100" s="48">
        <f>Inputs!C62</f>
        <v>335694.8071</v>
      </c>
    </row>
    <row r="101">
      <c r="A101" s="277" t="str">
        <f>Inputs!B64</f>
        <v>One-Time Payments after Pre-Sales / $</v>
      </c>
      <c r="B101" s="12" t="s">
        <v>522</v>
      </c>
      <c r="C101" s="47">
        <f>Inputs!C64</f>
        <v>150000</v>
      </c>
    </row>
    <row r="102">
      <c r="A102" s="277" t="str">
        <f>Inputs!B65</f>
        <v>Planned One-Time Investments after Launch / $</v>
      </c>
      <c r="B102" s="12" t="s">
        <v>523</v>
      </c>
      <c r="C102" s="47">
        <f>Inputs!C65</f>
        <v>350000</v>
      </c>
    </row>
    <row r="103">
      <c r="A103" s="277" t="str">
        <f>Inputs!B66</f>
        <v>Salaries per Month / $</v>
      </c>
      <c r="B103" s="12" t="s">
        <v>524</v>
      </c>
      <c r="C103" s="47">
        <f>Inputs!C66</f>
        <v>50000</v>
      </c>
    </row>
    <row r="104">
      <c r="A104" s="277" t="str">
        <f>Inputs!B67</f>
        <v>License Costs per Month / $</v>
      </c>
      <c r="B104" s="12" t="s">
        <v>525</v>
      </c>
      <c r="C104" s="47">
        <f>Inputs!C67</f>
        <v>350</v>
      </c>
    </row>
    <row r="105">
      <c r="A105" s="277" t="str">
        <f>Inputs!B68</f>
        <v>Other Monthly Costs / $</v>
      </c>
      <c r="B105" s="12" t="s">
        <v>526</v>
      </c>
      <c r="C105" s="47">
        <f>Inputs!C68</f>
        <v>500</v>
      </c>
    </row>
    <row r="106">
      <c r="A106" s="277" t="str">
        <f>Inputs!B69</f>
        <v>Buyback fixed/percentage of cash reserve</v>
      </c>
      <c r="B106" s="12" t="s">
        <v>527</v>
      </c>
      <c r="C106" s="47" t="str">
        <f>Inputs!C69</f>
        <v>Fixed</v>
      </c>
      <c r="D106" s="312"/>
      <c r="E106" s="312"/>
      <c r="F106" s="312"/>
    </row>
    <row r="107">
      <c r="A107" s="277" t="str">
        <f>Inputs!B70</f>
        <v>Token Buybacks per Month / % of cash reserves</v>
      </c>
      <c r="B107" s="12" t="s">
        <v>528</v>
      </c>
      <c r="C107" s="316">
        <f>Inputs!C70</f>
        <v>-4</v>
      </c>
    </row>
    <row r="108">
      <c r="A108" s="277" t="str">
        <f>Inputs!B71</f>
        <v>Token Buybacks per Month / $</v>
      </c>
      <c r="B108" s="12" t="s">
        <v>529</v>
      </c>
      <c r="C108" s="47">
        <f>Inputs!C71</f>
        <v>80000</v>
      </c>
      <c r="G108" s="12" t="s">
        <v>530</v>
      </c>
    </row>
    <row r="109">
      <c r="A109" s="277" t="str">
        <f>Inputs!B72</f>
        <v>Buyback bucket</v>
      </c>
      <c r="B109" s="12" t="s">
        <v>531</v>
      </c>
      <c r="C109" s="47" t="str">
        <f>Inputs!C72</f>
        <v>Reserve</v>
      </c>
      <c r="D109" s="312"/>
      <c r="E109" s="312"/>
      <c r="F109" s="312"/>
    </row>
    <row r="110">
      <c r="A110" s="277" t="str">
        <f>Inputs!B73</f>
        <v>Buyback start date</v>
      </c>
      <c r="B110" s="12" t="s">
        <v>532</v>
      </c>
      <c r="C110" s="313">
        <f>Inputs!C73</f>
        <v>45474</v>
      </c>
      <c r="D110" s="312"/>
      <c r="E110" s="312"/>
      <c r="F110" s="312"/>
    </row>
    <row r="111">
      <c r="A111" s="277" t="str">
        <f>Inputs!B74</f>
        <v>Buyback end date</v>
      </c>
      <c r="B111" s="12" t="s">
        <v>533</v>
      </c>
      <c r="C111" s="313">
        <f>Inputs!C74</f>
        <v>46935</v>
      </c>
      <c r="D111" s="312"/>
      <c r="E111" s="312"/>
      <c r="F111" s="312"/>
    </row>
    <row r="112">
      <c r="A112" s="277" t="str">
        <f>Inputs!B75</f>
        <v>Burn token supply as percentage of init. total supply / month</v>
      </c>
      <c r="B112" s="12" t="s">
        <v>534</v>
      </c>
      <c r="C112" s="316">
        <f>Inputs!C75</f>
        <v>0</v>
      </c>
    </row>
    <row r="113">
      <c r="A113" s="277" t="str">
        <f>Inputs!B76</f>
        <v>Burn project bucket tokens start date</v>
      </c>
      <c r="B113" s="12" t="s">
        <v>535</v>
      </c>
      <c r="C113" s="313">
        <f>Inputs!C76</f>
        <v>44927</v>
      </c>
      <c r="D113" s="312"/>
      <c r="E113" s="312"/>
      <c r="F113" s="312"/>
    </row>
    <row r="114">
      <c r="A114" s="277" t="str">
        <f>Inputs!B77</f>
        <v>Burn project bucket tokens end date</v>
      </c>
      <c r="B114" s="12" t="s">
        <v>536</v>
      </c>
      <c r="C114" s="313">
        <f>Inputs!C77</f>
        <v>45292</v>
      </c>
      <c r="D114" s="312"/>
      <c r="E114" s="312"/>
      <c r="F114" s="312"/>
    </row>
    <row r="115">
      <c r="A115" s="277" t="str">
        <f>Inputs!B78</f>
        <v>Burn from project bucket</v>
      </c>
      <c r="B115" s="12" t="s">
        <v>537</v>
      </c>
      <c r="C115" s="47" t="str">
        <f>Inputs!C78</f>
        <v>Reserve</v>
      </c>
      <c r="D115" s="312"/>
      <c r="E115" s="312"/>
      <c r="F115" s="312"/>
    </row>
    <row r="116">
      <c r="A116" s="277" t="str">
        <f>Inputs!B79</f>
        <v>Regular Expenditures Sum per Month / $</v>
      </c>
      <c r="B116" s="12" t="s">
        <v>538</v>
      </c>
      <c r="C116" s="48">
        <f>Inputs!C79</f>
        <v>176320</v>
      </c>
      <c r="D116" s="312"/>
      <c r="E116" s="312"/>
      <c r="F116" s="312"/>
    </row>
    <row r="117">
      <c r="A117" s="277" t="str">
        <f>Inputs!B81</f>
        <v>Cash Reserve after Launch / $</v>
      </c>
      <c r="B117" s="12" t="s">
        <v>539</v>
      </c>
      <c r="C117" s="48">
        <f>Inputs!C81</f>
        <v>2263261.111</v>
      </c>
      <c r="D117" s="312"/>
      <c r="E117" s="312"/>
      <c r="F117" s="312"/>
    </row>
    <row r="118">
      <c r="A118" s="277" t="str">
        <f>Inputs!B82</f>
        <v>Monthly Income vs. Expenditures Balance / $</v>
      </c>
      <c r="B118" s="12" t="s">
        <v>540</v>
      </c>
      <c r="C118" s="48">
        <f>Inputs!C82</f>
        <v>159374.8071</v>
      </c>
      <c r="D118" s="312"/>
      <c r="E118" s="312"/>
      <c r="F118" s="312"/>
    </row>
    <row r="119">
      <c r="A119" s="277" t="str">
        <f>'Utility Modules'!B7&amp;" Utility Share / %"</f>
        <v>Staking Base APR Utility Share / %</v>
      </c>
      <c r="B119" s="12" t="s">
        <v>541</v>
      </c>
      <c r="C119" s="311">
        <f>'Utility Modules'!C7</f>
        <v>0</v>
      </c>
    </row>
    <row r="120">
      <c r="A120" s="277" t="str">
        <f>'Utility Modules'!B8&amp;" Utility Share / %"</f>
        <v>Staking Buyback &amp; Distribute Utility Share / %</v>
      </c>
      <c r="B120" s="12" t="s">
        <v>542</v>
      </c>
      <c r="C120" s="311">
        <f>'Utility Modules'!C8</f>
        <v>90</v>
      </c>
    </row>
    <row r="121">
      <c r="A121" s="277" t="str">
        <f>'Utility Modules'!B9&amp;" Utility Share / %"</f>
        <v>Liquidity Mining Utility Share / %</v>
      </c>
      <c r="B121" s="12" t="s">
        <v>543</v>
      </c>
      <c r="C121" s="311">
        <f>'Utility Modules'!C9</f>
        <v>10</v>
      </c>
    </row>
    <row r="122">
      <c r="A122" s="277" t="str">
        <f>'Utility Modules'!B10&amp;" Utility Share / %"</f>
        <v>Burning Utility Share / %</v>
      </c>
      <c r="B122" s="12" t="s">
        <v>544</v>
      </c>
      <c r="C122" s="311">
        <f>'Utility Modules'!C10</f>
        <v>0</v>
      </c>
    </row>
    <row r="123">
      <c r="A123" s="277" t="str">
        <f>'Utility Modules'!B11&amp;" Utility Share / %"</f>
        <v>Holding Utility Share / %</v>
      </c>
      <c r="B123" s="12" t="s">
        <v>545</v>
      </c>
      <c r="C123" s="311">
        <f>'Utility Modules'!C11</f>
        <v>0</v>
      </c>
    </row>
    <row r="124">
      <c r="A124" s="277" t="str">
        <f>'Utility Modules'!B12&amp;" Utility Share / %"</f>
        <v>Transfer for Benefit Utility Share / %</v>
      </c>
      <c r="B124" s="12" t="s">
        <v>546</v>
      </c>
      <c r="C124" s="311">
        <f>'Utility Modules'!C12</f>
        <v>0</v>
      </c>
    </row>
    <row r="125">
      <c r="A125" s="277" t="s">
        <v>547</v>
      </c>
      <c r="B125" s="12" t="s">
        <v>548</v>
      </c>
      <c r="C125" s="317">
        <f>'Utility Modules'!C19</f>
        <v>4</v>
      </c>
    </row>
    <row r="126">
      <c r="A126" s="12" t="s">
        <v>549</v>
      </c>
      <c r="B126" s="12" t="s">
        <v>550</v>
      </c>
      <c r="C126" s="311" t="str">
        <f>'Utility Modules'!C21</f>
        <v>Reserve</v>
      </c>
      <c r="D126" s="312"/>
      <c r="E126" s="312"/>
      <c r="F126" s="312"/>
    </row>
    <row r="127">
      <c r="A127" s="12" t="s">
        <v>551</v>
      </c>
      <c r="B127" s="12" t="s">
        <v>552</v>
      </c>
      <c r="C127" s="317">
        <f>'Utility Modules'!C26</f>
        <v>50</v>
      </c>
    </row>
    <row r="128">
      <c r="A128" s="12" t="s">
        <v>553</v>
      </c>
      <c r="B128" s="12" t="s">
        <v>554</v>
      </c>
      <c r="C128" s="317">
        <f>'Utility Modules'!C31</f>
        <v>10</v>
      </c>
    </row>
    <row r="129">
      <c r="A129" s="12" t="s">
        <v>555</v>
      </c>
      <c r="B129" s="12" t="s">
        <v>556</v>
      </c>
      <c r="C129" s="311" t="str">
        <f>'Utility Modules'!C33</f>
        <v>Reserve</v>
      </c>
      <c r="D129" s="312"/>
      <c r="E129" s="312"/>
      <c r="F129" s="312"/>
    </row>
    <row r="130">
      <c r="A130" s="12" t="s">
        <v>557</v>
      </c>
      <c r="B130" s="12" t="s">
        <v>558</v>
      </c>
      <c r="C130" s="317">
        <f>'Utility Modules'!C42</f>
        <v>0</v>
      </c>
    </row>
    <row r="131">
      <c r="A131" s="12" t="s">
        <v>559</v>
      </c>
      <c r="B131" s="12" t="s">
        <v>560</v>
      </c>
      <c r="C131" s="311" t="str">
        <f>'Utility Modules'!C44</f>
        <v>Reserve</v>
      </c>
      <c r="D131" s="312"/>
      <c r="E131" s="312"/>
      <c r="F131" s="312"/>
    </row>
    <row r="132">
      <c r="A132" s="12" t="s">
        <v>561</v>
      </c>
      <c r="B132" s="12" t="s">
        <v>562</v>
      </c>
      <c r="C132" s="318" t="str">
        <f>'Utility Modules'!C49</f>
        <v>Reserve</v>
      </c>
      <c r="D132" s="312"/>
      <c r="E132" s="312"/>
      <c r="F132" s="312"/>
    </row>
    <row r="133">
      <c r="A133" s="12" t="s">
        <v>563</v>
      </c>
      <c r="B133" s="12" t="s">
        <v>564</v>
      </c>
      <c r="C133" s="317">
        <f>'Utility Modules'!C54</f>
        <v>0</v>
      </c>
    </row>
    <row r="134">
      <c r="A134" s="12" t="s">
        <v>565</v>
      </c>
      <c r="B134" s="12" t="s">
        <v>566</v>
      </c>
      <c r="C134" s="318" t="str">
        <f>'Utility Modules'!C55</f>
        <v>Incentivisation</v>
      </c>
      <c r="D134" s="312"/>
      <c r="E134" s="312"/>
      <c r="F134" s="312"/>
    </row>
    <row r="135">
      <c r="A135" s="277" t="str">
        <f>'Utility Modules'!B60</f>
        <v>Use Off-Chain Point System</v>
      </c>
      <c r="B135" s="12" t="s">
        <v>567</v>
      </c>
      <c r="C135" s="317" t="str">
        <f>'Utility Modules'!C60</f>
        <v>No</v>
      </c>
      <c r="D135" s="312"/>
      <c r="E135" s="312"/>
      <c r="F135" s="312"/>
    </row>
    <row r="136">
      <c r="A136" s="277" t="str">
        <f>'Utility Modules'!B61</f>
        <v>Avg. point issuance per user / day</v>
      </c>
      <c r="B136" s="12" t="s">
        <v>568</v>
      </c>
      <c r="C136" s="317">
        <f>'Utility Modules'!C61</f>
        <v>5</v>
      </c>
    </row>
    <row r="137">
      <c r="A137" s="277" t="str">
        <f>'Utility Modules'!B62</f>
        <v>Avg. point issuance per user / month</v>
      </c>
      <c r="B137" s="12" t="s">
        <v>569</v>
      </c>
      <c r="C137" s="319">
        <f>'Utility Modules'!C62</f>
        <v>150</v>
      </c>
      <c r="D137" s="312"/>
      <c r="E137" s="312"/>
      <c r="F137" s="312"/>
    </row>
    <row r="138">
      <c r="A138" s="277" t="str">
        <f>'Utility Modules'!B63</f>
        <v>Allow Conversion from Points to Token</v>
      </c>
      <c r="B138" s="12" t="s">
        <v>570</v>
      </c>
      <c r="C138" s="317" t="str">
        <f>'Utility Modules'!C63</f>
        <v>No</v>
      </c>
      <c r="D138" s="312"/>
      <c r="E138" s="312"/>
      <c r="F138" s="312"/>
    </row>
    <row r="139">
      <c r="A139" s="277" t="str">
        <f>'Utility Modules'!B64</f>
        <v>Conversion Rate Token per Point</v>
      </c>
      <c r="B139" s="12" t="s">
        <v>571</v>
      </c>
      <c r="C139" s="320">
        <f>'Utility Modules'!C64</f>
        <v>0.1</v>
      </c>
    </row>
    <row r="140">
      <c r="A140" s="277" t="str">
        <f>'Utility Modules'!B66</f>
        <v>Multiplier points per token staked</v>
      </c>
      <c r="B140" s="12" t="s">
        <v>572</v>
      </c>
      <c r="C140" s="321">
        <f>'Utility Modules'!C66</f>
        <v>0.0005</v>
      </c>
    </row>
    <row r="141">
      <c r="A141" s="277" t="str">
        <f>'Utility Modules'!B67</f>
        <v>Multiplier Cap</v>
      </c>
      <c r="B141" s="12" t="s">
        <v>573</v>
      </c>
      <c r="C141" s="317">
        <f>'Utility Modules'!C67</f>
        <v>5</v>
      </c>
    </row>
    <row r="142">
      <c r="A142" s="277" t="str">
        <f>'Utility Modules'!B68</f>
        <v>Bucket to use for the conversion to token</v>
      </c>
      <c r="B142" s="12" t="s">
        <v>574</v>
      </c>
      <c r="C142" s="311" t="str">
        <f>'Utility Modules'!C68</f>
        <v>Reserve</v>
      </c>
      <c r="D142" s="312"/>
      <c r="E142" s="312"/>
      <c r="F142" s="312"/>
    </row>
    <row r="143">
      <c r="A143" s="186" t="s">
        <v>575</v>
      </c>
      <c r="B143" s="186" t="s">
        <v>576</v>
      </c>
      <c r="C143" s="12" t="s">
        <v>577</v>
      </c>
      <c r="D143" s="312"/>
      <c r="E143" s="312"/>
      <c r="F143" s="312"/>
    </row>
    <row r="144">
      <c r="A144" s="12" t="s">
        <v>578</v>
      </c>
      <c r="B144" s="12" t="s">
        <v>579</v>
      </c>
      <c r="C144" s="322">
        <v>2.0</v>
      </c>
      <c r="G144" s="12" t="s">
        <v>577</v>
      </c>
      <c r="H144" s="12" t="s">
        <v>580</v>
      </c>
    </row>
    <row r="145">
      <c r="A145" s="12" t="s">
        <v>581</v>
      </c>
      <c r="B145" s="12" t="s">
        <v>582</v>
      </c>
      <c r="C145" s="322">
        <v>0.5</v>
      </c>
      <c r="G145" s="12" t="s">
        <v>577</v>
      </c>
      <c r="H145" s="12" t="s">
        <v>583</v>
      </c>
    </row>
    <row r="146">
      <c r="A146" s="12" t="s">
        <v>584</v>
      </c>
      <c r="B146" s="12" t="s">
        <v>585</v>
      </c>
      <c r="C146" s="322">
        <v>4.0</v>
      </c>
      <c r="G146" s="12" t="s">
        <v>577</v>
      </c>
      <c r="H146" s="12" t="s">
        <v>586</v>
      </c>
    </row>
    <row r="147">
      <c r="A147" s="12" t="s">
        <v>587</v>
      </c>
      <c r="B147" s="12" t="s">
        <v>588</v>
      </c>
      <c r="C147" s="322">
        <v>0.005</v>
      </c>
      <c r="G147" s="12" t="s">
        <v>589</v>
      </c>
      <c r="H147" s="12" t="s">
        <v>590</v>
      </c>
    </row>
    <row r="148">
      <c r="A148" s="12" t="s">
        <v>591</v>
      </c>
      <c r="B148" s="12" t="s">
        <v>592</v>
      </c>
      <c r="C148" s="322">
        <v>1.0E-4</v>
      </c>
      <c r="G148" s="323" t="s">
        <v>589</v>
      </c>
      <c r="H148" s="12" t="s">
        <v>593</v>
      </c>
    </row>
    <row r="149">
      <c r="A149" s="12" t="s">
        <v>594</v>
      </c>
      <c r="B149" s="12" t="s">
        <v>595</v>
      </c>
      <c r="C149" s="322">
        <v>0.1</v>
      </c>
      <c r="G149" s="12" t="s">
        <v>596</v>
      </c>
      <c r="H149" s="12" t="s">
        <v>597</v>
      </c>
    </row>
    <row r="150">
      <c r="A150" s="12" t="s">
        <v>598</v>
      </c>
      <c r="B150" s="12" t="s">
        <v>599</v>
      </c>
      <c r="C150" s="322">
        <v>0.3</v>
      </c>
      <c r="G150" s="12" t="s">
        <v>596</v>
      </c>
      <c r="H150" s="12" t="s">
        <v>600</v>
      </c>
    </row>
    <row r="151">
      <c r="A151" s="12" t="s">
        <v>601</v>
      </c>
      <c r="B151" s="12" t="s">
        <v>602</v>
      </c>
      <c r="C151" s="322">
        <v>0.5</v>
      </c>
      <c r="G151" s="12" t="s">
        <v>596</v>
      </c>
      <c r="H151" s="12" t="s">
        <v>603</v>
      </c>
    </row>
    <row r="152">
      <c r="A152" s="12" t="s">
        <v>604</v>
      </c>
      <c r="B152" s="12" t="s">
        <v>605</v>
      </c>
      <c r="C152" s="322">
        <v>0.02</v>
      </c>
      <c r="G152" s="12" t="s">
        <v>606</v>
      </c>
      <c r="H152" s="12" t="s">
        <v>607</v>
      </c>
    </row>
    <row r="153">
      <c r="A153" s="12" t="s">
        <v>608</v>
      </c>
      <c r="B153" s="12" t="s">
        <v>609</v>
      </c>
      <c r="C153" s="322">
        <v>2.0</v>
      </c>
      <c r="G153" s="12" t="s">
        <v>577</v>
      </c>
      <c r="H153" s="12" t="s">
        <v>610</v>
      </c>
    </row>
    <row r="154">
      <c r="A154" s="12" t="s">
        <v>611</v>
      </c>
      <c r="B154" s="12" t="s">
        <v>612</v>
      </c>
      <c r="C154" s="322">
        <v>0.1</v>
      </c>
      <c r="G154" s="12" t="s">
        <v>613</v>
      </c>
      <c r="H154" s="12" t="s">
        <v>614</v>
      </c>
    </row>
    <row r="155">
      <c r="A155" s="12" t="s">
        <v>615</v>
      </c>
      <c r="B155" s="12" t="s">
        <v>616</v>
      </c>
      <c r="C155" s="322">
        <v>0.6</v>
      </c>
      <c r="G155" s="12" t="s">
        <v>613</v>
      </c>
      <c r="H155" s="12" t="s">
        <v>617</v>
      </c>
    </row>
    <row r="156">
      <c r="A156" s="12" t="s">
        <v>618</v>
      </c>
      <c r="B156" s="12" t="s">
        <v>619</v>
      </c>
      <c r="C156" s="322">
        <v>0.3</v>
      </c>
      <c r="G156" s="12" t="s">
        <v>613</v>
      </c>
      <c r="H156" s="12" t="s">
        <v>620</v>
      </c>
    </row>
    <row r="157">
      <c r="A157" s="12" t="s">
        <v>621</v>
      </c>
      <c r="B157" s="12" t="s">
        <v>622</v>
      </c>
      <c r="C157" s="322" t="s">
        <v>623</v>
      </c>
      <c r="D157" s="324"/>
      <c r="E157" s="324"/>
      <c r="F157" s="324"/>
      <c r="G157" s="12" t="s">
        <v>577</v>
      </c>
      <c r="H157" s="12" t="s">
        <v>624</v>
      </c>
    </row>
    <row r="158">
      <c r="A158" s="12" t="s">
        <v>625</v>
      </c>
      <c r="B158" s="12" t="s">
        <v>626</v>
      </c>
      <c r="C158" s="322" t="s">
        <v>627</v>
      </c>
      <c r="D158" s="324"/>
      <c r="E158" s="324"/>
      <c r="F158" s="324"/>
      <c r="H158" s="12" t="s">
        <v>628</v>
      </c>
    </row>
  </sheetData>
  <drawing r:id="rId1"/>
</worksheet>
</file>