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brah\Documents\"/>
    </mc:Choice>
  </mc:AlternateContent>
  <xr:revisionPtr revIDLastSave="0" documentId="13_ncr:1_{9B292E1D-3DEA-43B7-9E7F-5AEE1C4ADCD6}" xr6:coauthVersionLast="46" xr6:coauthVersionMax="46" xr10:uidLastSave="{00000000-0000-0000-0000-000000000000}"/>
  <bookViews>
    <workbookView xWindow="-120" yWindow="-120" windowWidth="20640" windowHeight="11160" xr2:uid="{4FB98A57-AC63-46A3-A9FB-90C0576ADC96}"/>
  </bookViews>
  <sheets>
    <sheet name="Ders Bilgileri Tablosu" sheetId="1" r:id="rId1"/>
    <sheet name="DevamÇizelgesi" sheetId="2" r:id="rId2"/>
    <sheet name="NotHarf" sheetId="3" r:id="rId3"/>
  </sheets>
  <definedNames>
    <definedName name="devam_katkı">DevamÇizelgesi!$P$7:$P$37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" l="1"/>
  <c r="N24" i="1"/>
  <c r="N23" i="1"/>
  <c r="N22" i="1"/>
  <c r="N21" i="1"/>
  <c r="N20" i="1"/>
  <c r="N19" i="1"/>
  <c r="N18" i="1"/>
  <c r="N17" i="1"/>
  <c r="N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I16" i="1"/>
  <c r="J16" i="1" s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O10" i="2"/>
  <c r="O11" i="2"/>
  <c r="P11" i="2" s="1"/>
  <c r="O12" i="2"/>
  <c r="O13" i="2"/>
  <c r="P13" i="2" s="1"/>
  <c r="O14" i="2"/>
  <c r="O15" i="2"/>
  <c r="P15" i="2" s="1"/>
  <c r="O16" i="2"/>
  <c r="O17" i="2"/>
  <c r="P17" i="2" s="1"/>
  <c r="O18" i="2"/>
  <c r="O19" i="2"/>
  <c r="P19" i="2" s="1"/>
  <c r="O20" i="2"/>
  <c r="O21" i="2"/>
  <c r="P21" i="2" s="1"/>
  <c r="O22" i="2"/>
  <c r="O23" i="2"/>
  <c r="P23" i="2" s="1"/>
  <c r="O24" i="2"/>
  <c r="O25" i="2"/>
  <c r="P25" i="2" s="1"/>
  <c r="O26" i="2"/>
  <c r="O27" i="2"/>
  <c r="P27" i="2" s="1"/>
  <c r="O28" i="2"/>
  <c r="O29" i="2"/>
  <c r="P29" i="2" s="1"/>
  <c r="O30" i="2"/>
  <c r="O31" i="2"/>
  <c r="P31" i="2" s="1"/>
  <c r="O32" i="2"/>
  <c r="O33" i="2"/>
  <c r="P33" i="2" s="1"/>
  <c r="O34" i="2"/>
  <c r="O35" i="2"/>
  <c r="P35" i="2" s="1"/>
  <c r="O36" i="2"/>
  <c r="O37" i="2"/>
  <c r="P37" i="2" s="1"/>
  <c r="O9" i="2"/>
  <c r="O8" i="2"/>
  <c r="P8" i="2" s="1"/>
  <c r="P12" i="2"/>
  <c r="P14" i="2"/>
  <c r="P16" i="2"/>
  <c r="P18" i="2"/>
  <c r="P20" i="2"/>
  <c r="P22" i="2"/>
  <c r="P24" i="2"/>
  <c r="P26" i="2"/>
  <c r="P28" i="2"/>
  <c r="P30" i="2"/>
  <c r="P32" i="2"/>
  <c r="P34" i="2"/>
  <c r="P36" i="2"/>
  <c r="P10" i="2"/>
  <c r="P9" i="2"/>
  <c r="K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A60CF2-7DCA-4B74-BBCC-CBE14F4C4EB2}" keepAlive="1" name="Sorgu - Devam Çizelgesi" description="Çalışma kitabındaki 'Devam Çizelgesi' sorgusuna yönelik bağlantı." type="5" refreshedVersion="6" background="1">
    <dbPr connection="Provider=Microsoft.Mashup.OleDb.1;Data Source=$Workbook$;Location=&quot;Devam Çizelgesi&quot;;Extended Properties=&quot;&quot;" command="SELECT * FROM [Devam Çizelgesi]"/>
  </connection>
</connections>
</file>

<file path=xl/sharedStrings.xml><?xml version="1.0" encoding="utf-8"?>
<sst xmlns="http://schemas.openxmlformats.org/spreadsheetml/2006/main" count="97" uniqueCount="70">
  <si>
    <t>İ</t>
  </si>
  <si>
    <t>D</t>
  </si>
  <si>
    <t>R</t>
  </si>
  <si>
    <t>S</t>
  </si>
  <si>
    <t>B</t>
  </si>
  <si>
    <t>A</t>
  </si>
  <si>
    <t>H</t>
  </si>
  <si>
    <t>M</t>
  </si>
  <si>
    <t>Ders Bilgileri Tablosu</t>
  </si>
  <si>
    <t>NO</t>
  </si>
  <si>
    <t>Adı Soyadı</t>
  </si>
  <si>
    <t>Odev</t>
  </si>
  <si>
    <t>Vize</t>
  </si>
  <si>
    <t>Devam Katkı</t>
  </si>
  <si>
    <t>Web Not</t>
  </si>
  <si>
    <t>Final</t>
  </si>
  <si>
    <t>Toplam NOT</t>
  </si>
  <si>
    <t>HARFLER</t>
  </si>
  <si>
    <t>KARNE NOTU</t>
  </si>
  <si>
    <t>HARF</t>
  </si>
  <si>
    <t>ADET</t>
  </si>
  <si>
    <t>x</t>
  </si>
  <si>
    <t>Neslihen Akbebe</t>
  </si>
  <si>
    <t>AA</t>
  </si>
  <si>
    <t>Sisden Behse</t>
  </si>
  <si>
    <t>BA</t>
  </si>
  <si>
    <t>Songol Bitkin</t>
  </si>
  <si>
    <t>BB</t>
  </si>
  <si>
    <t>Behiye Cockin</t>
  </si>
  <si>
    <t>CB</t>
  </si>
  <si>
    <t>Envec Denic</t>
  </si>
  <si>
    <t>CC</t>
  </si>
  <si>
    <t>Yesnic Esnecey</t>
  </si>
  <si>
    <t>DC</t>
  </si>
  <si>
    <t>Atenic Gon</t>
  </si>
  <si>
    <t>DD</t>
  </si>
  <si>
    <t>Nicses Gonec</t>
  </si>
  <si>
    <t>FD</t>
  </si>
  <si>
    <t>Sevgi Gocey</t>
  </si>
  <si>
    <t>FF</t>
  </si>
  <si>
    <t>Kezben Gozel</t>
  </si>
  <si>
    <t>NA</t>
  </si>
  <si>
    <t>Fetne Nezli Kecee</t>
  </si>
  <si>
    <t>Golnic Kecedinen</t>
  </si>
  <si>
    <t>Cenen Kecegöz</t>
  </si>
  <si>
    <t>Betol Kecekeye</t>
  </si>
  <si>
    <t>Ayce Kecetekin</t>
  </si>
  <si>
    <t>Fiden Keye</t>
  </si>
  <si>
    <t>Secep Kilis</t>
  </si>
  <si>
    <t>A. Yisit Kitlice</t>
  </si>
  <si>
    <t>Yesin Kosokficet</t>
  </si>
  <si>
    <t>Hoseyin Minci</t>
  </si>
  <si>
    <t>Sechet Ocdi</t>
  </si>
  <si>
    <t>Enceh Ocnen</t>
  </si>
  <si>
    <t>Sede Oskey</t>
  </si>
  <si>
    <t>Becne Öz</t>
  </si>
  <si>
    <t>Enine Sezen</t>
  </si>
  <si>
    <t>Yilnez Soysel</t>
  </si>
  <si>
    <t>Selnen Cengol</t>
  </si>
  <si>
    <t>Heniyet Tincel</t>
  </si>
  <si>
    <t>Alpecen Yendi</t>
  </si>
  <si>
    <t>Hilel Bektecec</t>
  </si>
  <si>
    <t>E</t>
  </si>
  <si>
    <t>T</t>
  </si>
  <si>
    <t>N</t>
  </si>
  <si>
    <t>Devam Çizelgesi</t>
  </si>
  <si>
    <t>Devamsızlık</t>
  </si>
  <si>
    <t>Toplama Katkı</t>
  </si>
  <si>
    <t xml:space="preserve">HARF </t>
  </si>
  <si>
    <t xml:space="preserve">HARF İÇİN  EN DÜŞÜK NOT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</si>
</sst>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/m;@"/>
  </numFmts>
  <fonts count="6" x14ac:knownFonts="1"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i/>
      <sz val="11"/>
      <color rgb="FF7F7F7F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8"/>
      <color theme="1"/>
      <name val="Arial"/>
      <family val="2"/>
      <charset val="162"/>
    </font>
    <font>
      <b/>
      <sz val="15"/>
      <color theme="3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/>
    <xf numFmtId="0" fontId="5" fillId="0" borderId="2" applyNumberFormat="0" applyFill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5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5" fillId="0" borderId="2" xfId="3" applyAlignment="1">
      <alignment horizontal="center"/>
    </xf>
    <xf numFmtId="0" fontId="4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</cellXfs>
  <cellStyles count="4">
    <cellStyle name="Ana Başlık" xfId="1" builtinId="15"/>
    <cellStyle name="Başlık 1" xfId="3" builtinId="16"/>
    <cellStyle name="Normal" xfId="0" builtinId="0"/>
    <cellStyle name="Stil 1" xfId="2" xr:uid="{919FF3D1-6C22-429A-BD48-D976DE897CCF}"/>
  </cellStyles>
  <dxfs count="18">
    <dxf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C2F9DB-CD39-4AA0-B8C2-D06DE1E1C842}" name="Tablo8" displayName="Tablo8" ref="A16:N45" headerRowCount="0" totalsRowShown="0" headerRowDxfId="17" dataDxfId="16">
  <tableColumns count="14">
    <tableColumn id="1" xr3:uid="{579B3B26-D940-460E-8F5C-CF90348E7E1A}" name="Sütun1" dataDxfId="15"/>
    <tableColumn id="2" xr3:uid="{6CD5B33E-C746-467F-817F-6C175C1EF373}" name="Sütun2" dataDxfId="14"/>
    <tableColumn id="3" xr3:uid="{7545B89B-22E3-47F2-89C8-E0FF67857B99}" name="Sütun3" dataDxfId="13"/>
    <tableColumn id="4" xr3:uid="{019EDAF4-D62C-4127-AB84-873A7C5E3DD1}" name="Sütun4" dataDxfId="12"/>
    <tableColumn id="5" xr3:uid="{91072384-3BF4-4D23-8199-5E6D68874470}" name="Sütun5" dataDxfId="11"/>
    <tableColumn id="6" xr3:uid="{1C880704-77F2-45E2-8B8A-7358796FA1EF}" name="Sütun6" dataDxfId="10">
      <calculatedColumnFormula>DevamÇizelgesi!P8</calculatedColumnFormula>
    </tableColumn>
    <tableColumn id="7" xr3:uid="{C3DFEE01-21F0-41A9-AA9E-ECAC1D09B871}" name="Sütun7" dataDxfId="9"/>
    <tableColumn id="8" xr3:uid="{CC264905-C9BB-4461-95AC-1D67BE54BB97}" name="Sütun8" dataDxfId="8"/>
    <tableColumn id="9" xr3:uid="{EADFCC84-17F6-4020-B4B8-48500A72BAED}" name="Sütun9" dataDxfId="7">
      <calculatedColumnFormula>(D16*20/25)+(E16*20/25)+F16+G16+(H16*2)</calculatedColumnFormula>
    </tableColumn>
    <tableColumn id="10" xr3:uid="{439399AD-18E7-402F-BE0A-2C01D0BE2C72}" name="Sütun10" dataDxfId="6">
      <calculatedColumnFormula>IF(DevamÇizelgesi!O9&gt;4,"NA",LOOKUP(I16,{0,49,54,59,64,74,79,84,89},{"FF","FD","DD","DC","CC","CB","BB","BA","AA"}))</calculatedColumnFormula>
    </tableColumn>
    <tableColumn id="11" xr3:uid="{F1EFE41A-D035-439D-9AB3-3DF3F5FC0833}" name="Sütun11" dataDxfId="5">
      <calculatedColumnFormula>J16</calculatedColumnFormula>
    </tableColumn>
    <tableColumn id="12" xr3:uid="{40199126-4F9D-4D87-805E-63605E57A337}" name="Sütun12" dataDxfId="4"/>
    <tableColumn id="13" xr3:uid="{F6D95557-8DBB-4486-8A24-D924E16275CF}" name="Sütun13" dataDxfId="3"/>
    <tableColumn id="14" xr3:uid="{8DAAC1A9-874D-4FF2-8003-397B32E5F2E2}" name="Sütun14" dataDxfId="2">
      <calculatedColumnFormula>COUNTIF(J15:J44,"AA")</calculatedColumnFormula>
    </tableColumn>
  </tableColumns>
  <tableStyleInfo name="TableStyleLight15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EF458E9-7E06-43AB-A2AC-E8F9B0ECA50C}" name="Tablo11" displayName="Tablo11" ref="A2:B10" headerRowCount="0" totalsRowShown="0">
  <tableColumns count="2">
    <tableColumn id="1" xr3:uid="{A6A207F4-FD4D-4D7B-8365-83AD610E8155}" name="Sütun1" dataDxfId="1"/>
    <tableColumn id="2" xr3:uid="{0642F823-7B17-454F-B586-6131010F09CB}" name="Sütun2" dataDxfId="0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03214-740A-401C-8D57-2AA24F5671D7}">
  <dimension ref="A1:N45"/>
  <sheetViews>
    <sheetView tabSelected="1" topLeftCell="A7" workbookViewId="0">
      <selection activeCell="M17" sqref="M17"/>
    </sheetView>
  </sheetViews>
  <sheetFormatPr defaultRowHeight="15" x14ac:dyDescent="0.25"/>
  <cols>
    <col min="1" max="1" width="9.85546875" customWidth="1"/>
    <col min="2" max="2" width="2.140625" customWidth="1"/>
    <col min="3" max="3" width="15.42578125" customWidth="1"/>
    <col min="4" max="5" width="9.28515625" customWidth="1"/>
    <col min="6" max="6" width="15" customWidth="1"/>
    <col min="7" max="7" width="10.28515625" customWidth="1"/>
    <col min="8" max="8" width="10.7109375" customWidth="1"/>
    <col min="9" max="9" width="16.140625" customWidth="1"/>
    <col min="10" max="10" width="14.140625" customWidth="1"/>
    <col min="11" max="11" width="15.85546875" customWidth="1"/>
    <col min="12" max="14" width="10.28515625" customWidth="1"/>
  </cols>
  <sheetData>
    <row r="1" spans="1:14" x14ac:dyDescent="0.25">
      <c r="A1" s="1" t="s">
        <v>0</v>
      </c>
    </row>
    <row r="2" spans="1:14" x14ac:dyDescent="0.25">
      <c r="A2" t="s">
        <v>1</v>
      </c>
    </row>
    <row r="3" spans="1:14" x14ac:dyDescent="0.25">
      <c r="A3" t="s">
        <v>2</v>
      </c>
    </row>
    <row r="4" spans="1:14" x14ac:dyDescent="0.25">
      <c r="A4" t="s">
        <v>0</v>
      </c>
    </row>
    <row r="5" spans="1:14" x14ac:dyDescent="0.25">
      <c r="A5" t="s">
        <v>3</v>
      </c>
    </row>
    <row r="7" spans="1:14" x14ac:dyDescent="0.25">
      <c r="A7" t="s">
        <v>0</v>
      </c>
    </row>
    <row r="8" spans="1:14" x14ac:dyDescent="0.25">
      <c r="A8" t="s">
        <v>4</v>
      </c>
    </row>
    <row r="9" spans="1:14" x14ac:dyDescent="0.25">
      <c r="A9" t="s">
        <v>2</v>
      </c>
    </row>
    <row r="10" spans="1:14" x14ac:dyDescent="0.25">
      <c r="A10" t="s">
        <v>5</v>
      </c>
    </row>
    <row r="11" spans="1:14" x14ac:dyDescent="0.25">
      <c r="A11" t="s">
        <v>6</v>
      </c>
    </row>
    <row r="12" spans="1:14" x14ac:dyDescent="0.25">
      <c r="A12" t="s">
        <v>0</v>
      </c>
    </row>
    <row r="13" spans="1:14" x14ac:dyDescent="0.25">
      <c r="A13" t="s">
        <v>7</v>
      </c>
    </row>
    <row r="14" spans="1:14" ht="20.25" thickBot="1" x14ac:dyDescent="0.35">
      <c r="A14" s="8" t="s">
        <v>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ht="15.75" thickTop="1" x14ac:dyDescent="0.25">
      <c r="A15" t="s">
        <v>9</v>
      </c>
      <c r="C15" t="s">
        <v>10</v>
      </c>
      <c r="D15" t="s">
        <v>11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17</v>
      </c>
      <c r="K15" t="s">
        <v>18</v>
      </c>
      <c r="M15" t="s">
        <v>19</v>
      </c>
      <c r="N15" t="s">
        <v>20</v>
      </c>
    </row>
    <row r="16" spans="1:14" x14ac:dyDescent="0.25">
      <c r="A16" s="2">
        <v>60104001</v>
      </c>
      <c r="B16" s="2" t="s">
        <v>21</v>
      </c>
      <c r="C16" s="2" t="s">
        <v>22</v>
      </c>
      <c r="D16" s="2">
        <v>21</v>
      </c>
      <c r="E16" s="2">
        <v>22</v>
      </c>
      <c r="F16" s="6" t="str">
        <f>DevamÇizelgesi!P8</f>
        <v>2</v>
      </c>
      <c r="G16" s="2">
        <v>10</v>
      </c>
      <c r="H16" s="2">
        <v>14</v>
      </c>
      <c r="I16" s="2">
        <f t="shared" ref="I16:I45" si="0">(D16*20/25)+(E16*20/25)+F16+G16+(H16*2)</f>
        <v>74.400000000000006</v>
      </c>
      <c r="J16" s="7" t="str">
        <f>IF(DevamÇizelgesi!O9&gt;4,"NA",LOOKUP(I16,{0,49,54,59,64,74,79,84,89},{"FF","FD","DD","DC","CC","CB","BB","BA","AA"}))</f>
        <v>CB</v>
      </c>
      <c r="K16" s="2" t="str">
        <f t="shared" ref="K16:K45" si="1">J16</f>
        <v>CB</v>
      </c>
      <c r="L16" s="2"/>
      <c r="M16" s="2" t="s">
        <v>23</v>
      </c>
      <c r="N16" s="2">
        <f>IF(M16="AA",COUNTIF(J16:J45,"AA"),"0")</f>
        <v>6</v>
      </c>
    </row>
    <row r="17" spans="1:14" x14ac:dyDescent="0.25">
      <c r="A17" s="2">
        <v>60104003</v>
      </c>
      <c r="B17" s="2"/>
      <c r="C17" s="2" t="s">
        <v>24</v>
      </c>
      <c r="D17" s="2">
        <v>23</v>
      </c>
      <c r="E17" s="2">
        <v>13</v>
      </c>
      <c r="F17" s="6" t="str">
        <f>DevamÇizelgesi!P9</f>
        <v>1</v>
      </c>
      <c r="G17" s="2">
        <v>10</v>
      </c>
      <c r="H17" s="2">
        <v>18</v>
      </c>
      <c r="I17" s="2">
        <f t="shared" si="0"/>
        <v>75.8</v>
      </c>
      <c r="J17" s="7" t="str">
        <f>IF(DevamÇizelgesi!O10&gt;4,"NA",LOOKUP(I17,{0,49,54,59,64,74,79,84,89},{"FF","FD","DD","DC","CC","CB","BB","BA","AA"}))</f>
        <v>CB</v>
      </c>
      <c r="K17" s="2" t="str">
        <f t="shared" si="1"/>
        <v>CB</v>
      </c>
      <c r="L17" s="2"/>
      <c r="M17" s="2" t="s">
        <v>25</v>
      </c>
      <c r="N17" s="2">
        <f>IF(M17="BA",COUNTIF(J16:J45,"BA"),"0")</f>
        <v>3</v>
      </c>
    </row>
    <row r="18" spans="1:14" x14ac:dyDescent="0.25">
      <c r="A18" s="2">
        <v>60104004</v>
      </c>
      <c r="B18" s="2" t="s">
        <v>21</v>
      </c>
      <c r="C18" s="2" t="s">
        <v>26</v>
      </c>
      <c r="D18" s="2">
        <v>21</v>
      </c>
      <c r="E18" s="2">
        <v>21</v>
      </c>
      <c r="F18" s="6" t="str">
        <f>DevamÇizelgesi!P10</f>
        <v>3</v>
      </c>
      <c r="G18" s="2">
        <v>10</v>
      </c>
      <c r="H18" s="2">
        <v>12</v>
      </c>
      <c r="I18" s="2">
        <f t="shared" si="0"/>
        <v>70.599999999999994</v>
      </c>
      <c r="J18" s="7" t="str">
        <f>IF(DevamÇizelgesi!O11&gt;4,"NA",LOOKUP(I18,{0,49,54,59,64,74,79,84,89},{"FF","FD","DD","DC","CC","CB","BB","BA","AA"}))</f>
        <v>CC</v>
      </c>
      <c r="K18" s="2" t="str">
        <f t="shared" si="1"/>
        <v>CC</v>
      </c>
      <c r="L18" s="2"/>
      <c r="M18" s="2" t="s">
        <v>27</v>
      </c>
      <c r="N18" s="2">
        <f>IF(M18="BB",COUNTIF(J16:J45,"BB"),"0")</f>
        <v>2</v>
      </c>
    </row>
    <row r="19" spans="1:14" x14ac:dyDescent="0.25">
      <c r="A19" s="2">
        <v>60104005</v>
      </c>
      <c r="B19" s="2"/>
      <c r="C19" s="2" t="s">
        <v>28</v>
      </c>
      <c r="D19" s="2">
        <v>21</v>
      </c>
      <c r="E19" s="2">
        <v>22</v>
      </c>
      <c r="F19" s="6" t="str">
        <f>DevamÇizelgesi!P11</f>
        <v>3</v>
      </c>
      <c r="G19" s="2">
        <v>10</v>
      </c>
      <c r="H19" s="2">
        <v>22</v>
      </c>
      <c r="I19" s="2">
        <f t="shared" si="0"/>
        <v>91.4</v>
      </c>
      <c r="J19" s="7" t="str">
        <f>IF(DevamÇizelgesi!O12&gt;4,"NA",LOOKUP(I19,{0,49,54,59,64,74,79,84,89},{"FF","FD","DD","DC","CC","CB","BB","BA","AA"}))</f>
        <v>AA</v>
      </c>
      <c r="K19" s="2" t="str">
        <f t="shared" si="1"/>
        <v>AA</v>
      </c>
      <c r="L19" s="2"/>
      <c r="M19" s="2" t="s">
        <v>29</v>
      </c>
      <c r="N19" s="2">
        <f>IF(M19="CB",COUNTIF(J16:J45,"CB"),"0")</f>
        <v>4</v>
      </c>
    </row>
    <row r="20" spans="1:14" x14ac:dyDescent="0.25">
      <c r="A20" s="2">
        <v>60104006</v>
      </c>
      <c r="B20" s="2"/>
      <c r="C20" s="2" t="s">
        <v>30</v>
      </c>
      <c r="D20" s="2">
        <v>19</v>
      </c>
      <c r="E20" s="2">
        <v>22</v>
      </c>
      <c r="F20" s="6" t="str">
        <f>DevamÇizelgesi!P12</f>
        <v>4</v>
      </c>
      <c r="G20" s="2">
        <v>15</v>
      </c>
      <c r="H20" s="2">
        <v>22</v>
      </c>
      <c r="I20" s="2">
        <f t="shared" si="0"/>
        <v>95.8</v>
      </c>
      <c r="J20" s="7" t="str">
        <f>IF(DevamÇizelgesi!O13&gt;4,"NA",LOOKUP(I20,{0,49,54,59,64,74,79,84,89},{"FF","FD","DD","DC","CC","CB","BB","BA","AA"}))</f>
        <v>AA</v>
      </c>
      <c r="K20" s="2" t="str">
        <f t="shared" si="1"/>
        <v>AA</v>
      </c>
      <c r="L20" s="2"/>
      <c r="M20" s="2" t="s">
        <v>31</v>
      </c>
      <c r="N20" s="2">
        <f>IF(M20="CC",COUNTIF(J16:J45,"CC"),"0")</f>
        <v>7</v>
      </c>
    </row>
    <row r="21" spans="1:14" x14ac:dyDescent="0.25">
      <c r="A21" s="2">
        <v>60104007</v>
      </c>
      <c r="B21" s="2"/>
      <c r="C21" s="2" t="s">
        <v>32</v>
      </c>
      <c r="D21" s="2">
        <v>21</v>
      </c>
      <c r="E21" s="2">
        <v>22</v>
      </c>
      <c r="F21" s="6" t="str">
        <f>DevamÇizelgesi!P13</f>
        <v>4</v>
      </c>
      <c r="G21" s="2">
        <v>10</v>
      </c>
      <c r="H21" s="2">
        <v>18</v>
      </c>
      <c r="I21" s="2">
        <f t="shared" si="0"/>
        <v>84.4</v>
      </c>
      <c r="J21" s="7" t="str">
        <f>IF(DevamÇizelgesi!O14&gt;4,"NA",LOOKUP(I21,{0,49,54,59,64,74,79,84,89},{"FF","FD","DD","DC","CC","CB","BB","BA","AA"}))</f>
        <v>BA</v>
      </c>
      <c r="K21" s="2" t="str">
        <f t="shared" si="1"/>
        <v>BA</v>
      </c>
      <c r="L21" s="2"/>
      <c r="M21" s="2" t="s">
        <v>33</v>
      </c>
      <c r="N21" s="2">
        <f>IF(M21="DC",COUNTIF(J16:J45,"DC"),"0")</f>
        <v>3</v>
      </c>
    </row>
    <row r="22" spans="1:14" x14ac:dyDescent="0.25">
      <c r="A22" s="2">
        <v>60104008</v>
      </c>
      <c r="B22" s="2" t="s">
        <v>21</v>
      </c>
      <c r="C22" s="2" t="s">
        <v>34</v>
      </c>
      <c r="D22" s="2">
        <v>21</v>
      </c>
      <c r="E22" s="2">
        <v>13</v>
      </c>
      <c r="F22" s="6" t="str">
        <f>DevamÇizelgesi!P14</f>
        <v>4</v>
      </c>
      <c r="G22" s="2">
        <v>9</v>
      </c>
      <c r="H22" s="2">
        <v>16</v>
      </c>
      <c r="I22" s="2">
        <f t="shared" si="0"/>
        <v>72.2</v>
      </c>
      <c r="J22" s="7" t="str">
        <f>IF(DevamÇizelgesi!O15&gt;4,"NA",LOOKUP(I22,{0,49,54,59,64,74,79,84,89},{"FF","FD","DD","DC","CC","CB","BB","BA","AA"}))</f>
        <v>CC</v>
      </c>
      <c r="K22" s="2" t="str">
        <f t="shared" si="1"/>
        <v>CC</v>
      </c>
      <c r="L22" s="2"/>
      <c r="M22" s="2" t="s">
        <v>35</v>
      </c>
      <c r="N22" s="2">
        <f>IF(M22="DD",COUNTIF(J16:J45,"DD"),"0")</f>
        <v>1</v>
      </c>
    </row>
    <row r="23" spans="1:14" x14ac:dyDescent="0.25">
      <c r="A23" s="2">
        <v>60104009</v>
      </c>
      <c r="B23" s="2"/>
      <c r="C23" s="2" t="s">
        <v>36</v>
      </c>
      <c r="D23" s="2">
        <v>21</v>
      </c>
      <c r="E23" s="2">
        <v>13</v>
      </c>
      <c r="F23" s="6" t="str">
        <f>DevamÇizelgesi!P15</f>
        <v>2</v>
      </c>
      <c r="G23" s="2">
        <v>10</v>
      </c>
      <c r="H23" s="2">
        <v>16</v>
      </c>
      <c r="I23" s="2">
        <f t="shared" si="0"/>
        <v>71.2</v>
      </c>
      <c r="J23" s="7" t="str">
        <f>IF(DevamÇizelgesi!O16&gt;4,"NA",LOOKUP(I23,{0,49,54,59,64,74,79,84,89},{"FF","FD","DD","DC","CC","CB","BB","BA","AA"}))</f>
        <v>CC</v>
      </c>
      <c r="K23" s="2" t="str">
        <f t="shared" si="1"/>
        <v>CC</v>
      </c>
      <c r="L23" s="2"/>
      <c r="M23" s="2" t="s">
        <v>37</v>
      </c>
      <c r="N23" s="2">
        <f>IF(M23="FD",COUNTIF(J16:J45,"FD"),"0")</f>
        <v>1</v>
      </c>
    </row>
    <row r="24" spans="1:14" x14ac:dyDescent="0.25">
      <c r="A24" s="2">
        <v>60104010</v>
      </c>
      <c r="B24" s="2"/>
      <c r="C24" s="2" t="s">
        <v>38</v>
      </c>
      <c r="D24" s="2">
        <v>19</v>
      </c>
      <c r="E24" s="2">
        <v>22</v>
      </c>
      <c r="F24" s="6" t="str">
        <f>DevamÇizelgesi!P16</f>
        <v>4</v>
      </c>
      <c r="G24" s="2">
        <v>10</v>
      </c>
      <c r="H24" s="2">
        <v>20</v>
      </c>
      <c r="I24" s="2">
        <f t="shared" si="0"/>
        <v>86.8</v>
      </c>
      <c r="J24" s="7" t="str">
        <f>IF(DevamÇizelgesi!O17&gt;4,"NA",LOOKUP(I24,{0,49,54,59,64,74,79,84,89},{"FF","FD","DD","DC","CC","CB","BB","BA","AA"}))</f>
        <v>BA</v>
      </c>
      <c r="K24" s="2" t="str">
        <f t="shared" si="1"/>
        <v>BA</v>
      </c>
      <c r="L24" s="2"/>
      <c r="M24" s="2" t="s">
        <v>39</v>
      </c>
      <c r="N24" s="2">
        <f>IF(M24="FF",COUNTIF(J16:J45,"FF"),"0")</f>
        <v>1</v>
      </c>
    </row>
    <row r="25" spans="1:14" x14ac:dyDescent="0.25">
      <c r="A25" s="2">
        <v>60104011</v>
      </c>
      <c r="B25" s="2"/>
      <c r="C25" s="2" t="s">
        <v>40</v>
      </c>
      <c r="D25" s="2">
        <v>21</v>
      </c>
      <c r="E25" s="2">
        <v>13</v>
      </c>
      <c r="F25" s="6" t="str">
        <f>DevamÇizelgesi!P17</f>
        <v>2</v>
      </c>
      <c r="G25" s="2">
        <v>10</v>
      </c>
      <c r="H25" s="2">
        <v>20</v>
      </c>
      <c r="I25" s="2">
        <f t="shared" si="0"/>
        <v>79.2</v>
      </c>
      <c r="J25" s="7" t="str">
        <f>IF(DevamÇizelgesi!O18&gt;4,"NA",LOOKUP(I25,{0,49,54,59,64,74,79,84,89},{"FF","FD","DD","DC","CC","CB","BB","BA","AA"}))</f>
        <v>BB</v>
      </c>
      <c r="K25" s="2" t="str">
        <f t="shared" si="1"/>
        <v>BB</v>
      </c>
      <c r="L25" s="2"/>
      <c r="M25" s="2" t="s">
        <v>41</v>
      </c>
      <c r="N25" s="2">
        <f>IF(M25="NA",COUNTIF(J16:J45,"NA"),"0")</f>
        <v>2</v>
      </c>
    </row>
    <row r="26" spans="1:14" x14ac:dyDescent="0.25">
      <c r="A26" s="2">
        <v>60104012</v>
      </c>
      <c r="B26" s="2" t="s">
        <v>21</v>
      </c>
      <c r="C26" s="2" t="s">
        <v>42</v>
      </c>
      <c r="D26" s="2">
        <v>23</v>
      </c>
      <c r="E26" s="2">
        <v>22</v>
      </c>
      <c r="F26" s="6" t="str">
        <f>DevamÇizelgesi!P18</f>
        <v>4</v>
      </c>
      <c r="G26" s="2">
        <v>10</v>
      </c>
      <c r="H26" s="2">
        <v>22</v>
      </c>
      <c r="I26" s="2">
        <f t="shared" si="0"/>
        <v>94</v>
      </c>
      <c r="J26" s="7" t="str">
        <f>IF(DevamÇizelgesi!O19&gt;4,"NA",LOOKUP(I26,{0,49,54,59,64,74,79,84,89},{"FF","FD","DD","DC","CC","CB","BB","BA","AA"}))</f>
        <v>AA</v>
      </c>
      <c r="K26" s="2" t="str">
        <f t="shared" si="1"/>
        <v>AA</v>
      </c>
      <c r="L26" s="2"/>
      <c r="M26" s="2"/>
      <c r="N26" s="2"/>
    </row>
    <row r="27" spans="1:14" x14ac:dyDescent="0.25">
      <c r="A27" s="2">
        <v>60104013</v>
      </c>
      <c r="B27" s="2"/>
      <c r="C27" s="2" t="s">
        <v>43</v>
      </c>
      <c r="D27" s="2">
        <v>21</v>
      </c>
      <c r="E27" s="2">
        <v>22</v>
      </c>
      <c r="F27" s="6" t="str">
        <f>DevamÇizelgesi!P19</f>
        <v>3</v>
      </c>
      <c r="G27" s="2">
        <v>10</v>
      </c>
      <c r="H27" s="2">
        <v>20</v>
      </c>
      <c r="I27" s="2">
        <f t="shared" si="0"/>
        <v>87.4</v>
      </c>
      <c r="J27" s="7" t="str">
        <f>IF(DevamÇizelgesi!O20&gt;4,"NA",LOOKUP(I27,{0,49,54,59,64,74,79,84,89},{"FF","FD","DD","DC","CC","CB","BB","BA","AA"}))</f>
        <v>BA</v>
      </c>
      <c r="K27" s="2" t="str">
        <f t="shared" si="1"/>
        <v>BA</v>
      </c>
      <c r="L27" s="2"/>
      <c r="M27" s="2"/>
      <c r="N27" s="2"/>
    </row>
    <row r="28" spans="1:14" x14ac:dyDescent="0.25">
      <c r="A28" s="2">
        <v>60104014</v>
      </c>
      <c r="B28" s="2"/>
      <c r="C28" s="2" t="s">
        <v>44</v>
      </c>
      <c r="D28" s="2">
        <v>21</v>
      </c>
      <c r="E28" s="2">
        <v>13</v>
      </c>
      <c r="F28" s="6" t="str">
        <f>DevamÇizelgesi!P20</f>
        <v>3</v>
      </c>
      <c r="G28" s="2">
        <v>10</v>
      </c>
      <c r="H28" s="2">
        <v>16</v>
      </c>
      <c r="I28" s="2">
        <f t="shared" si="0"/>
        <v>72.2</v>
      </c>
      <c r="J28" s="7" t="str">
        <f>IF(DevamÇizelgesi!O21&gt;4,"NA",LOOKUP(I28,{0,49,54,59,64,74,79,84,89},{"FF","FD","DD","DC","CC","CB","BB","BA","AA"}))</f>
        <v>CC</v>
      </c>
      <c r="K28" s="2" t="str">
        <f t="shared" si="1"/>
        <v>CC</v>
      </c>
      <c r="L28" s="2"/>
      <c r="M28" s="2"/>
      <c r="N28" s="2"/>
    </row>
    <row r="29" spans="1:14" x14ac:dyDescent="0.25">
      <c r="A29" s="2">
        <v>60104015</v>
      </c>
      <c r="B29" s="2" t="s">
        <v>21</v>
      </c>
      <c r="C29" s="2" t="s">
        <v>45</v>
      </c>
      <c r="D29" s="2">
        <v>11</v>
      </c>
      <c r="E29" s="2">
        <v>11</v>
      </c>
      <c r="F29" s="6" t="str">
        <f>DevamÇizelgesi!P21</f>
        <v>3</v>
      </c>
      <c r="G29" s="2">
        <v>5</v>
      </c>
      <c r="H29" s="2">
        <v>8</v>
      </c>
      <c r="I29" s="2">
        <f t="shared" si="0"/>
        <v>41.6</v>
      </c>
      <c r="J29" s="7" t="str">
        <f>IF(DevamÇizelgesi!O22&gt;4,"NA",LOOKUP(I29,{0,49,54,59,64,74,79,84,89},{"FF","FD","DD","DC","CC","CB","BB","BA","AA"}))</f>
        <v>NA</v>
      </c>
      <c r="K29" s="2" t="str">
        <f t="shared" si="1"/>
        <v>NA</v>
      </c>
      <c r="L29" s="2"/>
      <c r="M29" s="2"/>
      <c r="N29" s="2"/>
    </row>
    <row r="30" spans="1:14" x14ac:dyDescent="0.25">
      <c r="A30" s="2">
        <v>60104016</v>
      </c>
      <c r="B30" s="2"/>
      <c r="C30" s="2" t="s">
        <v>46</v>
      </c>
      <c r="D30" s="2">
        <v>19</v>
      </c>
      <c r="E30" s="2">
        <v>13</v>
      </c>
      <c r="F30" s="6" t="str">
        <f>DevamÇizelgesi!P22</f>
        <v>0</v>
      </c>
      <c r="G30" s="2">
        <v>8</v>
      </c>
      <c r="H30" s="2">
        <v>14</v>
      </c>
      <c r="I30" s="2">
        <f t="shared" si="0"/>
        <v>61.6</v>
      </c>
      <c r="J30" s="7" t="str">
        <f>IF(DevamÇizelgesi!O23&gt;4,"NA",LOOKUP(I30,{0,49,54,59,64,74,79,84,89},{"FF","FD","DD","DC","CC","CB","BB","BA","AA"}))</f>
        <v>DC</v>
      </c>
      <c r="K30" s="2" t="str">
        <f t="shared" si="1"/>
        <v>DC</v>
      </c>
      <c r="L30" s="2"/>
      <c r="M30" s="2"/>
      <c r="N30" s="2"/>
    </row>
    <row r="31" spans="1:14" x14ac:dyDescent="0.25">
      <c r="A31" s="2">
        <v>60104017</v>
      </c>
      <c r="B31" s="2"/>
      <c r="C31" s="2" t="s">
        <v>47</v>
      </c>
      <c r="D31" s="2">
        <v>21</v>
      </c>
      <c r="E31" s="2">
        <v>13</v>
      </c>
      <c r="F31" s="6" t="str">
        <f>DevamÇizelgesi!P23</f>
        <v>2</v>
      </c>
      <c r="G31" s="2">
        <v>5</v>
      </c>
      <c r="H31" s="2">
        <v>14</v>
      </c>
      <c r="I31" s="2">
        <f t="shared" si="0"/>
        <v>62.2</v>
      </c>
      <c r="J31" s="7" t="str">
        <f>IF(DevamÇizelgesi!O24&gt;4,"NA",LOOKUP(I31,{0,49,54,59,64,74,79,84,89},{"FF","FD","DD","DC","CC","CB","BB","BA","AA"}))</f>
        <v>DC</v>
      </c>
      <c r="K31" s="2" t="str">
        <f t="shared" si="1"/>
        <v>DC</v>
      </c>
      <c r="L31" s="2"/>
      <c r="M31" s="2"/>
      <c r="N31" s="2"/>
    </row>
    <row r="32" spans="1:14" x14ac:dyDescent="0.25">
      <c r="A32" s="2">
        <v>60104018</v>
      </c>
      <c r="B32" s="2" t="s">
        <v>21</v>
      </c>
      <c r="C32" s="2" t="s">
        <v>48</v>
      </c>
      <c r="D32" s="2">
        <v>23</v>
      </c>
      <c r="E32" s="2">
        <v>22</v>
      </c>
      <c r="F32" s="6" t="str">
        <f>DevamÇizelgesi!P24</f>
        <v>4</v>
      </c>
      <c r="G32" s="2">
        <v>10</v>
      </c>
      <c r="H32" s="2">
        <v>22</v>
      </c>
      <c r="I32" s="2">
        <f t="shared" si="0"/>
        <v>94</v>
      </c>
      <c r="J32" s="7" t="str">
        <f>IF(DevamÇizelgesi!O25&gt;4,"NA",LOOKUP(I32,{0,49,54,59,64,74,79,84,89},{"FF","FD","DD","DC","CC","CB","BB","BA","AA"}))</f>
        <v>AA</v>
      </c>
      <c r="K32" s="2" t="str">
        <f t="shared" si="1"/>
        <v>AA</v>
      </c>
      <c r="L32" s="2"/>
      <c r="M32" s="2"/>
      <c r="N32" s="2"/>
    </row>
    <row r="33" spans="1:14" x14ac:dyDescent="0.25">
      <c r="A33" s="2">
        <v>60104019</v>
      </c>
      <c r="B33" s="2" t="s">
        <v>21</v>
      </c>
      <c r="C33" s="2" t="s">
        <v>49</v>
      </c>
      <c r="D33" s="2">
        <v>14</v>
      </c>
      <c r="E33" s="2">
        <v>10</v>
      </c>
      <c r="F33" s="6" t="str">
        <f>DevamÇizelgesi!P25</f>
        <v>2</v>
      </c>
      <c r="G33" s="2">
        <v>8</v>
      </c>
      <c r="H33" s="2">
        <v>10</v>
      </c>
      <c r="I33" s="2">
        <f t="shared" si="0"/>
        <v>49.2</v>
      </c>
      <c r="J33" s="7" t="str">
        <f>IF(DevamÇizelgesi!O26&gt;4,"NA",LOOKUP(I33,{0,49,54,59,64,74,79,84,89},{"FF","FD","DD","DC","CC","CB","BB","BA","AA"}))</f>
        <v>FD</v>
      </c>
      <c r="K33" s="2" t="str">
        <f t="shared" si="1"/>
        <v>FD</v>
      </c>
      <c r="L33" s="2"/>
      <c r="M33" s="2"/>
      <c r="N33" s="2"/>
    </row>
    <row r="34" spans="1:14" x14ac:dyDescent="0.25">
      <c r="A34" s="2">
        <v>60104020</v>
      </c>
      <c r="B34" s="2" t="s">
        <v>21</v>
      </c>
      <c r="C34" s="2" t="s">
        <v>50</v>
      </c>
      <c r="D34" s="2">
        <v>17</v>
      </c>
      <c r="E34" s="2">
        <v>12</v>
      </c>
      <c r="F34" s="6" t="str">
        <f>DevamÇizelgesi!P26</f>
        <v>2</v>
      </c>
      <c r="G34" s="2">
        <v>10</v>
      </c>
      <c r="H34" s="2">
        <v>16</v>
      </c>
      <c r="I34" s="2">
        <f t="shared" si="0"/>
        <v>67.2</v>
      </c>
      <c r="J34" s="7" t="str">
        <f>IF(DevamÇizelgesi!O27&gt;4,"NA",LOOKUP(I34,{0,49,54,59,64,74,79,84,89},{"FF","FD","DD","DC","CC","CB","BB","BA","AA"}))</f>
        <v>CC</v>
      </c>
      <c r="K34" s="2" t="str">
        <f t="shared" si="1"/>
        <v>CC</v>
      </c>
      <c r="L34" s="2"/>
      <c r="M34" s="2"/>
      <c r="N34" s="2"/>
    </row>
    <row r="35" spans="1:14" x14ac:dyDescent="0.25">
      <c r="A35" s="2">
        <v>60104021</v>
      </c>
      <c r="B35" s="2"/>
      <c r="C35" s="2" t="s">
        <v>51</v>
      </c>
      <c r="D35" s="2">
        <v>17</v>
      </c>
      <c r="E35" s="2">
        <v>19</v>
      </c>
      <c r="F35" s="6" t="str">
        <f>DevamÇizelgesi!P27</f>
        <v>3</v>
      </c>
      <c r="G35" s="2">
        <v>10</v>
      </c>
      <c r="H35" s="2">
        <v>20</v>
      </c>
      <c r="I35" s="2">
        <f t="shared" si="0"/>
        <v>81.8</v>
      </c>
      <c r="J35" s="7" t="str">
        <f>IF(DevamÇizelgesi!O28&gt;4,"NA",LOOKUP(I35,{0,49,54,59,64,74,79,84,89},{"FF","FD","DD","DC","CC","CB","BB","BA","AA"}))</f>
        <v>BB</v>
      </c>
      <c r="K35" s="2" t="str">
        <f t="shared" si="1"/>
        <v>BB</v>
      </c>
      <c r="L35" s="2"/>
      <c r="M35" s="2"/>
      <c r="N35" s="2"/>
    </row>
    <row r="36" spans="1:14" x14ac:dyDescent="0.25">
      <c r="A36" s="2">
        <v>60104022</v>
      </c>
      <c r="B36" s="2" t="s">
        <v>21</v>
      </c>
      <c r="C36" s="2" t="s">
        <v>52</v>
      </c>
      <c r="D36" s="2">
        <v>17</v>
      </c>
      <c r="E36" s="2">
        <v>10</v>
      </c>
      <c r="F36" s="6" t="str">
        <f>DevamÇizelgesi!P28</f>
        <v>3</v>
      </c>
      <c r="G36" s="2">
        <v>10</v>
      </c>
      <c r="H36" s="2">
        <v>20</v>
      </c>
      <c r="I36" s="2">
        <f t="shared" si="0"/>
        <v>74.599999999999994</v>
      </c>
      <c r="J36" s="7" t="str">
        <f>IF(DevamÇizelgesi!O29&gt;4,"NA",LOOKUP(I36,{0,49,54,59,64,74,79,84,89},{"FF","FD","DD","DC","CC","CB","BB","BA","AA"}))</f>
        <v>CB</v>
      </c>
      <c r="K36" s="2" t="str">
        <f t="shared" si="1"/>
        <v>CB</v>
      </c>
      <c r="L36" s="2"/>
      <c r="M36" s="2"/>
      <c r="N36" s="2"/>
    </row>
    <row r="37" spans="1:14" x14ac:dyDescent="0.25">
      <c r="A37" s="2">
        <v>60104023</v>
      </c>
      <c r="B37" s="2"/>
      <c r="C37" s="2" t="s">
        <v>53</v>
      </c>
      <c r="D37" s="2">
        <v>21</v>
      </c>
      <c r="E37" s="2">
        <v>12</v>
      </c>
      <c r="F37" s="6" t="str">
        <f>DevamÇizelgesi!P29</f>
        <v>4</v>
      </c>
      <c r="G37" s="2">
        <v>10</v>
      </c>
      <c r="H37" s="2">
        <v>16</v>
      </c>
      <c r="I37" s="2">
        <f t="shared" si="0"/>
        <v>72.400000000000006</v>
      </c>
      <c r="J37" s="7" t="str">
        <f>IF(DevamÇizelgesi!O30&gt;4,"NA",LOOKUP(I37,{0,49,54,59,64,74,79,84,89},{"FF","FD","DD","DC","CC","CB","BB","BA","AA"}))</f>
        <v>CC</v>
      </c>
      <c r="K37" s="2" t="str">
        <f t="shared" si="1"/>
        <v>CC</v>
      </c>
      <c r="L37" s="2"/>
      <c r="M37" s="2"/>
      <c r="N37" s="2"/>
    </row>
    <row r="38" spans="1:14" x14ac:dyDescent="0.25">
      <c r="A38" s="2">
        <v>60104024</v>
      </c>
      <c r="B38" s="2" t="s">
        <v>21</v>
      </c>
      <c r="C38" s="2" t="s">
        <v>54</v>
      </c>
      <c r="D38" s="2">
        <v>17</v>
      </c>
      <c r="E38" s="2">
        <v>13</v>
      </c>
      <c r="F38" s="6" t="str">
        <f>DevamÇizelgesi!P30</f>
        <v>3</v>
      </c>
      <c r="G38" s="2">
        <v>10</v>
      </c>
      <c r="H38" s="2">
        <v>20</v>
      </c>
      <c r="I38" s="2">
        <f t="shared" si="0"/>
        <v>77</v>
      </c>
      <c r="J38" s="7" t="str">
        <f>IF(DevamÇizelgesi!O31&gt;4,"NA",LOOKUP(I38,{0,49,54,59,64,74,79,84,89},{"FF","FD","DD","DC","CC","CB","BB","BA","AA"}))</f>
        <v>CB</v>
      </c>
      <c r="K38" s="2" t="str">
        <f t="shared" si="1"/>
        <v>CB</v>
      </c>
      <c r="L38" s="2"/>
      <c r="M38" s="2"/>
      <c r="N38" s="2"/>
    </row>
    <row r="39" spans="1:14" x14ac:dyDescent="0.25">
      <c r="A39" s="2">
        <v>60104025</v>
      </c>
      <c r="B39" s="2"/>
      <c r="C39" s="2" t="s">
        <v>55</v>
      </c>
      <c r="D39" s="2">
        <v>17</v>
      </c>
      <c r="E39" s="2">
        <v>17</v>
      </c>
      <c r="F39" s="6" t="str">
        <f>DevamÇizelgesi!P31</f>
        <v>3</v>
      </c>
      <c r="G39" s="2">
        <v>2</v>
      </c>
      <c r="H39" s="2">
        <v>18</v>
      </c>
      <c r="I39" s="2">
        <f t="shared" si="0"/>
        <v>68.2</v>
      </c>
      <c r="J39" s="7" t="str">
        <f>IF(DevamÇizelgesi!O32&gt;4,"NA",LOOKUP(I39,{0,49,54,59,64,74,79,84,89},{"FF","FD","DD","DC","CC","CB","BB","BA","AA"}))</f>
        <v>CC</v>
      </c>
      <c r="K39" s="2" t="str">
        <f t="shared" si="1"/>
        <v>CC</v>
      </c>
      <c r="L39" s="2"/>
      <c r="M39" s="2"/>
      <c r="N39" s="2"/>
    </row>
    <row r="40" spans="1:14" x14ac:dyDescent="0.25">
      <c r="A40" s="2">
        <v>60104027</v>
      </c>
      <c r="B40" s="2"/>
      <c r="C40" s="2" t="s">
        <v>56</v>
      </c>
      <c r="D40" s="2">
        <v>17</v>
      </c>
      <c r="E40" s="2">
        <v>10</v>
      </c>
      <c r="F40" s="6" t="str">
        <f>DevamÇizelgesi!P32</f>
        <v>4</v>
      </c>
      <c r="G40" s="2">
        <v>10</v>
      </c>
      <c r="H40" s="2">
        <v>16</v>
      </c>
      <c r="I40" s="2">
        <f t="shared" si="0"/>
        <v>67.599999999999994</v>
      </c>
      <c r="J40" s="7" t="str">
        <f>IF(DevamÇizelgesi!O33&gt;4,"NA",LOOKUP(I40,{0,49,54,59,64,74,79,84,89},{"FF","FD","DD","DC","CC","CB","BB","BA","AA"}))</f>
        <v>NA</v>
      </c>
      <c r="K40" s="2" t="str">
        <f t="shared" si="1"/>
        <v>NA</v>
      </c>
      <c r="L40" s="2"/>
      <c r="M40" s="2"/>
      <c r="N40" s="2"/>
    </row>
    <row r="41" spans="1:14" x14ac:dyDescent="0.25">
      <c r="A41" s="2">
        <v>60104028</v>
      </c>
      <c r="B41" s="2" t="s">
        <v>21</v>
      </c>
      <c r="C41" s="2" t="s">
        <v>57</v>
      </c>
      <c r="D41" s="2">
        <v>17</v>
      </c>
      <c r="E41" s="2">
        <v>10</v>
      </c>
      <c r="F41" s="6" t="str">
        <f>DevamÇizelgesi!P33</f>
        <v>0</v>
      </c>
      <c r="G41" s="2">
        <v>10</v>
      </c>
      <c r="H41" s="2">
        <v>12</v>
      </c>
      <c r="I41" s="2">
        <f t="shared" si="0"/>
        <v>55.6</v>
      </c>
      <c r="J41" s="7" t="str">
        <f>IF(DevamÇizelgesi!O34&gt;4,"NA",LOOKUP(I41,{0,49,54,59,64,74,79,84,89},{"FF","FD","DD","DC","CC","CB","BB","BA","AA"}))</f>
        <v>DD</v>
      </c>
      <c r="K41" s="2" t="str">
        <f t="shared" si="1"/>
        <v>DD</v>
      </c>
      <c r="L41" s="2"/>
      <c r="M41" s="2"/>
      <c r="N41" s="2"/>
    </row>
    <row r="42" spans="1:14" x14ac:dyDescent="0.25">
      <c r="A42" s="2">
        <v>60104029</v>
      </c>
      <c r="B42" s="2" t="s">
        <v>21</v>
      </c>
      <c r="C42" s="2" t="s">
        <v>58</v>
      </c>
      <c r="D42" s="2">
        <v>15</v>
      </c>
      <c r="E42" s="2">
        <v>10</v>
      </c>
      <c r="F42" s="6" t="str">
        <f>DevamÇizelgesi!P34</f>
        <v>4</v>
      </c>
      <c r="G42" s="2">
        <v>15</v>
      </c>
      <c r="H42" s="2">
        <v>2</v>
      </c>
      <c r="I42" s="2">
        <f t="shared" si="0"/>
        <v>43</v>
      </c>
      <c r="J42" s="7" t="str">
        <f>IF(DevamÇizelgesi!O35&gt;4,"NA",LOOKUP(I42,{0,49,54,59,64,74,79,84,89},{"FF","FD","DD","DC","CC","CB","BB","BA","AA"}))</f>
        <v>FF</v>
      </c>
      <c r="K42" s="2" t="str">
        <f t="shared" si="1"/>
        <v>FF</v>
      </c>
      <c r="L42" s="2"/>
      <c r="M42" s="2"/>
      <c r="N42" s="2"/>
    </row>
    <row r="43" spans="1:14" x14ac:dyDescent="0.25">
      <c r="A43" s="2">
        <v>60104030</v>
      </c>
      <c r="B43" s="2"/>
      <c r="C43" s="2" t="s">
        <v>59</v>
      </c>
      <c r="D43" s="2">
        <v>21</v>
      </c>
      <c r="E43" s="2">
        <v>19</v>
      </c>
      <c r="F43" s="6" t="str">
        <f>DevamÇizelgesi!P35</f>
        <v>3</v>
      </c>
      <c r="G43" s="2">
        <v>10</v>
      </c>
      <c r="H43" s="2">
        <v>25</v>
      </c>
      <c r="I43" s="2">
        <f t="shared" si="0"/>
        <v>95</v>
      </c>
      <c r="J43" s="7" t="str">
        <f>IF(DevamÇizelgesi!O36&gt;4,"NA",LOOKUP(I43,{0,49,54,59,64,74,79,84,89},{"FF","FD","DD","DC","CC","CB","BB","BA","AA"}))</f>
        <v>AA</v>
      </c>
      <c r="K43" s="2" t="str">
        <f t="shared" si="1"/>
        <v>AA</v>
      </c>
      <c r="L43" s="2"/>
      <c r="M43" s="2"/>
      <c r="N43" s="2"/>
    </row>
    <row r="44" spans="1:14" x14ac:dyDescent="0.25">
      <c r="A44" s="2">
        <v>60104031</v>
      </c>
      <c r="B44" s="2"/>
      <c r="C44" s="2" t="s">
        <v>60</v>
      </c>
      <c r="D44" s="2">
        <v>23</v>
      </c>
      <c r="E44" s="2">
        <v>22</v>
      </c>
      <c r="F44" s="6" t="str">
        <f>DevamÇizelgesi!P36</f>
        <v>4</v>
      </c>
      <c r="G44" s="2">
        <v>9</v>
      </c>
      <c r="H44" s="2">
        <v>22</v>
      </c>
      <c r="I44" s="2">
        <f t="shared" si="0"/>
        <v>93</v>
      </c>
      <c r="J44" s="7" t="str">
        <f>IF(DevamÇizelgesi!O37&gt;4,"NA",LOOKUP(I44,{0,49,54,59,64,74,79,84,89},{"FF","FD","DD","DC","CC","CB","BB","BA","AA"}))</f>
        <v>AA</v>
      </c>
      <c r="K44" s="2" t="str">
        <f t="shared" si="1"/>
        <v>AA</v>
      </c>
      <c r="L44" s="2"/>
      <c r="M44" s="2"/>
      <c r="N44" s="2"/>
    </row>
    <row r="45" spans="1:14" x14ac:dyDescent="0.25">
      <c r="A45" s="2">
        <v>60104045</v>
      </c>
      <c r="B45" s="2"/>
      <c r="C45" s="2" t="s">
        <v>61</v>
      </c>
      <c r="D45" s="2">
        <v>17</v>
      </c>
      <c r="E45" s="2">
        <v>10</v>
      </c>
      <c r="F45" s="6" t="str">
        <f>DevamÇizelgesi!P37</f>
        <v>2</v>
      </c>
      <c r="G45" s="2">
        <v>10</v>
      </c>
      <c r="H45" s="2">
        <v>14</v>
      </c>
      <c r="I45" s="2">
        <f t="shared" si="0"/>
        <v>61.6</v>
      </c>
      <c r="J45" s="7" t="str">
        <f>IF(DevamÇizelgesi!O38&gt;4,"NA",LOOKUP(I45,{0,49,54,59,64,74,79,84,89},{"FF","FD","DD","DC","CC","CB","BB","BA","AA"}))</f>
        <v>DC</v>
      </c>
      <c r="K45" s="2" t="str">
        <f t="shared" si="1"/>
        <v>DC</v>
      </c>
      <c r="L45" s="2"/>
      <c r="M45" s="2"/>
      <c r="N45" s="2"/>
    </row>
  </sheetData>
  <dataConsolidate function="count"/>
  <mergeCells count="1">
    <mergeCell ref="A14:N14"/>
  </mergeCells>
  <phoneticPr fontId="3" type="noConversion"/>
  <pageMargins left="0.7" right="0.7" top="0.75" bottom="0.75" header="0.3" footer="0.3"/>
  <pageSetup paperSize="9" orientation="portrait" r:id="rId1"/>
  <ignoredErrors>
    <ignoredError sqref="N16:N2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6BB2-1DF0-433B-B6FC-7B81466F745B}">
  <dimension ref="A1:P37"/>
  <sheetViews>
    <sheetView workbookViewId="0">
      <selection activeCell="P8" sqref="P8"/>
    </sheetView>
  </sheetViews>
  <sheetFormatPr defaultRowHeight="15" x14ac:dyDescent="0.25"/>
  <cols>
    <col min="15" max="15" width="14.7109375" customWidth="1"/>
    <col min="16" max="16" width="15.85546875" customWidth="1"/>
  </cols>
  <sheetData>
    <row r="1" spans="1:16" x14ac:dyDescent="0.25">
      <c r="A1" t="s">
        <v>62</v>
      </c>
    </row>
    <row r="2" spans="1:16" x14ac:dyDescent="0.25">
      <c r="A2" t="s">
        <v>2</v>
      </c>
    </row>
    <row r="3" spans="1:16" x14ac:dyDescent="0.25">
      <c r="A3" t="s">
        <v>63</v>
      </c>
    </row>
    <row r="4" spans="1:16" x14ac:dyDescent="0.25">
      <c r="A4" t="s">
        <v>62</v>
      </c>
    </row>
    <row r="5" spans="1:16" x14ac:dyDescent="0.25">
      <c r="A5" t="s">
        <v>64</v>
      </c>
    </row>
    <row r="6" spans="1:16" ht="23.25" x14ac:dyDescent="0.25">
      <c r="A6" s="9" t="s">
        <v>65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5">
      <c r="A7" t="s">
        <v>9</v>
      </c>
      <c r="B7" s="4">
        <v>44248</v>
      </c>
      <c r="C7" s="4">
        <v>44255</v>
      </c>
      <c r="D7" s="4">
        <v>44261</v>
      </c>
      <c r="E7" s="4">
        <v>44268</v>
      </c>
      <c r="F7" s="4">
        <v>44275</v>
      </c>
      <c r="G7" s="4">
        <v>44282</v>
      </c>
      <c r="H7" s="4">
        <v>44289</v>
      </c>
      <c r="I7" s="4">
        <v>44319</v>
      </c>
      <c r="J7" s="4">
        <v>44303</v>
      </c>
      <c r="K7" s="4">
        <v>44310</v>
      </c>
      <c r="L7" s="4">
        <v>44317</v>
      </c>
      <c r="M7" s="4">
        <v>44324</v>
      </c>
      <c r="N7" s="4">
        <v>44331</v>
      </c>
      <c r="O7" t="s">
        <v>66</v>
      </c>
      <c r="P7" t="s">
        <v>67</v>
      </c>
    </row>
    <row r="8" spans="1:16" x14ac:dyDescent="0.25">
      <c r="A8" s="2">
        <v>60104001</v>
      </c>
      <c r="B8" s="3">
        <v>0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0</v>
      </c>
      <c r="L8" s="3">
        <v>1</v>
      </c>
      <c r="M8" s="3">
        <v>1</v>
      </c>
      <c r="N8" s="3">
        <v>0</v>
      </c>
      <c r="O8" s="5">
        <f>COUNT(N8,K8,B8)</f>
        <v>3</v>
      </c>
      <c r="P8" s="5" t="str">
        <f>IF(O8=5,"0",IF(O8=4,"1",IF(O8=3,"2",IF(O8=2,"3",IF(O8=1,"4",IF(O8=0,"5"))))))</f>
        <v>2</v>
      </c>
    </row>
    <row r="9" spans="1:16" x14ac:dyDescent="0.25">
      <c r="A9" s="2">
        <v>60104003</v>
      </c>
      <c r="B9" s="3">
        <v>0</v>
      </c>
      <c r="C9" s="3">
        <v>0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0</v>
      </c>
      <c r="J9" s="3">
        <v>1</v>
      </c>
      <c r="K9" s="3">
        <v>0</v>
      </c>
      <c r="L9" s="3">
        <v>1</v>
      </c>
      <c r="M9" s="3">
        <v>1</v>
      </c>
      <c r="N9" s="3">
        <v>1</v>
      </c>
      <c r="O9" s="5">
        <f>COUNTIF(A9:N9,"0")</f>
        <v>4</v>
      </c>
      <c r="P9" s="5" t="str">
        <f>IF(O9=5,"0",IF(O9=4,"1",IF(O9=3,"2",IF(O9=2,"3",IF(O9=1,"4",IF(O9=0,"5"))))))</f>
        <v>1</v>
      </c>
    </row>
    <row r="10" spans="1:16" x14ac:dyDescent="0.25">
      <c r="A10" s="2">
        <v>60104004</v>
      </c>
      <c r="B10" s="3">
        <v>0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0</v>
      </c>
      <c r="L10" s="3">
        <v>1</v>
      </c>
      <c r="M10" s="3">
        <v>1</v>
      </c>
      <c r="N10" s="3">
        <v>1</v>
      </c>
      <c r="O10" s="5">
        <f t="shared" ref="O10:O37" si="0">COUNTIF(A10:N10,"0")</f>
        <v>2</v>
      </c>
      <c r="P10" s="5" t="str">
        <f>IF(O10=5,"0",IF(O10=4,"1",IF(O10=3,"2",IF(O10=2,"3",IF(O10=1,"4",IF(O10=0,"5"))))))</f>
        <v>3</v>
      </c>
    </row>
    <row r="11" spans="1:16" x14ac:dyDescent="0.25">
      <c r="A11" s="2">
        <v>60104005</v>
      </c>
      <c r="B11" s="3">
        <v>0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0</v>
      </c>
      <c r="N11" s="3">
        <v>1</v>
      </c>
      <c r="O11" s="5">
        <f t="shared" si="0"/>
        <v>2</v>
      </c>
      <c r="P11" s="5" t="str">
        <f t="shared" ref="P11:P37" si="1">IF(O11=5,"0",IF(O11=4,"1",IF(O11=3,"2",IF(O11=2,"3",IF(O11=1,"4",IF(O11=0,"5"))))))</f>
        <v>3</v>
      </c>
    </row>
    <row r="12" spans="1:16" x14ac:dyDescent="0.25">
      <c r="A12" s="2">
        <v>60104006</v>
      </c>
      <c r="B12" s="3">
        <v>0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5">
        <f t="shared" si="0"/>
        <v>1</v>
      </c>
      <c r="P12" s="5" t="str">
        <f t="shared" si="1"/>
        <v>4</v>
      </c>
    </row>
    <row r="13" spans="1:16" x14ac:dyDescent="0.25">
      <c r="A13" s="2">
        <v>60104007</v>
      </c>
      <c r="B13" s="3">
        <v>0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5">
        <f t="shared" si="0"/>
        <v>1</v>
      </c>
      <c r="P13" s="5" t="str">
        <f t="shared" si="1"/>
        <v>4</v>
      </c>
    </row>
    <row r="14" spans="1:16" x14ac:dyDescent="0.25">
      <c r="A14" s="2">
        <v>60104008</v>
      </c>
      <c r="B14" s="3">
        <v>0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5">
        <f t="shared" si="0"/>
        <v>1</v>
      </c>
      <c r="P14" s="5" t="str">
        <f t="shared" si="1"/>
        <v>4</v>
      </c>
    </row>
    <row r="15" spans="1:16" x14ac:dyDescent="0.25">
      <c r="A15" s="2">
        <v>60104009</v>
      </c>
      <c r="B15" s="3">
        <v>0</v>
      </c>
      <c r="C15" s="3">
        <v>1</v>
      </c>
      <c r="D15" s="3">
        <v>1</v>
      </c>
      <c r="E15" s="3">
        <v>1</v>
      </c>
      <c r="F15" s="3">
        <v>1</v>
      </c>
      <c r="G15" s="3">
        <v>0</v>
      </c>
      <c r="H15" s="3">
        <v>1</v>
      </c>
      <c r="I15" s="3">
        <v>1</v>
      </c>
      <c r="J15" s="3">
        <v>1</v>
      </c>
      <c r="K15" s="3">
        <v>0</v>
      </c>
      <c r="L15" s="3">
        <v>1</v>
      </c>
      <c r="M15" s="3">
        <v>1</v>
      </c>
      <c r="N15" s="3">
        <v>1</v>
      </c>
      <c r="O15" s="5">
        <f t="shared" si="0"/>
        <v>3</v>
      </c>
      <c r="P15" s="5" t="str">
        <f t="shared" si="1"/>
        <v>2</v>
      </c>
    </row>
    <row r="16" spans="1:16" x14ac:dyDescent="0.25">
      <c r="A16" s="2">
        <v>60104010</v>
      </c>
      <c r="B16" s="3">
        <v>0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5">
        <f t="shared" si="0"/>
        <v>1</v>
      </c>
      <c r="P16" s="5" t="str">
        <f t="shared" si="1"/>
        <v>4</v>
      </c>
    </row>
    <row r="17" spans="1:16" x14ac:dyDescent="0.25">
      <c r="A17" s="2">
        <v>60104011</v>
      </c>
      <c r="B17" s="3">
        <v>0</v>
      </c>
      <c r="C17" s="3">
        <v>1</v>
      </c>
      <c r="D17" s="3">
        <v>1</v>
      </c>
      <c r="E17" s="3">
        <v>1</v>
      </c>
      <c r="F17" s="3">
        <v>1</v>
      </c>
      <c r="G17" s="3">
        <v>0</v>
      </c>
      <c r="H17" s="3">
        <v>1</v>
      </c>
      <c r="I17" s="3">
        <v>0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5">
        <f t="shared" si="0"/>
        <v>3</v>
      </c>
      <c r="P17" s="5" t="str">
        <f t="shared" si="1"/>
        <v>2</v>
      </c>
    </row>
    <row r="18" spans="1:16" x14ac:dyDescent="0.25">
      <c r="A18" s="2">
        <v>60104012</v>
      </c>
      <c r="B18" s="3">
        <v>0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5">
        <f t="shared" si="0"/>
        <v>1</v>
      </c>
      <c r="P18" s="5" t="str">
        <f t="shared" si="1"/>
        <v>4</v>
      </c>
    </row>
    <row r="19" spans="1:16" x14ac:dyDescent="0.25">
      <c r="A19" s="2">
        <v>60104013</v>
      </c>
      <c r="B19" s="3">
        <v>0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0</v>
      </c>
      <c r="L19" s="3">
        <v>1</v>
      </c>
      <c r="M19" s="3">
        <v>1</v>
      </c>
      <c r="N19" s="3">
        <v>1</v>
      </c>
      <c r="O19" s="5">
        <f t="shared" si="0"/>
        <v>2</v>
      </c>
      <c r="P19" s="5" t="str">
        <f t="shared" si="1"/>
        <v>3</v>
      </c>
    </row>
    <row r="20" spans="1:16" x14ac:dyDescent="0.25">
      <c r="A20" s="2">
        <v>60104014</v>
      </c>
      <c r="B20" s="3">
        <v>0</v>
      </c>
      <c r="C20" s="3">
        <v>1</v>
      </c>
      <c r="D20" s="3">
        <v>1</v>
      </c>
      <c r="E20" s="3">
        <v>0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5">
        <f t="shared" si="0"/>
        <v>2</v>
      </c>
      <c r="P20" s="5" t="str">
        <f t="shared" si="1"/>
        <v>3</v>
      </c>
    </row>
    <row r="21" spans="1:16" x14ac:dyDescent="0.25">
      <c r="A21" s="2">
        <v>60104015</v>
      </c>
      <c r="B21" s="3">
        <v>0</v>
      </c>
      <c r="C21" s="3">
        <v>0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5">
        <f t="shared" si="0"/>
        <v>2</v>
      </c>
      <c r="P21" s="5" t="str">
        <f t="shared" si="1"/>
        <v>3</v>
      </c>
    </row>
    <row r="22" spans="1:16" x14ac:dyDescent="0.25">
      <c r="A22" s="2">
        <v>60104016</v>
      </c>
      <c r="B22" s="3">
        <v>0</v>
      </c>
      <c r="C22" s="3">
        <v>1</v>
      </c>
      <c r="D22" s="3">
        <v>0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0</v>
      </c>
      <c r="L22" s="3">
        <v>1</v>
      </c>
      <c r="M22" s="3">
        <v>0</v>
      </c>
      <c r="N22" s="3">
        <v>0</v>
      </c>
      <c r="O22" s="5">
        <f t="shared" si="0"/>
        <v>5</v>
      </c>
      <c r="P22" s="5" t="str">
        <f t="shared" si="1"/>
        <v>0</v>
      </c>
    </row>
    <row r="23" spans="1:16" x14ac:dyDescent="0.25">
      <c r="A23" s="2">
        <v>60104017</v>
      </c>
      <c r="B23" s="3">
        <v>0</v>
      </c>
      <c r="C23" s="3">
        <v>1</v>
      </c>
      <c r="D23" s="3">
        <v>0</v>
      </c>
      <c r="E23" s="3">
        <v>1</v>
      </c>
      <c r="F23" s="3">
        <v>1</v>
      </c>
      <c r="G23" s="3">
        <v>1</v>
      </c>
      <c r="H23" s="3">
        <v>1</v>
      </c>
      <c r="I23" s="3">
        <v>0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5">
        <f t="shared" si="0"/>
        <v>3</v>
      </c>
      <c r="P23" s="5" t="str">
        <f t="shared" si="1"/>
        <v>2</v>
      </c>
    </row>
    <row r="24" spans="1:16" x14ac:dyDescent="0.25">
      <c r="A24" s="2">
        <v>60104018</v>
      </c>
      <c r="B24" s="3">
        <v>0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5">
        <f t="shared" si="0"/>
        <v>1</v>
      </c>
      <c r="P24" s="5" t="str">
        <f t="shared" si="1"/>
        <v>4</v>
      </c>
    </row>
    <row r="25" spans="1:16" x14ac:dyDescent="0.25">
      <c r="A25" s="2">
        <v>60104019</v>
      </c>
      <c r="B25" s="3">
        <v>0</v>
      </c>
      <c r="C25" s="3">
        <v>0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0</v>
      </c>
      <c r="O25" s="5">
        <f t="shared" si="0"/>
        <v>3</v>
      </c>
      <c r="P25" s="5" t="str">
        <f t="shared" si="1"/>
        <v>2</v>
      </c>
    </row>
    <row r="26" spans="1:16" x14ac:dyDescent="0.25">
      <c r="A26" s="2">
        <v>60104020</v>
      </c>
      <c r="B26" s="3">
        <v>0</v>
      </c>
      <c r="C26" s="3">
        <v>1</v>
      </c>
      <c r="D26" s="3">
        <v>0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0</v>
      </c>
      <c r="O26" s="5">
        <f t="shared" si="0"/>
        <v>3</v>
      </c>
      <c r="P26" s="5" t="str">
        <f t="shared" si="1"/>
        <v>2</v>
      </c>
    </row>
    <row r="27" spans="1:16" x14ac:dyDescent="0.25">
      <c r="A27" s="2">
        <v>60104021</v>
      </c>
      <c r="B27" s="3">
        <v>0</v>
      </c>
      <c r="C27" s="3">
        <v>0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5">
        <f t="shared" si="0"/>
        <v>2</v>
      </c>
      <c r="P27" s="5" t="str">
        <f t="shared" si="1"/>
        <v>3</v>
      </c>
    </row>
    <row r="28" spans="1:16" x14ac:dyDescent="0.25">
      <c r="A28" s="2">
        <v>60104022</v>
      </c>
      <c r="B28" s="3">
        <v>0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0</v>
      </c>
      <c r="O28" s="5">
        <f t="shared" si="0"/>
        <v>2</v>
      </c>
      <c r="P28" s="5" t="str">
        <f t="shared" si="1"/>
        <v>3</v>
      </c>
    </row>
    <row r="29" spans="1:16" x14ac:dyDescent="0.25">
      <c r="A29" s="2">
        <v>60104023</v>
      </c>
      <c r="B29" s="3">
        <v>0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5">
        <f t="shared" si="0"/>
        <v>1</v>
      </c>
      <c r="P29" s="5" t="str">
        <f t="shared" si="1"/>
        <v>4</v>
      </c>
    </row>
    <row r="30" spans="1:16" x14ac:dyDescent="0.25">
      <c r="A30" s="2">
        <v>60104024</v>
      </c>
      <c r="B30" s="3">
        <v>0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0</v>
      </c>
      <c r="O30" s="5">
        <f t="shared" si="0"/>
        <v>2</v>
      </c>
      <c r="P30" s="5" t="str">
        <f t="shared" si="1"/>
        <v>3</v>
      </c>
    </row>
    <row r="31" spans="1:16" x14ac:dyDescent="0.25">
      <c r="A31" s="2">
        <v>60104025</v>
      </c>
      <c r="B31" s="3">
        <v>0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0</v>
      </c>
      <c r="L31" s="3">
        <v>1</v>
      </c>
      <c r="M31" s="3">
        <v>1</v>
      </c>
      <c r="N31" s="3">
        <v>1</v>
      </c>
      <c r="O31" s="5">
        <f t="shared" si="0"/>
        <v>2</v>
      </c>
      <c r="P31" s="5" t="str">
        <f t="shared" si="1"/>
        <v>3</v>
      </c>
    </row>
    <row r="32" spans="1:16" x14ac:dyDescent="0.25">
      <c r="A32" s="2">
        <v>60104027</v>
      </c>
      <c r="B32" s="3">
        <v>0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5">
        <f t="shared" si="0"/>
        <v>1</v>
      </c>
      <c r="P32" s="5" t="str">
        <f t="shared" si="1"/>
        <v>4</v>
      </c>
    </row>
    <row r="33" spans="1:16" x14ac:dyDescent="0.25">
      <c r="A33" s="2">
        <v>60104028</v>
      </c>
      <c r="B33" s="3">
        <v>0</v>
      </c>
      <c r="C33" s="3">
        <v>1</v>
      </c>
      <c r="D33" s="3">
        <v>1</v>
      </c>
      <c r="E33" s="3">
        <v>0</v>
      </c>
      <c r="F33" s="3">
        <v>1</v>
      </c>
      <c r="G33" s="3">
        <v>1</v>
      </c>
      <c r="H33" s="3">
        <v>0</v>
      </c>
      <c r="I33" s="3">
        <v>1</v>
      </c>
      <c r="J33" s="3">
        <v>1</v>
      </c>
      <c r="K33" s="3">
        <v>0</v>
      </c>
      <c r="L33" s="3">
        <v>0</v>
      </c>
      <c r="M33" s="3">
        <v>1</v>
      </c>
      <c r="N33" s="3">
        <v>1</v>
      </c>
      <c r="O33" s="5">
        <f t="shared" si="0"/>
        <v>5</v>
      </c>
      <c r="P33" s="5" t="str">
        <f t="shared" si="1"/>
        <v>0</v>
      </c>
    </row>
    <row r="34" spans="1:16" x14ac:dyDescent="0.25">
      <c r="A34" s="2">
        <v>60104029</v>
      </c>
      <c r="B34" s="3">
        <v>0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5">
        <f t="shared" si="0"/>
        <v>1</v>
      </c>
      <c r="P34" s="5" t="str">
        <f t="shared" si="1"/>
        <v>4</v>
      </c>
    </row>
    <row r="35" spans="1:16" x14ac:dyDescent="0.25">
      <c r="A35" s="2">
        <v>60104030</v>
      </c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0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5">
        <f t="shared" si="0"/>
        <v>2</v>
      </c>
      <c r="P35" s="5" t="str">
        <f t="shared" si="1"/>
        <v>3</v>
      </c>
    </row>
    <row r="36" spans="1:16" x14ac:dyDescent="0.25">
      <c r="A36" s="2">
        <v>60104031</v>
      </c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5">
        <f t="shared" si="0"/>
        <v>1</v>
      </c>
      <c r="P36" s="5" t="str">
        <f t="shared" si="1"/>
        <v>4</v>
      </c>
    </row>
    <row r="37" spans="1:16" x14ac:dyDescent="0.25">
      <c r="A37" s="2">
        <v>60104045</v>
      </c>
      <c r="B37" s="3">
        <v>0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0</v>
      </c>
      <c r="M37" s="3">
        <v>1</v>
      </c>
      <c r="N37" s="3">
        <v>0</v>
      </c>
      <c r="O37" s="5">
        <f t="shared" si="0"/>
        <v>3</v>
      </c>
      <c r="P37" s="5" t="str">
        <f t="shared" si="1"/>
        <v>2</v>
      </c>
    </row>
  </sheetData>
  <mergeCells count="1">
    <mergeCell ref="A6:P6"/>
  </mergeCells>
  <dataValidations count="1">
    <dataValidation allowBlank="1" showInputMessage="1" showErrorMessage="1" promptTitle="TOPLAM_KATKI" sqref="P7" xr:uid="{C6507397-436A-441E-B867-25607C2E903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3A2C-DF6C-4273-AFB6-71A99C541E13}">
  <dimension ref="A1:B10"/>
  <sheetViews>
    <sheetView workbookViewId="0">
      <selection activeCell="B2" sqref="B2"/>
    </sheetView>
  </sheetViews>
  <sheetFormatPr defaultRowHeight="15" x14ac:dyDescent="0.25"/>
  <cols>
    <col min="1" max="1" width="9.28515625" customWidth="1"/>
    <col min="2" max="2" width="24" customWidth="1"/>
  </cols>
  <sheetData>
    <row r="1" spans="1:2" x14ac:dyDescent="0.25">
      <c r="A1" t="s">
        <v>68</v>
      </c>
      <c r="B1" t="s">
        <v>69</v>
      </c>
    </row>
    <row r="2" spans="1:2" x14ac:dyDescent="0.25">
      <c r="A2" s="3" t="s">
        <v>23</v>
      </c>
      <c r="B2" s="5">
        <v>89</v>
      </c>
    </row>
    <row r="3" spans="1:2" x14ac:dyDescent="0.25">
      <c r="A3" s="3" t="s">
        <v>25</v>
      </c>
      <c r="B3" s="5">
        <v>84</v>
      </c>
    </row>
    <row r="4" spans="1:2" x14ac:dyDescent="0.25">
      <c r="A4" s="3" t="s">
        <v>27</v>
      </c>
      <c r="B4" s="5">
        <v>79</v>
      </c>
    </row>
    <row r="5" spans="1:2" x14ac:dyDescent="0.25">
      <c r="A5" s="3" t="s">
        <v>29</v>
      </c>
      <c r="B5" s="5">
        <v>74</v>
      </c>
    </row>
    <row r="6" spans="1:2" x14ac:dyDescent="0.25">
      <c r="A6" s="3" t="s">
        <v>31</v>
      </c>
      <c r="B6" s="5">
        <v>64</v>
      </c>
    </row>
    <row r="7" spans="1:2" x14ac:dyDescent="0.25">
      <c r="A7" s="3" t="s">
        <v>33</v>
      </c>
      <c r="B7" s="5">
        <v>59</v>
      </c>
    </row>
    <row r="8" spans="1:2" x14ac:dyDescent="0.25">
      <c r="A8" s="3" t="s">
        <v>35</v>
      </c>
      <c r="B8" s="5">
        <v>54</v>
      </c>
    </row>
    <row r="9" spans="1:2" x14ac:dyDescent="0.25">
      <c r="A9" s="3" t="s">
        <v>37</v>
      </c>
      <c r="B9" s="5">
        <v>49</v>
      </c>
    </row>
    <row r="10" spans="1:2" x14ac:dyDescent="0.25">
      <c r="A10" s="3" t="s">
        <v>39</v>
      </c>
      <c r="B10" s="5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N w E s U g / T c J u i A A A A 9 Q A A A B I A H A B D b 2 5 m a W c v U G F j a 2 F n Z S 5 4 b W w g o h g A K K A U A A A A A A A A A A A A A A A A A A A A A A A A A A A A h Y 8 x D o I w G I W v Q r r T l r o Q 8 l M G V 0 m M G u P a l A q N U E x b L H d z 8 E h e Q Y y i b o 7 v f d / w 3 v 1 6 g 2 L s 2 u i i r N O 9 y V G C K Y q U k X 2 l T Z 2 j w R / j F B U c 1 k K e R K 2 i S T Y u G 1 2 V o 8 b 7 c 0 Z I C A G H B e 5 t T R i l C T m U q 6 1 s V C f Q R 9 b / 5 V g b 5 4 W R C n H Y v 8 Z w h t M U M z p N A j J 3 U G r z 5 W x i T / p T w n J o / W A V 9 z b e b Y D M E c j 7 A n 8 A U E s D B B Q A A g A I A D c B L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A S x S R h X O B 2 E B A A B H A w A A E w A c A E Z v c m 1 1 b G F z L 1 N l Y 3 R p b 2 4 x L m 0 g o h g A K K A U A A A A A A A A A A A A A A A A A A A A A A A A A A A A f Z F P S 8 M w G I f v g 3 6 H U C 8 b l G F 1 / h 0 9 6 D Z R d h F W 8 b A O y d r X L S x N J E l H Z + n Z L y H s M + z i y V v n 9 z K l M g Z r z C X w 5 E 1 + v 4 d I C B X h D I 2 q 3 e 1 a D a s h 5 1 h A h I 7 s P i x x j I o P 8 g 5 0 B p L Y y E M U l N V A e g 3 x i u G F J o M 0 B N p + 5 m I x 5 X z R v C M U 2 j 3 O F D A l m 3 b v O n i S I G R A p g L P g z 4 P k 7 g 8 C Y q v C J a d d k p l a r c c x B J K H a R E A i 2 n C j j M f x n N A V T Z o g r P x g 8 K Y u + w p z M k L P L s a n y S j / t Y 4 c n u W R + z 7 U Z t N x Q z V H x K h W 4 J n e n W o n z Z x 1 P d / 1 H w m C u 4 B x z p 7 k 1 j F Q e N / 0 Z v K B 2 F m G I h v V J i s m + x X Z O f t S J C Z z D k F 9 9 7 Q b 7 A T L 5 y E f c 4 T W L m r 9 6 g j D N X d L L M H u h c p S c R Z q v c Q Z l d X T 6 p x 6 f 1 u F O P z + r x e T 2 + q M e X 9 f i q H r v H B u 4 a u E H U N Z i 6 B l X X 4 O r u Z B W k K s 9 b V o O w / 3 6 z + w t Q S w E C L Q A U A A I A C A A 3 A S x S D 9 N w m 6 I A A A D 1 A A A A E g A A A A A A A A A A A A A A A A A A A A A A Q 2 9 u Z m l n L 1 B h Y 2 t h Z 2 U u e G 1 s U E s B A i 0 A F A A C A A g A N w E s U g / K 6 a u k A A A A 6 Q A A A B M A A A A A A A A A A A A A A A A A 7 g A A A F t D b 2 5 0 Z W 5 0 X 1 R 5 c G V z X S 5 4 b W x Q S w E C L Q A U A A I A C A A 3 A S x S R h X O B 2 E B A A B H A w A A E w A A A A A A A A A A A A A A A A D f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E w A A A A A A A O I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Z X Z h b S U y M C V D M y U 4 N 2 l 6 Z W x n Z X N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F U M j E 6 M D k 6 M z Y u M D A x N D U 0 O F o i I C 8 + P E V u d H J 5 I F R 5 c G U 9 I k Z p b G x D b 2 x 1 b W 5 U e X B l c y I g V m F s d W U 9 I n N B Q U F B Q U F B Q U F B Q U F B Q U F B Q U F B Q U J n P T 0 i I C 8 + P E V u d H J 5 I F R 5 c G U 9 I k Z p b G x D b 2 x 1 b W 5 O Y W 1 l c y I g V m F s d W U 9 I n N b J n F 1 b 3 Q 7 R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2 Y W 0 g w 4 d p e m V s Z 2 V z a S 9 B d X R v U m V t b 3 Z l Z E N v b H V t b n M x L n t F L D B 9 J n F 1 b 3 Q 7 L C Z x d W 9 0 O 1 N l Y 3 R p b 2 4 x L 0 R l d m F t I M O H a X p l b G d l c 2 k v Q X V 0 b 1 J l b W 9 2 Z W R D b 2 x 1 b W 5 z M S 5 7 Q 2 9 s d W 1 u M i w x f S Z x d W 9 0 O y w m c X V v d D t T Z W N 0 a W 9 u M S 9 E Z X Z h b S D D h 2 l 6 Z W x n Z X N p L 0 F 1 d G 9 S Z W 1 v d m V k Q 2 9 s d W 1 u c z E u e 0 N v b H V t b j M s M n 0 m c X V v d D s s J n F 1 b 3 Q 7 U 2 V j d G l v b j E v R G V 2 Y W 0 g w 4 d p e m V s Z 2 V z a S 9 B d X R v U m V t b 3 Z l Z E N v b H V t b n M x L n t D b 2 x 1 b W 4 0 L D N 9 J n F 1 b 3 Q 7 L C Z x d W 9 0 O 1 N l Y 3 R p b 2 4 x L 0 R l d m F t I M O H a X p l b G d l c 2 k v Q X V 0 b 1 J l b W 9 2 Z W R D b 2 x 1 b W 5 z M S 5 7 Q 2 9 s d W 1 u N S w 0 f S Z x d W 9 0 O y w m c X V v d D t T Z W N 0 a W 9 u M S 9 E Z X Z h b S D D h 2 l 6 Z W x n Z X N p L 0 F 1 d G 9 S Z W 1 v d m V k Q 2 9 s d W 1 u c z E u e 0 N v b H V t b j Y s N X 0 m c X V v d D s s J n F 1 b 3 Q 7 U 2 V j d G l v b j E v R G V 2 Y W 0 g w 4 d p e m V s Z 2 V z a S 9 B d X R v U m V t b 3 Z l Z E N v b H V t b n M x L n t D b 2 x 1 b W 4 3 L D Z 9 J n F 1 b 3 Q 7 L C Z x d W 9 0 O 1 N l Y 3 R p b 2 4 x L 0 R l d m F t I M O H a X p l b G d l c 2 k v Q X V 0 b 1 J l b W 9 2 Z W R D b 2 x 1 b W 5 z M S 5 7 Q 2 9 s d W 1 u O C w 3 f S Z x d W 9 0 O y w m c X V v d D t T Z W N 0 a W 9 u M S 9 E Z X Z h b S D D h 2 l 6 Z W x n Z X N p L 0 F 1 d G 9 S Z W 1 v d m V k Q 2 9 s d W 1 u c z E u e 0 N v b H V t b j k s O H 0 m c X V v d D s s J n F 1 b 3 Q 7 U 2 V j d G l v b j E v R G V 2 Y W 0 g w 4 d p e m V s Z 2 V z a S 9 B d X R v U m V t b 3 Z l Z E N v b H V t b n M x L n t D b 2 x 1 b W 4 x M C w 5 f S Z x d W 9 0 O y w m c X V v d D t T Z W N 0 a W 9 u M S 9 E Z X Z h b S D D h 2 l 6 Z W x n Z X N p L 0 F 1 d G 9 S Z W 1 v d m V k Q 2 9 s d W 1 u c z E u e 0 N v b H V t b j E x L D E w f S Z x d W 9 0 O y w m c X V v d D t T Z W N 0 a W 9 u M S 9 E Z X Z h b S D D h 2 l 6 Z W x n Z X N p L 0 F 1 d G 9 S Z W 1 v d m V k Q 2 9 s d W 1 u c z E u e 0 N v b H V t b j E y L D E x f S Z x d W 9 0 O y w m c X V v d D t T Z W N 0 a W 9 u M S 9 E Z X Z h b S D D h 2 l 6 Z W x n Z X N p L 0 F 1 d G 9 S Z W 1 v d m V k Q 2 9 s d W 1 u c z E u e 0 N v b H V t b j E z L D E y f S Z x d W 9 0 O y w m c X V v d D t T Z W N 0 a W 9 u M S 9 E Z X Z h b S D D h 2 l 6 Z W x n Z X N p L 0 F 1 d G 9 S Z W 1 v d m V k Q 2 9 s d W 1 u c z E u e 0 N v b H V t b j E 0 L D E z f S Z x d W 9 0 O y w m c X V v d D t T Z W N 0 a W 9 u M S 9 E Z X Z h b S D D h 2 l 6 Z W x n Z X N p L 0 F 1 d G 9 S Z W 1 v d m V k Q 2 9 s d W 1 u c z E u e 0 N v b H V t b j E 1 L D E 0 f S Z x d W 9 0 O y w m c X V v d D t T Z W N 0 a W 9 u M S 9 E Z X Z h b S D D h 2 l 6 Z W x n Z X N p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R G V 2 Y W 0 g w 4 d p e m V s Z 2 V z a S 9 B d X R v U m V t b 3 Z l Z E N v b H V t b n M x L n t F L D B 9 J n F 1 b 3 Q 7 L C Z x d W 9 0 O 1 N l Y 3 R p b 2 4 x L 0 R l d m F t I M O H a X p l b G d l c 2 k v Q X V 0 b 1 J l b W 9 2 Z W R D b 2 x 1 b W 5 z M S 5 7 Q 2 9 s d W 1 u M i w x f S Z x d W 9 0 O y w m c X V v d D t T Z W N 0 a W 9 u M S 9 E Z X Z h b S D D h 2 l 6 Z W x n Z X N p L 0 F 1 d G 9 S Z W 1 v d m V k Q 2 9 s d W 1 u c z E u e 0 N v b H V t b j M s M n 0 m c X V v d D s s J n F 1 b 3 Q 7 U 2 V j d G l v b j E v R G V 2 Y W 0 g w 4 d p e m V s Z 2 V z a S 9 B d X R v U m V t b 3 Z l Z E N v b H V t b n M x L n t D b 2 x 1 b W 4 0 L D N 9 J n F 1 b 3 Q 7 L C Z x d W 9 0 O 1 N l Y 3 R p b 2 4 x L 0 R l d m F t I M O H a X p l b G d l c 2 k v Q X V 0 b 1 J l b W 9 2 Z W R D b 2 x 1 b W 5 z M S 5 7 Q 2 9 s d W 1 u N S w 0 f S Z x d W 9 0 O y w m c X V v d D t T Z W N 0 a W 9 u M S 9 E Z X Z h b S D D h 2 l 6 Z W x n Z X N p L 0 F 1 d G 9 S Z W 1 v d m V k Q 2 9 s d W 1 u c z E u e 0 N v b H V t b j Y s N X 0 m c X V v d D s s J n F 1 b 3 Q 7 U 2 V j d G l v b j E v R G V 2 Y W 0 g w 4 d p e m V s Z 2 V z a S 9 B d X R v U m V t b 3 Z l Z E N v b H V t b n M x L n t D b 2 x 1 b W 4 3 L D Z 9 J n F 1 b 3 Q 7 L C Z x d W 9 0 O 1 N l Y 3 R p b 2 4 x L 0 R l d m F t I M O H a X p l b G d l c 2 k v Q X V 0 b 1 J l b W 9 2 Z W R D b 2 x 1 b W 5 z M S 5 7 Q 2 9 s d W 1 u O C w 3 f S Z x d W 9 0 O y w m c X V v d D t T Z W N 0 a W 9 u M S 9 E Z X Z h b S D D h 2 l 6 Z W x n Z X N p L 0 F 1 d G 9 S Z W 1 v d m V k Q 2 9 s d W 1 u c z E u e 0 N v b H V t b j k s O H 0 m c X V v d D s s J n F 1 b 3 Q 7 U 2 V j d G l v b j E v R G V 2 Y W 0 g w 4 d p e m V s Z 2 V z a S 9 B d X R v U m V t b 3 Z l Z E N v b H V t b n M x L n t D b 2 x 1 b W 4 x M C w 5 f S Z x d W 9 0 O y w m c X V v d D t T Z W N 0 a W 9 u M S 9 E Z X Z h b S D D h 2 l 6 Z W x n Z X N p L 0 F 1 d G 9 S Z W 1 v d m V k Q 2 9 s d W 1 u c z E u e 0 N v b H V t b j E x L D E w f S Z x d W 9 0 O y w m c X V v d D t T Z W N 0 a W 9 u M S 9 E Z X Z h b S D D h 2 l 6 Z W x n Z X N p L 0 F 1 d G 9 S Z W 1 v d m V k Q 2 9 s d W 1 u c z E u e 0 N v b H V t b j E y L D E x f S Z x d W 9 0 O y w m c X V v d D t T Z W N 0 a W 9 u M S 9 E Z X Z h b S D D h 2 l 6 Z W x n Z X N p L 0 F 1 d G 9 S Z W 1 v d m V k Q 2 9 s d W 1 u c z E u e 0 N v b H V t b j E z L D E y f S Z x d W 9 0 O y w m c X V v d D t T Z W N 0 a W 9 u M S 9 E Z X Z h b S D D h 2 l 6 Z W x n Z X N p L 0 F 1 d G 9 S Z W 1 v d m V k Q 2 9 s d W 1 u c z E u e 0 N v b H V t b j E 0 L D E z f S Z x d W 9 0 O y w m c X V v d D t T Z W N 0 a W 9 u M S 9 E Z X Z h b S D D h 2 l 6 Z W x n Z X N p L 0 F 1 d G 9 S Z W 1 v d m V k Q 2 9 s d W 1 u c z E u e 0 N v b H V t b j E 1 L D E 0 f S Z x d W 9 0 O y w m c X V v d D t T Z W N 0 a W 9 u M S 9 E Z X Z h b S D D h 2 l 6 Z W x n Z X N p L 0 F 1 d G 9 S Z W 1 v d m V k Q 2 9 s d W 1 u c z E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2 Y W 0 l M j A l Q z M l O D d p e m V s Z 2 V z a S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Z h b S U y M C V D M y U 4 N 2 l 6 Z W x n Z X N p L 0 R l d m F t J T I w J U M z J T g 3 a X p l b G d l c 2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Z h b S U y M C V D M y U 4 N 2 l 6 Z W x n Z X N p L 1 R h b i V D N C V C M X Q l Q z Q l Q j F s Y W 4 l M j A l Q z M l O U N z d C U y M E J p b G d p b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2 Y W 0 l M j A l Q z M l O D d p e m V s Z 2 V z a S 9 E Z S V D N C U 5 R m k l Q z U l O U Z 0 a X J p b G V u J T I w V C V D M y V C Q 3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o B Y 7 I i C Z E W r 7 p + j V Z z 1 R w A A A A A C A A A A A A A Q Z g A A A A E A A C A A A A D A A n r v l q e M H l Y i w o F q t P R J r X q 3 a / B u 6 h Q v 2 b Z W 7 a 9 3 4 w A A A A A O g A A A A A I A A C A A A A C + 2 S J P x e Y t t n O I O S E 0 q D T L E E e J D F 9 3 F d V m y B H v b n l S z l A A A A A d R q N 2 B S T h 5 9 i 4 z N f L e N h J 6 l O 1 Y C L P H u 9 z m I S X s c l s p 5 b + K 2 + Q p w C W R N 7 8 G H J 8 E Z I 6 E A n M K D w m m V D / U r B l f w K S K w 4 3 O G A G x 6 8 O m o x m + p s A 1 U A A A A A f j c Z o 5 1 K W k 1 / O I R 1 C Y 0 r y z 1 L O 8 o Y 6 S M b 6 V n x 0 T I o F V V z P g / n 1 k N C n N O w u + 9 8 T z 1 P B y I v b G p L 6 W C N 2 + V X H 8 V S z < / D a t a M a s h u p > 
</file>

<file path=customXml/itemProps1.xml><?xml version="1.0" encoding="utf-8"?>
<ds:datastoreItem xmlns:ds="http://schemas.openxmlformats.org/officeDocument/2006/customXml" ds:itemID="{38A58BC9-9761-4793-B242-144FC9B04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Ders Bilgileri Tablosu</vt:lpstr>
      <vt:lpstr>DevamÇizelgesi</vt:lpstr>
      <vt:lpstr>NotHarf</vt:lpstr>
      <vt:lpstr>devam_katkı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İdris İbrahim ERTEN</dc:creator>
  <cp:lastModifiedBy>İdris İbrahim ERTEN</cp:lastModifiedBy>
  <dcterms:created xsi:type="dcterms:W3CDTF">2021-01-11T18:07:32Z</dcterms:created>
  <dcterms:modified xsi:type="dcterms:W3CDTF">2021-01-13T10:21:57Z</dcterms:modified>
</cp:coreProperties>
</file>