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er.bado\Documents\PLUMBERAPI\"/>
    </mc:Choice>
  </mc:AlternateContent>
  <xr:revisionPtr revIDLastSave="0" documentId="8_{C9346AA2-05C8-43B7-BEFE-E3A2A3753CED}" xr6:coauthVersionLast="47" xr6:coauthVersionMax="47" xr10:uidLastSave="{00000000-0000-0000-0000-000000000000}"/>
  <bookViews>
    <workbookView xWindow="-108" yWindow="-108" windowWidth="23256" windowHeight="12576" firstSheet="1" activeTab="6" xr2:uid="{00000000-000D-0000-FFFF-FFFF00000000}"/>
  </bookViews>
  <sheets>
    <sheet name="ModelBrief&amp;Definitions" sheetId="2" state="hidden" r:id="rId1"/>
    <sheet name="Basis" sheetId="3" r:id="rId2"/>
    <sheet name="Quotation" sheetId="13" r:id="rId3"/>
    <sheet name="Pricing" sheetId="1" r:id="rId4"/>
    <sheet name="Male Mortality" sheetId="15" r:id="rId5"/>
    <sheet name="Female Mortality" sheetId="16" r:id="rId6"/>
    <sheet name="Commutation" sheetId="5" r:id="rId7"/>
    <sheet name="Commexpense" sheetId="29" r:id="rId8"/>
    <sheet name="CommSpouse" sheetId="23" r:id="rId9"/>
  </sheets>
  <definedNames>
    <definedName name="_xlnm._FilterDatabase" localSheetId="3" hidden="1">Pricing!$A$1:$M$33</definedName>
    <definedName name="Adj_disc_R">Quotation!$B$15</definedName>
    <definedName name="Adj_Inf_Disc_Rat">Basis!$D$10</definedName>
    <definedName name="Comm_Rate">Basis!$D$16</definedName>
    <definedName name="Escal_Rate">Quotation!$B$4</definedName>
    <definedName name="Expl_Inf_Rate">Basis!$D$9</definedName>
    <definedName name="Guar_Per">Quotation!$B$3</definedName>
    <definedName name="Initial_Exp">Basis!$D$14</definedName>
    <definedName name="Inv_Return">Basis!$D$7</definedName>
    <definedName name="M_Adj_Disc_R">Quotation!$B$16</definedName>
    <definedName name="Mnthly_Conv_Inv_R">Basis!$D$8</definedName>
    <definedName name="Mort_Loading">Basis!$D$13</definedName>
    <definedName name="Mthly_Adj_Int_R">Basis!$D$11</definedName>
    <definedName name="Profit_Mar">Basis!$D$21</definedName>
    <definedName name="Ren_Fix_Exp">Basis!$D$15</definedName>
    <definedName name="Spouse_Diff_Ass">Quotation!$B$14</definedName>
    <definedName name="Var_Expperannuity">Basis!$D$17</definedName>
  </definedNames>
  <calcPr calcId="191029"/>
</workbook>
</file>

<file path=xl/calcChain.xml><?xml version="1.0" encoding="utf-8"?>
<calcChain xmlns="http://schemas.openxmlformats.org/spreadsheetml/2006/main">
  <c r="D13" i="3" l="1"/>
  <c r="D12" i="3" s="1"/>
  <c r="F50" i="3" l="1"/>
  <c r="F46" i="3"/>
  <c r="F47" i="3"/>
  <c r="F48" i="3"/>
  <c r="D7" i="3"/>
  <c r="F53" i="3" l="1"/>
  <c r="F55" i="3"/>
  <c r="F49" i="3"/>
  <c r="F51" i="3"/>
  <c r="F45" i="3"/>
  <c r="B7" i="13" l="1"/>
  <c r="B6" i="13" l="1"/>
  <c r="D16" i="3" l="1"/>
  <c r="D18" i="3" l="1"/>
  <c r="D21" i="3" l="1"/>
  <c r="D14" i="3"/>
  <c r="J2" i="1" s="1"/>
  <c r="C109" i="29"/>
  <c r="C108" i="29"/>
  <c r="C107" i="29"/>
  <c r="C106" i="29"/>
  <c r="C105" i="29"/>
  <c r="C104" i="29"/>
  <c r="M1" i="1"/>
  <c r="F2" i="1"/>
  <c r="B15" i="13"/>
  <c r="E2" i="1"/>
  <c r="C104" i="5"/>
  <c r="C105" i="5"/>
  <c r="C106" i="5"/>
  <c r="C107" i="5"/>
  <c r="C108" i="5"/>
  <c r="C109" i="5"/>
  <c r="D2" i="1"/>
  <c r="C2" i="1"/>
  <c r="D8" i="3" s="1"/>
  <c r="A17" i="13"/>
  <c r="A10" i="13"/>
  <c r="F1" i="1" s="1"/>
  <c r="E17" i="3"/>
  <c r="E15" i="3"/>
  <c r="D10" i="3"/>
  <c r="D11" i="3" l="1"/>
  <c r="B16" i="13"/>
  <c r="B12" i="13"/>
  <c r="F110" i="5" s="1"/>
  <c r="B13" i="13"/>
  <c r="B2" i="1" s="1"/>
  <c r="D2" i="3"/>
  <c r="H6" i="5" l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A6" i="5"/>
  <c r="A6" i="29"/>
  <c r="A6" i="23"/>
  <c r="A2" i="1"/>
  <c r="B14" i="13"/>
  <c r="C6" i="23" l="1"/>
  <c r="E6" i="23" s="1"/>
  <c r="B6" i="29"/>
  <c r="C6" i="29" s="1"/>
  <c r="E6" i="29" s="1"/>
  <c r="I6" i="5"/>
  <c r="J6" i="5" s="1"/>
  <c r="K6" i="5" s="1"/>
  <c r="A7" i="29"/>
  <c r="B6" i="5"/>
  <c r="C6" i="5" s="1"/>
  <c r="A7" i="23"/>
  <c r="B6" i="23"/>
  <c r="D6" i="23" s="1"/>
  <c r="F6" i="23" s="1"/>
  <c r="A7" i="5"/>
  <c r="E6" i="5" l="1"/>
  <c r="F6" i="5" s="1"/>
  <c r="G6" i="23"/>
  <c r="K6" i="23" s="1"/>
  <c r="L6" i="23" s="1"/>
  <c r="C7" i="23"/>
  <c r="E7" i="23" s="1"/>
  <c r="A8" i="29"/>
  <c r="B7" i="29"/>
  <c r="C7" i="29" s="1"/>
  <c r="E7" i="29" s="1"/>
  <c r="F7" i="29" s="1"/>
  <c r="B7" i="23"/>
  <c r="D7" i="23" s="1"/>
  <c r="F7" i="23" s="1"/>
  <c r="G7" i="23" s="1"/>
  <c r="A8" i="23"/>
  <c r="I7" i="5"/>
  <c r="J7" i="5" s="1"/>
  <c r="K7" i="5" s="1"/>
  <c r="A8" i="5"/>
  <c r="I6" i="23"/>
  <c r="J6" i="23" s="1"/>
  <c r="B7" i="5"/>
  <c r="C7" i="5" s="1"/>
  <c r="E7" i="5" s="1"/>
  <c r="F7" i="5" s="1"/>
  <c r="A9" i="29"/>
  <c r="F6" i="29" l="1"/>
  <c r="C8" i="23"/>
  <c r="E8" i="23" s="1"/>
  <c r="A9" i="5"/>
  <c r="B8" i="29"/>
  <c r="C8" i="29" s="1"/>
  <c r="E8" i="29" s="1"/>
  <c r="F8" i="29" s="1"/>
  <c r="B8" i="23"/>
  <c r="D8" i="23" s="1"/>
  <c r="F8" i="23" s="1"/>
  <c r="G8" i="23" s="1"/>
  <c r="A9" i="23"/>
  <c r="I7" i="23"/>
  <c r="J7" i="23" s="1"/>
  <c r="I8" i="5"/>
  <c r="J8" i="5" s="1"/>
  <c r="K8" i="5" s="1"/>
  <c r="B8" i="5"/>
  <c r="C8" i="5" s="1"/>
  <c r="E8" i="5" s="1"/>
  <c r="F8" i="5" s="1"/>
  <c r="K7" i="23"/>
  <c r="L7" i="23" s="1"/>
  <c r="A10" i="5"/>
  <c r="A10" i="29"/>
  <c r="C9" i="23" l="1"/>
  <c r="E9" i="23" s="1"/>
  <c r="B9" i="29"/>
  <c r="C9" i="29" s="1"/>
  <c r="E9" i="29" s="1"/>
  <c r="F9" i="29" s="1"/>
  <c r="B9" i="23"/>
  <c r="D9" i="23" s="1"/>
  <c r="F9" i="23" s="1"/>
  <c r="I9" i="23" s="1"/>
  <c r="J9" i="23" s="1"/>
  <c r="A10" i="23"/>
  <c r="I8" i="23"/>
  <c r="J8" i="23" s="1"/>
  <c r="I9" i="5"/>
  <c r="J9" i="5" s="1"/>
  <c r="K9" i="5" s="1"/>
  <c r="B9" i="5"/>
  <c r="C9" i="5" s="1"/>
  <c r="E9" i="5" s="1"/>
  <c r="F9" i="5" s="1"/>
  <c r="A11" i="29"/>
  <c r="A11" i="5"/>
  <c r="K8" i="23"/>
  <c r="L8" i="23" s="1"/>
  <c r="B10" i="23" l="1"/>
  <c r="B10" i="29"/>
  <c r="C10" i="29" s="1"/>
  <c r="E10" i="29" s="1"/>
  <c r="F10" i="29" s="1"/>
  <c r="C10" i="23"/>
  <c r="E10" i="23" s="1"/>
  <c r="A11" i="23"/>
  <c r="G9" i="23"/>
  <c r="K9" i="23" s="1"/>
  <c r="L9" i="23" s="1"/>
  <c r="D10" i="23"/>
  <c r="F10" i="23" s="1"/>
  <c r="I10" i="23" s="1"/>
  <c r="J10" i="23" s="1"/>
  <c r="I10" i="5"/>
  <c r="J10" i="5" s="1"/>
  <c r="K10" i="5" s="1"/>
  <c r="B10" i="5"/>
  <c r="C10" i="5" s="1"/>
  <c r="A12" i="29"/>
  <c r="A12" i="5"/>
  <c r="E10" i="5" l="1"/>
  <c r="F10" i="5" s="1"/>
  <c r="A12" i="23"/>
  <c r="B11" i="29"/>
  <c r="C11" i="29" s="1"/>
  <c r="E11" i="29" s="1"/>
  <c r="F11" i="29" s="1"/>
  <c r="C11" i="23"/>
  <c r="E11" i="23" s="1"/>
  <c r="B11" i="23"/>
  <c r="D11" i="23" s="1"/>
  <c r="F11" i="23" s="1"/>
  <c r="G10" i="23"/>
  <c r="K10" i="23" s="1"/>
  <c r="L10" i="23" s="1"/>
  <c r="I11" i="5"/>
  <c r="J11" i="5" s="1"/>
  <c r="K11" i="5" s="1"/>
  <c r="B11" i="5"/>
  <c r="C11" i="5" s="1"/>
  <c r="E11" i="5" s="1"/>
  <c r="F11" i="5" s="1"/>
  <c r="A13" i="23"/>
  <c r="B12" i="23"/>
  <c r="A13" i="29"/>
  <c r="A13" i="5"/>
  <c r="B12" i="29" l="1"/>
  <c r="C12" i="29" s="1"/>
  <c r="E12" i="29" s="1"/>
  <c r="F12" i="29" s="1"/>
  <c r="C12" i="23"/>
  <c r="E12" i="23" s="1"/>
  <c r="G11" i="23"/>
  <c r="K11" i="23" s="1"/>
  <c r="L11" i="23" s="1"/>
  <c r="D12" i="23"/>
  <c r="F12" i="23" s="1"/>
  <c r="I12" i="23" s="1"/>
  <c r="J12" i="23" s="1"/>
  <c r="B12" i="5"/>
  <c r="C12" i="5" s="1"/>
  <c r="E12" i="5" s="1"/>
  <c r="F12" i="5" s="1"/>
  <c r="I11" i="23"/>
  <c r="J11" i="23" s="1"/>
  <c r="I12" i="5"/>
  <c r="J12" i="5" s="1"/>
  <c r="K12" i="5" s="1"/>
  <c r="A14" i="5"/>
  <c r="A14" i="29"/>
  <c r="A14" i="23"/>
  <c r="B13" i="23"/>
  <c r="B13" i="29" l="1"/>
  <c r="C13" i="29" s="1"/>
  <c r="E13" i="29" s="1"/>
  <c r="F13" i="29" s="1"/>
  <c r="C13" i="23"/>
  <c r="E13" i="23" s="1"/>
  <c r="D13" i="23"/>
  <c r="F13" i="23" s="1"/>
  <c r="I13" i="23" s="1"/>
  <c r="J13" i="23" s="1"/>
  <c r="G12" i="23"/>
  <c r="K12" i="23" s="1"/>
  <c r="L12" i="23" s="1"/>
  <c r="B13" i="5"/>
  <c r="C13" i="5" s="1"/>
  <c r="E13" i="5" s="1"/>
  <c r="F13" i="5" s="1"/>
  <c r="I13" i="5"/>
  <c r="J13" i="5" s="1"/>
  <c r="K13" i="5" s="1"/>
  <c r="A15" i="29"/>
  <c r="A15" i="5"/>
  <c r="A15" i="23"/>
  <c r="B14" i="23"/>
  <c r="B14" i="29" l="1"/>
  <c r="C14" i="29" s="1"/>
  <c r="E14" i="29" s="1"/>
  <c r="F14" i="29" s="1"/>
  <c r="D14" i="23"/>
  <c r="F14" i="23" s="1"/>
  <c r="I14" i="23" s="1"/>
  <c r="J14" i="23" s="1"/>
  <c r="G13" i="23"/>
  <c r="K13" i="23" s="1"/>
  <c r="L13" i="23" s="1"/>
  <c r="B14" i="5"/>
  <c r="C14" i="5" s="1"/>
  <c r="E14" i="5" s="1"/>
  <c r="F14" i="5" s="1"/>
  <c r="C14" i="23"/>
  <c r="E14" i="23" s="1"/>
  <c r="I14" i="5"/>
  <c r="J14" i="5" s="1"/>
  <c r="K14" i="5" s="1"/>
  <c r="A16" i="5"/>
  <c r="B15" i="23"/>
  <c r="A16" i="23"/>
  <c r="A16" i="29"/>
  <c r="B15" i="29" l="1"/>
  <c r="C15" i="29" s="1"/>
  <c r="E15" i="29" s="1"/>
  <c r="F15" i="29" s="1"/>
  <c r="G14" i="23"/>
  <c r="K14" i="23" s="1"/>
  <c r="L14" i="23" s="1"/>
  <c r="D15" i="23"/>
  <c r="F15" i="23" s="1"/>
  <c r="I15" i="23" s="1"/>
  <c r="J15" i="23" s="1"/>
  <c r="B15" i="5"/>
  <c r="C15" i="5" s="1"/>
  <c r="E15" i="5" s="1"/>
  <c r="F15" i="5" s="1"/>
  <c r="C15" i="23"/>
  <c r="E15" i="23" s="1"/>
  <c r="I15" i="5"/>
  <c r="J15" i="5" s="1"/>
  <c r="K15" i="5" s="1"/>
  <c r="A17" i="29"/>
  <c r="B16" i="23"/>
  <c r="A17" i="23"/>
  <c r="A17" i="5"/>
  <c r="B16" i="29" l="1"/>
  <c r="C16" i="29" s="1"/>
  <c r="E16" i="29" s="1"/>
  <c r="F16" i="29" s="1"/>
  <c r="D16" i="23"/>
  <c r="F16" i="23" s="1"/>
  <c r="I16" i="23" s="1"/>
  <c r="J16" i="23" s="1"/>
  <c r="G15" i="23"/>
  <c r="K15" i="23" s="1"/>
  <c r="L15" i="23" s="1"/>
  <c r="C16" i="23"/>
  <c r="E16" i="23" s="1"/>
  <c r="B16" i="5"/>
  <c r="C16" i="5" s="1"/>
  <c r="E16" i="5" s="1"/>
  <c r="F16" i="5" s="1"/>
  <c r="I16" i="5"/>
  <c r="J16" i="5" s="1"/>
  <c r="K16" i="5" s="1"/>
  <c r="A18" i="5"/>
  <c r="A18" i="23"/>
  <c r="B17" i="23"/>
  <c r="A18" i="29"/>
  <c r="B17" i="29" l="1"/>
  <c r="C17" i="29" s="1"/>
  <c r="E17" i="29" s="1"/>
  <c r="F17" i="29" s="1"/>
  <c r="D17" i="23"/>
  <c r="F17" i="23" s="1"/>
  <c r="I17" i="23" s="1"/>
  <c r="J17" i="23" s="1"/>
  <c r="G16" i="23"/>
  <c r="K16" i="23" s="1"/>
  <c r="L16" i="23" s="1"/>
  <c r="C17" i="23"/>
  <c r="E17" i="23" s="1"/>
  <c r="B17" i="5"/>
  <c r="C17" i="5" s="1"/>
  <c r="E17" i="5" s="1"/>
  <c r="F17" i="5" s="1"/>
  <c r="I17" i="5"/>
  <c r="J17" i="5" s="1"/>
  <c r="K17" i="5" s="1"/>
  <c r="A19" i="5"/>
  <c r="A19" i="29"/>
  <c r="B18" i="23"/>
  <c r="A19" i="23"/>
  <c r="B18" i="29" l="1"/>
  <c r="C18" i="29" s="1"/>
  <c r="E18" i="29" s="1"/>
  <c r="F18" i="29" s="1"/>
  <c r="D18" i="23"/>
  <c r="F18" i="23" s="1"/>
  <c r="I18" i="23" s="1"/>
  <c r="J18" i="23" s="1"/>
  <c r="G17" i="23"/>
  <c r="K17" i="23" s="1"/>
  <c r="L17" i="23" s="1"/>
  <c r="C18" i="23"/>
  <c r="E18" i="23" s="1"/>
  <c r="I18" i="5"/>
  <c r="J18" i="5" s="1"/>
  <c r="K18" i="5" s="1"/>
  <c r="B18" i="5"/>
  <c r="C18" i="5" s="1"/>
  <c r="E18" i="5" s="1"/>
  <c r="F18" i="5" s="1"/>
  <c r="A20" i="23"/>
  <c r="B19" i="23"/>
  <c r="A20" i="29"/>
  <c r="A20" i="5"/>
  <c r="B19" i="29" l="1"/>
  <c r="C19" i="29" s="1"/>
  <c r="E19" i="29" s="1"/>
  <c r="F19" i="29" s="1"/>
  <c r="D19" i="23"/>
  <c r="F19" i="23" s="1"/>
  <c r="I19" i="23" s="1"/>
  <c r="J19" i="23" s="1"/>
  <c r="G18" i="23"/>
  <c r="K18" i="23" s="1"/>
  <c r="L18" i="23" s="1"/>
  <c r="C19" i="23"/>
  <c r="E19" i="23" s="1"/>
  <c r="I19" i="5"/>
  <c r="J19" i="5" s="1"/>
  <c r="K19" i="5" s="1"/>
  <c r="B19" i="5"/>
  <c r="C19" i="5" s="1"/>
  <c r="E19" i="5" s="1"/>
  <c r="F19" i="5" s="1"/>
  <c r="A21" i="5"/>
  <c r="A21" i="29"/>
  <c r="B20" i="23"/>
  <c r="A21" i="23"/>
  <c r="B20" i="29" l="1"/>
  <c r="C20" i="29" s="1"/>
  <c r="E20" i="29" s="1"/>
  <c r="F20" i="29" s="1"/>
  <c r="D20" i="23"/>
  <c r="F20" i="23" s="1"/>
  <c r="I20" i="23" s="1"/>
  <c r="J20" i="23" s="1"/>
  <c r="G19" i="23"/>
  <c r="K19" i="23" s="1"/>
  <c r="L19" i="23" s="1"/>
  <c r="C20" i="23"/>
  <c r="E20" i="23" s="1"/>
  <c r="I20" i="5"/>
  <c r="J20" i="5" s="1"/>
  <c r="K20" i="5" s="1"/>
  <c r="B20" i="5"/>
  <c r="C20" i="5" s="1"/>
  <c r="E20" i="5" s="1"/>
  <c r="F20" i="5" s="1"/>
  <c r="A22" i="5"/>
  <c r="B21" i="23"/>
  <c r="A22" i="23"/>
  <c r="A22" i="29"/>
  <c r="B21" i="29" l="1"/>
  <c r="C21" i="29" s="1"/>
  <c r="E21" i="29" s="1"/>
  <c r="F21" i="29" s="1"/>
  <c r="D21" i="23"/>
  <c r="F21" i="23" s="1"/>
  <c r="I21" i="23" s="1"/>
  <c r="J21" i="23" s="1"/>
  <c r="G20" i="23"/>
  <c r="K20" i="23" s="1"/>
  <c r="L20" i="23" s="1"/>
  <c r="C21" i="23"/>
  <c r="E21" i="23" s="1"/>
  <c r="B21" i="5"/>
  <c r="C21" i="5" s="1"/>
  <c r="E21" i="5" s="1"/>
  <c r="F21" i="5" s="1"/>
  <c r="I21" i="5"/>
  <c r="J21" i="5" s="1"/>
  <c r="K21" i="5" s="1"/>
  <c r="A23" i="29"/>
  <c r="A23" i="23"/>
  <c r="B22" i="23"/>
  <c r="A23" i="5"/>
  <c r="D22" i="23" l="1"/>
  <c r="F22" i="23" s="1"/>
  <c r="I22" i="23" s="1"/>
  <c r="J22" i="23" s="1"/>
  <c r="B22" i="29"/>
  <c r="C22" i="29" s="1"/>
  <c r="E22" i="29" s="1"/>
  <c r="F22" i="29" s="1"/>
  <c r="G21" i="23"/>
  <c r="K21" i="23" s="1"/>
  <c r="L21" i="23" s="1"/>
  <c r="C22" i="23"/>
  <c r="E22" i="23" s="1"/>
  <c r="B22" i="5"/>
  <c r="C22" i="5" s="1"/>
  <c r="E22" i="5" s="1"/>
  <c r="F22" i="5" s="1"/>
  <c r="I22" i="5"/>
  <c r="J22" i="5" s="1"/>
  <c r="K22" i="5" s="1"/>
  <c r="A24" i="5"/>
  <c r="A24" i="29"/>
  <c r="B23" i="23"/>
  <c r="A24" i="23"/>
  <c r="D23" i="23" l="1"/>
  <c r="F23" i="23" s="1"/>
  <c r="I23" i="23" s="1"/>
  <c r="J23" i="23" s="1"/>
  <c r="B23" i="29"/>
  <c r="C23" i="29" s="1"/>
  <c r="E23" i="29" s="1"/>
  <c r="F23" i="29" s="1"/>
  <c r="G22" i="23"/>
  <c r="K22" i="23" s="1"/>
  <c r="L22" i="23" s="1"/>
  <c r="C23" i="23"/>
  <c r="E23" i="23" s="1"/>
  <c r="I23" i="5"/>
  <c r="J23" i="5" s="1"/>
  <c r="K23" i="5" s="1"/>
  <c r="B23" i="5"/>
  <c r="C23" i="5" s="1"/>
  <c r="E23" i="5" s="1"/>
  <c r="F23" i="5" s="1"/>
  <c r="B24" i="23"/>
  <c r="A25" i="23"/>
  <c r="A25" i="29"/>
  <c r="A25" i="5"/>
  <c r="G23" i="23" l="1"/>
  <c r="K23" i="23" s="1"/>
  <c r="L23" i="23" s="1"/>
  <c r="D24" i="23"/>
  <c r="F24" i="23" s="1"/>
  <c r="I24" i="23" s="1"/>
  <c r="J24" i="23" s="1"/>
  <c r="B24" i="29"/>
  <c r="C24" i="29" s="1"/>
  <c r="E24" i="29" s="1"/>
  <c r="F24" i="29" s="1"/>
  <c r="C24" i="23"/>
  <c r="E24" i="23" s="1"/>
  <c r="B24" i="5"/>
  <c r="C24" i="5" s="1"/>
  <c r="E24" i="5" s="1"/>
  <c r="F24" i="5" s="1"/>
  <c r="I24" i="5"/>
  <c r="J24" i="5" s="1"/>
  <c r="K24" i="5" s="1"/>
  <c r="A26" i="5"/>
  <c r="B25" i="23"/>
  <c r="A26" i="23"/>
  <c r="A26" i="29"/>
  <c r="B25" i="29" l="1"/>
  <c r="C25" i="29" s="1"/>
  <c r="E25" i="29" s="1"/>
  <c r="F25" i="29" s="1"/>
  <c r="D25" i="23"/>
  <c r="F25" i="23" s="1"/>
  <c r="I25" i="23" s="1"/>
  <c r="J25" i="23" s="1"/>
  <c r="G24" i="23"/>
  <c r="K24" i="23" s="1"/>
  <c r="L24" i="23" s="1"/>
  <c r="C25" i="23"/>
  <c r="E25" i="23" s="1"/>
  <c r="I25" i="5"/>
  <c r="J25" i="5" s="1"/>
  <c r="K25" i="5" s="1"/>
  <c r="N8" i="5" s="1"/>
  <c r="B25" i="5"/>
  <c r="C25" i="5" s="1"/>
  <c r="E25" i="5" s="1"/>
  <c r="F25" i="5" s="1"/>
  <c r="A27" i="29"/>
  <c r="B26" i="23"/>
  <c r="A27" i="23"/>
  <c r="A27" i="5"/>
  <c r="D26" i="23" l="1"/>
  <c r="F26" i="23" s="1"/>
  <c r="I26" i="23" s="1"/>
  <c r="J26" i="23" s="1"/>
  <c r="G25" i="23"/>
  <c r="K25" i="23" s="1"/>
  <c r="L25" i="23" s="1"/>
  <c r="B26" i="29"/>
  <c r="C26" i="29" s="1"/>
  <c r="E26" i="29" s="1"/>
  <c r="F26" i="29" s="1"/>
  <c r="C26" i="23"/>
  <c r="E26" i="23" s="1"/>
  <c r="I26" i="5"/>
  <c r="J26" i="5" s="1"/>
  <c r="K26" i="5" s="1"/>
  <c r="B26" i="5"/>
  <c r="C26" i="5" s="1"/>
  <c r="E26" i="5" s="1"/>
  <c r="F26" i="5" s="1"/>
  <c r="A28" i="5"/>
  <c r="A28" i="23"/>
  <c r="B27" i="23"/>
  <c r="A28" i="29"/>
  <c r="D27" i="23" l="1"/>
  <c r="F27" i="23" s="1"/>
  <c r="I27" i="23" s="1"/>
  <c r="J27" i="23" s="1"/>
  <c r="G26" i="23"/>
  <c r="K26" i="23" s="1"/>
  <c r="L26" i="23" s="1"/>
  <c r="B27" i="29"/>
  <c r="C27" i="29" s="1"/>
  <c r="E27" i="29" s="1"/>
  <c r="F27" i="29" s="1"/>
  <c r="C27" i="23"/>
  <c r="E27" i="23" s="1"/>
  <c r="B27" i="5"/>
  <c r="C27" i="5" s="1"/>
  <c r="E27" i="5" s="1"/>
  <c r="F27" i="5" s="1"/>
  <c r="I27" i="5"/>
  <c r="J27" i="5" s="1"/>
  <c r="K27" i="5" s="1"/>
  <c r="A29" i="29"/>
  <c r="B28" i="23"/>
  <c r="A29" i="23"/>
  <c r="A29" i="5"/>
  <c r="D28" i="23" l="1"/>
  <c r="F28" i="23" s="1"/>
  <c r="I28" i="23" s="1"/>
  <c r="J28" i="23" s="1"/>
  <c r="G27" i="23"/>
  <c r="K27" i="23" s="1"/>
  <c r="L27" i="23" s="1"/>
  <c r="B28" i="29"/>
  <c r="C28" i="29" s="1"/>
  <c r="E28" i="29" s="1"/>
  <c r="F28" i="29" s="1"/>
  <c r="C28" i="23"/>
  <c r="E28" i="23" s="1"/>
  <c r="I28" i="5"/>
  <c r="J28" i="5" s="1"/>
  <c r="K28" i="5" s="1"/>
  <c r="B28" i="5"/>
  <c r="C28" i="5" s="1"/>
  <c r="E28" i="5" s="1"/>
  <c r="F28" i="5" s="1"/>
  <c r="A30" i="23"/>
  <c r="B29" i="23"/>
  <c r="A30" i="5"/>
  <c r="A30" i="29"/>
  <c r="D29" i="23" l="1"/>
  <c r="F29" i="23" s="1"/>
  <c r="I29" i="23" s="1"/>
  <c r="J29" i="23" s="1"/>
  <c r="G28" i="23"/>
  <c r="K28" i="23" s="1"/>
  <c r="L28" i="23" s="1"/>
  <c r="B29" i="29"/>
  <c r="C29" i="29" s="1"/>
  <c r="E29" i="29" s="1"/>
  <c r="F29" i="29" s="1"/>
  <c r="C29" i="23"/>
  <c r="E29" i="23" s="1"/>
  <c r="B29" i="5"/>
  <c r="C29" i="5" s="1"/>
  <c r="E29" i="5" s="1"/>
  <c r="F29" i="5" s="1"/>
  <c r="I29" i="5"/>
  <c r="J29" i="5" s="1"/>
  <c r="K29" i="5" s="1"/>
  <c r="A31" i="29"/>
  <c r="A31" i="5"/>
  <c r="A31" i="23"/>
  <c r="B30" i="23"/>
  <c r="G29" i="23" l="1"/>
  <c r="K29" i="23" s="1"/>
  <c r="L29" i="23" s="1"/>
  <c r="D30" i="23"/>
  <c r="F30" i="23" s="1"/>
  <c r="I30" i="23" s="1"/>
  <c r="J30" i="23" s="1"/>
  <c r="C30" i="23"/>
  <c r="E30" i="23" s="1"/>
  <c r="B30" i="29"/>
  <c r="C30" i="29" s="1"/>
  <c r="E30" i="29" s="1"/>
  <c r="F30" i="29" s="1"/>
  <c r="B30" i="5"/>
  <c r="C30" i="5" s="1"/>
  <c r="E30" i="5" s="1"/>
  <c r="F30" i="5" s="1"/>
  <c r="I30" i="5"/>
  <c r="J30" i="5" s="1"/>
  <c r="K30" i="5" s="1"/>
  <c r="A32" i="5"/>
  <c r="A32" i="29"/>
  <c r="B31" i="23"/>
  <c r="A32" i="23"/>
  <c r="D31" i="23" l="1"/>
  <c r="F31" i="23" s="1"/>
  <c r="I31" i="23" s="1"/>
  <c r="J31" i="23" s="1"/>
  <c r="G30" i="23"/>
  <c r="K30" i="23" s="1"/>
  <c r="L30" i="23" s="1"/>
  <c r="C31" i="23"/>
  <c r="E31" i="23" s="1"/>
  <c r="B31" i="29"/>
  <c r="C31" i="29" s="1"/>
  <c r="E31" i="29" s="1"/>
  <c r="F31" i="29" s="1"/>
  <c r="B31" i="5"/>
  <c r="C31" i="5" s="1"/>
  <c r="E31" i="5" s="1"/>
  <c r="F31" i="5" s="1"/>
  <c r="I31" i="5"/>
  <c r="J31" i="5" s="1"/>
  <c r="K31" i="5" s="1"/>
  <c r="A33" i="5"/>
  <c r="A33" i="23"/>
  <c r="B32" i="23"/>
  <c r="A33" i="29"/>
  <c r="D32" i="23" l="1"/>
  <c r="F32" i="23" s="1"/>
  <c r="I32" i="23" s="1"/>
  <c r="J32" i="23" s="1"/>
  <c r="G31" i="23"/>
  <c r="K31" i="23" s="1"/>
  <c r="L31" i="23" s="1"/>
  <c r="C32" i="23"/>
  <c r="E32" i="23" s="1"/>
  <c r="B32" i="29"/>
  <c r="C32" i="29" s="1"/>
  <c r="E32" i="29" s="1"/>
  <c r="F32" i="29" s="1"/>
  <c r="B32" i="5"/>
  <c r="C32" i="5" s="1"/>
  <c r="E32" i="5" s="1"/>
  <c r="F32" i="5" s="1"/>
  <c r="I32" i="5"/>
  <c r="J32" i="5" s="1"/>
  <c r="K32" i="5" s="1"/>
  <c r="A34" i="29"/>
  <c r="B33" i="23"/>
  <c r="A34" i="23"/>
  <c r="A34" i="5"/>
  <c r="G32" i="23" l="1"/>
  <c r="K32" i="23" s="1"/>
  <c r="L32" i="23" s="1"/>
  <c r="D33" i="23"/>
  <c r="F33" i="23" s="1"/>
  <c r="I33" i="23" s="1"/>
  <c r="J33" i="23" s="1"/>
  <c r="B33" i="29"/>
  <c r="C33" i="29" s="1"/>
  <c r="E33" i="29" s="1"/>
  <c r="F33" i="29" s="1"/>
  <c r="C33" i="23"/>
  <c r="E33" i="23" s="1"/>
  <c r="B33" i="5"/>
  <c r="C33" i="5" s="1"/>
  <c r="E33" i="5" s="1"/>
  <c r="F33" i="5" s="1"/>
  <c r="I33" i="5"/>
  <c r="J33" i="5" s="1"/>
  <c r="K33" i="5" s="1"/>
  <c r="A35" i="5"/>
  <c r="B34" i="23"/>
  <c r="A35" i="23"/>
  <c r="A35" i="29"/>
  <c r="D34" i="23" l="1"/>
  <c r="F34" i="23" s="1"/>
  <c r="I34" i="23" s="1"/>
  <c r="J34" i="23" s="1"/>
  <c r="G33" i="23"/>
  <c r="K33" i="23" s="1"/>
  <c r="L33" i="23" s="1"/>
  <c r="C34" i="23"/>
  <c r="E34" i="23" s="1"/>
  <c r="B34" i="29"/>
  <c r="C34" i="29" s="1"/>
  <c r="E34" i="29" s="1"/>
  <c r="F34" i="29" s="1"/>
  <c r="B34" i="5"/>
  <c r="C34" i="5" s="1"/>
  <c r="E34" i="5" s="1"/>
  <c r="F34" i="5" s="1"/>
  <c r="I34" i="5"/>
  <c r="J34" i="5" s="1"/>
  <c r="K34" i="5" s="1"/>
  <c r="A36" i="29"/>
  <c r="B35" i="23"/>
  <c r="A36" i="23"/>
  <c r="A36" i="5"/>
  <c r="G34" i="23" l="1"/>
  <c r="K34" i="23" s="1"/>
  <c r="L34" i="23" s="1"/>
  <c r="D35" i="23"/>
  <c r="F35" i="23" s="1"/>
  <c r="I35" i="23" s="1"/>
  <c r="J35" i="23" s="1"/>
  <c r="C35" i="23"/>
  <c r="E35" i="23" s="1"/>
  <c r="B35" i="29"/>
  <c r="C35" i="29" s="1"/>
  <c r="E35" i="29" s="1"/>
  <c r="F35" i="29" s="1"/>
  <c r="B35" i="5"/>
  <c r="C35" i="5" s="1"/>
  <c r="E35" i="5" s="1"/>
  <c r="F35" i="5" s="1"/>
  <c r="I35" i="5"/>
  <c r="J35" i="5" s="1"/>
  <c r="K35" i="5" s="1"/>
  <c r="A37" i="5"/>
  <c r="A37" i="23"/>
  <c r="B36" i="23"/>
  <c r="A37" i="29"/>
  <c r="D36" i="23" l="1"/>
  <c r="F36" i="23" s="1"/>
  <c r="I36" i="23" s="1"/>
  <c r="J36" i="23" s="1"/>
  <c r="G35" i="23"/>
  <c r="K35" i="23" s="1"/>
  <c r="L35" i="23" s="1"/>
  <c r="C36" i="23"/>
  <c r="E36" i="23" s="1"/>
  <c r="B36" i="29"/>
  <c r="C36" i="29" s="1"/>
  <c r="E36" i="29" s="1"/>
  <c r="F36" i="29" s="1"/>
  <c r="B36" i="5"/>
  <c r="C36" i="5" s="1"/>
  <c r="E36" i="5" s="1"/>
  <c r="F36" i="5" s="1"/>
  <c r="I36" i="5"/>
  <c r="J36" i="5" s="1"/>
  <c r="K36" i="5" s="1"/>
  <c r="A38" i="29"/>
  <c r="B37" i="23"/>
  <c r="A38" i="23"/>
  <c r="A38" i="5"/>
  <c r="G36" i="23" l="1"/>
  <c r="K36" i="23" s="1"/>
  <c r="L36" i="23" s="1"/>
  <c r="D37" i="23"/>
  <c r="F37" i="23" s="1"/>
  <c r="I37" i="23" s="1"/>
  <c r="J37" i="23" s="1"/>
  <c r="C37" i="23"/>
  <c r="E37" i="23" s="1"/>
  <c r="B37" i="29"/>
  <c r="C37" i="29" s="1"/>
  <c r="E37" i="29" s="1"/>
  <c r="F37" i="29" s="1"/>
  <c r="I37" i="5"/>
  <c r="J37" i="5" s="1"/>
  <c r="K37" i="5" s="1"/>
  <c r="B37" i="5"/>
  <c r="C37" i="5" s="1"/>
  <c r="E37" i="5" s="1"/>
  <c r="F37" i="5" s="1"/>
  <c r="A39" i="5"/>
  <c r="B38" i="23"/>
  <c r="A39" i="23"/>
  <c r="A39" i="29"/>
  <c r="C38" i="23" l="1"/>
  <c r="E38" i="23" s="1"/>
  <c r="B38" i="29"/>
  <c r="C38" i="29" s="1"/>
  <c r="E38" i="29" s="1"/>
  <c r="F38" i="29" s="1"/>
  <c r="D38" i="23"/>
  <c r="F38" i="23" s="1"/>
  <c r="I38" i="23" s="1"/>
  <c r="J38" i="23" s="1"/>
  <c r="G37" i="23"/>
  <c r="K37" i="23" s="1"/>
  <c r="L37" i="23" s="1"/>
  <c r="B38" i="5"/>
  <c r="C38" i="5" s="1"/>
  <c r="E38" i="5" s="1"/>
  <c r="F38" i="5" s="1"/>
  <c r="I38" i="5"/>
  <c r="J38" i="5" s="1"/>
  <c r="K38" i="5" s="1"/>
  <c r="A40" i="29"/>
  <c r="B39" i="23"/>
  <c r="A40" i="23"/>
  <c r="A40" i="5"/>
  <c r="B39" i="29" l="1"/>
  <c r="C39" i="29" s="1"/>
  <c r="E39" i="29" s="1"/>
  <c r="F39" i="29" s="1"/>
  <c r="G38" i="23"/>
  <c r="K38" i="23" s="1"/>
  <c r="L38" i="23" s="1"/>
  <c r="D39" i="23"/>
  <c r="F39" i="23" s="1"/>
  <c r="I39" i="23" s="1"/>
  <c r="J39" i="23" s="1"/>
  <c r="C39" i="23"/>
  <c r="E39" i="23" s="1"/>
  <c r="I39" i="5"/>
  <c r="J39" i="5" s="1"/>
  <c r="K39" i="5" s="1"/>
  <c r="B39" i="5"/>
  <c r="C39" i="5" s="1"/>
  <c r="E39" i="5" s="1"/>
  <c r="F39" i="5" s="1"/>
  <c r="A41" i="5"/>
  <c r="A41" i="23"/>
  <c r="B40" i="23"/>
  <c r="A41" i="29"/>
  <c r="B40" i="29" l="1"/>
  <c r="C40" i="29" s="1"/>
  <c r="E40" i="29" s="1"/>
  <c r="F40" i="29" s="1"/>
  <c r="D40" i="23"/>
  <c r="F40" i="23" s="1"/>
  <c r="I40" i="23" s="1"/>
  <c r="J40" i="23" s="1"/>
  <c r="G39" i="23"/>
  <c r="K39" i="23" s="1"/>
  <c r="L39" i="23" s="1"/>
  <c r="C40" i="23"/>
  <c r="E40" i="23" s="1"/>
  <c r="B40" i="5"/>
  <c r="C40" i="5" s="1"/>
  <c r="E40" i="5" s="1"/>
  <c r="F40" i="5" s="1"/>
  <c r="I40" i="5"/>
  <c r="J40" i="5" s="1"/>
  <c r="K40" i="5" s="1"/>
  <c r="A42" i="29"/>
  <c r="B41" i="23"/>
  <c r="A42" i="23"/>
  <c r="A42" i="5"/>
  <c r="D41" i="23" l="1"/>
  <c r="F41" i="23" s="1"/>
  <c r="I41" i="23" s="1"/>
  <c r="J41" i="23" s="1"/>
  <c r="B41" i="29"/>
  <c r="C41" i="29" s="1"/>
  <c r="E41" i="29" s="1"/>
  <c r="F41" i="29" s="1"/>
  <c r="G40" i="23"/>
  <c r="K40" i="23" s="1"/>
  <c r="L40" i="23" s="1"/>
  <c r="C41" i="23"/>
  <c r="E41" i="23" s="1"/>
  <c r="B41" i="5"/>
  <c r="C41" i="5" s="1"/>
  <c r="E41" i="5" s="1"/>
  <c r="F41" i="5" s="1"/>
  <c r="I41" i="5"/>
  <c r="J41" i="5" s="1"/>
  <c r="K41" i="5" s="1"/>
  <c r="A43" i="23"/>
  <c r="B42" i="23"/>
  <c r="A43" i="5"/>
  <c r="A43" i="29"/>
  <c r="D42" i="23" l="1"/>
  <c r="F42" i="23" s="1"/>
  <c r="I42" i="23" s="1"/>
  <c r="J42" i="23" s="1"/>
  <c r="G41" i="23"/>
  <c r="K41" i="23" s="1"/>
  <c r="L41" i="23" s="1"/>
  <c r="B42" i="29"/>
  <c r="C42" i="29" s="1"/>
  <c r="E42" i="29" s="1"/>
  <c r="F42" i="29" s="1"/>
  <c r="C42" i="23"/>
  <c r="E42" i="23" s="1"/>
  <c r="I42" i="5"/>
  <c r="J42" i="5" s="1"/>
  <c r="K42" i="5" s="1"/>
  <c r="B42" i="5"/>
  <c r="C42" i="5" s="1"/>
  <c r="E42" i="5" s="1"/>
  <c r="F42" i="5" s="1"/>
  <c r="A44" i="29"/>
  <c r="A44" i="5"/>
  <c r="B43" i="23"/>
  <c r="A44" i="23"/>
  <c r="G42" i="23" l="1"/>
  <c r="K42" i="23" s="1"/>
  <c r="L42" i="23" s="1"/>
  <c r="B43" i="29"/>
  <c r="C43" i="29" s="1"/>
  <c r="E43" i="29" s="1"/>
  <c r="F43" i="29" s="1"/>
  <c r="D43" i="23"/>
  <c r="F43" i="23" s="1"/>
  <c r="I43" i="23" s="1"/>
  <c r="J43" i="23" s="1"/>
  <c r="C43" i="23"/>
  <c r="E43" i="23" s="1"/>
  <c r="B43" i="5"/>
  <c r="C43" i="5" s="1"/>
  <c r="E43" i="5" s="1"/>
  <c r="F43" i="5" s="1"/>
  <c r="I43" i="5"/>
  <c r="J43" i="5" s="1"/>
  <c r="K43" i="5" s="1"/>
  <c r="B44" i="23"/>
  <c r="A45" i="23"/>
  <c r="A45" i="5"/>
  <c r="A45" i="29"/>
  <c r="B44" i="29" l="1"/>
  <c r="C44" i="29" s="1"/>
  <c r="E44" i="29" s="1"/>
  <c r="F44" i="29" s="1"/>
  <c r="G43" i="23"/>
  <c r="K43" i="23" s="1"/>
  <c r="L43" i="23" s="1"/>
  <c r="D44" i="23"/>
  <c r="F44" i="23" s="1"/>
  <c r="I44" i="23" s="1"/>
  <c r="J44" i="23" s="1"/>
  <c r="C44" i="23"/>
  <c r="E44" i="23" s="1"/>
  <c r="I44" i="5"/>
  <c r="J44" i="5" s="1"/>
  <c r="K44" i="5" s="1"/>
  <c r="B44" i="5"/>
  <c r="C44" i="5" s="1"/>
  <c r="E44" i="5" s="1"/>
  <c r="F44" i="5" s="1"/>
  <c r="A46" i="5"/>
  <c r="A46" i="23"/>
  <c r="B45" i="23"/>
  <c r="A46" i="29"/>
  <c r="B45" i="29" l="1"/>
  <c r="C45" i="29" s="1"/>
  <c r="E45" i="29" s="1"/>
  <c r="F45" i="29" s="1"/>
  <c r="G44" i="23"/>
  <c r="K44" i="23" s="1"/>
  <c r="L44" i="23" s="1"/>
  <c r="D45" i="23"/>
  <c r="F45" i="23" s="1"/>
  <c r="I45" i="23" s="1"/>
  <c r="J45" i="23" s="1"/>
  <c r="C45" i="23"/>
  <c r="E45" i="23" s="1"/>
  <c r="B45" i="5"/>
  <c r="C45" i="5" s="1"/>
  <c r="E45" i="5" s="1"/>
  <c r="F45" i="5" s="1"/>
  <c r="I45" i="5"/>
  <c r="J45" i="5" s="1"/>
  <c r="K45" i="5" s="1"/>
  <c r="A47" i="5"/>
  <c r="A47" i="29"/>
  <c r="B46" i="23"/>
  <c r="A47" i="23"/>
  <c r="B46" i="29" l="1"/>
  <c r="C46" i="29" s="1"/>
  <c r="E46" i="29" s="1"/>
  <c r="F46" i="29" s="1"/>
  <c r="G45" i="23"/>
  <c r="K45" i="23" s="1"/>
  <c r="L45" i="23" s="1"/>
  <c r="D46" i="23"/>
  <c r="F46" i="23" s="1"/>
  <c r="I46" i="23" s="1"/>
  <c r="J46" i="23" s="1"/>
  <c r="C46" i="23"/>
  <c r="E46" i="23" s="1"/>
  <c r="B46" i="5"/>
  <c r="C46" i="5" s="1"/>
  <c r="E46" i="5" s="1"/>
  <c r="F46" i="5" s="1"/>
  <c r="I46" i="5"/>
  <c r="J46" i="5" s="1"/>
  <c r="K46" i="5" s="1"/>
  <c r="B47" i="23"/>
  <c r="A48" i="23"/>
  <c r="A48" i="29"/>
  <c r="A48" i="5"/>
  <c r="B47" i="29" l="1"/>
  <c r="C47" i="29" s="1"/>
  <c r="E47" i="29" s="1"/>
  <c r="F47" i="29" s="1"/>
  <c r="D47" i="23"/>
  <c r="F47" i="23" s="1"/>
  <c r="I47" i="23" s="1"/>
  <c r="J47" i="23" s="1"/>
  <c r="G46" i="23"/>
  <c r="K46" i="23" s="1"/>
  <c r="L46" i="23" s="1"/>
  <c r="C47" i="23"/>
  <c r="E47" i="23" s="1"/>
  <c r="B47" i="5"/>
  <c r="C47" i="5" s="1"/>
  <c r="E47" i="5" s="1"/>
  <c r="F47" i="5" s="1"/>
  <c r="I47" i="5"/>
  <c r="J47" i="5" s="1"/>
  <c r="K47" i="5" s="1"/>
  <c r="A49" i="5"/>
  <c r="A49" i="29"/>
  <c r="A49" i="23"/>
  <c r="B48" i="23"/>
  <c r="B48" i="29" l="1"/>
  <c r="C48" i="29" s="1"/>
  <c r="E48" i="29" s="1"/>
  <c r="F48" i="29" s="1"/>
  <c r="G47" i="23"/>
  <c r="K47" i="23" s="1"/>
  <c r="L47" i="23" s="1"/>
  <c r="D48" i="23"/>
  <c r="F48" i="23" s="1"/>
  <c r="I48" i="23" s="1"/>
  <c r="J48" i="23" s="1"/>
  <c r="C48" i="23"/>
  <c r="E48" i="23" s="1"/>
  <c r="I48" i="5"/>
  <c r="J48" i="5" s="1"/>
  <c r="K48" i="5" s="1"/>
  <c r="B48" i="5"/>
  <c r="C48" i="5" s="1"/>
  <c r="E48" i="5" s="1"/>
  <c r="F48" i="5" s="1"/>
  <c r="A50" i="29"/>
  <c r="A50" i="5"/>
  <c r="A50" i="23"/>
  <c r="B49" i="23"/>
  <c r="G48" i="23" l="1"/>
  <c r="K48" i="23" s="1"/>
  <c r="L48" i="23" s="1"/>
  <c r="D49" i="23"/>
  <c r="F49" i="23" s="1"/>
  <c r="I49" i="23" s="1"/>
  <c r="J49" i="23" s="1"/>
  <c r="B49" i="29"/>
  <c r="C49" i="29" s="1"/>
  <c r="E49" i="29" s="1"/>
  <c r="F49" i="29" s="1"/>
  <c r="C49" i="23"/>
  <c r="E49" i="23" s="1"/>
  <c r="B49" i="5"/>
  <c r="C49" i="5" s="1"/>
  <c r="E49" i="5" s="1"/>
  <c r="F49" i="5" s="1"/>
  <c r="I49" i="5"/>
  <c r="J49" i="5" s="1"/>
  <c r="K49" i="5" s="1"/>
  <c r="A51" i="5"/>
  <c r="A51" i="29"/>
  <c r="A51" i="23"/>
  <c r="B50" i="23"/>
  <c r="D50" i="23" l="1"/>
  <c r="F50" i="23" s="1"/>
  <c r="I50" i="23" s="1"/>
  <c r="J50" i="23" s="1"/>
  <c r="G49" i="23"/>
  <c r="K49" i="23" s="1"/>
  <c r="L49" i="23" s="1"/>
  <c r="B50" i="29"/>
  <c r="C50" i="29" s="1"/>
  <c r="E50" i="29" s="1"/>
  <c r="F50" i="29" s="1"/>
  <c r="C50" i="23"/>
  <c r="E50" i="23" s="1"/>
  <c r="I50" i="5"/>
  <c r="J50" i="5" s="1"/>
  <c r="K50" i="5" s="1"/>
  <c r="B50" i="5"/>
  <c r="C50" i="5" s="1"/>
  <c r="E50" i="5" s="1"/>
  <c r="F50" i="5" s="1"/>
  <c r="A52" i="29"/>
  <c r="A52" i="5"/>
  <c r="B51" i="23"/>
  <c r="A52" i="23"/>
  <c r="D51" i="23" l="1"/>
  <c r="F51" i="23" s="1"/>
  <c r="I51" i="23" s="1"/>
  <c r="J51" i="23" s="1"/>
  <c r="G50" i="23"/>
  <c r="K50" i="23" s="1"/>
  <c r="L50" i="23" s="1"/>
  <c r="B51" i="29"/>
  <c r="C51" i="29" s="1"/>
  <c r="E51" i="29" s="1"/>
  <c r="F51" i="29" s="1"/>
  <c r="C51" i="23"/>
  <c r="E51" i="23" s="1"/>
  <c r="I51" i="5"/>
  <c r="J51" i="5" s="1"/>
  <c r="K51" i="5" s="1"/>
  <c r="B51" i="5"/>
  <c r="C51" i="5" s="1"/>
  <c r="E51" i="5" s="1"/>
  <c r="F51" i="5" s="1"/>
  <c r="A53" i="5"/>
  <c r="B52" i="23"/>
  <c r="A53" i="23"/>
  <c r="A53" i="29"/>
  <c r="G51" i="23" l="1"/>
  <c r="K51" i="23" s="1"/>
  <c r="L51" i="23" s="1"/>
  <c r="D52" i="23"/>
  <c r="F52" i="23" s="1"/>
  <c r="I52" i="23" s="1"/>
  <c r="J52" i="23" s="1"/>
  <c r="B52" i="29"/>
  <c r="C52" i="29" s="1"/>
  <c r="E52" i="29" s="1"/>
  <c r="F52" i="29" s="1"/>
  <c r="C52" i="23"/>
  <c r="E52" i="23" s="1"/>
  <c r="I52" i="5"/>
  <c r="J52" i="5" s="1"/>
  <c r="K52" i="5" s="1"/>
  <c r="B52" i="5"/>
  <c r="C52" i="5" s="1"/>
  <c r="E52" i="5" s="1"/>
  <c r="F52" i="5" s="1"/>
  <c r="A54" i="23"/>
  <c r="B53" i="23"/>
  <c r="A54" i="29"/>
  <c r="A54" i="5"/>
  <c r="D53" i="23" l="1"/>
  <c r="F53" i="23" s="1"/>
  <c r="I53" i="23" s="1"/>
  <c r="J53" i="23" s="1"/>
  <c r="G52" i="23"/>
  <c r="K52" i="23" s="1"/>
  <c r="L52" i="23" s="1"/>
  <c r="B53" i="29"/>
  <c r="C53" i="29" s="1"/>
  <c r="E53" i="29" s="1"/>
  <c r="F53" i="29" s="1"/>
  <c r="C53" i="23"/>
  <c r="E53" i="23" s="1"/>
  <c r="B53" i="5"/>
  <c r="C53" i="5" s="1"/>
  <c r="E53" i="5" s="1"/>
  <c r="F53" i="5" s="1"/>
  <c r="I53" i="5"/>
  <c r="J53" i="5" s="1"/>
  <c r="K53" i="5" s="1"/>
  <c r="A55" i="29"/>
  <c r="A55" i="5"/>
  <c r="B54" i="23"/>
  <c r="A55" i="23"/>
  <c r="D54" i="23" l="1"/>
  <c r="F54" i="23" s="1"/>
  <c r="I54" i="23" s="1"/>
  <c r="J54" i="23" s="1"/>
  <c r="G53" i="23"/>
  <c r="K53" i="23" s="1"/>
  <c r="L53" i="23" s="1"/>
  <c r="B54" i="29"/>
  <c r="C54" i="29" s="1"/>
  <c r="E54" i="29" s="1"/>
  <c r="F54" i="29" s="1"/>
  <c r="C54" i="23"/>
  <c r="E54" i="23" s="1"/>
  <c r="I54" i="5"/>
  <c r="J54" i="5" s="1"/>
  <c r="K54" i="5" s="1"/>
  <c r="B54" i="5"/>
  <c r="C54" i="5" s="1"/>
  <c r="E54" i="5" s="1"/>
  <c r="F54" i="5" s="1"/>
  <c r="B55" i="23"/>
  <c r="A56" i="23"/>
  <c r="A56" i="5"/>
  <c r="A56" i="29"/>
  <c r="D55" i="23" l="1"/>
  <c r="F55" i="23" s="1"/>
  <c r="I55" i="23" s="1"/>
  <c r="J55" i="23" s="1"/>
  <c r="G54" i="23"/>
  <c r="K54" i="23" s="1"/>
  <c r="L54" i="23" s="1"/>
  <c r="B55" i="29"/>
  <c r="C55" i="29" s="1"/>
  <c r="E55" i="29" s="1"/>
  <c r="F55" i="29" s="1"/>
  <c r="C55" i="23"/>
  <c r="E55" i="23" s="1"/>
  <c r="B55" i="5"/>
  <c r="C55" i="5" s="1"/>
  <c r="E55" i="5" s="1"/>
  <c r="F55" i="5" s="1"/>
  <c r="I55" i="5"/>
  <c r="J55" i="5" s="1"/>
  <c r="K55" i="5" s="1"/>
  <c r="A57" i="5"/>
  <c r="A57" i="23"/>
  <c r="B56" i="23"/>
  <c r="A57" i="29"/>
  <c r="D56" i="23" l="1"/>
  <c r="F56" i="23" s="1"/>
  <c r="I56" i="23" s="1"/>
  <c r="J56" i="23" s="1"/>
  <c r="G55" i="23"/>
  <c r="K55" i="23" s="1"/>
  <c r="L55" i="23" s="1"/>
  <c r="B56" i="29"/>
  <c r="C56" i="29" s="1"/>
  <c r="E56" i="29" s="1"/>
  <c r="F56" i="29" s="1"/>
  <c r="C56" i="23"/>
  <c r="E56" i="23" s="1"/>
  <c r="B56" i="5"/>
  <c r="C56" i="5" s="1"/>
  <c r="E56" i="5" s="1"/>
  <c r="F56" i="5" s="1"/>
  <c r="I56" i="5"/>
  <c r="J56" i="5" s="1"/>
  <c r="K56" i="5" s="1"/>
  <c r="A58" i="23"/>
  <c r="B57" i="23"/>
  <c r="A58" i="29"/>
  <c r="A58" i="5"/>
  <c r="D57" i="23" l="1"/>
  <c r="F57" i="23" s="1"/>
  <c r="I57" i="23" s="1"/>
  <c r="J57" i="23" s="1"/>
  <c r="G56" i="23"/>
  <c r="K56" i="23" s="1"/>
  <c r="L56" i="23" s="1"/>
  <c r="B57" i="29"/>
  <c r="C57" i="29" s="1"/>
  <c r="E57" i="29" s="1"/>
  <c r="F57" i="29" s="1"/>
  <c r="C57" i="23"/>
  <c r="E57" i="23" s="1"/>
  <c r="I57" i="5"/>
  <c r="J57" i="5" s="1"/>
  <c r="K57" i="5" s="1"/>
  <c r="B57" i="5"/>
  <c r="C57" i="5" s="1"/>
  <c r="E57" i="5" s="1"/>
  <c r="F57" i="5" s="1"/>
  <c r="A59" i="5"/>
  <c r="B58" i="23"/>
  <c r="A59" i="23"/>
  <c r="A59" i="29"/>
  <c r="D58" i="23" l="1"/>
  <c r="F58" i="23" s="1"/>
  <c r="I58" i="23" s="1"/>
  <c r="J58" i="23" s="1"/>
  <c r="G57" i="23"/>
  <c r="K57" i="23" s="1"/>
  <c r="L57" i="23" s="1"/>
  <c r="B58" i="29"/>
  <c r="C58" i="29" s="1"/>
  <c r="E58" i="29" s="1"/>
  <c r="F58" i="29" s="1"/>
  <c r="C58" i="23"/>
  <c r="E58" i="23" s="1"/>
  <c r="B58" i="5"/>
  <c r="C58" i="5" s="1"/>
  <c r="E58" i="5" s="1"/>
  <c r="F58" i="5" s="1"/>
  <c r="I58" i="5"/>
  <c r="J58" i="5" s="1"/>
  <c r="K58" i="5" s="1"/>
  <c r="A60" i="23"/>
  <c r="B59" i="23"/>
  <c r="A60" i="5"/>
  <c r="A60" i="29"/>
  <c r="D59" i="23" l="1"/>
  <c r="F59" i="23" s="1"/>
  <c r="I59" i="23" s="1"/>
  <c r="J59" i="23" s="1"/>
  <c r="G58" i="23"/>
  <c r="K58" i="23" s="1"/>
  <c r="L58" i="23" s="1"/>
  <c r="B59" i="29"/>
  <c r="C59" i="29" s="1"/>
  <c r="E59" i="29" s="1"/>
  <c r="F59" i="29" s="1"/>
  <c r="C59" i="23"/>
  <c r="E59" i="23" s="1"/>
  <c r="B59" i="5"/>
  <c r="C59" i="5" s="1"/>
  <c r="E59" i="5" s="1"/>
  <c r="F59" i="5" s="1"/>
  <c r="I59" i="5"/>
  <c r="J59" i="5" s="1"/>
  <c r="K59" i="5" s="1"/>
  <c r="A61" i="5"/>
  <c r="A61" i="29"/>
  <c r="A61" i="23"/>
  <c r="B60" i="23"/>
  <c r="D60" i="23" l="1"/>
  <c r="F60" i="23" s="1"/>
  <c r="I60" i="23" s="1"/>
  <c r="J60" i="23" s="1"/>
  <c r="G59" i="23"/>
  <c r="K59" i="23" s="1"/>
  <c r="L59" i="23" s="1"/>
  <c r="B60" i="29"/>
  <c r="C60" i="29" s="1"/>
  <c r="E60" i="29" s="1"/>
  <c r="F60" i="29" s="1"/>
  <c r="C60" i="23"/>
  <c r="E60" i="23" s="1"/>
  <c r="I60" i="5"/>
  <c r="J60" i="5" s="1"/>
  <c r="K60" i="5" s="1"/>
  <c r="B60" i="5"/>
  <c r="C60" i="5" s="1"/>
  <c r="E60" i="5" s="1"/>
  <c r="F60" i="5" s="1"/>
  <c r="A62" i="23"/>
  <c r="B61" i="23"/>
  <c r="A62" i="29"/>
  <c r="A62" i="5"/>
  <c r="D61" i="23" l="1"/>
  <c r="F61" i="23" s="1"/>
  <c r="I61" i="23" s="1"/>
  <c r="J61" i="23" s="1"/>
  <c r="G60" i="23"/>
  <c r="K60" i="23" s="1"/>
  <c r="L60" i="23" s="1"/>
  <c r="B61" i="29"/>
  <c r="C61" i="29" s="1"/>
  <c r="E61" i="29" s="1"/>
  <c r="F61" i="29" s="1"/>
  <c r="C61" i="23"/>
  <c r="E61" i="23" s="1"/>
  <c r="B61" i="5"/>
  <c r="C61" i="5" s="1"/>
  <c r="E61" i="5" s="1"/>
  <c r="F61" i="5" s="1"/>
  <c r="I61" i="5"/>
  <c r="J61" i="5" s="1"/>
  <c r="K61" i="5" s="1"/>
  <c r="B62" i="23"/>
  <c r="A63" i="23"/>
  <c r="A63" i="29"/>
  <c r="A63" i="5"/>
  <c r="G61" i="23" l="1"/>
  <c r="K61" i="23" s="1"/>
  <c r="L61" i="23" s="1"/>
  <c r="D62" i="23"/>
  <c r="F62" i="23" s="1"/>
  <c r="I62" i="23" s="1"/>
  <c r="J62" i="23" s="1"/>
  <c r="B62" i="29"/>
  <c r="C62" i="29" s="1"/>
  <c r="E62" i="29" s="1"/>
  <c r="F62" i="29" s="1"/>
  <c r="I62" i="5"/>
  <c r="J62" i="5" s="1"/>
  <c r="K62" i="5" s="1"/>
  <c r="B62" i="5"/>
  <c r="C62" i="5" s="1"/>
  <c r="E62" i="5" s="1"/>
  <c r="F62" i="5" s="1"/>
  <c r="C62" i="23"/>
  <c r="E62" i="23" s="1"/>
  <c r="G62" i="23" s="1"/>
  <c r="A64" i="29"/>
  <c r="B63" i="23"/>
  <c r="A64" i="23"/>
  <c r="A64" i="5"/>
  <c r="K62" i="23" l="1"/>
  <c r="L62" i="23" s="1"/>
  <c r="D63" i="23"/>
  <c r="F63" i="23" s="1"/>
  <c r="I63" i="23" s="1"/>
  <c r="J63" i="23" s="1"/>
  <c r="B63" i="29"/>
  <c r="C63" i="29" s="1"/>
  <c r="E63" i="29" s="1"/>
  <c r="F63" i="29" s="1"/>
  <c r="B63" i="5"/>
  <c r="C63" i="5" s="1"/>
  <c r="E63" i="5" s="1"/>
  <c r="F63" i="5" s="1"/>
  <c r="I63" i="5"/>
  <c r="J63" i="5" s="1"/>
  <c r="K63" i="5" s="1"/>
  <c r="C63" i="23"/>
  <c r="E63" i="23" s="1"/>
  <c r="B64" i="23"/>
  <c r="A65" i="23"/>
  <c r="A65" i="29"/>
  <c r="A65" i="5"/>
  <c r="G63" i="23" l="1"/>
  <c r="K63" i="23" s="1"/>
  <c r="L63" i="23" s="1"/>
  <c r="D64" i="23"/>
  <c r="F64" i="23" s="1"/>
  <c r="I64" i="23" s="1"/>
  <c r="J64" i="23" s="1"/>
  <c r="B64" i="29"/>
  <c r="C64" i="29" s="1"/>
  <c r="E64" i="29" s="1"/>
  <c r="F64" i="29" s="1"/>
  <c r="B64" i="5"/>
  <c r="C64" i="5" s="1"/>
  <c r="E64" i="5" s="1"/>
  <c r="F64" i="5" s="1"/>
  <c r="I64" i="5"/>
  <c r="J64" i="5" s="1"/>
  <c r="K64" i="5" s="1"/>
  <c r="C64" i="23"/>
  <c r="E64" i="23" s="1"/>
  <c r="G64" i="23" s="1"/>
  <c r="B65" i="23"/>
  <c r="A66" i="23"/>
  <c r="A66" i="29"/>
  <c r="A66" i="5"/>
  <c r="K64" i="23" l="1"/>
  <c r="L64" i="23" s="1"/>
  <c r="D65" i="23"/>
  <c r="F65" i="23" s="1"/>
  <c r="I65" i="23" s="1"/>
  <c r="J65" i="23" s="1"/>
  <c r="B65" i="5"/>
  <c r="C65" i="5" s="1"/>
  <c r="E65" i="5" s="1"/>
  <c r="F65" i="5" s="1"/>
  <c r="B65" i="29"/>
  <c r="C65" i="29" s="1"/>
  <c r="E65" i="29" s="1"/>
  <c r="F65" i="29" s="1"/>
  <c r="I65" i="5"/>
  <c r="J65" i="5" s="1"/>
  <c r="K65" i="5" s="1"/>
  <c r="C65" i="23"/>
  <c r="E65" i="23" s="1"/>
  <c r="G65" i="23" s="1"/>
  <c r="K65" i="23" s="1"/>
  <c r="L65" i="23" s="1"/>
  <c r="A67" i="5"/>
  <c r="A67" i="29"/>
  <c r="B66" i="23"/>
  <c r="A67" i="23"/>
  <c r="I66" i="5" l="1"/>
  <c r="J66" i="5" s="1"/>
  <c r="B66" i="5"/>
  <c r="C66" i="5" s="1"/>
  <c r="E66" i="5" s="1"/>
  <c r="F66" i="5" s="1"/>
  <c r="D66" i="23"/>
  <c r="F66" i="23" s="1"/>
  <c r="I66" i="23" s="1"/>
  <c r="J66" i="23" s="1"/>
  <c r="B66" i="29"/>
  <c r="C66" i="29" s="1"/>
  <c r="E66" i="29" s="1"/>
  <c r="F66" i="29" s="1"/>
  <c r="K66" i="5"/>
  <c r="C66" i="23"/>
  <c r="E66" i="23" s="1"/>
  <c r="A68" i="5"/>
  <c r="A68" i="23"/>
  <c r="B67" i="23"/>
  <c r="A68" i="29"/>
  <c r="B67" i="5" l="1"/>
  <c r="C67" i="5" s="1"/>
  <c r="E67" i="5" s="1"/>
  <c r="F67" i="5" s="1"/>
  <c r="B67" i="29"/>
  <c r="C67" i="29" s="1"/>
  <c r="E67" i="29" s="1"/>
  <c r="F67" i="29" s="1"/>
  <c r="I67" i="5"/>
  <c r="J67" i="5" s="1"/>
  <c r="K67" i="5" s="1"/>
  <c r="D67" i="23"/>
  <c r="F67" i="23" s="1"/>
  <c r="I67" i="23" s="1"/>
  <c r="J67" i="23" s="1"/>
  <c r="G66" i="23"/>
  <c r="K66" i="23" s="1"/>
  <c r="L66" i="23" s="1"/>
  <c r="C67" i="23"/>
  <c r="E67" i="23" s="1"/>
  <c r="A69" i="5"/>
  <c r="A69" i="29"/>
  <c r="B68" i="23"/>
  <c r="A69" i="23"/>
  <c r="B68" i="29" l="1"/>
  <c r="C68" i="29" s="1"/>
  <c r="E68" i="29" s="1"/>
  <c r="F68" i="29" s="1"/>
  <c r="B68" i="5"/>
  <c r="C68" i="5" s="1"/>
  <c r="E68" i="5" s="1"/>
  <c r="F68" i="5" s="1"/>
  <c r="I68" i="5"/>
  <c r="J68" i="5" s="1"/>
  <c r="K68" i="5" s="1"/>
  <c r="D68" i="23"/>
  <c r="F68" i="23" s="1"/>
  <c r="I68" i="23" s="1"/>
  <c r="J68" i="23" s="1"/>
  <c r="G67" i="23"/>
  <c r="K67" i="23" s="1"/>
  <c r="L67" i="23" s="1"/>
  <c r="C68" i="23"/>
  <c r="E68" i="23" s="1"/>
  <c r="B69" i="23"/>
  <c r="A70" i="23"/>
  <c r="A70" i="5"/>
  <c r="A70" i="29"/>
  <c r="B69" i="29" l="1"/>
  <c r="C69" i="29" s="1"/>
  <c r="E69" i="29" s="1"/>
  <c r="F69" i="29" s="1"/>
  <c r="B69" i="5"/>
  <c r="C69" i="5" s="1"/>
  <c r="E69" i="5" s="1"/>
  <c r="F69" i="5" s="1"/>
  <c r="D69" i="23"/>
  <c r="F69" i="23" s="1"/>
  <c r="I69" i="23" s="1"/>
  <c r="J69" i="23" s="1"/>
  <c r="I69" i="5"/>
  <c r="J69" i="5" s="1"/>
  <c r="K69" i="5" s="1"/>
  <c r="G68" i="23"/>
  <c r="K68" i="23" s="1"/>
  <c r="L68" i="23" s="1"/>
  <c r="C69" i="23"/>
  <c r="E69" i="23" s="1"/>
  <c r="G69" i="23" s="1"/>
  <c r="I70" i="5"/>
  <c r="J70" i="5" s="1"/>
  <c r="B70" i="5"/>
  <c r="C70" i="5" s="1"/>
  <c r="E70" i="5" s="1"/>
  <c r="F70" i="5" s="1"/>
  <c r="A71" i="5"/>
  <c r="B70" i="23"/>
  <c r="A71" i="23"/>
  <c r="A71" i="29"/>
  <c r="B70" i="29"/>
  <c r="C70" i="29" s="1"/>
  <c r="E70" i="29" s="1"/>
  <c r="F70" i="29" s="1"/>
  <c r="D70" i="23" l="1"/>
  <c r="F70" i="23" s="1"/>
  <c r="I70" i="23" s="1"/>
  <c r="J70" i="23" s="1"/>
  <c r="K70" i="5"/>
  <c r="K69" i="23"/>
  <c r="L69" i="23" s="1"/>
  <c r="C70" i="23"/>
  <c r="E70" i="23" s="1"/>
  <c r="G70" i="23" s="1"/>
  <c r="K70" i="23" s="1"/>
  <c r="L70" i="23" s="1"/>
  <c r="A72" i="5"/>
  <c r="I71" i="5"/>
  <c r="J71" i="5" s="1"/>
  <c r="K71" i="5" s="1"/>
  <c r="B71" i="5"/>
  <c r="C71" i="5" s="1"/>
  <c r="E71" i="5" s="1"/>
  <c r="F71" i="5" s="1"/>
  <c r="B71" i="29"/>
  <c r="C71" i="29" s="1"/>
  <c r="E71" i="29" s="1"/>
  <c r="F71" i="29" s="1"/>
  <c r="A72" i="29"/>
  <c r="B71" i="23"/>
  <c r="D71" i="23" s="1"/>
  <c r="F71" i="23" s="1"/>
  <c r="I71" i="23" s="1"/>
  <c r="J71" i="23" s="1"/>
  <c r="A72" i="23"/>
  <c r="C71" i="23" l="1"/>
  <c r="E71" i="23" s="1"/>
  <c r="G71" i="23" s="1"/>
  <c r="K71" i="23" s="1"/>
  <c r="L71" i="23" s="1"/>
  <c r="B72" i="23"/>
  <c r="D72" i="23" s="1"/>
  <c r="F72" i="23" s="1"/>
  <c r="I72" i="23" s="1"/>
  <c r="J72" i="23" s="1"/>
  <c r="A73" i="23"/>
  <c r="A73" i="29"/>
  <c r="B72" i="29"/>
  <c r="C72" i="29" s="1"/>
  <c r="E72" i="29" s="1"/>
  <c r="F72" i="29" s="1"/>
  <c r="B72" i="5"/>
  <c r="C72" i="5" s="1"/>
  <c r="E72" i="5" s="1"/>
  <c r="F72" i="5" s="1"/>
  <c r="I72" i="5"/>
  <c r="J72" i="5" s="1"/>
  <c r="K72" i="5" s="1"/>
  <c r="A73" i="5"/>
  <c r="C72" i="23" l="1"/>
  <c r="E72" i="23" s="1"/>
  <c r="G72" i="23" s="1"/>
  <c r="K72" i="23" s="1"/>
  <c r="L72" i="23" s="1"/>
  <c r="B73" i="5"/>
  <c r="C73" i="5" s="1"/>
  <c r="E73" i="5" s="1"/>
  <c r="F73" i="5" s="1"/>
  <c r="A74" i="5"/>
  <c r="I73" i="5"/>
  <c r="J73" i="5" s="1"/>
  <c r="K73" i="5" s="1"/>
  <c r="B73" i="29"/>
  <c r="C73" i="29" s="1"/>
  <c r="E73" i="29" s="1"/>
  <c r="F73" i="29" s="1"/>
  <c r="A74" i="29"/>
  <c r="B73" i="23"/>
  <c r="D73" i="23" s="1"/>
  <c r="F73" i="23" s="1"/>
  <c r="I73" i="23" s="1"/>
  <c r="J73" i="23" s="1"/>
  <c r="A74" i="23"/>
  <c r="C73" i="23" l="1"/>
  <c r="E73" i="23" s="1"/>
  <c r="G73" i="23" s="1"/>
  <c r="K73" i="23" s="1"/>
  <c r="L73" i="23" s="1"/>
  <c r="B74" i="23"/>
  <c r="D74" i="23" s="1"/>
  <c r="F74" i="23" s="1"/>
  <c r="I74" i="23" s="1"/>
  <c r="J74" i="23" s="1"/>
  <c r="A75" i="23"/>
  <c r="A75" i="29"/>
  <c r="B74" i="29"/>
  <c r="C74" i="29" s="1"/>
  <c r="E74" i="29" s="1"/>
  <c r="F74" i="29" s="1"/>
  <c r="B74" i="5"/>
  <c r="C74" i="5" s="1"/>
  <c r="E74" i="5" s="1"/>
  <c r="F74" i="5" s="1"/>
  <c r="I74" i="5"/>
  <c r="J74" i="5" s="1"/>
  <c r="K74" i="5" s="1"/>
  <c r="A75" i="5"/>
  <c r="C74" i="23" l="1"/>
  <c r="E74" i="23" s="1"/>
  <c r="G74" i="23" s="1"/>
  <c r="K74" i="23" s="1"/>
  <c r="L74" i="23" s="1"/>
  <c r="A76" i="5"/>
  <c r="B75" i="5"/>
  <c r="C75" i="5" s="1"/>
  <c r="E75" i="5" s="1"/>
  <c r="F75" i="5" s="1"/>
  <c r="I75" i="5"/>
  <c r="J75" i="5" s="1"/>
  <c r="K75" i="5" s="1"/>
  <c r="A76" i="23"/>
  <c r="B75" i="23"/>
  <c r="D75" i="23" s="1"/>
  <c r="F75" i="23" s="1"/>
  <c r="I75" i="23" s="1"/>
  <c r="J75" i="23" s="1"/>
  <c r="B75" i="29"/>
  <c r="C75" i="29" s="1"/>
  <c r="E75" i="29" s="1"/>
  <c r="F75" i="29" s="1"/>
  <c r="A76" i="29"/>
  <c r="C75" i="23" l="1"/>
  <c r="E75" i="23" s="1"/>
  <c r="G75" i="23" s="1"/>
  <c r="K75" i="23" s="1"/>
  <c r="L75" i="23" s="1"/>
  <c r="A77" i="29"/>
  <c r="B76" i="29"/>
  <c r="C76" i="29" s="1"/>
  <c r="E76" i="29" s="1"/>
  <c r="F76" i="29" s="1"/>
  <c r="B76" i="23"/>
  <c r="D76" i="23" s="1"/>
  <c r="F76" i="23" s="1"/>
  <c r="I76" i="23" s="1"/>
  <c r="J76" i="23" s="1"/>
  <c r="A77" i="23"/>
  <c r="B76" i="5"/>
  <c r="C76" i="5" s="1"/>
  <c r="E76" i="5" s="1"/>
  <c r="F76" i="5" s="1"/>
  <c r="I76" i="5"/>
  <c r="J76" i="5" s="1"/>
  <c r="K76" i="5" s="1"/>
  <c r="A77" i="5"/>
  <c r="C76" i="23" l="1"/>
  <c r="E76" i="23" s="1"/>
  <c r="G76" i="23" s="1"/>
  <c r="K76" i="23" s="1"/>
  <c r="L76" i="23" s="1"/>
  <c r="B77" i="23"/>
  <c r="D77" i="23" s="1"/>
  <c r="F77" i="23" s="1"/>
  <c r="I77" i="23" s="1"/>
  <c r="J77" i="23" s="1"/>
  <c r="A78" i="23"/>
  <c r="B77" i="5"/>
  <c r="C77" i="5" s="1"/>
  <c r="E77" i="5" s="1"/>
  <c r="F77" i="5" s="1"/>
  <c r="I77" i="5"/>
  <c r="J77" i="5" s="1"/>
  <c r="K77" i="5" s="1"/>
  <c r="A78" i="5"/>
  <c r="B77" i="29"/>
  <c r="C77" i="29" s="1"/>
  <c r="E77" i="29" s="1"/>
  <c r="F77" i="29" s="1"/>
  <c r="A78" i="29"/>
  <c r="C77" i="23" l="1"/>
  <c r="E77" i="23" s="1"/>
  <c r="G77" i="23" s="1"/>
  <c r="K77" i="23" s="1"/>
  <c r="L77" i="23" s="1"/>
  <c r="B78" i="29"/>
  <c r="C78" i="29" s="1"/>
  <c r="E78" i="29" s="1"/>
  <c r="F78" i="29" s="1"/>
  <c r="A79" i="29"/>
  <c r="A79" i="5"/>
  <c r="B78" i="5"/>
  <c r="C78" i="5" s="1"/>
  <c r="E78" i="5" s="1"/>
  <c r="F78" i="5" s="1"/>
  <c r="I78" i="5"/>
  <c r="J78" i="5" s="1"/>
  <c r="K78" i="5" s="1"/>
  <c r="B78" i="23"/>
  <c r="D78" i="23" s="1"/>
  <c r="F78" i="23" s="1"/>
  <c r="I78" i="23" s="1"/>
  <c r="J78" i="23" s="1"/>
  <c r="A79" i="23"/>
  <c r="C78" i="23" l="1"/>
  <c r="E78" i="23" s="1"/>
  <c r="G78" i="23" s="1"/>
  <c r="K78" i="23" s="1"/>
  <c r="L78" i="23" s="1"/>
  <c r="B79" i="23"/>
  <c r="D79" i="23" s="1"/>
  <c r="F79" i="23" s="1"/>
  <c r="I79" i="23" s="1"/>
  <c r="J79" i="23" s="1"/>
  <c r="A80" i="23"/>
  <c r="C79" i="23"/>
  <c r="E79" i="23" s="1"/>
  <c r="A80" i="5"/>
  <c r="B79" i="5"/>
  <c r="C79" i="5" s="1"/>
  <c r="E79" i="5" s="1"/>
  <c r="F79" i="5" s="1"/>
  <c r="I79" i="5"/>
  <c r="J79" i="5" s="1"/>
  <c r="K79" i="5" s="1"/>
  <c r="A80" i="29"/>
  <c r="B79" i="29"/>
  <c r="C79" i="29" s="1"/>
  <c r="E79" i="29" s="1"/>
  <c r="F79" i="29" s="1"/>
  <c r="G79" i="23" l="1"/>
  <c r="K79" i="23" s="1"/>
  <c r="L79" i="23" s="1"/>
  <c r="A81" i="23"/>
  <c r="C80" i="23"/>
  <c r="E80" i="23" s="1"/>
  <c r="B80" i="23"/>
  <c r="D80" i="23" s="1"/>
  <c r="F80" i="23" s="1"/>
  <c r="I80" i="23" s="1"/>
  <c r="J80" i="23" s="1"/>
  <c r="A81" i="29"/>
  <c r="B80" i="29"/>
  <c r="C80" i="29" s="1"/>
  <c r="E80" i="29" s="1"/>
  <c r="F80" i="29" s="1"/>
  <c r="I80" i="5"/>
  <c r="J80" i="5" s="1"/>
  <c r="K80" i="5" s="1"/>
  <c r="A81" i="5"/>
  <c r="B80" i="5"/>
  <c r="C80" i="5" s="1"/>
  <c r="E80" i="5" s="1"/>
  <c r="F80" i="5" s="1"/>
  <c r="G80" i="23" l="1"/>
  <c r="K80" i="23" s="1"/>
  <c r="L80" i="23" s="1"/>
  <c r="B81" i="5"/>
  <c r="C81" i="5" s="1"/>
  <c r="E81" i="5" s="1"/>
  <c r="F81" i="5" s="1"/>
  <c r="I81" i="5"/>
  <c r="J81" i="5" s="1"/>
  <c r="K81" i="5" s="1"/>
  <c r="A82" i="5"/>
  <c r="A82" i="29"/>
  <c r="B81" i="29"/>
  <c r="C81" i="29" s="1"/>
  <c r="E81" i="29" s="1"/>
  <c r="F81" i="29" s="1"/>
  <c r="A82" i="23"/>
  <c r="B81" i="23"/>
  <c r="D81" i="23" s="1"/>
  <c r="F81" i="23" s="1"/>
  <c r="I81" i="23" s="1"/>
  <c r="J81" i="23" s="1"/>
  <c r="C81" i="23"/>
  <c r="E81" i="23" s="1"/>
  <c r="G81" i="23" l="1"/>
  <c r="K81" i="23" s="1"/>
  <c r="L81" i="23" s="1"/>
  <c r="I82" i="5"/>
  <c r="J82" i="5" s="1"/>
  <c r="K82" i="5" s="1"/>
  <c r="A83" i="5"/>
  <c r="B82" i="5"/>
  <c r="C82" i="5" s="1"/>
  <c r="E82" i="5" s="1"/>
  <c r="F82" i="5" s="1"/>
  <c r="B82" i="29"/>
  <c r="C82" i="29" s="1"/>
  <c r="E82" i="29" s="1"/>
  <c r="F82" i="29" s="1"/>
  <c r="A83" i="29"/>
  <c r="C82" i="23"/>
  <c r="E82" i="23" s="1"/>
  <c r="B82" i="23"/>
  <c r="D82" i="23" s="1"/>
  <c r="F82" i="23" s="1"/>
  <c r="I82" i="23" s="1"/>
  <c r="J82" i="23" s="1"/>
  <c r="A83" i="23"/>
  <c r="G82" i="23" l="1"/>
  <c r="K82" i="23" s="1"/>
  <c r="L82" i="23" s="1"/>
  <c r="A84" i="23"/>
  <c r="B83" i="23"/>
  <c r="D83" i="23" s="1"/>
  <c r="F83" i="23" s="1"/>
  <c r="I83" i="23" s="1"/>
  <c r="J83" i="23" s="1"/>
  <c r="C83" i="23"/>
  <c r="E83" i="23" s="1"/>
  <c r="A84" i="29"/>
  <c r="B83" i="29"/>
  <c r="C83" i="29" s="1"/>
  <c r="E83" i="29" s="1"/>
  <c r="F83" i="29" s="1"/>
  <c r="I83" i="5"/>
  <c r="J83" i="5" s="1"/>
  <c r="K83" i="5" s="1"/>
  <c r="A84" i="5"/>
  <c r="B83" i="5"/>
  <c r="C83" i="5" s="1"/>
  <c r="E83" i="5" s="1"/>
  <c r="F83" i="5" s="1"/>
  <c r="A85" i="29" l="1"/>
  <c r="B84" i="29"/>
  <c r="C84" i="29" s="1"/>
  <c r="E84" i="29" s="1"/>
  <c r="F84" i="29" s="1"/>
  <c r="B84" i="5"/>
  <c r="C84" i="5" s="1"/>
  <c r="E84" i="5" s="1"/>
  <c r="F84" i="5" s="1"/>
  <c r="I84" i="5"/>
  <c r="J84" i="5" s="1"/>
  <c r="K84" i="5" s="1"/>
  <c r="A85" i="5"/>
  <c r="G83" i="23"/>
  <c r="K83" i="23" s="1"/>
  <c r="L83" i="23" s="1"/>
  <c r="C84" i="23"/>
  <c r="E84" i="23" s="1"/>
  <c r="B84" i="23"/>
  <c r="D84" i="23" s="1"/>
  <c r="F84" i="23" s="1"/>
  <c r="I84" i="23" s="1"/>
  <c r="J84" i="23" s="1"/>
  <c r="A85" i="23"/>
  <c r="G84" i="23" l="1"/>
  <c r="K84" i="23" s="1"/>
  <c r="L84" i="23" s="1"/>
  <c r="B85" i="5"/>
  <c r="C85" i="5" s="1"/>
  <c r="E85" i="5" s="1"/>
  <c r="F85" i="5" s="1"/>
  <c r="I85" i="5"/>
  <c r="J85" i="5" s="1"/>
  <c r="K85" i="5" s="1"/>
  <c r="A86" i="5"/>
  <c r="B85" i="23"/>
  <c r="D85" i="23" s="1"/>
  <c r="F85" i="23" s="1"/>
  <c r="I85" i="23" s="1"/>
  <c r="J85" i="23" s="1"/>
  <c r="A86" i="23"/>
  <c r="C85" i="23"/>
  <c r="E85" i="23" s="1"/>
  <c r="A86" i="29"/>
  <c r="B85" i="29"/>
  <c r="C85" i="29" s="1"/>
  <c r="E85" i="29" s="1"/>
  <c r="F85" i="29" s="1"/>
  <c r="G85" i="23" l="1"/>
  <c r="K85" i="23" s="1"/>
  <c r="L85" i="23" s="1"/>
  <c r="A87" i="5"/>
  <c r="B86" i="5"/>
  <c r="C86" i="5" s="1"/>
  <c r="E86" i="5" s="1"/>
  <c r="F86" i="5" s="1"/>
  <c r="I86" i="5"/>
  <c r="J86" i="5" s="1"/>
  <c r="K86" i="5" s="1"/>
  <c r="B86" i="23"/>
  <c r="D86" i="23" s="1"/>
  <c r="F86" i="23" s="1"/>
  <c r="I86" i="23" s="1"/>
  <c r="J86" i="23" s="1"/>
  <c r="A87" i="23"/>
  <c r="C86" i="23"/>
  <c r="E86" i="23" s="1"/>
  <c r="B86" i="29"/>
  <c r="C86" i="29" s="1"/>
  <c r="E86" i="29" s="1"/>
  <c r="F86" i="29" s="1"/>
  <c r="A87" i="29"/>
  <c r="G86" i="23" l="1"/>
  <c r="K86" i="23" s="1"/>
  <c r="L86" i="23" s="1"/>
  <c r="A88" i="29"/>
  <c r="B87" i="29"/>
  <c r="C87" i="29" s="1"/>
  <c r="E87" i="29" s="1"/>
  <c r="F87" i="29" s="1"/>
  <c r="B87" i="23"/>
  <c r="D87" i="23" s="1"/>
  <c r="F87" i="23" s="1"/>
  <c r="I87" i="23" s="1"/>
  <c r="J87" i="23" s="1"/>
  <c r="A88" i="23"/>
  <c r="C87" i="23"/>
  <c r="E87" i="23" s="1"/>
  <c r="A88" i="5"/>
  <c r="B87" i="5"/>
  <c r="C87" i="5" s="1"/>
  <c r="E87" i="5" s="1"/>
  <c r="F87" i="5" s="1"/>
  <c r="I87" i="5"/>
  <c r="J87" i="5" s="1"/>
  <c r="K87" i="5" s="1"/>
  <c r="G87" i="23" l="1"/>
  <c r="K87" i="23" s="1"/>
  <c r="L87" i="23" s="1"/>
  <c r="B88" i="5"/>
  <c r="C88" i="5" s="1"/>
  <c r="E88" i="5" s="1"/>
  <c r="F88" i="5" s="1"/>
  <c r="I88" i="5"/>
  <c r="J88" i="5" s="1"/>
  <c r="K88" i="5" s="1"/>
  <c r="A89" i="5"/>
  <c r="B88" i="23"/>
  <c r="D88" i="23" s="1"/>
  <c r="F88" i="23" s="1"/>
  <c r="I88" i="23" s="1"/>
  <c r="J88" i="23" s="1"/>
  <c r="A89" i="23"/>
  <c r="C88" i="23"/>
  <c r="E88" i="23" s="1"/>
  <c r="A89" i="29"/>
  <c r="B88" i="29"/>
  <c r="C88" i="29" s="1"/>
  <c r="E88" i="29" s="1"/>
  <c r="F88" i="29" s="1"/>
  <c r="G88" i="23" l="1"/>
  <c r="K88" i="23" s="1"/>
  <c r="L88" i="23" s="1"/>
  <c r="B89" i="5"/>
  <c r="C89" i="5" s="1"/>
  <c r="E89" i="5" s="1"/>
  <c r="F89" i="5" s="1"/>
  <c r="A90" i="5"/>
  <c r="I89" i="5"/>
  <c r="J89" i="5" s="1"/>
  <c r="K89" i="5" s="1"/>
  <c r="C89" i="23"/>
  <c r="E89" i="23" s="1"/>
  <c r="A90" i="23"/>
  <c r="B89" i="23"/>
  <c r="D89" i="23" s="1"/>
  <c r="F89" i="23" s="1"/>
  <c r="I89" i="23" s="1"/>
  <c r="J89" i="23" s="1"/>
  <c r="A90" i="29"/>
  <c r="B89" i="29"/>
  <c r="C89" i="29" s="1"/>
  <c r="E89" i="29" s="1"/>
  <c r="F89" i="29" s="1"/>
  <c r="G89" i="23" l="1"/>
  <c r="K89" i="23" s="1"/>
  <c r="L89" i="23" s="1"/>
  <c r="A91" i="29"/>
  <c r="B90" i="29"/>
  <c r="C90" i="29" s="1"/>
  <c r="E90" i="29" s="1"/>
  <c r="F90" i="29" s="1"/>
  <c r="B90" i="23"/>
  <c r="D90" i="23" s="1"/>
  <c r="F90" i="23" s="1"/>
  <c r="I90" i="23" s="1"/>
  <c r="J90" i="23" s="1"/>
  <c r="A91" i="23"/>
  <c r="C90" i="23"/>
  <c r="E90" i="23" s="1"/>
  <c r="B90" i="5"/>
  <c r="C90" i="5" s="1"/>
  <c r="E90" i="5" s="1"/>
  <c r="F90" i="5" s="1"/>
  <c r="I90" i="5"/>
  <c r="J90" i="5" s="1"/>
  <c r="K90" i="5" s="1"/>
  <c r="A91" i="5"/>
  <c r="G90" i="23" l="1"/>
  <c r="K90" i="23" s="1"/>
  <c r="L90" i="23" s="1"/>
  <c r="A92" i="5"/>
  <c r="B91" i="5"/>
  <c r="C91" i="5" s="1"/>
  <c r="E91" i="5" s="1"/>
  <c r="F91" i="5" s="1"/>
  <c r="I91" i="5"/>
  <c r="J91" i="5" s="1"/>
  <c r="K91" i="5" s="1"/>
  <c r="C91" i="23"/>
  <c r="E91" i="23" s="1"/>
  <c r="A92" i="23"/>
  <c r="B91" i="23"/>
  <c r="D91" i="23" s="1"/>
  <c r="F91" i="23" s="1"/>
  <c r="I91" i="23" s="1"/>
  <c r="J91" i="23" s="1"/>
  <c r="B91" i="29"/>
  <c r="C91" i="29" s="1"/>
  <c r="E91" i="29" s="1"/>
  <c r="F91" i="29" s="1"/>
  <c r="A92" i="29"/>
  <c r="G91" i="23" l="1"/>
  <c r="K91" i="23" s="1"/>
  <c r="L91" i="23" s="1"/>
  <c r="A93" i="29"/>
  <c r="B92" i="29"/>
  <c r="C92" i="29" s="1"/>
  <c r="E92" i="29" s="1"/>
  <c r="F92" i="29" s="1"/>
  <c r="C92" i="23"/>
  <c r="E92" i="23" s="1"/>
  <c r="A93" i="23"/>
  <c r="B92" i="23"/>
  <c r="D92" i="23" s="1"/>
  <c r="F92" i="23" s="1"/>
  <c r="I92" i="23" s="1"/>
  <c r="J92" i="23" s="1"/>
  <c r="B92" i="5"/>
  <c r="C92" i="5" s="1"/>
  <c r="E92" i="5" s="1"/>
  <c r="F92" i="5" s="1"/>
  <c r="I92" i="5"/>
  <c r="J92" i="5" s="1"/>
  <c r="K92" i="5" s="1"/>
  <c r="A93" i="5"/>
  <c r="G92" i="23" l="1"/>
  <c r="K92" i="23" s="1"/>
  <c r="L92" i="23" s="1"/>
  <c r="I93" i="5"/>
  <c r="J93" i="5" s="1"/>
  <c r="K93" i="5" s="1"/>
  <c r="B93" i="5"/>
  <c r="C93" i="5" s="1"/>
  <c r="E93" i="5" s="1"/>
  <c r="F93" i="5" s="1"/>
  <c r="A94" i="5"/>
  <c r="B93" i="23"/>
  <c r="D93" i="23" s="1"/>
  <c r="F93" i="23" s="1"/>
  <c r="I93" i="23" s="1"/>
  <c r="J93" i="23" s="1"/>
  <c r="A94" i="23"/>
  <c r="C93" i="23"/>
  <c r="E93" i="23" s="1"/>
  <c r="A94" i="29"/>
  <c r="B93" i="29"/>
  <c r="C93" i="29" s="1"/>
  <c r="E93" i="29" s="1"/>
  <c r="F93" i="29" s="1"/>
  <c r="G93" i="23" l="1"/>
  <c r="K93" i="23" s="1"/>
  <c r="L93" i="23" s="1"/>
  <c r="B94" i="29"/>
  <c r="C94" i="29" s="1"/>
  <c r="E94" i="29" s="1"/>
  <c r="F94" i="29" s="1"/>
  <c r="A95" i="29"/>
  <c r="A95" i="5"/>
  <c r="B94" i="5"/>
  <c r="C94" i="5" s="1"/>
  <c r="E94" i="5" s="1"/>
  <c r="F94" i="5" s="1"/>
  <c r="I94" i="5"/>
  <c r="J94" i="5" s="1"/>
  <c r="K94" i="5" s="1"/>
  <c r="A95" i="23"/>
  <c r="B94" i="23"/>
  <c r="D94" i="23" s="1"/>
  <c r="F94" i="23" s="1"/>
  <c r="I94" i="23" s="1"/>
  <c r="J94" i="23" s="1"/>
  <c r="C94" i="23"/>
  <c r="E94" i="23" s="1"/>
  <c r="G94" i="23" l="1"/>
  <c r="K94" i="23" s="1"/>
  <c r="L94" i="23" s="1"/>
  <c r="A96" i="29"/>
  <c r="B95" i="29"/>
  <c r="C95" i="29" s="1"/>
  <c r="E95" i="29" s="1"/>
  <c r="F95" i="29" s="1"/>
  <c r="B95" i="23"/>
  <c r="D95" i="23" s="1"/>
  <c r="F95" i="23" s="1"/>
  <c r="I95" i="23" s="1"/>
  <c r="J95" i="23" s="1"/>
  <c r="C95" i="23"/>
  <c r="E95" i="23" s="1"/>
  <c r="A96" i="23"/>
  <c r="I95" i="5"/>
  <c r="J95" i="5" s="1"/>
  <c r="K95" i="5" s="1"/>
  <c r="A96" i="5"/>
  <c r="B95" i="5"/>
  <c r="C95" i="5" s="1"/>
  <c r="E95" i="5" s="1"/>
  <c r="F95" i="5" s="1"/>
  <c r="I96" i="5" l="1"/>
  <c r="J96" i="5" s="1"/>
  <c r="K96" i="5" s="1"/>
  <c r="A97" i="5"/>
  <c r="B96" i="5"/>
  <c r="C96" i="5" s="1"/>
  <c r="E96" i="5" s="1"/>
  <c r="F96" i="5" s="1"/>
  <c r="B96" i="23"/>
  <c r="D96" i="23" s="1"/>
  <c r="F96" i="23" s="1"/>
  <c r="I96" i="23" s="1"/>
  <c r="J96" i="23" s="1"/>
  <c r="C96" i="23"/>
  <c r="E96" i="23" s="1"/>
  <c r="A97" i="23"/>
  <c r="G95" i="23"/>
  <c r="K95" i="23" s="1"/>
  <c r="L95" i="23" s="1"/>
  <c r="B96" i="29"/>
  <c r="C96" i="29" s="1"/>
  <c r="E96" i="29" s="1"/>
  <c r="F96" i="29" s="1"/>
  <c r="A97" i="29"/>
  <c r="A98" i="23" l="1"/>
  <c r="C97" i="23"/>
  <c r="E97" i="23" s="1"/>
  <c r="B97" i="23"/>
  <c r="D97" i="23" s="1"/>
  <c r="F97" i="23" s="1"/>
  <c r="I97" i="23" s="1"/>
  <c r="J97" i="23" s="1"/>
  <c r="A98" i="29"/>
  <c r="B97" i="29"/>
  <c r="C97" i="29" s="1"/>
  <c r="E97" i="29" s="1"/>
  <c r="F97" i="29" s="1"/>
  <c r="G96" i="23"/>
  <c r="K96" i="23" s="1"/>
  <c r="L96" i="23" s="1"/>
  <c r="A98" i="5"/>
  <c r="B97" i="5"/>
  <c r="C97" i="5" s="1"/>
  <c r="E97" i="5" s="1"/>
  <c r="F97" i="5" s="1"/>
  <c r="I97" i="5"/>
  <c r="J97" i="5" s="1"/>
  <c r="K97" i="5" s="1"/>
  <c r="G97" i="23" l="1"/>
  <c r="K97" i="23" s="1"/>
  <c r="L97" i="23" s="1"/>
  <c r="I98" i="5"/>
  <c r="J98" i="5" s="1"/>
  <c r="K98" i="5" s="1"/>
  <c r="A99" i="5"/>
  <c r="B98" i="5"/>
  <c r="C98" i="5" s="1"/>
  <c r="E98" i="5" s="1"/>
  <c r="F98" i="5" s="1"/>
  <c r="B98" i="29"/>
  <c r="C98" i="29" s="1"/>
  <c r="E98" i="29" s="1"/>
  <c r="F98" i="29" s="1"/>
  <c r="A99" i="29"/>
  <c r="B98" i="23"/>
  <c r="D98" i="23" s="1"/>
  <c r="F98" i="23" s="1"/>
  <c r="I98" i="23" s="1"/>
  <c r="J98" i="23" s="1"/>
  <c r="C98" i="23"/>
  <c r="E98" i="23" s="1"/>
  <c r="A99" i="23"/>
  <c r="G98" i="23" l="1"/>
  <c r="K98" i="23" s="1"/>
  <c r="L98" i="23" s="1"/>
  <c r="B99" i="29"/>
  <c r="C99" i="29" s="1"/>
  <c r="E99" i="29" s="1"/>
  <c r="F99" i="29" s="1"/>
  <c r="A100" i="29"/>
  <c r="A100" i="23"/>
  <c r="B99" i="23"/>
  <c r="D99" i="23" s="1"/>
  <c r="F99" i="23" s="1"/>
  <c r="I99" i="23" s="1"/>
  <c r="J99" i="23" s="1"/>
  <c r="C99" i="23"/>
  <c r="E99" i="23" s="1"/>
  <c r="I99" i="5"/>
  <c r="J99" i="5" s="1"/>
  <c r="K99" i="5" s="1"/>
  <c r="B99" i="5"/>
  <c r="C99" i="5" s="1"/>
  <c r="E99" i="5" s="1"/>
  <c r="F99" i="5" s="1"/>
  <c r="A100" i="5"/>
  <c r="G99" i="23" l="1"/>
  <c r="K99" i="23" s="1"/>
  <c r="L99" i="23" s="1"/>
  <c r="B100" i="5"/>
  <c r="C100" i="5" s="1"/>
  <c r="E100" i="5" s="1"/>
  <c r="F100" i="5" s="1"/>
  <c r="A101" i="5"/>
  <c r="I100" i="5"/>
  <c r="J100" i="5" s="1"/>
  <c r="K100" i="5" s="1"/>
  <c r="B100" i="29"/>
  <c r="C100" i="29" s="1"/>
  <c r="E100" i="29" s="1"/>
  <c r="F100" i="29" s="1"/>
  <c r="A101" i="29"/>
  <c r="B100" i="23"/>
  <c r="D100" i="23" s="1"/>
  <c r="F100" i="23" s="1"/>
  <c r="I100" i="23" s="1"/>
  <c r="J100" i="23" s="1"/>
  <c r="C100" i="23"/>
  <c r="E100" i="23" s="1"/>
  <c r="A101" i="23"/>
  <c r="C101" i="23" l="1"/>
  <c r="E101" i="23" s="1"/>
  <c r="B101" i="23"/>
  <c r="D101" i="23" s="1"/>
  <c r="F101" i="23" s="1"/>
  <c r="I101" i="23" s="1"/>
  <c r="J101" i="23" s="1"/>
  <c r="A102" i="23"/>
  <c r="B101" i="29"/>
  <c r="C101" i="29" s="1"/>
  <c r="E101" i="29" s="1"/>
  <c r="F101" i="29" s="1"/>
  <c r="A102" i="29"/>
  <c r="G100" i="23"/>
  <c r="K100" i="23" s="1"/>
  <c r="L100" i="23" s="1"/>
  <c r="I101" i="5"/>
  <c r="J101" i="5" s="1"/>
  <c r="K101" i="5" s="1"/>
  <c r="A102" i="5"/>
  <c r="B101" i="5"/>
  <c r="C101" i="5" s="1"/>
  <c r="E101" i="5" s="1"/>
  <c r="F101" i="5" s="1"/>
  <c r="B102" i="5" l="1"/>
  <c r="C102" i="5" s="1"/>
  <c r="E102" i="5" s="1"/>
  <c r="F102" i="5" s="1"/>
  <c r="A103" i="5"/>
  <c r="I102" i="5"/>
  <c r="J102" i="5" s="1"/>
  <c r="K102" i="5" s="1"/>
  <c r="A103" i="29"/>
  <c r="B102" i="29"/>
  <c r="C102" i="29" s="1"/>
  <c r="E102" i="29" s="1"/>
  <c r="F102" i="29" s="1"/>
  <c r="B102" i="23"/>
  <c r="D102" i="23" s="1"/>
  <c r="F102" i="23" s="1"/>
  <c r="I102" i="23" s="1"/>
  <c r="J102" i="23" s="1"/>
  <c r="A103" i="23"/>
  <c r="C102" i="23"/>
  <c r="E102" i="23" s="1"/>
  <c r="G101" i="23"/>
  <c r="K101" i="23" s="1"/>
  <c r="L101" i="23" s="1"/>
  <c r="G102" i="23" l="1"/>
  <c r="K102" i="23" s="1"/>
  <c r="L102" i="23" s="1"/>
  <c r="A104" i="23"/>
  <c r="C103" i="23"/>
  <c r="E103" i="23" s="1"/>
  <c r="B103" i="23"/>
  <c r="D103" i="23" s="1"/>
  <c r="F103" i="23" s="1"/>
  <c r="I103" i="23" s="1"/>
  <c r="J103" i="23" s="1"/>
  <c r="B103" i="5"/>
  <c r="C103" i="5" s="1"/>
  <c r="A104" i="5"/>
  <c r="I103" i="5"/>
  <c r="J103" i="5" s="1"/>
  <c r="K103" i="5" s="1"/>
  <c r="A104" i="29"/>
  <c r="B103" i="29"/>
  <c r="C103" i="29" s="1"/>
  <c r="G103" i="23" l="1"/>
  <c r="K105" i="23" s="1"/>
  <c r="E107" i="29"/>
  <c r="E103" i="29"/>
  <c r="F103" i="29" s="1"/>
  <c r="E109" i="29"/>
  <c r="E108" i="29"/>
  <c r="E104" i="29"/>
  <c r="F104" i="29" s="1"/>
  <c r="E106" i="29"/>
  <c r="E105" i="29"/>
  <c r="E109" i="5"/>
  <c r="E106" i="5"/>
  <c r="E105" i="5"/>
  <c r="E108" i="5"/>
  <c r="E103" i="5"/>
  <c r="F103" i="5" s="1"/>
  <c r="E104" i="5"/>
  <c r="F104" i="5" s="1"/>
  <c r="E107" i="5"/>
  <c r="I104" i="5"/>
  <c r="J104" i="5" s="1"/>
  <c r="K104" i="5" s="1"/>
  <c r="A105" i="5"/>
  <c r="A105" i="29"/>
  <c r="A105" i="23"/>
  <c r="L105" i="23" s="1"/>
  <c r="C104" i="23"/>
  <c r="E104" i="23" s="1"/>
  <c r="B104" i="23"/>
  <c r="D104" i="23" s="1"/>
  <c r="F104" i="23" s="1"/>
  <c r="I104" i="23" s="1"/>
  <c r="J104" i="23" s="1"/>
  <c r="F105" i="29" l="1"/>
  <c r="F105" i="5"/>
  <c r="K106" i="23"/>
  <c r="K103" i="23"/>
  <c r="L103" i="23" s="1"/>
  <c r="K108" i="23"/>
  <c r="K107" i="23"/>
  <c r="K104" i="23"/>
  <c r="L104" i="23" s="1"/>
  <c r="K109" i="23"/>
  <c r="A106" i="23"/>
  <c r="B105" i="23"/>
  <c r="D105" i="23" s="1"/>
  <c r="F105" i="23" s="1"/>
  <c r="I105" i="23" s="1"/>
  <c r="J105" i="23" s="1"/>
  <c r="C105" i="23"/>
  <c r="E105" i="23" s="1"/>
  <c r="A106" i="5"/>
  <c r="F106" i="5" s="1"/>
  <c r="I105" i="5"/>
  <c r="J105" i="5" s="1"/>
  <c r="K105" i="5" s="1"/>
  <c r="A106" i="29"/>
  <c r="F106" i="29" s="1"/>
  <c r="L106" i="23" l="1"/>
  <c r="A107" i="29"/>
  <c r="F107" i="29" s="1"/>
  <c r="A107" i="5"/>
  <c r="F107" i="5" s="1"/>
  <c r="I106" i="5"/>
  <c r="J106" i="5" s="1"/>
  <c r="K106" i="5" s="1"/>
  <c r="B106" i="23"/>
  <c r="D106" i="23" s="1"/>
  <c r="F106" i="23" s="1"/>
  <c r="I106" i="23" s="1"/>
  <c r="J106" i="23" s="1"/>
  <c r="A107" i="23"/>
  <c r="L107" i="23" s="1"/>
  <c r="C106" i="23"/>
  <c r="E106" i="23" s="1"/>
  <c r="B107" i="23" l="1"/>
  <c r="D107" i="23" s="1"/>
  <c r="F107" i="23" s="1"/>
  <c r="I107" i="23" s="1"/>
  <c r="J107" i="23" s="1"/>
  <c r="A108" i="23"/>
  <c r="L108" i="23" s="1"/>
  <c r="C107" i="23"/>
  <c r="E107" i="23" s="1"/>
  <c r="I107" i="5"/>
  <c r="J107" i="5" s="1"/>
  <c r="K107" i="5" s="1"/>
  <c r="A108" i="5"/>
  <c r="F108" i="5" s="1"/>
  <c r="A108" i="29"/>
  <c r="F108" i="29" s="1"/>
  <c r="I108" i="5" l="1"/>
  <c r="J108" i="5" s="1"/>
  <c r="K108" i="5" s="1"/>
  <c r="A109" i="5"/>
  <c r="F109" i="5" s="1"/>
  <c r="C108" i="23"/>
  <c r="E108" i="23" s="1"/>
  <c r="A109" i="23"/>
  <c r="L109" i="23" s="1"/>
  <c r="B108" i="23"/>
  <c r="D108" i="23" s="1"/>
  <c r="F108" i="23" s="1"/>
  <c r="I108" i="23" s="1"/>
  <c r="J108" i="23" s="1"/>
  <c r="A109" i="29"/>
  <c r="F109" i="29" s="1"/>
  <c r="B109" i="23" l="1"/>
  <c r="D109" i="23" s="1"/>
  <c r="F109" i="23" s="1"/>
  <c r="I109" i="23" s="1"/>
  <c r="C109" i="23"/>
  <c r="E109" i="23" s="1"/>
  <c r="O7" i="23"/>
  <c r="I7" i="29"/>
  <c r="I109" i="5"/>
  <c r="J109" i="5" s="1"/>
  <c r="K109" i="5" s="1"/>
  <c r="N7" i="5"/>
  <c r="G2" i="1" s="1"/>
  <c r="J109" i="23" l="1"/>
  <c r="O8" i="23" s="1"/>
  <c r="O9" i="23" s="1"/>
  <c r="K2" i="1" s="1"/>
  <c r="L2" i="1" s="1"/>
  <c r="H2" i="1"/>
  <c r="I2" i="1"/>
  <c r="M2" i="1" l="1"/>
  <c r="B17" i="13" s="1"/>
</calcChain>
</file>

<file path=xl/sharedStrings.xml><?xml version="1.0" encoding="utf-8"?>
<sst xmlns="http://schemas.openxmlformats.org/spreadsheetml/2006/main" count="149" uniqueCount="120">
  <si>
    <t>Model Brief:</t>
  </si>
  <si>
    <t>The steps taken to make this estimation include:</t>
  </si>
  <si>
    <t>1. Determine Assumptions of investment return rate, annual salary increase rate, mortality</t>
  </si>
  <si>
    <t>Mortality Table applicable after retirement</t>
  </si>
  <si>
    <t>Age x</t>
  </si>
  <si>
    <t>qx</t>
  </si>
  <si>
    <t>px</t>
  </si>
  <si>
    <t>Monthly convertible adjusted interest rate</t>
  </si>
  <si>
    <t>Annuity Freq</t>
  </si>
  <si>
    <t>Mortality Loading Adjustment</t>
  </si>
  <si>
    <t>PV Liability</t>
  </si>
  <si>
    <t>This model aims to estimate the surplus/deficit on the Addax Pension Fund as at 31 Dec 2011</t>
  </si>
  <si>
    <t>It also estimates the time required to completely fund the pension at the current funding rate</t>
  </si>
  <si>
    <t>after retirement, and so on</t>
  </si>
  <si>
    <t>2. Estimate the Liability on the Pension Fund, give  the outstanding guarantee period and age of the pensioneer</t>
  </si>
  <si>
    <t>3. Estimate the surplus/deficit given by the difference between the Fund Value and the PV of liability</t>
  </si>
  <si>
    <t>4. Estimate the time is will require to fully fund the pension at the current funding rate</t>
  </si>
  <si>
    <t>Expense inflation rate</t>
  </si>
  <si>
    <t>Initial policy expense (fixed)</t>
  </si>
  <si>
    <t>Guarantee period</t>
  </si>
  <si>
    <t>Sex</t>
  </si>
  <si>
    <t>M</t>
  </si>
  <si>
    <t>F</t>
  </si>
  <si>
    <t>Commission rate (one off expense)</t>
  </si>
  <si>
    <t>per policy expense (variable) Renewal</t>
  </si>
  <si>
    <t xml:space="preserve">Profit and Contigency Margin </t>
  </si>
  <si>
    <t>of Single Premium</t>
  </si>
  <si>
    <t>Annuity Frequency Options</t>
  </si>
  <si>
    <t>Monthly</t>
  </si>
  <si>
    <t>Quarterly</t>
  </si>
  <si>
    <t xml:space="preserve">Semi anually </t>
  </si>
  <si>
    <t>annually</t>
  </si>
  <si>
    <t>Age last birthday</t>
  </si>
  <si>
    <t>Renewal fixed expense</t>
  </si>
  <si>
    <t>naira amount</t>
  </si>
  <si>
    <t>Expense Liability (% of annuity)</t>
  </si>
  <si>
    <t>Expense Renewal Liability (fixed amount)</t>
  </si>
  <si>
    <t>Initial expense</t>
  </si>
  <si>
    <t>Client Date of Birth</t>
  </si>
  <si>
    <t>Guarantee Period</t>
  </si>
  <si>
    <t>Spouse Option</t>
  </si>
  <si>
    <t>Spouse Date of Birth</t>
  </si>
  <si>
    <t>Annual Escalation Rate</t>
  </si>
  <si>
    <t>Application Date</t>
  </si>
  <si>
    <t>Client Age Last Birthday</t>
  </si>
  <si>
    <t>Spouse Age Last Birthday</t>
  </si>
  <si>
    <t>Quote Required</t>
  </si>
  <si>
    <t>From Annuity To Premium</t>
  </si>
  <si>
    <t>From Premium to Annuity</t>
  </si>
  <si>
    <t>Annuity Frequency</t>
  </si>
  <si>
    <t>Semi-Annually</t>
  </si>
  <si>
    <t>Annually</t>
  </si>
  <si>
    <t>Spouse Age last birthday</t>
  </si>
  <si>
    <t>Actual Spouse Age diff</t>
  </si>
  <si>
    <t>Assumed diff</t>
  </si>
  <si>
    <t>0-5</t>
  </si>
  <si>
    <t>6-10</t>
  </si>
  <si>
    <t>11-15</t>
  </si>
  <si>
    <t>Less than 0</t>
  </si>
  <si>
    <r>
      <t>ä</t>
    </r>
    <r>
      <rPr>
        <b/>
        <vertAlign val="subscript"/>
        <sz val="10"/>
        <color indexed="56"/>
        <rFont val="Garamond"/>
        <family val="1"/>
      </rPr>
      <t>x</t>
    </r>
  </si>
  <si>
    <t>16-20</t>
  </si>
  <si>
    <t>Adjusted Discount Rate to use</t>
  </si>
  <si>
    <t>PV Spouse Annuity</t>
  </si>
  <si>
    <t>Expenses during spouse annuity</t>
  </si>
  <si>
    <t>Writing Agent Commission</t>
  </si>
  <si>
    <t>Unit Manager Comm</t>
  </si>
  <si>
    <t>Agency Manager Comm</t>
  </si>
  <si>
    <t>Regional Manager Comm</t>
  </si>
  <si>
    <t>National Manager Comm</t>
  </si>
  <si>
    <r>
      <t>ä</t>
    </r>
    <r>
      <rPr>
        <b/>
        <vertAlign val="subscript"/>
        <sz val="10"/>
        <color indexed="56"/>
        <rFont val="Garamond"/>
        <family val="1"/>
      </rPr>
      <t>xy</t>
    </r>
  </si>
  <si>
    <r>
      <t>ä</t>
    </r>
    <r>
      <rPr>
        <b/>
        <vertAlign val="subscript"/>
        <sz val="10"/>
        <color indexed="56"/>
        <rFont val="Garamond"/>
        <family val="1"/>
      </rPr>
      <t>x|y</t>
    </r>
  </si>
  <si>
    <t>x</t>
  </si>
  <si>
    <t>y</t>
  </si>
  <si>
    <r>
      <rPr>
        <b/>
        <vertAlign val="subscript"/>
        <sz val="10"/>
        <color indexed="56"/>
        <rFont val="Garamond"/>
        <family val="1"/>
      </rPr>
      <t>t</t>
    </r>
    <r>
      <rPr>
        <b/>
        <sz val="10"/>
        <color indexed="56"/>
        <rFont val="Garamond"/>
        <family val="1"/>
      </rPr>
      <t>p</t>
    </r>
    <r>
      <rPr>
        <b/>
        <vertAlign val="subscript"/>
        <sz val="10"/>
        <color indexed="56"/>
        <rFont val="Garamond"/>
        <family val="1"/>
      </rPr>
      <t>xy</t>
    </r>
  </si>
  <si>
    <r>
      <t>p</t>
    </r>
    <r>
      <rPr>
        <b/>
        <vertAlign val="subscript"/>
        <sz val="10"/>
        <color indexed="56"/>
        <rFont val="Garamond"/>
        <family val="1"/>
      </rPr>
      <t>y</t>
    </r>
  </si>
  <si>
    <r>
      <t>p</t>
    </r>
    <r>
      <rPr>
        <b/>
        <vertAlign val="subscript"/>
        <sz val="10"/>
        <color indexed="56"/>
        <rFont val="Garamond"/>
        <family val="1"/>
      </rPr>
      <t>x</t>
    </r>
  </si>
  <si>
    <r>
      <t>q</t>
    </r>
    <r>
      <rPr>
        <b/>
        <vertAlign val="subscript"/>
        <sz val="10"/>
        <color indexed="56"/>
        <rFont val="Garamond"/>
        <family val="1"/>
      </rPr>
      <t>y</t>
    </r>
  </si>
  <si>
    <r>
      <t>q</t>
    </r>
    <r>
      <rPr>
        <b/>
        <vertAlign val="subscript"/>
        <sz val="10"/>
        <color indexed="56"/>
        <rFont val="Garamond"/>
        <family val="1"/>
      </rPr>
      <t>x</t>
    </r>
  </si>
  <si>
    <r>
      <t>v</t>
    </r>
    <r>
      <rPr>
        <b/>
        <vertAlign val="superscript"/>
        <sz val="10"/>
        <color indexed="56"/>
        <rFont val="Garamond"/>
        <family val="1"/>
      </rPr>
      <t>t</t>
    </r>
    <r>
      <rPr>
        <b/>
        <vertAlign val="subscript"/>
        <sz val="10"/>
        <color indexed="56"/>
        <rFont val="Garamond"/>
        <family val="1"/>
      </rPr>
      <t>t</t>
    </r>
    <r>
      <rPr>
        <b/>
        <sz val="10"/>
        <color indexed="56"/>
        <rFont val="Garamond"/>
        <family val="1"/>
      </rPr>
      <t>p</t>
    </r>
    <r>
      <rPr>
        <b/>
        <vertAlign val="subscript"/>
        <sz val="10"/>
        <color indexed="56"/>
        <rFont val="Garamond"/>
        <family val="1"/>
      </rPr>
      <t>xy</t>
    </r>
  </si>
  <si>
    <r>
      <t>p</t>
    </r>
    <r>
      <rPr>
        <b/>
        <vertAlign val="subscript"/>
        <sz val="10"/>
        <color indexed="56"/>
        <rFont val="Garamond"/>
        <family val="1"/>
      </rPr>
      <t>xy</t>
    </r>
  </si>
  <si>
    <r>
      <rPr>
        <b/>
        <vertAlign val="subscript"/>
        <sz val="10"/>
        <color indexed="56"/>
        <rFont val="Garamond"/>
        <family val="1"/>
      </rPr>
      <t>t</t>
    </r>
    <r>
      <rPr>
        <b/>
        <sz val="10"/>
        <color indexed="56"/>
        <rFont val="Garamond"/>
        <family val="1"/>
      </rPr>
      <t>p</t>
    </r>
    <r>
      <rPr>
        <b/>
        <vertAlign val="subscript"/>
        <sz val="10"/>
        <color indexed="56"/>
        <rFont val="Garamond"/>
        <family val="1"/>
      </rPr>
      <t>x</t>
    </r>
  </si>
  <si>
    <r>
      <t>v</t>
    </r>
    <r>
      <rPr>
        <b/>
        <vertAlign val="superscript"/>
        <sz val="10"/>
        <color indexed="56"/>
        <rFont val="Garamond"/>
        <family val="1"/>
      </rPr>
      <t>t</t>
    </r>
    <r>
      <rPr>
        <b/>
        <vertAlign val="subscript"/>
        <sz val="10"/>
        <color indexed="56"/>
        <rFont val="Garamond"/>
        <family val="1"/>
      </rPr>
      <t>t</t>
    </r>
    <r>
      <rPr>
        <b/>
        <sz val="10"/>
        <color indexed="56"/>
        <rFont val="Garamond"/>
        <family val="1"/>
      </rPr>
      <t>p</t>
    </r>
    <r>
      <rPr>
        <b/>
        <vertAlign val="subscript"/>
        <sz val="10"/>
        <color indexed="56"/>
        <rFont val="Garamond"/>
        <family val="1"/>
      </rPr>
      <t>x</t>
    </r>
  </si>
  <si>
    <t>äy</t>
  </si>
  <si>
    <r>
      <t>v</t>
    </r>
    <r>
      <rPr>
        <b/>
        <vertAlign val="superscript"/>
        <sz val="10"/>
        <color indexed="56"/>
        <rFont val="Garamond"/>
        <family val="1"/>
      </rPr>
      <t>t</t>
    </r>
    <r>
      <rPr>
        <b/>
        <vertAlign val="subscript"/>
        <sz val="10"/>
        <color indexed="56"/>
        <rFont val="Garamond"/>
        <family val="1"/>
      </rPr>
      <t>t</t>
    </r>
    <r>
      <rPr>
        <b/>
        <sz val="10"/>
        <color indexed="56"/>
        <rFont val="Garamond"/>
        <family val="1"/>
      </rPr>
      <t>p</t>
    </r>
    <r>
      <rPr>
        <b/>
        <vertAlign val="subscript"/>
        <sz val="10"/>
        <color indexed="56"/>
        <rFont val="Garamond"/>
        <family val="1"/>
      </rPr>
      <t>y</t>
    </r>
  </si>
  <si>
    <r>
      <rPr>
        <b/>
        <vertAlign val="subscript"/>
        <sz val="10"/>
        <color indexed="56"/>
        <rFont val="Garamond"/>
        <family val="1"/>
      </rPr>
      <t>t</t>
    </r>
    <r>
      <rPr>
        <b/>
        <sz val="10"/>
        <color indexed="56"/>
        <rFont val="Garamond"/>
        <family val="1"/>
      </rPr>
      <t>p</t>
    </r>
    <r>
      <rPr>
        <b/>
        <vertAlign val="subscript"/>
        <sz val="10"/>
        <color indexed="56"/>
        <rFont val="Garamond"/>
        <family val="1"/>
      </rPr>
      <t>y</t>
    </r>
  </si>
  <si>
    <t>Monthly Adjusted Discount Rate to use</t>
  </si>
  <si>
    <t>Adjusted Inflation Rate</t>
  </si>
  <si>
    <t>Mthly convertible investment return rate</t>
  </si>
  <si>
    <r>
      <rPr>
        <b/>
        <vertAlign val="subscript"/>
        <sz val="10"/>
        <color indexed="56"/>
        <rFont val="Garamond"/>
        <family val="1"/>
      </rPr>
      <t>g</t>
    </r>
    <r>
      <rPr>
        <b/>
        <sz val="10"/>
        <color indexed="56"/>
        <rFont val="Garamond"/>
        <family val="1"/>
      </rPr>
      <t>p</t>
    </r>
    <r>
      <rPr>
        <b/>
        <vertAlign val="subscript"/>
        <sz val="10"/>
        <color indexed="56"/>
        <rFont val="Garamond"/>
        <family val="1"/>
      </rPr>
      <t>x</t>
    </r>
  </si>
  <si>
    <t>x + g</t>
  </si>
  <si>
    <t>Spouse Age Difference</t>
  </si>
  <si>
    <t>Application date</t>
  </si>
  <si>
    <t>comm</t>
  </si>
  <si>
    <t>DeputyNational Manager</t>
  </si>
  <si>
    <t>Illiquidity margin</t>
  </si>
  <si>
    <t>Profit criterion</t>
  </si>
  <si>
    <t>Naicom levy</t>
  </si>
  <si>
    <t>Reinvestment Risk Margin</t>
  </si>
  <si>
    <t>Tax</t>
  </si>
  <si>
    <t>Prudent Margin</t>
  </si>
  <si>
    <t>Market Gross yield Rate</t>
  </si>
  <si>
    <t>Pricing Gross Yield Rate</t>
  </si>
  <si>
    <t>Recommend</t>
  </si>
  <si>
    <t>Market Yield</t>
  </si>
  <si>
    <t>Profit Margin</t>
  </si>
  <si>
    <t>Premium</t>
  </si>
  <si>
    <t>Age</t>
  </si>
  <si>
    <t>58yrs</t>
  </si>
  <si>
    <t>Monthly Annuity</t>
  </si>
  <si>
    <t>Change -/+</t>
  </si>
  <si>
    <t>NIL</t>
  </si>
  <si>
    <t>Illustration</t>
  </si>
  <si>
    <t>Naicom Levy</t>
  </si>
  <si>
    <t>ReInv Risk Margin</t>
  </si>
  <si>
    <t>Current Rates</t>
  </si>
  <si>
    <t>Net Pricing Yield</t>
  </si>
  <si>
    <t>Premium Break 1</t>
  </si>
  <si>
    <t>Premium Break 2</t>
  </si>
  <si>
    <t>Premium Break 3</t>
  </si>
  <si>
    <t>a(55)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</si>
</sst>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3" formatCode="_-* #,##0.00_-;\-* #,##0.00_-;_-* &quot;-&quot;??_-;_-@_-"/>
    <numFmt numFmtId="164" formatCode="_(* #,##0.00_);_(* \(#,##0.00\);_(* &quot;-&quot;??_);_(@_)"/>
    <numFmt numFmtId="165" formatCode="#,##0;[Red]#,##0"/>
    <numFmt numFmtId="166" formatCode="0;[Red]0"/>
    <numFmt numFmtId="167" formatCode="_(* #,##0_);_(* \(#,##0\);_(* &quot;-&quot;??_);_(@_)"/>
    <numFmt numFmtId="168" formatCode="0.0%"/>
    <numFmt numFmtId="169" formatCode="_-* #,##0.000000_-;\-* #,##0.000000_-;_-* &quot;-&quot;??_-;_-@_-"/>
    <numFmt numFmtId="170" formatCode="&quot; Duration &quot;0"/>
    <numFmt numFmtId="171" formatCode="0.000000"/>
    <numFmt numFmtId="172" formatCode="_-* #,##0.000_-;\-* #,##0.000_-;_-* &quot;-&quot;??_-;_-@_-"/>
    <numFmt numFmtId="173" formatCode="_(* #,##0.000_);_(* \(#,##0.000\);_(* &quot;-&quot;??_);_(@_)"/>
    <numFmt numFmtId="174" formatCode="0.00000"/>
    <numFmt numFmtId="175" formatCode="_(* #,##0.0000_);_(* \(#,##0.0000\);_(* &quot;-&quot;??_);_(@_)"/>
    <numFmt numFmtId="176" formatCode="[$-409]d\-mmm\-yy;@"/>
    <numFmt numFmtId="177" formatCode="0.000%"/>
    <numFmt numFmtId="178" formatCode="0.0000%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color indexed="56"/>
      <name val="Calibri"/>
      <family val="2"/>
      <scheme val="minor"/>
    </font>
    <font>
      <b/>
      <sz val="10"/>
      <color indexed="10"/>
      <name val="Calibri"/>
      <family val="2"/>
      <scheme val="minor"/>
    </font>
    <font>
      <b/>
      <sz val="10"/>
      <color indexed="9"/>
      <name val="Calibri"/>
      <family val="2"/>
      <scheme val="minor"/>
    </font>
    <font>
      <b/>
      <sz val="11"/>
      <color theme="1"/>
      <name val="Garamond"/>
      <family val="1"/>
    </font>
    <font>
      <sz val="11"/>
      <color theme="1"/>
      <name val="Garamond"/>
      <family val="1"/>
    </font>
    <font>
      <b/>
      <sz val="10"/>
      <color indexed="56"/>
      <name val="Garamond"/>
      <family val="1"/>
    </font>
    <font>
      <b/>
      <sz val="10"/>
      <color indexed="10"/>
      <name val="Garamond"/>
      <family val="1"/>
    </font>
    <font>
      <sz val="10"/>
      <name val="Garamond"/>
      <family val="1"/>
    </font>
    <font>
      <b/>
      <sz val="10"/>
      <color indexed="9"/>
      <name val="Garamond"/>
      <family val="1"/>
    </font>
    <font>
      <sz val="10"/>
      <color theme="1"/>
      <name val="Garamond"/>
      <family val="1"/>
    </font>
    <font>
      <b/>
      <vertAlign val="subscript"/>
      <sz val="10"/>
      <color indexed="56"/>
      <name val="Garamond"/>
      <family val="1"/>
    </font>
    <font>
      <sz val="11"/>
      <name val="Garamond"/>
      <family val="1"/>
    </font>
    <font>
      <b/>
      <vertAlign val="superscript"/>
      <sz val="10"/>
      <color indexed="56"/>
      <name val="Garamond"/>
      <family val="1"/>
    </font>
    <font>
      <b/>
      <sz val="10"/>
      <name val="Garamond"/>
      <family val="1"/>
    </font>
    <font>
      <b/>
      <sz val="11"/>
      <color rgb="FFFF0000"/>
      <name val="Garamond"/>
      <family val="1"/>
    </font>
    <font>
      <sz val="11"/>
      <color rgb="FFFF0000"/>
      <name val="Garamond"/>
      <family val="1"/>
    </font>
    <font>
      <b/>
      <sz val="11"/>
      <name val="Garamond"/>
      <family val="1"/>
    </font>
    <font>
      <sz val="14"/>
      <color theme="1"/>
      <name val="Garamond"/>
      <family val="1"/>
    </font>
    <font>
      <b/>
      <sz val="12"/>
      <color theme="1"/>
      <name val="Garamond"/>
      <family val="1"/>
    </font>
    <font>
      <sz val="12"/>
      <color theme="1"/>
      <name val="Garamond"/>
      <family val="1"/>
    </font>
  </fonts>
  <fills count="4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0"/>
      </patternFill>
    </fill>
    <fill>
      <patternFill patternType="solid">
        <fgColor indexed="2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DashDot">
        <color auto="1"/>
      </left>
      <right style="mediumDashDot">
        <color auto="1"/>
      </right>
      <top style="mediumDashDot">
        <color auto="1"/>
      </top>
      <bottom style="mediumDashDot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22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ck">
        <color indexed="22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2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" fillId="0" borderId="0" applyFont="0" applyFill="0" applyBorder="0" applyAlignment="0" applyProtection="0"/>
  </cellStyleXfs>
  <cellXfs count="149">
    <xf numFmtId="0" fontId="0" fillId="0" borderId="0" xfId="0"/>
    <xf numFmtId="0" fontId="0" fillId="0" borderId="0" xfId="0"/>
    <xf numFmtId="0" fontId="20" fillId="0" borderId="2" xfId="4" applyFont="1"/>
    <xf numFmtId="0" fontId="21" fillId="0" borderId="0" xfId="43" applyFont="1"/>
    <xf numFmtId="0" fontId="19" fillId="0" borderId="0" xfId="43" applyFont="1"/>
    <xf numFmtId="0" fontId="22" fillId="12" borderId="0" xfId="22" applyFont="1"/>
    <xf numFmtId="171" fontId="19" fillId="0" borderId="0" xfId="43" applyNumberFormat="1" applyFont="1" applyAlignment="1">
      <alignment horizontal="center"/>
    </xf>
    <xf numFmtId="0" fontId="0" fillId="35" borderId="0" xfId="0" applyFill="1"/>
    <xf numFmtId="0" fontId="17" fillId="35" borderId="0" xfId="0" applyFont="1" applyFill="1"/>
    <xf numFmtId="0" fontId="13" fillId="35" borderId="0" xfId="0" applyFont="1" applyFill="1"/>
    <xf numFmtId="0" fontId="24" fillId="0" borderId="0" xfId="0" applyFont="1" applyBorder="1"/>
    <xf numFmtId="0" fontId="24" fillId="0" borderId="0" xfId="0" applyFont="1"/>
    <xf numFmtId="0" fontId="26" fillId="0" borderId="0" xfId="43" applyFont="1"/>
    <xf numFmtId="0" fontId="27" fillId="0" borderId="0" xfId="43" applyFont="1"/>
    <xf numFmtId="0" fontId="28" fillId="12" borderId="0" xfId="22" applyFont="1" applyAlignment="1">
      <alignment horizontal="center"/>
    </xf>
    <xf numFmtId="170" fontId="28" fillId="12" borderId="0" xfId="22" applyNumberFormat="1" applyFont="1" applyAlignment="1">
      <alignment horizontal="center"/>
    </xf>
    <xf numFmtId="0" fontId="28" fillId="12" borderId="0" xfId="22" applyFont="1"/>
    <xf numFmtId="0" fontId="25" fillId="33" borderId="2" xfId="4" applyFont="1" applyFill="1" applyAlignment="1">
      <alignment horizontal="center"/>
    </xf>
    <xf numFmtId="0" fontId="25" fillId="0" borderId="2" xfId="4" applyFont="1" applyAlignment="1">
      <alignment horizontal="center"/>
    </xf>
    <xf numFmtId="0" fontId="25" fillId="0" borderId="2" xfId="4" applyFont="1"/>
    <xf numFmtId="171" fontId="27" fillId="0" borderId="0" xfId="43" applyNumberFormat="1" applyFont="1" applyAlignment="1">
      <alignment horizontal="center"/>
    </xf>
    <xf numFmtId="174" fontId="27" fillId="0" borderId="0" xfId="0" applyNumberFormat="1" applyFont="1"/>
    <xf numFmtId="171" fontId="27" fillId="34" borderId="0" xfId="43" applyNumberFormat="1" applyFont="1" applyFill="1" applyAlignment="1">
      <alignment horizontal="center"/>
    </xf>
    <xf numFmtId="171" fontId="29" fillId="0" borderId="0" xfId="0" applyNumberFormat="1" applyFont="1"/>
    <xf numFmtId="0" fontId="25" fillId="0" borderId="0" xfId="43" applyFont="1" applyAlignment="1"/>
    <xf numFmtId="169" fontId="26" fillId="0" borderId="0" xfId="44" applyNumberFormat="1" applyFont="1"/>
    <xf numFmtId="172" fontId="27" fillId="0" borderId="0" xfId="44" applyNumberFormat="1" applyFont="1"/>
    <xf numFmtId="169" fontId="27" fillId="0" borderId="0" xfId="44" applyNumberFormat="1" applyFont="1"/>
    <xf numFmtId="171" fontId="28" fillId="12" borderId="0" xfId="22" applyNumberFormat="1" applyFont="1" applyAlignment="1">
      <alignment horizontal="center"/>
    </xf>
    <xf numFmtId="0" fontId="25" fillId="36" borderId="2" xfId="4" applyFont="1" applyFill="1" applyAlignment="1">
      <alignment horizontal="center"/>
    </xf>
    <xf numFmtId="171" fontId="27" fillId="0" borderId="0" xfId="43" applyNumberFormat="1" applyFont="1"/>
    <xf numFmtId="174" fontId="27" fillId="0" borderId="0" xfId="43" applyNumberFormat="1" applyFont="1"/>
    <xf numFmtId="169" fontId="25" fillId="44" borderId="14" xfId="44" applyNumberFormat="1" applyFont="1" applyFill="1" applyBorder="1" applyAlignment="1">
      <alignment horizontal="center"/>
    </xf>
    <xf numFmtId="169" fontId="25" fillId="44" borderId="16" xfId="44" applyNumberFormat="1" applyFont="1" applyFill="1" applyBorder="1" applyAlignment="1">
      <alignment horizontal="center"/>
    </xf>
    <xf numFmtId="169" fontId="25" fillId="44" borderId="18" xfId="44" applyNumberFormat="1" applyFont="1" applyFill="1" applyBorder="1" applyAlignment="1">
      <alignment horizontal="center"/>
    </xf>
    <xf numFmtId="169" fontId="25" fillId="44" borderId="20" xfId="44" applyNumberFormat="1" applyFont="1" applyFill="1" applyBorder="1" applyAlignment="1">
      <alignment horizontal="center"/>
    </xf>
    <xf numFmtId="172" fontId="33" fillId="44" borderId="17" xfId="44" applyNumberFormat="1" applyFont="1" applyFill="1" applyBorder="1"/>
    <xf numFmtId="172" fontId="33" fillId="44" borderId="19" xfId="44" applyNumberFormat="1" applyFont="1" applyFill="1" applyBorder="1"/>
    <xf numFmtId="172" fontId="33" fillId="44" borderId="21" xfId="44" applyNumberFormat="1" applyFont="1" applyFill="1" applyBorder="1"/>
    <xf numFmtId="171" fontId="33" fillId="44" borderId="15" xfId="43" applyNumberFormat="1" applyFont="1" applyFill="1" applyBorder="1"/>
    <xf numFmtId="168" fontId="24" fillId="0" borderId="0" xfId="0" applyNumberFormat="1" applyFont="1"/>
    <xf numFmtId="9" fontId="24" fillId="0" borderId="0" xfId="0" applyNumberFormat="1" applyFont="1"/>
    <xf numFmtId="0" fontId="24" fillId="36" borderId="0" xfId="0" applyFont="1" applyFill="1"/>
    <xf numFmtId="164" fontId="24" fillId="36" borderId="0" xfId="1" applyFont="1" applyFill="1"/>
    <xf numFmtId="0" fontId="24" fillId="36" borderId="0" xfId="0" applyFont="1" applyFill="1" applyBorder="1"/>
    <xf numFmtId="0" fontId="24" fillId="38" borderId="0" xfId="0" applyFont="1" applyFill="1"/>
    <xf numFmtId="0" fontId="34" fillId="38" borderId="0" xfId="0" applyFont="1" applyFill="1"/>
    <xf numFmtId="167" fontId="23" fillId="38" borderId="0" xfId="1" applyNumberFormat="1" applyFont="1" applyFill="1"/>
    <xf numFmtId="0" fontId="24" fillId="41" borderId="0" xfId="0" applyFont="1" applyFill="1"/>
    <xf numFmtId="9" fontId="24" fillId="41" borderId="0" xfId="0" applyNumberFormat="1" applyFont="1" applyFill="1"/>
    <xf numFmtId="0" fontId="35" fillId="38" borderId="0" xfId="0" applyFont="1" applyFill="1"/>
    <xf numFmtId="10" fontId="24" fillId="41" borderId="0" xfId="0" applyNumberFormat="1" applyFont="1" applyFill="1"/>
    <xf numFmtId="0" fontId="35" fillId="38" borderId="0" xfId="0" quotePrefix="1" applyFont="1" applyFill="1"/>
    <xf numFmtId="16" fontId="35" fillId="38" borderId="0" xfId="0" quotePrefix="1" applyNumberFormat="1" applyFont="1" applyFill="1"/>
    <xf numFmtId="17" fontId="35" fillId="38" borderId="0" xfId="0" quotePrefix="1" applyNumberFormat="1" applyFont="1" applyFill="1"/>
    <xf numFmtId="0" fontId="23" fillId="37" borderId="0" xfId="0" applyFont="1" applyFill="1" applyBorder="1"/>
    <xf numFmtId="168" fontId="23" fillId="44" borderId="10" xfId="51" applyNumberFormat="1" applyFont="1" applyFill="1" applyBorder="1"/>
    <xf numFmtId="15" fontId="23" fillId="44" borderId="10" xfId="0" applyNumberFormat="1" applyFont="1" applyFill="1" applyBorder="1"/>
    <xf numFmtId="10" fontId="23" fillId="44" borderId="10" xfId="51" applyNumberFormat="1" applyFont="1" applyFill="1" applyBorder="1"/>
    <xf numFmtId="167" fontId="23" fillId="44" borderId="10" xfId="1" applyNumberFormat="1" applyFont="1" applyFill="1" applyBorder="1"/>
    <xf numFmtId="0" fontId="23" fillId="39" borderId="12" xfId="0" applyFont="1" applyFill="1" applyBorder="1"/>
    <xf numFmtId="15" fontId="23" fillId="42" borderId="12" xfId="0" applyNumberFormat="1" applyFont="1" applyFill="1" applyBorder="1"/>
    <xf numFmtId="15" fontId="23" fillId="42" borderId="12" xfId="0" applyNumberFormat="1" applyFont="1" applyFill="1" applyBorder="1" applyAlignment="1">
      <alignment horizontal="right"/>
    </xf>
    <xf numFmtId="0" fontId="23" fillId="42" borderId="12" xfId="0" applyFont="1" applyFill="1" applyBorder="1"/>
    <xf numFmtId="168" fontId="23" fillId="42" borderId="12" xfId="51" applyNumberFormat="1" applyFont="1" applyFill="1" applyBorder="1"/>
    <xf numFmtId="9" fontId="23" fillId="42" borderId="12" xfId="51" applyFont="1" applyFill="1" applyBorder="1"/>
    <xf numFmtId="176" fontId="23" fillId="42" borderId="12" xfId="0" applyNumberFormat="1" applyFont="1" applyFill="1" applyBorder="1"/>
    <xf numFmtId="176" fontId="23" fillId="42" borderId="12" xfId="0" applyNumberFormat="1" applyFont="1" applyFill="1" applyBorder="1" applyAlignment="1">
      <alignment horizontal="right"/>
    </xf>
    <xf numFmtId="164" fontId="23" fillId="42" borderId="12" xfId="1" applyFont="1" applyFill="1" applyBorder="1"/>
    <xf numFmtId="0" fontId="24" fillId="0" borderId="11" xfId="0" applyFont="1" applyBorder="1"/>
    <xf numFmtId="0" fontId="24" fillId="40" borderId="13" xfId="0" applyFont="1" applyFill="1" applyBorder="1"/>
    <xf numFmtId="0" fontId="24" fillId="40" borderId="13" xfId="0" applyFont="1" applyFill="1" applyBorder="1" applyAlignment="1">
      <alignment horizontal="right"/>
    </xf>
    <xf numFmtId="10" fontId="24" fillId="40" borderId="13" xfId="51" applyNumberFormat="1" applyFont="1" applyFill="1" applyBorder="1"/>
    <xf numFmtId="15" fontId="36" fillId="37" borderId="10" xfId="0" applyNumberFormat="1" applyFont="1" applyFill="1" applyBorder="1" applyAlignment="1">
      <alignment horizontal="center" wrapText="1"/>
    </xf>
    <xf numFmtId="1" fontId="36" fillId="37" borderId="10" xfId="43" applyNumberFormat="1" applyFont="1" applyFill="1" applyBorder="1" applyAlignment="1">
      <alignment horizontal="center" wrapText="1"/>
    </xf>
    <xf numFmtId="3" fontId="36" fillId="37" borderId="10" xfId="43" applyNumberFormat="1" applyFont="1" applyFill="1" applyBorder="1" applyAlignment="1">
      <alignment horizontal="left" wrapText="1"/>
    </xf>
    <xf numFmtId="164" fontId="36" fillId="36" borderId="10" xfId="1" applyFont="1" applyFill="1" applyBorder="1" applyAlignment="1">
      <alignment horizontal="left" wrapText="1"/>
    </xf>
    <xf numFmtId="165" fontId="36" fillId="36" borderId="10" xfId="0" applyNumberFormat="1" applyFont="1" applyFill="1" applyBorder="1" applyAlignment="1">
      <alignment horizontal="left" wrapText="1"/>
    </xf>
    <xf numFmtId="165" fontId="31" fillId="0" borderId="0" xfId="0" applyNumberFormat="1" applyFont="1" applyFill="1" applyBorder="1" applyAlignment="1">
      <alignment horizontal="left" wrapText="1"/>
    </xf>
    <xf numFmtId="0" fontId="31" fillId="0" borderId="0" xfId="0" applyFont="1" applyBorder="1"/>
    <xf numFmtId="166" fontId="31" fillId="37" borderId="10" xfId="0" applyNumberFormat="1" applyFont="1" applyFill="1" applyBorder="1" applyAlignment="1">
      <alignment horizontal="center"/>
    </xf>
    <xf numFmtId="0" fontId="31" fillId="37" borderId="10" xfId="0" applyFont="1" applyFill="1" applyBorder="1" applyAlignment="1">
      <alignment horizontal="center"/>
    </xf>
    <xf numFmtId="15" fontId="31" fillId="37" borderId="10" xfId="0" applyNumberFormat="1" applyFont="1" applyFill="1" applyBorder="1" applyAlignment="1">
      <alignment horizontal="center"/>
    </xf>
    <xf numFmtId="167" fontId="31" fillId="37" borderId="10" xfId="1" applyNumberFormat="1" applyFont="1" applyFill="1" applyBorder="1"/>
    <xf numFmtId="173" fontId="31" fillId="36" borderId="10" xfId="0" applyNumberFormat="1" applyFont="1" applyFill="1" applyBorder="1"/>
    <xf numFmtId="175" fontId="31" fillId="36" borderId="10" xfId="1" applyNumberFormat="1" applyFont="1" applyFill="1" applyBorder="1"/>
    <xf numFmtId="164" fontId="31" fillId="36" borderId="10" xfId="1" applyNumberFormat="1" applyFont="1" applyFill="1" applyBorder="1"/>
    <xf numFmtId="173" fontId="31" fillId="36" borderId="10" xfId="1" applyNumberFormat="1" applyFont="1" applyFill="1" applyBorder="1"/>
    <xf numFmtId="43" fontId="31" fillId="36" borderId="10" xfId="0" applyNumberFormat="1" applyFont="1" applyFill="1" applyBorder="1"/>
    <xf numFmtId="164" fontId="31" fillId="0" borderId="0" xfId="0" applyNumberFormat="1" applyFont="1" applyFill="1" applyBorder="1"/>
    <xf numFmtId="0" fontId="31" fillId="0" borderId="0" xfId="0" applyFont="1" applyFill="1" applyBorder="1"/>
    <xf numFmtId="166" fontId="31" fillId="0" borderId="10" xfId="0" applyNumberFormat="1" applyFont="1" applyFill="1" applyBorder="1" applyAlignment="1">
      <alignment horizontal="center"/>
    </xf>
    <xf numFmtId="0" fontId="31" fillId="0" borderId="10" xfId="0" applyFont="1" applyBorder="1" applyAlignment="1">
      <alignment horizontal="center"/>
    </xf>
    <xf numFmtId="167" fontId="31" fillId="0" borderId="10" xfId="1" applyNumberFormat="1" applyFont="1" applyFill="1" applyBorder="1"/>
    <xf numFmtId="167" fontId="31" fillId="0" borderId="10" xfId="0" applyNumberFormat="1" applyFont="1" applyBorder="1"/>
    <xf numFmtId="167" fontId="31" fillId="0" borderId="10" xfId="0" applyNumberFormat="1" applyFont="1" applyFill="1" applyBorder="1"/>
    <xf numFmtId="168" fontId="24" fillId="0" borderId="0" xfId="51" applyNumberFormat="1" applyFont="1"/>
    <xf numFmtId="0" fontId="25" fillId="43" borderId="0" xfId="43" applyFont="1" applyFill="1" applyAlignment="1"/>
    <xf numFmtId="0" fontId="27" fillId="43" borderId="0" xfId="43" applyFont="1" applyFill="1"/>
    <xf numFmtId="170" fontId="28" fillId="43" borderId="0" xfId="22" applyNumberFormat="1" applyFont="1" applyFill="1" applyAlignment="1">
      <alignment horizontal="center"/>
    </xf>
    <xf numFmtId="0" fontId="25" fillId="43" borderId="2" xfId="4" applyFont="1" applyFill="1" applyAlignment="1">
      <alignment horizontal="center"/>
    </xf>
    <xf numFmtId="171" fontId="27" fillId="43" borderId="0" xfId="43" applyNumberFormat="1" applyFont="1" applyFill="1" applyAlignment="1">
      <alignment horizontal="center"/>
    </xf>
    <xf numFmtId="171" fontId="29" fillId="43" borderId="0" xfId="0" applyNumberFormat="1" applyFont="1" applyFill="1"/>
    <xf numFmtId="174" fontId="27" fillId="43" borderId="0" xfId="0" applyNumberFormat="1" applyFont="1" applyFill="1"/>
    <xf numFmtId="169" fontId="26" fillId="43" borderId="0" xfId="44" applyNumberFormat="1" applyFont="1" applyFill="1"/>
    <xf numFmtId="169" fontId="25" fillId="43" borderId="0" xfId="44" applyNumberFormat="1" applyFont="1" applyFill="1" applyBorder="1" applyAlignment="1">
      <alignment horizontal="center"/>
    </xf>
    <xf numFmtId="172" fontId="27" fillId="43" borderId="0" xfId="44" applyNumberFormat="1" applyFont="1" applyFill="1"/>
    <xf numFmtId="169" fontId="27" fillId="43" borderId="0" xfId="44" applyNumberFormat="1" applyFont="1" applyFill="1"/>
    <xf numFmtId="0" fontId="26" fillId="43" borderId="0" xfId="43" applyFont="1" applyFill="1"/>
    <xf numFmtId="0" fontId="28" fillId="43" borderId="0" xfId="22" applyFont="1" applyFill="1"/>
    <xf numFmtId="171" fontId="27" fillId="43" borderId="0" xfId="43" applyNumberFormat="1" applyFont="1" applyFill="1"/>
    <xf numFmtId="175" fontId="31" fillId="36" borderId="10" xfId="0" applyNumberFormat="1" applyFont="1" applyFill="1" applyBorder="1"/>
    <xf numFmtId="177" fontId="23" fillId="44" borderId="10" xfId="51" applyNumberFormat="1" applyFont="1" applyFill="1" applyBorder="1"/>
    <xf numFmtId="43" fontId="23" fillId="45" borderId="13" xfId="0" applyNumberFormat="1" applyFont="1" applyFill="1" applyBorder="1"/>
    <xf numFmtId="164" fontId="24" fillId="0" borderId="0" xfId="1" applyFont="1"/>
    <xf numFmtId="177" fontId="24" fillId="0" borderId="0" xfId="0" applyNumberFormat="1" applyFont="1"/>
    <xf numFmtId="0" fontId="23" fillId="45" borderId="0" xfId="0" applyFont="1" applyFill="1" applyBorder="1"/>
    <xf numFmtId="0" fontId="24" fillId="45" borderId="0" xfId="0" applyFont="1" applyFill="1" applyBorder="1"/>
    <xf numFmtId="164" fontId="24" fillId="0" borderId="0" xfId="0" applyNumberFormat="1" applyFont="1"/>
    <xf numFmtId="164" fontId="37" fillId="0" borderId="0" xfId="1" applyFont="1"/>
    <xf numFmtId="10" fontId="24" fillId="0" borderId="0" xfId="0" applyNumberFormat="1" applyFont="1"/>
    <xf numFmtId="10" fontId="24" fillId="0" borderId="0" xfId="51" applyNumberFormat="1" applyFont="1"/>
    <xf numFmtId="168" fontId="24" fillId="41" borderId="0" xfId="0" applyNumberFormat="1" applyFont="1" applyFill="1"/>
    <xf numFmtId="164" fontId="23" fillId="0" borderId="0" xfId="1" applyFont="1"/>
    <xf numFmtId="178" fontId="23" fillId="44" borderId="10" xfId="51" applyNumberFormat="1" applyFont="1" applyFill="1" applyBorder="1"/>
    <xf numFmtId="177" fontId="23" fillId="44" borderId="10" xfId="0" applyNumberFormat="1" applyFont="1" applyFill="1" applyBorder="1"/>
    <xf numFmtId="10" fontId="23" fillId="45" borderId="10" xfId="0" applyNumberFormat="1" applyFont="1" applyFill="1" applyBorder="1"/>
    <xf numFmtId="177" fontId="23" fillId="45" borderId="10" xfId="51" applyNumberFormat="1" applyFont="1" applyFill="1" applyBorder="1"/>
    <xf numFmtId="0" fontId="39" fillId="0" borderId="10" xfId="0" applyFont="1" applyBorder="1"/>
    <xf numFmtId="10" fontId="39" fillId="0" borderId="10" xfId="0" applyNumberFormat="1" applyFont="1" applyBorder="1"/>
    <xf numFmtId="167" fontId="39" fillId="0" borderId="10" xfId="1" applyNumberFormat="1" applyFont="1" applyBorder="1"/>
    <xf numFmtId="164" fontId="39" fillId="0" borderId="10" xfId="1" applyFont="1" applyBorder="1"/>
    <xf numFmtId="0" fontId="39" fillId="0" borderId="10" xfId="0" applyFont="1" applyBorder="1" applyAlignment="1">
      <alignment horizontal="right"/>
    </xf>
    <xf numFmtId="10" fontId="39" fillId="0" borderId="10" xfId="0" applyNumberFormat="1" applyFont="1" applyBorder="1" applyAlignment="1">
      <alignment horizontal="right"/>
    </xf>
    <xf numFmtId="164" fontId="39" fillId="0" borderId="10" xfId="0" applyNumberFormat="1" applyFont="1" applyBorder="1"/>
    <xf numFmtId="0" fontId="39" fillId="46" borderId="10" xfId="0" applyFont="1" applyFill="1" applyBorder="1"/>
    <xf numFmtId="178" fontId="24" fillId="0" borderId="0" xfId="51" applyNumberFormat="1" applyFont="1"/>
    <xf numFmtId="178" fontId="24" fillId="0" borderId="0" xfId="0" applyNumberFormat="1" applyFont="1"/>
    <xf numFmtId="0" fontId="39" fillId="47" borderId="10" xfId="0" applyFont="1" applyFill="1" applyBorder="1"/>
    <xf numFmtId="10" fontId="39" fillId="47" borderId="10" xfId="0" applyNumberFormat="1" applyFont="1" applyFill="1" applyBorder="1"/>
    <xf numFmtId="10" fontId="39" fillId="44" borderId="10" xfId="0" applyNumberFormat="1" applyFont="1" applyFill="1" applyBorder="1"/>
    <xf numFmtId="0" fontId="38" fillId="44" borderId="10" xfId="0" applyFont="1" applyFill="1" applyBorder="1"/>
    <xf numFmtId="0" fontId="23" fillId="44" borderId="10" xfId="0" applyFont="1" applyFill="1" applyBorder="1" applyAlignment="1">
      <alignment horizontal="right"/>
    </xf>
    <xf numFmtId="0" fontId="24" fillId="48" borderId="0" xfId="0" applyFont="1" applyFill="1"/>
    <xf numFmtId="167" fontId="24" fillId="48" borderId="0" xfId="1" applyNumberFormat="1" applyFont="1" applyFill="1"/>
    <xf numFmtId="0" fontId="23" fillId="48" borderId="0" xfId="0" applyFont="1" applyFill="1" applyBorder="1"/>
    <xf numFmtId="0" fontId="24" fillId="48" borderId="0" xfId="0" applyFont="1" applyFill="1" applyBorder="1"/>
    <xf numFmtId="0" fontId="23" fillId="48" borderId="10" xfId="0" applyFont="1" applyFill="1" applyBorder="1"/>
    <xf numFmtId="0" fontId="25" fillId="0" borderId="0" xfId="43" applyFont="1" applyAlignment="1">
      <alignment horizontal="center"/>
    </xf>
  </cellXfs>
  <cellStyles count="52">
    <cellStyle name="20 % - Accent1" xfId="20" builtinId="30" customBuiltin="1"/>
    <cellStyle name="20 % - Accent2" xfId="24" builtinId="34" customBuiltin="1"/>
    <cellStyle name="20 % - Accent3" xfId="28" builtinId="38" customBuiltin="1"/>
    <cellStyle name="20 % - Accent4" xfId="32" builtinId="42" customBuiltin="1"/>
    <cellStyle name="20 % - Accent5" xfId="36" builtinId="46" customBuiltin="1"/>
    <cellStyle name="20 % - Accent6" xfId="40" builtinId="50" customBuiltin="1"/>
    <cellStyle name="40 % - Accent1" xfId="21" builtinId="31" customBuiltin="1"/>
    <cellStyle name="40 % - Accent2" xfId="25" builtinId="35" customBuiltin="1"/>
    <cellStyle name="40 % - Accent3" xfId="29" builtinId="39" customBuiltin="1"/>
    <cellStyle name="40 % - Accent4" xfId="33" builtinId="43" customBuiltin="1"/>
    <cellStyle name="40 % - Accent5" xfId="37" builtinId="47" customBuiltin="1"/>
    <cellStyle name="40 % - Accent6" xfId="41" builtinId="51" customBuiltin="1"/>
    <cellStyle name="60 % - Accent1" xfId="22" builtinId="32" customBuiltin="1"/>
    <cellStyle name="60 % - Accent2" xfId="26" builtinId="36" customBuiltin="1"/>
    <cellStyle name="60 % - Accent3" xfId="30" builtinId="40" customBuiltin="1"/>
    <cellStyle name="60 % - Accent4" xfId="34" builtinId="44" customBuiltin="1"/>
    <cellStyle name="60 % - Accent5" xfId="38" builtinId="48" customBuiltin="1"/>
    <cellStyle name="60 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Avertissement" xfId="15" builtinId="11" customBuiltin="1"/>
    <cellStyle name="Calcul" xfId="12" builtinId="22" customBuiltin="1"/>
    <cellStyle name="Cellule liée" xfId="13" builtinId="24" customBuiltin="1"/>
    <cellStyle name="Comma 2" xfId="44" xr:uid="{00000000-0005-0000-0000-00001C000000}"/>
    <cellStyle name="Entrée" xfId="10" builtinId="20" customBuiltin="1"/>
    <cellStyle name="Insatisfaisant" xfId="8" builtinId="27" customBuiltin="1"/>
    <cellStyle name="Milliers" xfId="1" builtinId="3"/>
    <cellStyle name="Neutre" xfId="9" builtinId="28" customBuiltin="1"/>
    <cellStyle name="Normal" xfId="0" builtinId="0"/>
    <cellStyle name="Normal 2" xfId="43" xr:uid="{00000000-0005-0000-0000-000027000000}"/>
    <cellStyle name="Normal 2 2" xfId="45" xr:uid="{00000000-0005-0000-0000-000028000000}"/>
    <cellStyle name="Normal 3" xfId="46" xr:uid="{00000000-0005-0000-0000-000029000000}"/>
    <cellStyle name="Normal 4" xfId="47" xr:uid="{00000000-0005-0000-0000-00002A000000}"/>
    <cellStyle name="Normal 5" xfId="48" xr:uid="{00000000-0005-0000-0000-00002B000000}"/>
    <cellStyle name="Normal 7" xfId="49" xr:uid="{00000000-0005-0000-0000-00002C000000}"/>
    <cellStyle name="Normal 9" xfId="50" xr:uid="{00000000-0005-0000-0000-00002D000000}"/>
    <cellStyle name="Note" xfId="16" builtinId="10" customBuiltin="1"/>
    <cellStyle name="Pourcentage" xfId="51" builtinId="5"/>
    <cellStyle name="Satisfaisant" xfId="7" builtinId="26" customBuiltin="1"/>
    <cellStyle name="Sortie" xfId="11" builtinId="21" customBuiltin="1"/>
    <cellStyle name="Texte explicatif" xfId="17" builtinId="53" customBuiltin="1"/>
    <cellStyle name="Titre" xfId="2" builtinId="15" customBuiltin="1"/>
    <cellStyle name="Titre 1" xfId="3" builtinId="16" customBuiltin="1"/>
    <cellStyle name="Titre 2" xfId="4" builtinId="17" customBuiltin="1"/>
    <cellStyle name="Titre 3" xfId="5" builtinId="18" customBuiltin="1"/>
    <cellStyle name="Titre 4" xfId="6" builtinId="19" customBuiltin="1"/>
    <cellStyle name="Total" xfId="18" builtinId="25" customBuiltin="1"/>
    <cellStyle name="Vérification" xfId="14" builtinId="23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workbookViewId="0"/>
  </sheetViews>
  <sheetFormatPr baseColWidth="10" defaultColWidth="8.88671875" defaultRowHeight="14.4" x14ac:dyDescent="0.3"/>
  <sheetData>
    <row r="1" spans="1:12" x14ac:dyDescent="0.3">
      <c r="A1" s="9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x14ac:dyDescent="0.3">
      <c r="A2" s="8" t="s">
        <v>11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 x14ac:dyDescent="0.3">
      <c r="A3" s="8" t="s">
        <v>12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</row>
    <row r="5" spans="1:12" x14ac:dyDescent="0.3">
      <c r="A5" s="9" t="s">
        <v>1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</row>
    <row r="6" spans="1:12" s="1" customFormat="1" x14ac:dyDescent="0.3">
      <c r="A6" s="8"/>
      <c r="B6" s="7"/>
      <c r="C6" s="7"/>
      <c r="D6" s="7"/>
      <c r="E6" s="7"/>
      <c r="F6" s="7"/>
      <c r="G6" s="7"/>
      <c r="H6" s="7"/>
      <c r="I6" s="7"/>
      <c r="J6" s="7"/>
      <c r="K6" s="7"/>
      <c r="L6" s="7"/>
    </row>
    <row r="7" spans="1:12" x14ac:dyDescent="0.3">
      <c r="A7" s="1" t="s">
        <v>2</v>
      </c>
    </row>
    <row r="8" spans="1:12" x14ac:dyDescent="0.3">
      <c r="A8" s="1" t="s">
        <v>13</v>
      </c>
    </row>
    <row r="9" spans="1:12" x14ac:dyDescent="0.3">
      <c r="A9" s="1" t="s">
        <v>14</v>
      </c>
    </row>
    <row r="10" spans="1:12" x14ac:dyDescent="0.3">
      <c r="A10" s="1" t="s">
        <v>15</v>
      </c>
    </row>
    <row r="11" spans="1:12" s="1" customFormat="1" x14ac:dyDescent="0.3">
      <c r="A11" s="1" t="s">
        <v>16</v>
      </c>
    </row>
    <row r="12" spans="1:12" s="1" customFormat="1" x14ac:dyDescent="0.3"/>
    <row r="13" spans="1:12" s="1" customFormat="1" x14ac:dyDescent="0.3">
      <c r="A13" s="8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</row>
    <row r="14" spans="1:12" x14ac:dyDescent="0.3">
      <c r="A14" s="9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</row>
    <row r="15" spans="1:12" x14ac:dyDescent="0.3">
      <c r="A15" s="1"/>
    </row>
    <row r="16" spans="1:12" x14ac:dyDescent="0.3">
      <c r="A16" s="1"/>
    </row>
    <row r="17" spans="1:1" x14ac:dyDescent="0.3">
      <c r="A17" s="1"/>
    </row>
    <row r="19" spans="1:1" x14ac:dyDescent="0.3">
      <c r="A19" s="1"/>
    </row>
    <row r="20" spans="1:1" x14ac:dyDescent="0.3">
      <c r="A2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P55"/>
  <sheetViews>
    <sheetView zoomScale="85" zoomScaleNormal="85" workbookViewId="0">
      <selection activeCell="H4" sqref="H4"/>
    </sheetView>
  </sheetViews>
  <sheetFormatPr baseColWidth="10" defaultColWidth="9.21875" defaultRowHeight="14.4" x14ac:dyDescent="0.3"/>
  <cols>
    <col min="1" max="1" width="41.5546875" style="11" customWidth="1"/>
    <col min="2" max="2" width="13.44140625" style="11" customWidth="1"/>
    <col min="3" max="3" width="19.77734375" style="11" customWidth="1"/>
    <col min="4" max="5" width="14.5546875" style="11" customWidth="1"/>
    <col min="6" max="6" width="14.44140625" style="11" customWidth="1"/>
    <col min="7" max="7" width="9.21875" style="11"/>
    <col min="8" max="8" width="15.21875" style="11" bestFit="1" customWidth="1"/>
    <col min="9" max="9" width="24" style="11" bestFit="1" customWidth="1"/>
    <col min="10" max="10" width="13.21875" style="11" bestFit="1" customWidth="1"/>
    <col min="11" max="13" width="9.21875" style="11"/>
    <col min="14" max="14" width="16.77734375" style="11" bestFit="1" customWidth="1"/>
    <col min="15" max="15" width="15.21875" style="11" bestFit="1" customWidth="1"/>
    <col min="16" max="16" width="10.5546875" style="11" bestFit="1" customWidth="1"/>
    <col min="17" max="16384" width="9.21875" style="11"/>
  </cols>
  <sheetData>
    <row r="2" spans="1:16" x14ac:dyDescent="0.3">
      <c r="A2" s="55" t="s">
        <v>91</v>
      </c>
      <c r="B2" s="10"/>
      <c r="C2" s="10"/>
      <c r="D2" s="57">
        <f ca="1">Quotation!B7</f>
        <v>44383</v>
      </c>
      <c r="I2" s="40"/>
      <c r="J2" s="41"/>
    </row>
    <row r="3" spans="1:16" x14ac:dyDescent="0.3">
      <c r="A3" s="116" t="s">
        <v>100</v>
      </c>
      <c r="B3" s="117"/>
      <c r="C3" s="117"/>
      <c r="D3" s="126">
        <v>0.12</v>
      </c>
      <c r="I3" s="40"/>
      <c r="J3" s="41"/>
    </row>
    <row r="4" spans="1:16" x14ac:dyDescent="0.3">
      <c r="A4" s="116" t="s">
        <v>97</v>
      </c>
      <c r="B4" s="117"/>
      <c r="C4" s="117"/>
      <c r="D4" s="126">
        <v>5.0000000000000001E-3</v>
      </c>
      <c r="I4" s="120"/>
      <c r="J4" s="41"/>
      <c r="K4" s="120"/>
      <c r="M4" s="120"/>
    </row>
    <row r="5" spans="1:16" x14ac:dyDescent="0.3">
      <c r="A5" s="116" t="s">
        <v>99</v>
      </c>
      <c r="B5" s="117"/>
      <c r="C5" s="117"/>
      <c r="D5" s="126">
        <v>2.5000000000000001E-3</v>
      </c>
      <c r="I5" s="120"/>
      <c r="J5" s="120"/>
    </row>
    <row r="6" spans="1:16" x14ac:dyDescent="0.3">
      <c r="A6" s="116" t="s">
        <v>98</v>
      </c>
      <c r="B6" s="117"/>
      <c r="C6" s="117"/>
      <c r="D6" s="126"/>
      <c r="I6" s="41"/>
      <c r="J6" s="41"/>
    </row>
    <row r="7" spans="1:16" x14ac:dyDescent="0.3">
      <c r="A7" s="55" t="s">
        <v>101</v>
      </c>
      <c r="B7" s="10"/>
      <c r="C7" s="10"/>
      <c r="D7" s="124">
        <f>D3-D4-D5-D6</f>
        <v>0.11249999999999999</v>
      </c>
      <c r="G7" s="41"/>
      <c r="I7" s="40"/>
      <c r="J7" s="41"/>
    </row>
    <row r="8" spans="1:16" x14ac:dyDescent="0.3">
      <c r="A8" s="55" t="s">
        <v>87</v>
      </c>
      <c r="B8" s="10"/>
      <c r="C8" s="10"/>
      <c r="D8" s="112">
        <f>((1+Inv_Return)^(1/Pricing!$C$2)-1)</f>
        <v>8.9237257287477778E-3</v>
      </c>
      <c r="I8" s="41"/>
      <c r="J8" s="41"/>
    </row>
    <row r="9" spans="1:16" x14ac:dyDescent="0.3">
      <c r="A9" s="55" t="s">
        <v>17</v>
      </c>
      <c r="B9" s="10"/>
      <c r="C9" s="10"/>
      <c r="D9" s="56">
        <v>0.08</v>
      </c>
      <c r="I9" s="41"/>
      <c r="J9" s="41"/>
    </row>
    <row r="10" spans="1:16" x14ac:dyDescent="0.3">
      <c r="A10" s="55" t="s">
        <v>86</v>
      </c>
      <c r="B10" s="10"/>
      <c r="C10" s="10"/>
      <c r="D10" s="56">
        <f>(1+Inv_Return)/(1+Expl_Inf_Rate)-1</f>
        <v>3.009259259259256E-2</v>
      </c>
      <c r="I10" s="41"/>
      <c r="J10" s="41"/>
      <c r="N10" s="120"/>
      <c r="O10" s="41"/>
    </row>
    <row r="11" spans="1:16" x14ac:dyDescent="0.3">
      <c r="A11" s="55" t="s">
        <v>7</v>
      </c>
      <c r="B11" s="10"/>
      <c r="C11" s="10"/>
      <c r="D11" s="58">
        <f>((1+Adj_Inf_Disc_Rat)^(1/Pricing!$C$2)-1)</f>
        <v>2.4737792485736154E-3</v>
      </c>
      <c r="I11" s="41"/>
      <c r="J11" s="41"/>
      <c r="M11" s="120"/>
      <c r="N11" s="123"/>
      <c r="O11" s="114"/>
      <c r="P11" s="118"/>
    </row>
    <row r="12" spans="1:16" x14ac:dyDescent="0.3">
      <c r="A12" s="55" t="s">
        <v>3</v>
      </c>
      <c r="B12" s="10"/>
      <c r="C12" s="10"/>
      <c r="D12" s="142" t="str">
        <f>"a(55)"&amp;D13</f>
        <v>a(55)0</v>
      </c>
      <c r="I12" s="41"/>
      <c r="J12" s="41"/>
      <c r="M12" s="41"/>
      <c r="N12" s="114"/>
      <c r="O12" s="114"/>
      <c r="P12" s="118"/>
    </row>
    <row r="13" spans="1:16" ht="18" x14ac:dyDescent="0.35">
      <c r="A13" s="145" t="s">
        <v>9</v>
      </c>
      <c r="B13" s="146"/>
      <c r="C13" s="146"/>
      <c r="D13" s="147">
        <f>IF(Quotation!$B$10&lt;Basis!D22,F22,IF(Quotation!$B$10&lt;Basis!D23,F23,F24))</f>
        <v>0</v>
      </c>
      <c r="J13" s="41"/>
      <c r="M13" s="121"/>
      <c r="O13" s="119"/>
    </row>
    <row r="14" spans="1:16" x14ac:dyDescent="0.3">
      <c r="A14" s="55" t="s">
        <v>18</v>
      </c>
      <c r="B14" s="10"/>
      <c r="C14" s="10"/>
      <c r="D14" s="59">
        <f>5000</f>
        <v>5000</v>
      </c>
      <c r="E14" s="11" t="s">
        <v>34</v>
      </c>
      <c r="J14" s="41"/>
    </row>
    <row r="15" spans="1:16" x14ac:dyDescent="0.3">
      <c r="A15" s="55" t="s">
        <v>33</v>
      </c>
      <c r="B15" s="10"/>
      <c r="C15" s="10"/>
      <c r="D15" s="59">
        <v>5000</v>
      </c>
      <c r="E15" s="11" t="str">
        <f>"naira amount increasing annually at "&amp;Expl_Inf_Rate</f>
        <v>naira amount increasing annually at 0,08</v>
      </c>
      <c r="J15" s="41"/>
    </row>
    <row r="16" spans="1:16" x14ac:dyDescent="0.3">
      <c r="A16" s="55" t="s">
        <v>23</v>
      </c>
      <c r="B16" s="10"/>
      <c r="C16" s="10"/>
      <c r="D16" s="112">
        <f>G30*(1+G31+G32+G33+G34+G35)</f>
        <v>3.585E-2</v>
      </c>
      <c r="E16" s="11" t="s">
        <v>26</v>
      </c>
      <c r="J16" s="41"/>
    </row>
    <row r="17" spans="1:14" x14ac:dyDescent="0.3">
      <c r="A17" s="55" t="s">
        <v>24</v>
      </c>
      <c r="B17" s="10"/>
      <c r="C17" s="10"/>
      <c r="D17" s="56">
        <v>0</v>
      </c>
      <c r="E17" s="11" t="str">
        <f>"of annuity increasing at "&amp;Expl_Inf_Rate</f>
        <v>of annuity increasing at 0,08</v>
      </c>
      <c r="I17" s="114"/>
      <c r="J17" s="41"/>
    </row>
    <row r="18" spans="1:14" x14ac:dyDescent="0.3">
      <c r="A18" s="116" t="s">
        <v>96</v>
      </c>
      <c r="B18" s="117"/>
      <c r="C18" s="117"/>
      <c r="D18" s="127">
        <f>1%*(1-Comm_Rate)</f>
        <v>9.641499999999999E-3</v>
      </c>
      <c r="J18" s="41"/>
    </row>
    <row r="19" spans="1:14" x14ac:dyDescent="0.3">
      <c r="A19" s="116" t="s">
        <v>94</v>
      </c>
      <c r="B19" s="117"/>
      <c r="C19" s="117"/>
      <c r="D19" s="127">
        <v>0</v>
      </c>
    </row>
    <row r="20" spans="1:14" ht="15" customHeight="1" x14ac:dyDescent="0.35">
      <c r="A20" s="116" t="s">
        <v>95</v>
      </c>
      <c r="B20" s="117"/>
      <c r="C20" s="117"/>
      <c r="D20" s="127">
        <v>0.04</v>
      </c>
      <c r="G20" s="120"/>
      <c r="H20" s="119"/>
    </row>
    <row r="21" spans="1:14" x14ac:dyDescent="0.3">
      <c r="A21" s="55" t="s">
        <v>25</v>
      </c>
      <c r="B21" s="10"/>
      <c r="C21" s="10"/>
      <c r="D21" s="125">
        <f>SUM(D18:D20)</f>
        <v>4.9641499999999998E-2</v>
      </c>
      <c r="E21" s="11" t="s">
        <v>26</v>
      </c>
      <c r="G21" s="121"/>
    </row>
    <row r="22" spans="1:14" x14ac:dyDescent="0.3">
      <c r="A22" s="143" t="s">
        <v>116</v>
      </c>
      <c r="B22" s="143"/>
      <c r="C22" s="143"/>
      <c r="D22" s="144">
        <v>5000000</v>
      </c>
      <c r="E22" s="143" t="s">
        <v>119</v>
      </c>
      <c r="F22" s="143">
        <v>0</v>
      </c>
    </row>
    <row r="23" spans="1:14" x14ac:dyDescent="0.3">
      <c r="A23" s="143" t="s">
        <v>117</v>
      </c>
      <c r="B23" s="143"/>
      <c r="C23" s="143"/>
      <c r="D23" s="144">
        <v>10000000</v>
      </c>
      <c r="E23" s="143" t="s">
        <v>119</v>
      </c>
      <c r="F23" s="143">
        <v>-1</v>
      </c>
    </row>
    <row r="24" spans="1:14" x14ac:dyDescent="0.3">
      <c r="A24" s="143" t="s">
        <v>118</v>
      </c>
      <c r="B24" s="143"/>
      <c r="C24" s="143"/>
      <c r="D24" s="144">
        <v>250000000</v>
      </c>
      <c r="E24" s="143" t="s">
        <v>119</v>
      </c>
      <c r="F24" s="143">
        <v>-3</v>
      </c>
    </row>
    <row r="25" spans="1:14" x14ac:dyDescent="0.3">
      <c r="A25" s="42" t="s">
        <v>27</v>
      </c>
      <c r="B25" s="42" t="s">
        <v>28</v>
      </c>
      <c r="C25" s="42">
        <v>12</v>
      </c>
    </row>
    <row r="26" spans="1:14" x14ac:dyDescent="0.3">
      <c r="A26" s="42"/>
      <c r="B26" s="42" t="s">
        <v>29</v>
      </c>
      <c r="C26" s="42">
        <v>4</v>
      </c>
      <c r="F26" s="114"/>
      <c r="H26" s="118"/>
      <c r="I26" s="114"/>
      <c r="J26" s="118"/>
    </row>
    <row r="27" spans="1:14" x14ac:dyDescent="0.3">
      <c r="A27" s="42"/>
      <c r="B27" s="42" t="s">
        <v>30</v>
      </c>
      <c r="C27" s="42">
        <v>2</v>
      </c>
      <c r="H27" s="118"/>
    </row>
    <row r="28" spans="1:14" x14ac:dyDescent="0.3">
      <c r="A28" s="43"/>
      <c r="B28" s="44" t="s">
        <v>31</v>
      </c>
      <c r="C28" s="42">
        <v>1</v>
      </c>
    </row>
    <row r="29" spans="1:14" x14ac:dyDescent="0.3">
      <c r="A29" s="45"/>
      <c r="B29" s="45"/>
      <c r="C29" s="45"/>
      <c r="I29" s="114"/>
      <c r="N29" s="114"/>
    </row>
    <row r="30" spans="1:14" x14ac:dyDescent="0.3">
      <c r="A30" s="46" t="s">
        <v>53</v>
      </c>
      <c r="B30" s="46" t="s">
        <v>54</v>
      </c>
      <c r="C30" s="47"/>
      <c r="D30" s="48" t="s">
        <v>64</v>
      </c>
      <c r="E30" s="48"/>
      <c r="F30" s="48"/>
      <c r="G30" s="122">
        <v>0.03</v>
      </c>
      <c r="H30" s="118"/>
      <c r="I30" s="118"/>
      <c r="M30" s="120"/>
      <c r="N30" s="118"/>
    </row>
    <row r="31" spans="1:14" x14ac:dyDescent="0.3">
      <c r="A31" s="50" t="s">
        <v>58</v>
      </c>
      <c r="B31" s="50">
        <v>2</v>
      </c>
      <c r="C31" s="47"/>
      <c r="D31" s="48" t="s">
        <v>65</v>
      </c>
      <c r="E31" s="48"/>
      <c r="F31" s="48"/>
      <c r="G31" s="51">
        <v>7.4999999999999997E-2</v>
      </c>
      <c r="H31" s="118"/>
      <c r="I31" s="118"/>
      <c r="M31" s="120"/>
      <c r="N31" s="118"/>
    </row>
    <row r="32" spans="1:14" x14ac:dyDescent="0.3">
      <c r="A32" s="52" t="s">
        <v>55</v>
      </c>
      <c r="B32" s="50">
        <v>-4</v>
      </c>
      <c r="C32" s="45"/>
      <c r="D32" s="48" t="s">
        <v>66</v>
      </c>
      <c r="E32" s="48"/>
      <c r="F32" s="48"/>
      <c r="G32" s="49">
        <v>0.05</v>
      </c>
      <c r="H32" s="118"/>
      <c r="I32" s="118"/>
      <c r="M32" s="120"/>
      <c r="N32" s="118"/>
    </row>
    <row r="33" spans="1:14" x14ac:dyDescent="0.3">
      <c r="A33" s="53" t="s">
        <v>56</v>
      </c>
      <c r="B33" s="50">
        <v>-8</v>
      </c>
      <c r="C33" s="45"/>
      <c r="D33" s="48" t="s">
        <v>67</v>
      </c>
      <c r="E33" s="48"/>
      <c r="F33" s="48"/>
      <c r="G33" s="49">
        <v>0.03</v>
      </c>
      <c r="H33" s="118"/>
      <c r="I33" s="118"/>
      <c r="M33" s="120"/>
      <c r="N33" s="118"/>
    </row>
    <row r="34" spans="1:14" x14ac:dyDescent="0.3">
      <c r="A34" s="54" t="s">
        <v>57</v>
      </c>
      <c r="B34" s="50">
        <v>-13</v>
      </c>
      <c r="C34" s="45"/>
      <c r="D34" s="48" t="s">
        <v>93</v>
      </c>
      <c r="E34" s="48"/>
      <c r="F34" s="48"/>
      <c r="G34" s="122">
        <v>1.7999999999999999E-2</v>
      </c>
      <c r="H34" s="118"/>
      <c r="I34" s="118"/>
      <c r="M34" s="120"/>
      <c r="N34" s="118"/>
    </row>
    <row r="35" spans="1:14" x14ac:dyDescent="0.3">
      <c r="A35" s="52" t="s">
        <v>60</v>
      </c>
      <c r="B35" s="50">
        <v>-18</v>
      </c>
      <c r="C35" s="45"/>
      <c r="D35" s="48" t="s">
        <v>68</v>
      </c>
      <c r="E35" s="48"/>
      <c r="F35" s="48"/>
      <c r="G35" s="122">
        <v>2.1999999999999999E-2</v>
      </c>
      <c r="H35" s="118"/>
      <c r="I35" s="118"/>
      <c r="M35" s="120"/>
      <c r="N35" s="118"/>
    </row>
    <row r="36" spans="1:14" x14ac:dyDescent="0.3">
      <c r="A36" s="45"/>
      <c r="B36" s="45"/>
      <c r="C36" s="45"/>
    </row>
    <row r="37" spans="1:14" x14ac:dyDescent="0.3">
      <c r="I37" s="118"/>
      <c r="N37" s="118"/>
    </row>
    <row r="38" spans="1:14" x14ac:dyDescent="0.3">
      <c r="I38" s="136"/>
      <c r="N38" s="121"/>
    </row>
    <row r="39" spans="1:14" x14ac:dyDescent="0.3">
      <c r="I39" s="137"/>
    </row>
    <row r="44" spans="1:14" ht="15.6" hidden="1" x14ac:dyDescent="0.3">
      <c r="C44" s="141" t="s">
        <v>111</v>
      </c>
      <c r="D44" s="141" t="s">
        <v>114</v>
      </c>
      <c r="E44" s="141" t="s">
        <v>102</v>
      </c>
      <c r="F44" s="141" t="s">
        <v>109</v>
      </c>
    </row>
    <row r="45" spans="1:14" ht="15.6" hidden="1" x14ac:dyDescent="0.3">
      <c r="C45" s="128" t="s">
        <v>103</v>
      </c>
      <c r="D45" s="129">
        <v>0.105</v>
      </c>
      <c r="E45" s="129">
        <v>0.12</v>
      </c>
      <c r="F45" s="140">
        <f t="shared" ref="F45:F51" si="0">E45-D45</f>
        <v>1.4999999999999999E-2</v>
      </c>
    </row>
    <row r="46" spans="1:14" ht="15.6" hidden="1" x14ac:dyDescent="0.3">
      <c r="C46" s="138" t="s">
        <v>113</v>
      </c>
      <c r="D46" s="139">
        <v>5.0000000000000001E-3</v>
      </c>
      <c r="E46" s="139">
        <v>5.0000000000000001E-3</v>
      </c>
      <c r="F46" s="140">
        <f t="shared" si="0"/>
        <v>0</v>
      </c>
    </row>
    <row r="47" spans="1:14" ht="15.6" hidden="1" x14ac:dyDescent="0.3">
      <c r="C47" s="138" t="s">
        <v>99</v>
      </c>
      <c r="D47" s="139">
        <v>6.4999999999999997E-3</v>
      </c>
      <c r="E47" s="139">
        <v>2.5000000000000001E-3</v>
      </c>
      <c r="F47" s="140">
        <f t="shared" si="0"/>
        <v>-4.0000000000000001E-3</v>
      </c>
    </row>
    <row r="48" spans="1:14" ht="15.6" hidden="1" x14ac:dyDescent="0.3">
      <c r="C48" s="138" t="s">
        <v>98</v>
      </c>
      <c r="D48" s="139">
        <v>0</v>
      </c>
      <c r="E48" s="139">
        <v>6.0000000000000001E-3</v>
      </c>
      <c r="F48" s="140">
        <f t="shared" si="0"/>
        <v>6.0000000000000001E-3</v>
      </c>
    </row>
    <row r="49" spans="3:6" ht="15.6" hidden="1" x14ac:dyDescent="0.3">
      <c r="C49" s="128" t="s">
        <v>115</v>
      </c>
      <c r="D49" s="129">
        <v>9.35E-2</v>
      </c>
      <c r="E49" s="129">
        <v>0.1065</v>
      </c>
      <c r="F49" s="140">
        <f t="shared" si="0"/>
        <v>1.2999999999999998E-2</v>
      </c>
    </row>
    <row r="50" spans="3:6" ht="15.6" hidden="1" x14ac:dyDescent="0.3">
      <c r="C50" s="138" t="s">
        <v>112</v>
      </c>
      <c r="D50" s="139">
        <v>9.7490000000000007E-3</v>
      </c>
      <c r="E50" s="139">
        <v>9.7490000000000007E-3</v>
      </c>
      <c r="F50" s="140">
        <f t="shared" si="0"/>
        <v>0</v>
      </c>
    </row>
    <row r="51" spans="3:6" ht="15.6" hidden="1" x14ac:dyDescent="0.3">
      <c r="C51" s="138" t="s">
        <v>104</v>
      </c>
      <c r="D51" s="139">
        <v>1.5250999999999997E-2</v>
      </c>
      <c r="E51" s="139">
        <v>2.0250999999999998E-2</v>
      </c>
      <c r="F51" s="140">
        <f t="shared" si="0"/>
        <v>5.000000000000001E-3</v>
      </c>
    </row>
    <row r="52" spans="3:6" ht="7.5" hidden="1" customHeight="1" x14ac:dyDescent="0.3">
      <c r="C52" s="135"/>
      <c r="D52" s="135"/>
      <c r="E52" s="135"/>
      <c r="F52" s="140"/>
    </row>
    <row r="53" spans="3:6" ht="15.6" hidden="1" x14ac:dyDescent="0.3">
      <c r="C53" s="128" t="s">
        <v>105</v>
      </c>
      <c r="D53" s="130">
        <v>10000000</v>
      </c>
      <c r="E53" s="130">
        <v>10000000</v>
      </c>
      <c r="F53" s="131">
        <f>E53-D53</f>
        <v>0</v>
      </c>
    </row>
    <row r="54" spans="3:6" ht="15.6" hidden="1" x14ac:dyDescent="0.3">
      <c r="C54" s="128" t="s">
        <v>106</v>
      </c>
      <c r="D54" s="132" t="s">
        <v>107</v>
      </c>
      <c r="E54" s="132" t="s">
        <v>107</v>
      </c>
      <c r="F54" s="133" t="s">
        <v>110</v>
      </c>
    </row>
    <row r="55" spans="3:6" ht="15.6" hidden="1" x14ac:dyDescent="0.3">
      <c r="C55" s="128" t="s">
        <v>108</v>
      </c>
      <c r="D55" s="134">
        <v>86629.016505519918</v>
      </c>
      <c r="E55" s="134">
        <v>93609.693416223789</v>
      </c>
      <c r="F55" s="131">
        <f>E55-D55</f>
        <v>6980.6769107038708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2"/>
  <sheetViews>
    <sheetView zoomScale="85" zoomScaleNormal="85" workbookViewId="0">
      <selection activeCell="B11" sqref="B11"/>
    </sheetView>
  </sheetViews>
  <sheetFormatPr baseColWidth="10" defaultColWidth="9.21875" defaultRowHeight="14.4" x14ac:dyDescent="0.3"/>
  <cols>
    <col min="1" max="1" width="33.44140625" style="11" customWidth="1"/>
    <col min="2" max="2" width="24.77734375" style="11" customWidth="1"/>
    <col min="3" max="3" width="11.5546875" style="11" bestFit="1" customWidth="1"/>
    <col min="4" max="5" width="9.21875" style="11"/>
    <col min="6" max="7" width="0" style="11" hidden="1" customWidth="1"/>
    <col min="8" max="8" width="15.21875" style="11" hidden="1" customWidth="1"/>
    <col min="9" max="9" width="0" style="11" hidden="1" customWidth="1"/>
    <col min="10" max="16384" width="9.21875" style="11"/>
  </cols>
  <sheetData>
    <row r="1" spans="1:8" x14ac:dyDescent="0.3">
      <c r="A1" s="60" t="s">
        <v>38</v>
      </c>
      <c r="B1" s="61">
        <v>19595</v>
      </c>
      <c r="F1" s="41">
        <v>0</v>
      </c>
      <c r="G1" s="41">
        <v>0</v>
      </c>
      <c r="H1" s="11" t="s">
        <v>47</v>
      </c>
    </row>
    <row r="2" spans="1:8" x14ac:dyDescent="0.3">
      <c r="A2" s="60" t="s">
        <v>20</v>
      </c>
      <c r="B2" s="62" t="s">
        <v>21</v>
      </c>
      <c r="F2" s="41">
        <v>0.05</v>
      </c>
      <c r="G2" s="41">
        <v>0.25</v>
      </c>
      <c r="H2" s="11" t="s">
        <v>48</v>
      </c>
    </row>
    <row r="3" spans="1:8" x14ac:dyDescent="0.3">
      <c r="A3" s="60" t="s">
        <v>39</v>
      </c>
      <c r="B3" s="63">
        <v>10</v>
      </c>
      <c r="F3" s="40">
        <v>7.4999999999999997E-2</v>
      </c>
      <c r="G3" s="41">
        <v>0.5</v>
      </c>
    </row>
    <row r="4" spans="1:8" x14ac:dyDescent="0.3">
      <c r="A4" s="60" t="s">
        <v>42</v>
      </c>
      <c r="B4" s="64">
        <v>0</v>
      </c>
      <c r="G4" s="41">
        <v>0.75</v>
      </c>
      <c r="H4" s="11" t="s">
        <v>28</v>
      </c>
    </row>
    <row r="5" spans="1:8" x14ac:dyDescent="0.3">
      <c r="A5" s="60" t="s">
        <v>40</v>
      </c>
      <c r="B5" s="65">
        <v>0</v>
      </c>
      <c r="F5" s="11" t="s">
        <v>21</v>
      </c>
      <c r="H5" s="11" t="s">
        <v>29</v>
      </c>
    </row>
    <row r="6" spans="1:8" x14ac:dyDescent="0.3">
      <c r="A6" s="60" t="s">
        <v>41</v>
      </c>
      <c r="B6" s="61">
        <f>B1</f>
        <v>19595</v>
      </c>
      <c r="F6" s="11" t="s">
        <v>22</v>
      </c>
      <c r="H6" s="11" t="s">
        <v>50</v>
      </c>
    </row>
    <row r="7" spans="1:8" x14ac:dyDescent="0.3">
      <c r="A7" s="60" t="s">
        <v>43</v>
      </c>
      <c r="B7" s="66">
        <f ca="1">TODAY()</f>
        <v>44383</v>
      </c>
      <c r="H7" s="11" t="s">
        <v>51</v>
      </c>
    </row>
    <row r="8" spans="1:8" x14ac:dyDescent="0.3">
      <c r="A8" s="60" t="s">
        <v>46</v>
      </c>
      <c r="B8" s="66" t="s">
        <v>48</v>
      </c>
    </row>
    <row r="9" spans="1:8" x14ac:dyDescent="0.3">
      <c r="A9" s="60" t="s">
        <v>49</v>
      </c>
      <c r="B9" s="67" t="s">
        <v>28</v>
      </c>
    </row>
    <row r="10" spans="1:8" x14ac:dyDescent="0.3">
      <c r="A10" s="60" t="str">
        <f>IF(B8=H1,"Enter Annuity Amount","Enter Premium")</f>
        <v>Enter Premium</v>
      </c>
      <c r="B10" s="68">
        <v>2000000</v>
      </c>
      <c r="C10" s="118"/>
    </row>
    <row r="11" spans="1:8" ht="15" thickBot="1" x14ac:dyDescent="0.35">
      <c r="A11" s="69"/>
      <c r="B11" s="69"/>
    </row>
    <row r="12" spans="1:8" ht="15" thickBot="1" x14ac:dyDescent="0.35">
      <c r="A12" s="70" t="s">
        <v>44</v>
      </c>
      <c r="B12" s="70">
        <f ca="1">ROUNDDOWN((B7-B1)/365,0)</f>
        <v>67</v>
      </c>
      <c r="H12" s="11">
        <v>35</v>
      </c>
    </row>
    <row r="13" spans="1:8" ht="15" thickBot="1" x14ac:dyDescent="0.35">
      <c r="A13" s="70" t="s">
        <v>45</v>
      </c>
      <c r="B13" s="70">
        <f ca="1">IF(B6&lt;&gt;"",ROUNDDOWN((B7-B6)/365,0),"")</f>
        <v>67</v>
      </c>
      <c r="G13" s="11" t="s">
        <v>92</v>
      </c>
      <c r="H13" s="115">
        <v>4.0000000000000001E-3</v>
      </c>
    </row>
    <row r="14" spans="1:8" ht="15" thickBot="1" x14ac:dyDescent="0.35">
      <c r="A14" s="70" t="s">
        <v>90</v>
      </c>
      <c r="B14" s="71">
        <f ca="1">B13-B12</f>
        <v>0</v>
      </c>
    </row>
    <row r="15" spans="1:8" ht="15" thickBot="1" x14ac:dyDescent="0.35">
      <c r="A15" s="70" t="s">
        <v>61</v>
      </c>
      <c r="B15" s="72">
        <f>(1+Inv_Return)/(1+Escal_Rate)-1</f>
        <v>0.11250000000000004</v>
      </c>
    </row>
    <row r="16" spans="1:8" ht="15" thickBot="1" x14ac:dyDescent="0.35">
      <c r="A16" s="70" t="s">
        <v>85</v>
      </c>
      <c r="B16" s="72">
        <f>((1+Adj_disc_R)^(1/Pricing!$C$2)-1)</f>
        <v>8.9237257287477778E-3</v>
      </c>
    </row>
    <row r="17" spans="1:8" ht="15" thickBot="1" x14ac:dyDescent="0.35">
      <c r="A17" s="70" t="str">
        <f>IF(B8=H1,"Premium Payable","Modal Annuity")</f>
        <v>Modal Annuity</v>
      </c>
      <c r="B17" s="113">
        <f ca="1">Pricing!M2</f>
        <v>20539.608417811789</v>
      </c>
      <c r="H17" s="114">
        <v>509771.31655676803</v>
      </c>
    </row>
    <row r="18" spans="1:8" x14ac:dyDescent="0.3">
      <c r="D18" s="96"/>
      <c r="E18" s="96"/>
    </row>
    <row r="19" spans="1:8" x14ac:dyDescent="0.3">
      <c r="E19" s="96"/>
    </row>
    <row r="20" spans="1:8" x14ac:dyDescent="0.3">
      <c r="E20" s="96"/>
    </row>
    <row r="21" spans="1:8" x14ac:dyDescent="0.3">
      <c r="B21" s="114"/>
    </row>
    <row r="22" spans="1:8" x14ac:dyDescent="0.3">
      <c r="B22" s="118"/>
    </row>
  </sheetData>
  <dataValidations count="6">
    <dataValidation type="whole" allowBlank="1" showInputMessage="1" showErrorMessage="1" sqref="B3" xr:uid="{00000000-0002-0000-0200-000000000000}">
      <formula1>0</formula1>
      <formula2>20</formula2>
    </dataValidation>
    <dataValidation type="list" allowBlank="1" showInputMessage="1" showErrorMessage="1" sqref="B4" xr:uid="{00000000-0002-0000-0200-000001000000}">
      <formula1>$F$1:$F$3</formula1>
    </dataValidation>
    <dataValidation type="list" allowBlank="1" showInputMessage="1" showErrorMessage="1" sqref="B5" xr:uid="{00000000-0002-0000-0200-000002000000}">
      <formula1>$G$1:$G$4</formula1>
    </dataValidation>
    <dataValidation type="list" allowBlank="1" showInputMessage="1" showErrorMessage="1" sqref="B8" xr:uid="{00000000-0002-0000-0200-000003000000}">
      <formula1>$H$1:$H$2</formula1>
    </dataValidation>
    <dataValidation type="list" allowBlank="1" showInputMessage="1" showErrorMessage="1" sqref="B9" xr:uid="{00000000-0002-0000-0200-000004000000}">
      <formula1>$H$4:$H$7</formula1>
    </dataValidation>
    <dataValidation type="list" allowBlank="1" showInputMessage="1" showErrorMessage="1" sqref="B2" xr:uid="{00000000-0002-0000-0200-000005000000}">
      <formula1>$F$5:$F$6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3"/>
  <sheetViews>
    <sheetView zoomScaleNormal="100" workbookViewId="0">
      <pane ySplit="1" topLeftCell="A2" activePane="bottomLeft" state="frozen"/>
      <selection activeCell="I1" sqref="I1"/>
      <selection pane="bottomLeft"/>
    </sheetView>
  </sheetViews>
  <sheetFormatPr baseColWidth="10" defaultColWidth="9.21875" defaultRowHeight="14.4" x14ac:dyDescent="0.3"/>
  <cols>
    <col min="1" max="2" width="10.21875" style="79" customWidth="1"/>
    <col min="3" max="3" width="9.21875" style="79"/>
    <col min="4" max="5" width="12.21875" style="79" customWidth="1"/>
    <col min="6" max="6" width="13.44140625" style="79" customWidth="1"/>
    <col min="7" max="7" width="16.21875" style="79" customWidth="1"/>
    <col min="8" max="8" width="15.5546875" style="79" customWidth="1"/>
    <col min="9" max="9" width="16.21875" style="79" customWidth="1"/>
    <col min="10" max="10" width="14.5546875" style="79" customWidth="1"/>
    <col min="11" max="11" width="11.77734375" style="79" customWidth="1"/>
    <col min="12" max="12" width="16.21875" style="79" customWidth="1"/>
    <col min="13" max="13" width="13.44140625" style="79" customWidth="1"/>
    <col min="14" max="14" width="21.21875" style="79" customWidth="1"/>
    <col min="15" max="16384" width="9.21875" style="79"/>
  </cols>
  <sheetData>
    <row r="1" spans="1:14" ht="60" customHeight="1" x14ac:dyDescent="0.3">
      <c r="A1" s="73" t="s">
        <v>32</v>
      </c>
      <c r="B1" s="73" t="s">
        <v>52</v>
      </c>
      <c r="C1" s="74" t="s">
        <v>8</v>
      </c>
      <c r="D1" s="74" t="s">
        <v>19</v>
      </c>
      <c r="E1" s="74" t="s">
        <v>20</v>
      </c>
      <c r="F1" s="75" t="str">
        <f>RIGHT(Quotation!A10,LEN(Quotation!A10)-5)</f>
        <v xml:space="preserve"> Premium</v>
      </c>
      <c r="G1" s="76" t="s">
        <v>10</v>
      </c>
      <c r="H1" s="76" t="s">
        <v>35</v>
      </c>
      <c r="I1" s="76" t="s">
        <v>36</v>
      </c>
      <c r="J1" s="76" t="s">
        <v>37</v>
      </c>
      <c r="K1" s="76" t="s">
        <v>62</v>
      </c>
      <c r="L1" s="76" t="s">
        <v>63</v>
      </c>
      <c r="M1" s="77" t="str">
        <f>IF(Quotation!$B$8=Quotation!$H$1,"Premium","Annuity")</f>
        <v>Annuity</v>
      </c>
      <c r="N1" s="78"/>
    </row>
    <row r="2" spans="1:14" x14ac:dyDescent="0.3">
      <c r="A2" s="80">
        <f ca="1">Quotation!B12</f>
        <v>67</v>
      </c>
      <c r="B2" s="80">
        <f ca="1">Quotation!B13</f>
        <v>67</v>
      </c>
      <c r="C2" s="80">
        <f>IF(Quotation!$B$9=Quotation!H4,12,IF(Quotation!$B$9=Quotation!H5,4,IF(Quotation!$B$9=Quotation!H6,2,1)))</f>
        <v>12</v>
      </c>
      <c r="D2" s="81">
        <f>Quotation!B3</f>
        <v>10</v>
      </c>
      <c r="E2" s="82" t="str">
        <f>Quotation!B2</f>
        <v>M</v>
      </c>
      <c r="F2" s="83">
        <f>Quotation!B10</f>
        <v>2000000</v>
      </c>
      <c r="G2" s="111">
        <f ca="1">((1-(1+Adj_disc_R)^-D2)/(M_Adj_Disc_R/(1+M_Adj_Disc_R))/C2+((1+Adj_disc_R)^-Guar_Per*Commutation!$N$8*(Commutation!$N$7-((C2-1)/(2*C2)))))</f>
        <v>7.1912095932025899</v>
      </c>
      <c r="H2" s="85">
        <f ca="1">Var_Expperannuity*(Commexpense!$I$7-((C2-1)/(2*C2)))</f>
        <v>0</v>
      </c>
      <c r="I2" s="86">
        <f ca="1">Ren_Fix_Exp*(Commexpense!$I$7-((C2-1)/(2*C2)))</f>
        <v>51561.450862486425</v>
      </c>
      <c r="J2" s="86">
        <f t="shared" ref="J2" si="0">Initial_Exp</f>
        <v>5000</v>
      </c>
      <c r="K2" s="87">
        <f ca="1">CommSpouse!$O$9-((C2-1)/(2*C2))</f>
        <v>0.74382995349333814</v>
      </c>
      <c r="L2" s="86">
        <f ca="1">Var_Expperannuity*(K2)+Ren_Fix_Exp*(K2)</f>
        <v>3719.1497674666907</v>
      </c>
      <c r="M2" s="88">
        <f ca="1">IF(Quotation!$B$8=Quotation!$H$2,((F2*(1-Profit_Mar-Comm_Rate)-J2-I2)/((G2+Quotation!$B$5*K2+H2)*C2)),(F2*C2*(G2+H2+Quotation!$B$5*K2)+J2+I2)/(1-Profit_Mar-Comm_Rate))</f>
        <v>20539.608417811789</v>
      </c>
      <c r="N2" s="89"/>
    </row>
    <row r="3" spans="1:14" x14ac:dyDescent="0.3">
      <c r="A3" s="80"/>
      <c r="B3" s="80"/>
      <c r="C3" s="80"/>
      <c r="D3" s="81"/>
      <c r="E3" s="81"/>
      <c r="F3" s="83"/>
      <c r="G3" s="84"/>
      <c r="H3" s="85"/>
      <c r="I3" s="86"/>
      <c r="J3" s="86"/>
      <c r="K3" s="86"/>
      <c r="L3" s="86"/>
      <c r="M3" s="88"/>
      <c r="N3" s="89"/>
    </row>
    <row r="4" spans="1:14" x14ac:dyDescent="0.3">
      <c r="A4" s="80"/>
      <c r="B4" s="80"/>
      <c r="C4" s="80"/>
      <c r="D4" s="81"/>
      <c r="E4" s="81"/>
      <c r="F4" s="83"/>
      <c r="G4" s="84"/>
      <c r="H4" s="85"/>
      <c r="I4" s="86"/>
      <c r="J4" s="86"/>
      <c r="K4" s="86"/>
      <c r="L4" s="86"/>
      <c r="M4" s="88"/>
      <c r="N4" s="89"/>
    </row>
    <row r="5" spans="1:14" x14ac:dyDescent="0.3">
      <c r="A5" s="80"/>
      <c r="B5" s="80"/>
      <c r="C5" s="80"/>
      <c r="D5" s="81"/>
      <c r="E5" s="81"/>
      <c r="F5" s="83"/>
      <c r="G5" s="84"/>
      <c r="H5" s="85"/>
      <c r="I5" s="86"/>
      <c r="J5" s="86"/>
      <c r="K5" s="86"/>
      <c r="L5" s="86"/>
      <c r="M5" s="88"/>
      <c r="N5" s="89"/>
    </row>
    <row r="6" spans="1:14" x14ac:dyDescent="0.3">
      <c r="A6" s="80"/>
      <c r="B6" s="80"/>
      <c r="C6" s="80"/>
      <c r="D6" s="81"/>
      <c r="E6" s="81"/>
      <c r="F6" s="83"/>
      <c r="G6" s="84"/>
      <c r="H6" s="85"/>
      <c r="I6" s="86"/>
      <c r="J6" s="86"/>
      <c r="K6" s="86"/>
      <c r="L6" s="86"/>
      <c r="M6" s="88"/>
      <c r="N6" s="89"/>
    </row>
    <row r="7" spans="1:14" x14ac:dyDescent="0.3">
      <c r="A7" s="80"/>
      <c r="B7" s="80"/>
      <c r="C7" s="80"/>
      <c r="D7" s="81"/>
      <c r="E7" s="81"/>
      <c r="F7" s="83"/>
      <c r="G7" s="84"/>
      <c r="H7" s="85"/>
      <c r="I7" s="86"/>
      <c r="J7" s="86"/>
      <c r="K7" s="86"/>
      <c r="L7" s="86"/>
      <c r="M7" s="88"/>
      <c r="N7" s="89"/>
    </row>
    <row r="8" spans="1:14" x14ac:dyDescent="0.3">
      <c r="A8" s="80"/>
      <c r="B8" s="80"/>
      <c r="C8" s="80"/>
      <c r="D8" s="81"/>
      <c r="E8" s="81"/>
      <c r="F8" s="83"/>
      <c r="G8" s="84"/>
      <c r="H8" s="85"/>
      <c r="I8" s="86"/>
      <c r="J8" s="86"/>
      <c r="K8" s="86"/>
      <c r="L8" s="86"/>
      <c r="M8" s="88"/>
      <c r="N8" s="89"/>
    </row>
    <row r="9" spans="1:14" x14ac:dyDescent="0.3">
      <c r="A9" s="80"/>
      <c r="B9" s="80"/>
      <c r="C9" s="80"/>
      <c r="D9" s="81"/>
      <c r="E9" s="81"/>
      <c r="F9" s="83"/>
      <c r="G9" s="84"/>
      <c r="H9" s="85"/>
      <c r="I9" s="86"/>
      <c r="J9" s="86"/>
      <c r="K9" s="86"/>
      <c r="L9" s="86"/>
      <c r="M9" s="88"/>
      <c r="N9" s="89"/>
    </row>
    <row r="10" spans="1:14" x14ac:dyDescent="0.3">
      <c r="A10" s="80"/>
      <c r="B10" s="80"/>
      <c r="C10" s="80"/>
      <c r="D10" s="81"/>
      <c r="E10" s="81"/>
      <c r="F10" s="83"/>
      <c r="G10" s="84"/>
      <c r="H10" s="85"/>
      <c r="I10" s="86"/>
      <c r="J10" s="86"/>
      <c r="K10" s="86"/>
      <c r="L10" s="86"/>
      <c r="M10" s="88"/>
      <c r="N10" s="89"/>
    </row>
    <row r="11" spans="1:14" x14ac:dyDescent="0.3">
      <c r="A11" s="80"/>
      <c r="B11" s="80"/>
      <c r="C11" s="80"/>
      <c r="D11" s="81"/>
      <c r="E11" s="81"/>
      <c r="F11" s="83"/>
      <c r="G11" s="84"/>
      <c r="H11" s="85"/>
      <c r="I11" s="86"/>
      <c r="J11" s="86"/>
      <c r="K11" s="86"/>
      <c r="L11" s="86"/>
      <c r="M11" s="88"/>
      <c r="N11" s="89"/>
    </row>
    <row r="12" spans="1:14" x14ac:dyDescent="0.3">
      <c r="A12" s="80"/>
      <c r="B12" s="80"/>
      <c r="C12" s="80"/>
      <c r="D12" s="81"/>
      <c r="E12" s="81"/>
      <c r="F12" s="83"/>
      <c r="G12" s="84"/>
      <c r="H12" s="85"/>
      <c r="I12" s="86"/>
      <c r="J12" s="86"/>
      <c r="K12" s="86"/>
      <c r="L12" s="86"/>
      <c r="M12" s="88"/>
      <c r="N12" s="89"/>
    </row>
    <row r="13" spans="1:14" x14ac:dyDescent="0.3">
      <c r="A13" s="80"/>
      <c r="B13" s="80"/>
      <c r="C13" s="80"/>
      <c r="D13" s="81"/>
      <c r="E13" s="81"/>
      <c r="F13" s="83"/>
      <c r="G13" s="84"/>
      <c r="H13" s="85"/>
      <c r="I13" s="86"/>
      <c r="J13" s="86"/>
      <c r="K13" s="86"/>
      <c r="L13" s="86"/>
      <c r="M13" s="88"/>
      <c r="N13" s="89"/>
    </row>
    <row r="14" spans="1:14" x14ac:dyDescent="0.3">
      <c r="A14" s="80"/>
      <c r="B14" s="80"/>
      <c r="C14" s="80"/>
      <c r="D14" s="81"/>
      <c r="E14" s="81"/>
      <c r="F14" s="83"/>
      <c r="G14" s="84"/>
      <c r="H14" s="85"/>
      <c r="I14" s="86"/>
      <c r="J14" s="86"/>
      <c r="K14" s="86"/>
      <c r="L14" s="86"/>
      <c r="M14" s="88"/>
      <c r="N14" s="89"/>
    </row>
    <row r="15" spans="1:14" x14ac:dyDescent="0.3">
      <c r="A15" s="80"/>
      <c r="B15" s="80"/>
      <c r="C15" s="80"/>
      <c r="D15" s="81"/>
      <c r="E15" s="81"/>
      <c r="F15" s="83"/>
      <c r="G15" s="84"/>
      <c r="H15" s="85"/>
      <c r="I15" s="86"/>
      <c r="J15" s="86"/>
      <c r="K15" s="86"/>
      <c r="L15" s="86"/>
      <c r="M15" s="88"/>
      <c r="N15" s="89"/>
    </row>
    <row r="16" spans="1:14" s="90" customFormat="1" x14ac:dyDescent="0.3">
      <c r="A16" s="80"/>
      <c r="B16" s="80"/>
      <c r="C16" s="80"/>
      <c r="D16" s="81"/>
      <c r="E16" s="81"/>
      <c r="F16" s="83"/>
      <c r="G16" s="84"/>
      <c r="H16" s="85"/>
      <c r="I16" s="86"/>
      <c r="J16" s="86"/>
      <c r="K16" s="86"/>
      <c r="L16" s="86"/>
      <c r="M16" s="88"/>
      <c r="N16" s="89"/>
    </row>
    <row r="17" spans="1:14" x14ac:dyDescent="0.3">
      <c r="A17" s="80"/>
      <c r="B17" s="80"/>
      <c r="C17" s="80"/>
      <c r="D17" s="81"/>
      <c r="E17" s="81"/>
      <c r="F17" s="83"/>
      <c r="G17" s="84"/>
      <c r="H17" s="85"/>
      <c r="I17" s="86"/>
      <c r="J17" s="86"/>
      <c r="K17" s="86"/>
      <c r="L17" s="86"/>
      <c r="M17" s="88"/>
      <c r="N17" s="89"/>
    </row>
    <row r="18" spans="1:14" x14ac:dyDescent="0.3">
      <c r="A18" s="80"/>
      <c r="B18" s="80"/>
      <c r="C18" s="80"/>
      <c r="D18" s="81"/>
      <c r="E18" s="81"/>
      <c r="F18" s="83"/>
      <c r="G18" s="84"/>
      <c r="H18" s="85"/>
      <c r="I18" s="86"/>
      <c r="J18" s="86"/>
      <c r="K18" s="86"/>
      <c r="L18" s="86"/>
      <c r="M18" s="88"/>
      <c r="N18" s="89"/>
    </row>
    <row r="19" spans="1:14" x14ac:dyDescent="0.3">
      <c r="A19" s="80"/>
      <c r="B19" s="80"/>
      <c r="C19" s="80"/>
      <c r="D19" s="81"/>
      <c r="E19" s="81"/>
      <c r="F19" s="83"/>
      <c r="G19" s="84"/>
      <c r="H19" s="85"/>
      <c r="I19" s="86"/>
      <c r="J19" s="86"/>
      <c r="K19" s="86"/>
      <c r="L19" s="86"/>
      <c r="M19" s="88"/>
      <c r="N19" s="89"/>
    </row>
    <row r="20" spans="1:14" x14ac:dyDescent="0.3">
      <c r="A20" s="80"/>
      <c r="B20" s="80"/>
      <c r="C20" s="80"/>
      <c r="D20" s="81"/>
      <c r="E20" s="81"/>
      <c r="F20" s="83"/>
      <c r="G20" s="84"/>
      <c r="H20" s="85"/>
      <c r="I20" s="86"/>
      <c r="J20" s="86"/>
      <c r="K20" s="86"/>
      <c r="L20" s="86"/>
      <c r="M20" s="88"/>
      <c r="N20" s="89"/>
    </row>
    <row r="21" spans="1:14" x14ac:dyDescent="0.3">
      <c r="A21" s="80"/>
      <c r="B21" s="80"/>
      <c r="C21" s="80"/>
      <c r="D21" s="81"/>
      <c r="E21" s="81"/>
      <c r="F21" s="83"/>
      <c r="G21" s="84"/>
      <c r="H21" s="85"/>
      <c r="I21" s="86"/>
      <c r="J21" s="86"/>
      <c r="K21" s="86"/>
      <c r="L21" s="86"/>
      <c r="M21" s="88"/>
      <c r="N21" s="89"/>
    </row>
    <row r="22" spans="1:14" x14ac:dyDescent="0.3">
      <c r="A22" s="80"/>
      <c r="B22" s="80"/>
      <c r="C22" s="80"/>
      <c r="D22" s="81"/>
      <c r="E22" s="81"/>
      <c r="F22" s="83"/>
      <c r="G22" s="84"/>
      <c r="H22" s="85"/>
      <c r="I22" s="86"/>
      <c r="J22" s="86"/>
      <c r="K22" s="86"/>
      <c r="L22" s="86"/>
      <c r="M22" s="88"/>
      <c r="N22" s="89"/>
    </row>
    <row r="23" spans="1:14" x14ac:dyDescent="0.3">
      <c r="A23" s="91"/>
      <c r="B23" s="91"/>
      <c r="C23" s="91"/>
      <c r="D23" s="92"/>
      <c r="E23" s="92"/>
      <c r="F23" s="93"/>
      <c r="G23" s="94"/>
      <c r="H23" s="93"/>
      <c r="I23" s="93"/>
      <c r="J23" s="93"/>
      <c r="K23" s="93"/>
      <c r="L23" s="93"/>
      <c r="M23" s="95"/>
      <c r="N23" s="89"/>
    </row>
    <row r="24" spans="1:14" x14ac:dyDescent="0.3">
      <c r="A24" s="91"/>
      <c r="B24" s="91"/>
      <c r="C24" s="91"/>
      <c r="D24" s="92"/>
      <c r="E24" s="92"/>
      <c r="F24" s="93"/>
      <c r="G24" s="94"/>
      <c r="H24" s="93"/>
      <c r="I24" s="93"/>
      <c r="J24" s="93"/>
      <c r="K24" s="93"/>
      <c r="L24" s="93"/>
      <c r="M24" s="95"/>
      <c r="N24" s="89"/>
    </row>
    <row r="25" spans="1:14" x14ac:dyDescent="0.3">
      <c r="A25" s="91"/>
      <c r="B25" s="91"/>
      <c r="C25" s="91"/>
      <c r="D25" s="92"/>
      <c r="E25" s="92"/>
      <c r="F25" s="93"/>
      <c r="G25" s="94"/>
      <c r="H25" s="93"/>
      <c r="I25" s="93"/>
      <c r="J25" s="93"/>
      <c r="K25" s="93"/>
      <c r="L25" s="93"/>
      <c r="M25" s="95"/>
      <c r="N25" s="89"/>
    </row>
    <row r="26" spans="1:14" x14ac:dyDescent="0.3">
      <c r="A26" s="91"/>
      <c r="B26" s="91"/>
      <c r="C26" s="91"/>
      <c r="D26" s="92"/>
      <c r="E26" s="92"/>
      <c r="F26" s="93"/>
      <c r="G26" s="94"/>
      <c r="H26" s="93"/>
      <c r="I26" s="93"/>
      <c r="J26" s="93"/>
      <c r="K26" s="93"/>
      <c r="L26" s="93"/>
      <c r="M26" s="95"/>
      <c r="N26" s="89"/>
    </row>
    <row r="27" spans="1:14" x14ac:dyDescent="0.3">
      <c r="A27" s="91"/>
      <c r="B27" s="91"/>
      <c r="C27" s="91"/>
      <c r="D27" s="92"/>
      <c r="E27" s="92"/>
      <c r="F27" s="93"/>
      <c r="G27" s="94"/>
      <c r="H27" s="93"/>
      <c r="I27" s="93"/>
      <c r="J27" s="93"/>
      <c r="K27" s="93"/>
      <c r="L27" s="93"/>
      <c r="M27" s="95"/>
      <c r="N27" s="89"/>
    </row>
    <row r="28" spans="1:14" x14ac:dyDescent="0.3">
      <c r="A28" s="91"/>
      <c r="B28" s="91"/>
      <c r="C28" s="91"/>
      <c r="D28" s="92"/>
      <c r="E28" s="92"/>
      <c r="F28" s="93"/>
      <c r="G28" s="94"/>
      <c r="H28" s="93"/>
      <c r="I28" s="93"/>
      <c r="J28" s="93"/>
      <c r="K28" s="93"/>
      <c r="L28" s="93"/>
      <c r="M28" s="95"/>
      <c r="N28" s="89"/>
    </row>
    <row r="29" spans="1:14" x14ac:dyDescent="0.3">
      <c r="A29" s="91"/>
      <c r="B29" s="91"/>
      <c r="C29" s="91"/>
      <c r="D29" s="92"/>
      <c r="E29" s="92"/>
      <c r="F29" s="93"/>
      <c r="G29" s="94"/>
      <c r="H29" s="93"/>
      <c r="I29" s="93"/>
      <c r="J29" s="93"/>
      <c r="K29" s="93"/>
      <c r="L29" s="93"/>
      <c r="M29" s="95"/>
      <c r="N29" s="89"/>
    </row>
    <row r="30" spans="1:14" x14ac:dyDescent="0.3">
      <c r="A30" s="91"/>
      <c r="B30" s="91"/>
      <c r="C30" s="91"/>
      <c r="D30" s="92"/>
      <c r="E30" s="92"/>
      <c r="F30" s="93"/>
      <c r="G30" s="94"/>
      <c r="H30" s="93"/>
      <c r="I30" s="93"/>
      <c r="J30" s="93"/>
      <c r="K30" s="93"/>
      <c r="L30" s="93"/>
      <c r="M30" s="95"/>
      <c r="N30" s="89"/>
    </row>
    <row r="31" spans="1:14" x14ac:dyDescent="0.3">
      <c r="A31" s="91"/>
      <c r="B31" s="91"/>
      <c r="C31" s="91"/>
      <c r="D31" s="92"/>
      <c r="E31" s="92"/>
      <c r="F31" s="93"/>
      <c r="G31" s="94"/>
      <c r="H31" s="93"/>
      <c r="I31" s="93"/>
      <c r="J31" s="93"/>
      <c r="K31" s="93"/>
      <c r="L31" s="93"/>
      <c r="M31" s="95"/>
      <c r="N31" s="89"/>
    </row>
    <row r="32" spans="1:14" x14ac:dyDescent="0.3">
      <c r="A32" s="91"/>
      <c r="B32" s="91"/>
      <c r="C32" s="91"/>
      <c r="D32" s="92"/>
      <c r="E32" s="92"/>
      <c r="F32" s="93"/>
      <c r="G32" s="94"/>
      <c r="H32" s="93"/>
      <c r="I32" s="93"/>
      <c r="J32" s="93"/>
      <c r="K32" s="93"/>
      <c r="L32" s="93"/>
      <c r="M32" s="95"/>
      <c r="N32" s="89"/>
    </row>
    <row r="33" spans="1:14" x14ac:dyDescent="0.3">
      <c r="A33" s="91"/>
      <c r="B33" s="91"/>
      <c r="C33" s="91"/>
      <c r="D33" s="92"/>
      <c r="E33" s="92"/>
      <c r="F33" s="93"/>
      <c r="G33" s="94"/>
      <c r="H33" s="93"/>
      <c r="I33" s="93"/>
      <c r="J33" s="93"/>
      <c r="K33" s="93"/>
      <c r="L33" s="93"/>
      <c r="M33" s="95"/>
      <c r="N33" s="8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18"/>
  <sheetViews>
    <sheetView topLeftCell="A5" workbookViewId="0">
      <selection activeCell="B6" sqref="B6"/>
    </sheetView>
  </sheetViews>
  <sheetFormatPr baseColWidth="10" defaultColWidth="9.21875" defaultRowHeight="0" customHeight="1" zeroHeight="1" x14ac:dyDescent="0.3"/>
  <cols>
    <col min="1" max="1" width="6.44140625" style="13" bestFit="1" customWidth="1"/>
    <col min="2" max="2" width="12.21875" style="13" customWidth="1"/>
    <col min="3" max="16384" width="9.21875" style="4"/>
  </cols>
  <sheetData>
    <row r="1" spans="1:2" s="3" customFormat="1" ht="13.8" x14ac:dyDescent="0.3">
      <c r="A1" s="148"/>
      <c r="B1" s="148"/>
    </row>
    <row r="2" spans="1:2" ht="13.8" x14ac:dyDescent="0.3">
      <c r="A2" s="13">
        <v>1</v>
      </c>
      <c r="B2" s="13">
        <v>2</v>
      </c>
    </row>
    <row r="3" spans="1:2" s="5" customFormat="1" ht="13.8" x14ac:dyDescent="0.3">
      <c r="A3" s="14" t="s">
        <v>4</v>
      </c>
      <c r="B3" s="15"/>
    </row>
    <row r="4" spans="1:2" s="2" customFormat="1" ht="14.4" thickBot="1" x14ac:dyDescent="0.35">
      <c r="A4" s="17"/>
      <c r="B4" s="18" t="s">
        <v>5</v>
      </c>
    </row>
    <row r="5" spans="1:2" s="6" customFormat="1" ht="14.4" thickTop="1" x14ac:dyDescent="0.3">
      <c r="A5" s="20"/>
      <c r="B5" s="20"/>
    </row>
    <row r="6" spans="1:2" ht="13.8" x14ac:dyDescent="0.3">
      <c r="A6" s="14">
        <v>17</v>
      </c>
      <c r="B6" s="23">
        <v>1.1800000000000001E-3</v>
      </c>
    </row>
    <row r="7" spans="1:2" ht="13.8" x14ac:dyDescent="0.3">
      <c r="A7" s="14">
        <v>18</v>
      </c>
      <c r="B7" s="23">
        <v>1.1800000000000001E-3</v>
      </c>
    </row>
    <row r="8" spans="1:2" ht="13.8" x14ac:dyDescent="0.3">
      <c r="A8" s="14">
        <v>19</v>
      </c>
      <c r="B8" s="23">
        <v>1.1800000000000001E-3</v>
      </c>
    </row>
    <row r="9" spans="1:2" ht="13.8" x14ac:dyDescent="0.3">
      <c r="A9" s="14">
        <v>20</v>
      </c>
      <c r="B9" s="23">
        <v>1.1800000000000001E-3</v>
      </c>
    </row>
    <row r="10" spans="1:2" ht="13.8" x14ac:dyDescent="0.3">
      <c r="A10" s="14">
        <v>21</v>
      </c>
      <c r="B10" s="23">
        <v>1.1999999999999999E-3</v>
      </c>
    </row>
    <row r="11" spans="1:2" ht="13.8" x14ac:dyDescent="0.3">
      <c r="A11" s="14">
        <v>22</v>
      </c>
      <c r="B11" s="23">
        <v>1.23E-3</v>
      </c>
    </row>
    <row r="12" spans="1:2" ht="13.8" x14ac:dyDescent="0.3">
      <c r="A12" s="14">
        <v>23</v>
      </c>
      <c r="B12" s="23">
        <v>1.24E-3</v>
      </c>
    </row>
    <row r="13" spans="1:2" ht="13.8" x14ac:dyDescent="0.3">
      <c r="A13" s="14">
        <v>24</v>
      </c>
      <c r="B13" s="23">
        <v>1.2600000000000001E-3</v>
      </c>
    </row>
    <row r="14" spans="1:2" ht="13.8" x14ac:dyDescent="0.3">
      <c r="A14" s="14">
        <v>25</v>
      </c>
      <c r="B14" s="23">
        <v>1.2800000000000001E-3</v>
      </c>
    </row>
    <row r="15" spans="1:2" ht="13.8" x14ac:dyDescent="0.3">
      <c r="A15" s="14">
        <v>26</v>
      </c>
      <c r="B15" s="23">
        <v>1.2899999999999999E-3</v>
      </c>
    </row>
    <row r="16" spans="1:2" ht="13.8" x14ac:dyDescent="0.3">
      <c r="A16" s="14">
        <v>27</v>
      </c>
      <c r="B16" s="23">
        <v>1.31E-3</v>
      </c>
    </row>
    <row r="17" spans="1:2" ht="13.8" x14ac:dyDescent="0.3">
      <c r="A17" s="14">
        <v>28</v>
      </c>
      <c r="B17" s="23">
        <v>1.33E-3</v>
      </c>
    </row>
    <row r="18" spans="1:2" ht="13.8" x14ac:dyDescent="0.3">
      <c r="A18" s="14">
        <v>29</v>
      </c>
      <c r="B18" s="23">
        <v>1.3600000000000001E-3</v>
      </c>
    </row>
    <row r="19" spans="1:2" ht="13.8" x14ac:dyDescent="0.3">
      <c r="A19" s="14">
        <v>30</v>
      </c>
      <c r="B19" s="23">
        <v>1.39E-3</v>
      </c>
    </row>
    <row r="20" spans="1:2" ht="13.8" x14ac:dyDescent="0.3">
      <c r="A20" s="14">
        <v>31</v>
      </c>
      <c r="B20" s="23">
        <v>1.4300000000000001E-3</v>
      </c>
    </row>
    <row r="21" spans="1:2" ht="13.8" x14ac:dyDescent="0.3">
      <c r="A21" s="14">
        <v>32</v>
      </c>
      <c r="B21" s="23">
        <v>1.48E-3</v>
      </c>
    </row>
    <row r="22" spans="1:2" ht="13.8" x14ac:dyDescent="0.3">
      <c r="A22" s="14">
        <v>33</v>
      </c>
      <c r="B22" s="23">
        <v>1.5299999999999999E-3</v>
      </c>
    </row>
    <row r="23" spans="1:2" ht="13.8" x14ac:dyDescent="0.3">
      <c r="A23" s="14">
        <v>34</v>
      </c>
      <c r="B23" s="23">
        <v>1.6000000000000001E-3</v>
      </c>
    </row>
    <row r="24" spans="1:2" ht="13.8" x14ac:dyDescent="0.3">
      <c r="A24" s="14">
        <v>35</v>
      </c>
      <c r="B24" s="23">
        <v>1.6800000000000001E-3</v>
      </c>
    </row>
    <row r="25" spans="1:2" ht="13.8" x14ac:dyDescent="0.3">
      <c r="A25" s="14">
        <v>36</v>
      </c>
      <c r="B25" s="23">
        <v>1.7700000000000001E-3</v>
      </c>
    </row>
    <row r="26" spans="1:2" ht="13.8" x14ac:dyDescent="0.3">
      <c r="A26" s="14">
        <v>37</v>
      </c>
      <c r="B26" s="23">
        <v>1.8699999999999999E-3</v>
      </c>
    </row>
    <row r="27" spans="1:2" ht="13.8" x14ac:dyDescent="0.3">
      <c r="A27" s="14">
        <v>38</v>
      </c>
      <c r="B27" s="23">
        <v>2E-3</v>
      </c>
    </row>
    <row r="28" spans="1:2" ht="13.8" x14ac:dyDescent="0.3">
      <c r="A28" s="14">
        <v>39</v>
      </c>
      <c r="B28" s="23">
        <v>2.14E-3</v>
      </c>
    </row>
    <row r="29" spans="1:2" ht="13.8" x14ac:dyDescent="0.3">
      <c r="A29" s="14">
        <v>40</v>
      </c>
      <c r="B29" s="23">
        <v>2.3E-3</v>
      </c>
    </row>
    <row r="30" spans="1:2" ht="13.8" x14ac:dyDescent="0.3">
      <c r="A30" s="14">
        <v>41</v>
      </c>
      <c r="B30" s="23">
        <v>2.49E-3</v>
      </c>
    </row>
    <row r="31" spans="1:2" ht="13.8" x14ac:dyDescent="0.3">
      <c r="A31" s="14">
        <v>42</v>
      </c>
      <c r="B31" s="23">
        <v>2.6900000000000001E-3</v>
      </c>
    </row>
    <row r="32" spans="1:2" ht="13.8" x14ac:dyDescent="0.3">
      <c r="A32" s="14">
        <v>43</v>
      </c>
      <c r="B32" s="23">
        <v>2.9199999999999999E-3</v>
      </c>
    </row>
    <row r="33" spans="1:2" ht="13.8" x14ac:dyDescent="0.3">
      <c r="A33" s="14">
        <v>44</v>
      </c>
      <c r="B33" s="23">
        <v>3.1900000000000001E-3</v>
      </c>
    </row>
    <row r="34" spans="1:2" ht="13.8" x14ac:dyDescent="0.3">
      <c r="A34" s="14">
        <v>45</v>
      </c>
      <c r="B34" s="23">
        <v>3.49E-3</v>
      </c>
    </row>
    <row r="35" spans="1:2" ht="13.8" x14ac:dyDescent="0.3">
      <c r="A35" s="14">
        <v>46</v>
      </c>
      <c r="B35" s="23">
        <v>3.81E-3</v>
      </c>
    </row>
    <row r="36" spans="1:2" ht="13.8" x14ac:dyDescent="0.3">
      <c r="A36" s="14">
        <v>47</v>
      </c>
      <c r="B36" s="23">
        <v>4.1700000000000001E-3</v>
      </c>
    </row>
    <row r="37" spans="1:2" ht="13.8" x14ac:dyDescent="0.3">
      <c r="A37" s="14">
        <v>48</v>
      </c>
      <c r="B37" s="23">
        <v>4.5500000000000002E-3</v>
      </c>
    </row>
    <row r="38" spans="1:2" ht="13.8" x14ac:dyDescent="0.3">
      <c r="A38" s="14">
        <v>49</v>
      </c>
      <c r="B38" s="23">
        <v>5.0000000000000001E-3</v>
      </c>
    </row>
    <row r="39" spans="1:2" ht="13.8" x14ac:dyDescent="0.3">
      <c r="A39" s="14">
        <v>50</v>
      </c>
      <c r="B39" s="23">
        <v>5.47E-3</v>
      </c>
    </row>
    <row r="40" spans="1:2" ht="13.8" x14ac:dyDescent="0.3">
      <c r="A40" s="14">
        <v>51</v>
      </c>
      <c r="B40" s="23">
        <v>6.0000000000000001E-3</v>
      </c>
    </row>
    <row r="41" spans="1:2" ht="13.8" x14ac:dyDescent="0.3">
      <c r="A41" s="14">
        <v>52</v>
      </c>
      <c r="B41" s="23">
        <v>6.5900000000000004E-3</v>
      </c>
    </row>
    <row r="42" spans="1:2" ht="13.8" x14ac:dyDescent="0.3">
      <c r="A42" s="14">
        <v>53</v>
      </c>
      <c r="B42" s="23">
        <v>7.2399999999999999E-3</v>
      </c>
    </row>
    <row r="43" spans="1:2" ht="13.8" x14ac:dyDescent="0.3">
      <c r="A43" s="14">
        <v>54</v>
      </c>
      <c r="B43" s="23">
        <v>7.9299999999999995E-3</v>
      </c>
    </row>
    <row r="44" spans="1:2" ht="13.8" x14ac:dyDescent="0.3">
      <c r="A44" s="14">
        <v>55</v>
      </c>
      <c r="B44" s="23">
        <v>8.6999999999999994E-3</v>
      </c>
    </row>
    <row r="45" spans="1:2" ht="13.8" x14ac:dyDescent="0.3">
      <c r="A45" s="14">
        <v>56</v>
      </c>
      <c r="B45" s="23">
        <v>9.5499999999999995E-3</v>
      </c>
    </row>
    <row r="46" spans="1:2" ht="13.8" x14ac:dyDescent="0.3">
      <c r="A46" s="14">
        <v>57</v>
      </c>
      <c r="B46" s="23">
        <v>1.0500000000000001E-2</v>
      </c>
    </row>
    <row r="47" spans="1:2" ht="13.8" x14ac:dyDescent="0.3">
      <c r="A47" s="14">
        <v>58</v>
      </c>
      <c r="B47" s="23">
        <v>1.155E-2</v>
      </c>
    </row>
    <row r="48" spans="1:2" ht="13.8" x14ac:dyDescent="0.3">
      <c r="A48" s="14">
        <v>59</v>
      </c>
      <c r="B48" s="23">
        <v>1.272E-2</v>
      </c>
    </row>
    <row r="49" spans="1:2" ht="13.8" x14ac:dyDescent="0.3">
      <c r="A49" s="14">
        <v>60</v>
      </c>
      <c r="B49" s="23">
        <v>1.4019999999999999E-2</v>
      </c>
    </row>
    <row r="50" spans="1:2" ht="13.8" x14ac:dyDescent="0.3">
      <c r="A50" s="14">
        <v>61</v>
      </c>
      <c r="B50" s="23">
        <v>1.546E-2</v>
      </c>
    </row>
    <row r="51" spans="1:2" ht="13.8" x14ac:dyDescent="0.3">
      <c r="A51" s="14">
        <v>62</v>
      </c>
      <c r="B51" s="23">
        <v>1.7059999999999999E-2</v>
      </c>
    </row>
    <row r="52" spans="1:2" ht="13.8" x14ac:dyDescent="0.3">
      <c r="A52" s="14">
        <v>63</v>
      </c>
      <c r="B52" s="23">
        <v>1.883E-2</v>
      </c>
    </row>
    <row r="53" spans="1:2" ht="13.8" x14ac:dyDescent="0.3">
      <c r="A53" s="14">
        <v>64</v>
      </c>
      <c r="B53" s="23">
        <v>2.0799999999999999E-2</v>
      </c>
    </row>
    <row r="54" spans="1:2" ht="13.8" x14ac:dyDescent="0.3">
      <c r="A54" s="14">
        <v>65</v>
      </c>
      <c r="B54" s="23">
        <v>2.2970000000000001E-2</v>
      </c>
    </row>
    <row r="55" spans="1:2" ht="13.8" x14ac:dyDescent="0.3">
      <c r="A55" s="14">
        <v>66</v>
      </c>
      <c r="B55" s="23">
        <v>2.538E-2</v>
      </c>
    </row>
    <row r="56" spans="1:2" ht="13.8" x14ac:dyDescent="0.3">
      <c r="A56" s="14">
        <v>67</v>
      </c>
      <c r="B56" s="23">
        <v>2.8029999999999999E-2</v>
      </c>
    </row>
    <row r="57" spans="1:2" ht="13.8" x14ac:dyDescent="0.3">
      <c r="A57" s="14">
        <v>68</v>
      </c>
      <c r="B57" s="23">
        <v>3.0960000000000001E-2</v>
      </c>
    </row>
    <row r="58" spans="1:2" ht="13.8" x14ac:dyDescent="0.3">
      <c r="A58" s="14">
        <v>69</v>
      </c>
      <c r="B58" s="23">
        <v>3.4200000000000001E-2</v>
      </c>
    </row>
    <row r="59" spans="1:2" ht="13.8" x14ac:dyDescent="0.3">
      <c r="A59" s="14">
        <v>70</v>
      </c>
      <c r="B59" s="23">
        <v>3.7760000000000002E-2</v>
      </c>
    </row>
    <row r="60" spans="1:2" ht="13.8" x14ac:dyDescent="0.3">
      <c r="A60" s="14">
        <v>71</v>
      </c>
      <c r="B60" s="23">
        <v>4.1700000000000001E-2</v>
      </c>
    </row>
    <row r="61" spans="1:2" ht="13.8" x14ac:dyDescent="0.3">
      <c r="A61" s="14">
        <v>72</v>
      </c>
      <c r="B61" s="23">
        <v>4.6019999999999998E-2</v>
      </c>
    </row>
    <row r="62" spans="1:2" ht="13.8" x14ac:dyDescent="0.3">
      <c r="A62" s="14">
        <v>73</v>
      </c>
      <c r="B62" s="23">
        <v>5.0750000000000003E-2</v>
      </c>
    </row>
    <row r="63" spans="1:2" ht="13.8" x14ac:dyDescent="0.3">
      <c r="A63" s="14">
        <v>74</v>
      </c>
      <c r="B63" s="23">
        <v>5.595E-2</v>
      </c>
    </row>
    <row r="64" spans="1:2" ht="13.8" x14ac:dyDescent="0.3">
      <c r="A64" s="14">
        <v>75</v>
      </c>
      <c r="B64" s="23">
        <v>6.164E-2</v>
      </c>
    </row>
    <row r="65" spans="1:2" ht="13.8" x14ac:dyDescent="0.3">
      <c r="A65" s="14">
        <v>76</v>
      </c>
      <c r="B65" s="23">
        <v>6.7860000000000004E-2</v>
      </c>
    </row>
    <row r="66" spans="1:2" ht="13.8" x14ac:dyDescent="0.3">
      <c r="A66" s="14">
        <v>77</v>
      </c>
      <c r="B66" s="23">
        <v>7.4630000000000002E-2</v>
      </c>
    </row>
    <row r="67" spans="1:2" ht="13.8" x14ac:dyDescent="0.3">
      <c r="A67" s="14">
        <v>78</v>
      </c>
      <c r="B67" s="23">
        <v>8.1989999999999993E-2</v>
      </c>
    </row>
    <row r="68" spans="1:2" ht="13.8" x14ac:dyDescent="0.3">
      <c r="A68" s="14">
        <v>79</v>
      </c>
      <c r="B68" s="23">
        <v>8.9980000000000004E-2</v>
      </c>
    </row>
    <row r="69" spans="1:2" ht="13.8" x14ac:dyDescent="0.3">
      <c r="A69" s="14">
        <v>80</v>
      </c>
      <c r="B69" s="23">
        <v>9.8610000000000003E-2</v>
      </c>
    </row>
    <row r="70" spans="1:2" ht="13.8" x14ac:dyDescent="0.3">
      <c r="A70" s="14">
        <v>81</v>
      </c>
      <c r="B70" s="23">
        <v>0.10795</v>
      </c>
    </row>
    <row r="71" spans="1:2" ht="13.8" x14ac:dyDescent="0.3">
      <c r="A71" s="14">
        <v>82</v>
      </c>
      <c r="B71" s="23">
        <v>0.11798</v>
      </c>
    </row>
    <row r="72" spans="1:2" ht="13.8" x14ac:dyDescent="0.3">
      <c r="A72" s="14">
        <v>83</v>
      </c>
      <c r="B72" s="23">
        <v>0.12873999999999999</v>
      </c>
    </row>
    <row r="73" spans="1:2" ht="13.8" x14ac:dyDescent="0.3">
      <c r="A73" s="14">
        <v>84</v>
      </c>
      <c r="B73" s="23">
        <v>0.14022999999999999</v>
      </c>
    </row>
    <row r="74" spans="1:2" ht="13.8" x14ac:dyDescent="0.3">
      <c r="A74" s="14">
        <v>85</v>
      </c>
      <c r="B74" s="23">
        <v>0.15246000000000001</v>
      </c>
    </row>
    <row r="75" spans="1:2" ht="13.8" x14ac:dyDescent="0.3">
      <c r="A75" s="14">
        <v>86</v>
      </c>
      <c r="B75" s="23">
        <v>0.16541</v>
      </c>
    </row>
    <row r="76" spans="1:2" ht="13.8" x14ac:dyDescent="0.3">
      <c r="A76" s="14">
        <v>87</v>
      </c>
      <c r="B76" s="23">
        <v>0.17910000000000001</v>
      </c>
    </row>
    <row r="77" spans="1:2" ht="13.8" x14ac:dyDescent="0.3">
      <c r="A77" s="14">
        <v>88</v>
      </c>
      <c r="B77" s="23">
        <v>0.19345999999999999</v>
      </c>
    </row>
    <row r="78" spans="1:2" ht="13.8" x14ac:dyDescent="0.3">
      <c r="A78" s="14">
        <v>89</v>
      </c>
      <c r="B78" s="23">
        <v>0.20849000000000001</v>
      </c>
    </row>
    <row r="79" spans="1:2" ht="13.8" x14ac:dyDescent="0.3">
      <c r="A79" s="14">
        <v>90</v>
      </c>
      <c r="B79" s="23">
        <v>0.22413</v>
      </c>
    </row>
    <row r="80" spans="1:2" ht="13.8" x14ac:dyDescent="0.3">
      <c r="A80" s="14">
        <v>91</v>
      </c>
      <c r="B80" s="23">
        <v>0.24032000000000001</v>
      </c>
    </row>
    <row r="81" spans="1:2" ht="13.8" x14ac:dyDescent="0.3">
      <c r="A81" s="14">
        <v>92</v>
      </c>
      <c r="B81" s="23">
        <v>0.25699</v>
      </c>
    </row>
    <row r="82" spans="1:2" ht="13.8" x14ac:dyDescent="0.3">
      <c r="A82" s="14">
        <v>93</v>
      </c>
      <c r="B82" s="23">
        <v>0.27405000000000002</v>
      </c>
    </row>
    <row r="83" spans="1:2" ht="13.8" x14ac:dyDescent="0.3">
      <c r="A83" s="14">
        <v>94</v>
      </c>
      <c r="B83" s="23">
        <v>0.29143000000000002</v>
      </c>
    </row>
    <row r="84" spans="1:2" ht="13.8" x14ac:dyDescent="0.3">
      <c r="A84" s="14">
        <v>95</v>
      </c>
      <c r="B84" s="23">
        <v>0.30903000000000003</v>
      </c>
    </row>
    <row r="85" spans="1:2" ht="13.8" x14ac:dyDescent="0.3">
      <c r="A85" s="14">
        <v>96</v>
      </c>
      <c r="B85" s="23">
        <v>0.32673000000000002</v>
      </c>
    </row>
    <row r="86" spans="1:2" ht="13.8" x14ac:dyDescent="0.3">
      <c r="A86" s="14">
        <v>97</v>
      </c>
      <c r="B86" s="23">
        <v>0.34444999999999998</v>
      </c>
    </row>
    <row r="87" spans="1:2" ht="13.8" x14ac:dyDescent="0.3">
      <c r="A87" s="14">
        <v>98</v>
      </c>
      <c r="B87" s="23">
        <v>0.36209000000000002</v>
      </c>
    </row>
    <row r="88" spans="1:2" ht="13.8" x14ac:dyDescent="0.3">
      <c r="A88" s="14">
        <v>99</v>
      </c>
      <c r="B88" s="23">
        <v>0.37952000000000002</v>
      </c>
    </row>
    <row r="89" spans="1:2" ht="13.8" x14ac:dyDescent="0.3">
      <c r="A89" s="14">
        <v>100</v>
      </c>
      <c r="B89" s="23">
        <v>0.39667999999999998</v>
      </c>
    </row>
    <row r="90" spans="1:2" ht="13.8" x14ac:dyDescent="0.3">
      <c r="A90" s="14">
        <v>101</v>
      </c>
      <c r="B90" s="23">
        <v>0.41399999999999998</v>
      </c>
    </row>
    <row r="91" spans="1:2" ht="13.8" x14ac:dyDescent="0.3">
      <c r="A91" s="14">
        <v>102</v>
      </c>
      <c r="B91" s="23">
        <v>0.432</v>
      </c>
    </row>
    <row r="92" spans="1:2" ht="13.8" x14ac:dyDescent="0.3">
      <c r="A92" s="14">
        <v>103</v>
      </c>
      <c r="B92" s="23">
        <v>0.45</v>
      </c>
    </row>
    <row r="93" spans="1:2" ht="13.8" x14ac:dyDescent="0.3">
      <c r="A93" s="14">
        <v>104</v>
      </c>
      <c r="B93" s="23">
        <v>0.46899999999999997</v>
      </c>
    </row>
    <row r="94" spans="1:2" ht="13.8" x14ac:dyDescent="0.3">
      <c r="A94" s="14">
        <v>105</v>
      </c>
      <c r="B94" s="23">
        <v>0.49</v>
      </c>
    </row>
    <row r="95" spans="1:2" ht="13.8" x14ac:dyDescent="0.3">
      <c r="A95" s="14">
        <v>106</v>
      </c>
      <c r="B95" s="23">
        <v>0.51400000000000001</v>
      </c>
    </row>
    <row r="96" spans="1:2" ht="13.8" x14ac:dyDescent="0.3">
      <c r="A96" s="14">
        <v>107</v>
      </c>
      <c r="B96" s="23">
        <v>0.54200000000000004</v>
      </c>
    </row>
    <row r="97" spans="1:2" ht="13.8" x14ac:dyDescent="0.3">
      <c r="A97" s="14">
        <v>108</v>
      </c>
      <c r="B97" s="23">
        <v>0.57599999999999996</v>
      </c>
    </row>
    <row r="98" spans="1:2" ht="13.8" x14ac:dyDescent="0.3">
      <c r="A98" s="14">
        <v>109</v>
      </c>
      <c r="B98" s="23">
        <v>0.61799999999999999</v>
      </c>
    </row>
    <row r="99" spans="1:2" ht="13.8" x14ac:dyDescent="0.3">
      <c r="A99" s="14">
        <v>110</v>
      </c>
      <c r="B99" s="23">
        <v>0.67</v>
      </c>
    </row>
    <row r="100" spans="1:2" ht="13.8" x14ac:dyDescent="0.3">
      <c r="A100" s="14">
        <v>111</v>
      </c>
      <c r="B100" s="23">
        <v>0.73299999999999998</v>
      </c>
    </row>
    <row r="101" spans="1:2" ht="13.8" x14ac:dyDescent="0.3">
      <c r="A101" s="14">
        <v>112</v>
      </c>
      <c r="B101" s="23">
        <v>0.80800000000000005</v>
      </c>
    </row>
    <row r="102" spans="1:2" ht="13.8" x14ac:dyDescent="0.3">
      <c r="A102" s="14">
        <v>113</v>
      </c>
      <c r="B102" s="23">
        <v>0.89600000000000002</v>
      </c>
    </row>
    <row r="103" spans="1:2" ht="13.8" x14ac:dyDescent="0.3">
      <c r="A103" s="14">
        <v>114</v>
      </c>
      <c r="B103" s="23">
        <v>1</v>
      </c>
    </row>
    <row r="104" spans="1:2" ht="13.8" x14ac:dyDescent="0.3">
      <c r="A104" s="14">
        <v>115</v>
      </c>
      <c r="B104" s="21"/>
    </row>
    <row r="105" spans="1:2" ht="13.8" x14ac:dyDescent="0.3">
      <c r="A105" s="14">
        <v>116</v>
      </c>
      <c r="B105" s="21"/>
    </row>
    <row r="106" spans="1:2" ht="13.8" x14ac:dyDescent="0.3">
      <c r="A106" s="14">
        <v>117</v>
      </c>
      <c r="B106" s="21"/>
    </row>
    <row r="107" spans="1:2" ht="13.8" x14ac:dyDescent="0.3">
      <c r="A107" s="14">
        <v>118</v>
      </c>
      <c r="B107" s="21"/>
    </row>
    <row r="108" spans="1:2" ht="13.8" x14ac:dyDescent="0.3">
      <c r="A108" s="14">
        <v>119</v>
      </c>
      <c r="B108" s="22"/>
    </row>
    <row r="109" spans="1:2" ht="13.8" x14ac:dyDescent="0.3">
      <c r="A109" s="14">
        <v>120</v>
      </c>
      <c r="B109" s="22"/>
    </row>
    <row r="110" spans="1:2" ht="13.8" x14ac:dyDescent="0.3"/>
    <row r="111" spans="1:2" ht="13.8" x14ac:dyDescent="0.3"/>
    <row r="112" spans="1:2" ht="13.8" x14ac:dyDescent="0.3"/>
    <row r="113" ht="13.8" x14ac:dyDescent="0.3"/>
    <row r="114" ht="13.8" x14ac:dyDescent="0.3"/>
    <row r="115" ht="13.8" x14ac:dyDescent="0.3"/>
    <row r="116" ht="13.8" x14ac:dyDescent="0.3"/>
    <row r="117" ht="13.8" x14ac:dyDescent="0.3"/>
    <row r="118" ht="13.8" x14ac:dyDescent="0.3"/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18"/>
  <sheetViews>
    <sheetView workbookViewId="0">
      <selection activeCell="B6" sqref="B6:B103"/>
    </sheetView>
  </sheetViews>
  <sheetFormatPr baseColWidth="10" defaultColWidth="9.21875" defaultRowHeight="0" customHeight="1" zeroHeight="1" x14ac:dyDescent="0.25"/>
  <cols>
    <col min="1" max="1" width="6.44140625" style="13" bestFit="1" customWidth="1"/>
    <col min="2" max="2" width="10.44140625" style="13" customWidth="1"/>
    <col min="3" max="16384" width="9.21875" style="13"/>
  </cols>
  <sheetData>
    <row r="1" spans="1:2" s="12" customFormat="1" ht="13.2" x14ac:dyDescent="0.25">
      <c r="A1" s="148"/>
      <c r="B1" s="148"/>
    </row>
    <row r="2" spans="1:2" ht="13.2" x14ac:dyDescent="0.25">
      <c r="A2" s="13">
        <v>1</v>
      </c>
      <c r="B2" s="13">
        <v>2</v>
      </c>
    </row>
    <row r="3" spans="1:2" s="16" customFormat="1" ht="13.2" x14ac:dyDescent="0.25">
      <c r="A3" s="14" t="s">
        <v>4</v>
      </c>
      <c r="B3" s="15"/>
    </row>
    <row r="4" spans="1:2" s="19" customFormat="1" ht="13.8" thickBot="1" x14ac:dyDescent="0.3">
      <c r="A4" s="17"/>
      <c r="B4" s="18" t="s">
        <v>5</v>
      </c>
    </row>
    <row r="5" spans="1:2" s="20" customFormat="1" ht="13.8" thickTop="1" x14ac:dyDescent="0.25"/>
    <row r="6" spans="1:2" ht="13.2" x14ac:dyDescent="0.25">
      <c r="A6" s="14">
        <v>17</v>
      </c>
      <c r="B6" s="23">
        <v>1.1800000000000001E-3</v>
      </c>
    </row>
    <row r="7" spans="1:2" ht="13.2" x14ac:dyDescent="0.25">
      <c r="A7" s="14">
        <v>18</v>
      </c>
      <c r="B7" s="23">
        <v>1.1800000000000001E-3</v>
      </c>
    </row>
    <row r="8" spans="1:2" ht="13.2" x14ac:dyDescent="0.25">
      <c r="A8" s="14">
        <v>19</v>
      </c>
      <c r="B8" s="23">
        <v>1.1800000000000001E-3</v>
      </c>
    </row>
    <row r="9" spans="1:2" ht="13.2" x14ac:dyDescent="0.25">
      <c r="A9" s="14">
        <v>20</v>
      </c>
      <c r="B9" s="23">
        <v>1.1800000000000001E-3</v>
      </c>
    </row>
    <row r="10" spans="1:2" ht="13.2" x14ac:dyDescent="0.25">
      <c r="A10" s="14">
        <v>21</v>
      </c>
      <c r="B10" s="23">
        <v>1.1999999999999999E-3</v>
      </c>
    </row>
    <row r="11" spans="1:2" ht="13.2" x14ac:dyDescent="0.25">
      <c r="A11" s="14">
        <v>22</v>
      </c>
      <c r="B11" s="23">
        <v>1.23E-3</v>
      </c>
    </row>
    <row r="12" spans="1:2" ht="13.2" x14ac:dyDescent="0.25">
      <c r="A12" s="14">
        <v>23</v>
      </c>
      <c r="B12" s="23">
        <v>1.24E-3</v>
      </c>
    </row>
    <row r="13" spans="1:2" ht="13.2" x14ac:dyDescent="0.25">
      <c r="A13" s="14">
        <v>24</v>
      </c>
      <c r="B13" s="23">
        <v>1.2600000000000001E-3</v>
      </c>
    </row>
    <row r="14" spans="1:2" ht="13.2" x14ac:dyDescent="0.25">
      <c r="A14" s="14">
        <v>25</v>
      </c>
      <c r="B14" s="23">
        <v>1.2800000000000001E-3</v>
      </c>
    </row>
    <row r="15" spans="1:2" ht="13.2" x14ac:dyDescent="0.25">
      <c r="A15" s="14">
        <v>26</v>
      </c>
      <c r="B15" s="23">
        <v>1.2899999999999999E-3</v>
      </c>
    </row>
    <row r="16" spans="1:2" ht="13.2" x14ac:dyDescent="0.25">
      <c r="A16" s="14">
        <v>27</v>
      </c>
      <c r="B16" s="23">
        <v>1.31E-3</v>
      </c>
    </row>
    <row r="17" spans="1:2" ht="13.2" x14ac:dyDescent="0.25">
      <c r="A17" s="14">
        <v>28</v>
      </c>
      <c r="B17" s="23">
        <v>1.33E-3</v>
      </c>
    </row>
    <row r="18" spans="1:2" ht="13.2" x14ac:dyDescent="0.25">
      <c r="A18" s="14">
        <v>29</v>
      </c>
      <c r="B18" s="23">
        <v>1.3600000000000001E-3</v>
      </c>
    </row>
    <row r="19" spans="1:2" ht="13.2" x14ac:dyDescent="0.25">
      <c r="A19" s="14">
        <v>30</v>
      </c>
      <c r="B19" s="23">
        <v>1.39E-3</v>
      </c>
    </row>
    <row r="20" spans="1:2" ht="13.2" x14ac:dyDescent="0.25">
      <c r="A20" s="14">
        <v>31</v>
      </c>
      <c r="B20" s="23">
        <v>1.4300000000000001E-3</v>
      </c>
    </row>
    <row r="21" spans="1:2" ht="13.2" x14ac:dyDescent="0.25">
      <c r="A21" s="14">
        <v>32</v>
      </c>
      <c r="B21" s="23">
        <v>1.48E-3</v>
      </c>
    </row>
    <row r="22" spans="1:2" ht="13.2" x14ac:dyDescent="0.25">
      <c r="A22" s="14">
        <v>33</v>
      </c>
      <c r="B22" s="23">
        <v>1.5299999999999999E-3</v>
      </c>
    </row>
    <row r="23" spans="1:2" ht="13.2" x14ac:dyDescent="0.25">
      <c r="A23" s="14">
        <v>34</v>
      </c>
      <c r="B23" s="23">
        <v>1.6000000000000001E-3</v>
      </c>
    </row>
    <row r="24" spans="1:2" ht="13.2" x14ac:dyDescent="0.25">
      <c r="A24" s="14">
        <v>35</v>
      </c>
      <c r="B24" s="23">
        <v>1.6800000000000001E-3</v>
      </c>
    </row>
    <row r="25" spans="1:2" ht="13.2" x14ac:dyDescent="0.25">
      <c r="A25" s="14">
        <v>36</v>
      </c>
      <c r="B25" s="23">
        <v>1.7700000000000001E-3</v>
      </c>
    </row>
    <row r="26" spans="1:2" ht="13.2" x14ac:dyDescent="0.25">
      <c r="A26" s="14">
        <v>37</v>
      </c>
      <c r="B26" s="23">
        <v>1.8699999999999999E-3</v>
      </c>
    </row>
    <row r="27" spans="1:2" ht="13.2" x14ac:dyDescent="0.25">
      <c r="A27" s="14">
        <v>38</v>
      </c>
      <c r="B27" s="23">
        <v>2E-3</v>
      </c>
    </row>
    <row r="28" spans="1:2" ht="13.2" x14ac:dyDescent="0.25">
      <c r="A28" s="14">
        <v>39</v>
      </c>
      <c r="B28" s="23">
        <v>2.14E-3</v>
      </c>
    </row>
    <row r="29" spans="1:2" ht="13.2" x14ac:dyDescent="0.25">
      <c r="A29" s="14">
        <v>40</v>
      </c>
      <c r="B29" s="23">
        <v>2.3E-3</v>
      </c>
    </row>
    <row r="30" spans="1:2" ht="13.2" x14ac:dyDescent="0.25">
      <c r="A30" s="14">
        <v>41</v>
      </c>
      <c r="B30" s="23">
        <v>2.49E-3</v>
      </c>
    </row>
    <row r="31" spans="1:2" ht="13.2" x14ac:dyDescent="0.25">
      <c r="A31" s="14">
        <v>42</v>
      </c>
      <c r="B31" s="23">
        <v>2.6900000000000001E-3</v>
      </c>
    </row>
    <row r="32" spans="1:2" ht="13.2" x14ac:dyDescent="0.25">
      <c r="A32" s="14">
        <v>43</v>
      </c>
      <c r="B32" s="23">
        <v>2.9199999999999999E-3</v>
      </c>
    </row>
    <row r="33" spans="1:2" ht="13.2" x14ac:dyDescent="0.25">
      <c r="A33" s="14">
        <v>44</v>
      </c>
      <c r="B33" s="23">
        <v>3.1900000000000001E-3</v>
      </c>
    </row>
    <row r="34" spans="1:2" ht="13.2" x14ac:dyDescent="0.25">
      <c r="A34" s="14">
        <v>45</v>
      </c>
      <c r="B34" s="23">
        <v>3.49E-3</v>
      </c>
    </row>
    <row r="35" spans="1:2" ht="13.2" x14ac:dyDescent="0.25">
      <c r="A35" s="14">
        <v>46</v>
      </c>
      <c r="B35" s="23">
        <v>3.81E-3</v>
      </c>
    </row>
    <row r="36" spans="1:2" ht="13.2" x14ac:dyDescent="0.25">
      <c r="A36" s="14">
        <v>47</v>
      </c>
      <c r="B36" s="23">
        <v>4.1700000000000001E-3</v>
      </c>
    </row>
    <row r="37" spans="1:2" ht="13.2" x14ac:dyDescent="0.25">
      <c r="A37" s="14">
        <v>48</v>
      </c>
      <c r="B37" s="23">
        <v>4.5500000000000002E-3</v>
      </c>
    </row>
    <row r="38" spans="1:2" ht="13.2" x14ac:dyDescent="0.25">
      <c r="A38" s="14">
        <v>49</v>
      </c>
      <c r="B38" s="23">
        <v>5.0000000000000001E-3</v>
      </c>
    </row>
    <row r="39" spans="1:2" ht="13.2" x14ac:dyDescent="0.25">
      <c r="A39" s="14">
        <v>50</v>
      </c>
      <c r="B39" s="23">
        <v>5.47E-3</v>
      </c>
    </row>
    <row r="40" spans="1:2" ht="13.2" x14ac:dyDescent="0.25">
      <c r="A40" s="14">
        <v>51</v>
      </c>
      <c r="B40" s="23">
        <v>6.0000000000000001E-3</v>
      </c>
    </row>
    <row r="41" spans="1:2" ht="13.2" x14ac:dyDescent="0.25">
      <c r="A41" s="14">
        <v>52</v>
      </c>
      <c r="B41" s="23">
        <v>6.5900000000000004E-3</v>
      </c>
    </row>
    <row r="42" spans="1:2" ht="13.2" x14ac:dyDescent="0.25">
      <c r="A42" s="14">
        <v>53</v>
      </c>
      <c r="B42" s="23">
        <v>7.2399999999999999E-3</v>
      </c>
    </row>
    <row r="43" spans="1:2" ht="13.2" x14ac:dyDescent="0.25">
      <c r="A43" s="14">
        <v>54</v>
      </c>
      <c r="B43" s="23">
        <v>7.9299999999999995E-3</v>
      </c>
    </row>
    <row r="44" spans="1:2" ht="13.2" x14ac:dyDescent="0.25">
      <c r="A44" s="14">
        <v>55</v>
      </c>
      <c r="B44" s="23">
        <v>8.6999999999999994E-3</v>
      </c>
    </row>
    <row r="45" spans="1:2" ht="13.2" x14ac:dyDescent="0.25">
      <c r="A45" s="14">
        <v>56</v>
      </c>
      <c r="B45" s="23">
        <v>9.5499999999999995E-3</v>
      </c>
    </row>
    <row r="46" spans="1:2" ht="13.2" x14ac:dyDescent="0.25">
      <c r="A46" s="14">
        <v>57</v>
      </c>
      <c r="B46" s="23">
        <v>1.0500000000000001E-2</v>
      </c>
    </row>
    <row r="47" spans="1:2" ht="13.2" x14ac:dyDescent="0.25">
      <c r="A47" s="14">
        <v>58</v>
      </c>
      <c r="B47" s="23">
        <v>1.155E-2</v>
      </c>
    </row>
    <row r="48" spans="1:2" ht="13.2" x14ac:dyDescent="0.25">
      <c r="A48" s="14">
        <v>59</v>
      </c>
      <c r="B48" s="23">
        <v>1.272E-2</v>
      </c>
    </row>
    <row r="49" spans="1:3" ht="13.2" x14ac:dyDescent="0.25">
      <c r="A49" s="14">
        <v>60</v>
      </c>
      <c r="B49" s="23">
        <v>1.4019999999999999E-2</v>
      </c>
      <c r="C49" s="31"/>
    </row>
    <row r="50" spans="1:3" ht="13.2" x14ac:dyDescent="0.25">
      <c r="A50" s="14">
        <v>61</v>
      </c>
      <c r="B50" s="23">
        <v>1.546E-2</v>
      </c>
    </row>
    <row r="51" spans="1:3" ht="13.2" x14ac:dyDescent="0.25">
      <c r="A51" s="14">
        <v>62</v>
      </c>
      <c r="B51" s="23">
        <v>1.7059999999999999E-2</v>
      </c>
    </row>
    <row r="52" spans="1:3" ht="13.2" x14ac:dyDescent="0.25">
      <c r="A52" s="14">
        <v>63</v>
      </c>
      <c r="B52" s="23">
        <v>1.883E-2</v>
      </c>
    </row>
    <row r="53" spans="1:3" ht="13.2" x14ac:dyDescent="0.25">
      <c r="A53" s="14">
        <v>64</v>
      </c>
      <c r="B53" s="23">
        <v>2.0799999999999999E-2</v>
      </c>
    </row>
    <row r="54" spans="1:3" ht="13.2" x14ac:dyDescent="0.25">
      <c r="A54" s="14">
        <v>65</v>
      </c>
      <c r="B54" s="23">
        <v>2.2970000000000001E-2</v>
      </c>
    </row>
    <row r="55" spans="1:3" ht="13.2" x14ac:dyDescent="0.25">
      <c r="A55" s="14">
        <v>66</v>
      </c>
      <c r="B55" s="23">
        <v>2.538E-2</v>
      </c>
    </row>
    <row r="56" spans="1:3" ht="13.2" x14ac:dyDescent="0.25">
      <c r="A56" s="14">
        <v>67</v>
      </c>
      <c r="B56" s="23">
        <v>2.8029999999999999E-2</v>
      </c>
    </row>
    <row r="57" spans="1:3" ht="13.2" x14ac:dyDescent="0.25">
      <c r="A57" s="14">
        <v>68</v>
      </c>
      <c r="B57" s="23">
        <v>3.0960000000000001E-2</v>
      </c>
    </row>
    <row r="58" spans="1:3" ht="13.2" x14ac:dyDescent="0.25">
      <c r="A58" s="14">
        <v>69</v>
      </c>
      <c r="B58" s="23">
        <v>3.4200000000000001E-2</v>
      </c>
    </row>
    <row r="59" spans="1:3" ht="13.2" x14ac:dyDescent="0.25">
      <c r="A59" s="14">
        <v>70</v>
      </c>
      <c r="B59" s="23">
        <v>3.7760000000000002E-2</v>
      </c>
    </row>
    <row r="60" spans="1:3" ht="13.2" x14ac:dyDescent="0.25">
      <c r="A60" s="14">
        <v>71</v>
      </c>
      <c r="B60" s="23">
        <v>4.1700000000000001E-2</v>
      </c>
    </row>
    <row r="61" spans="1:3" ht="13.2" x14ac:dyDescent="0.25">
      <c r="A61" s="14">
        <v>72</v>
      </c>
      <c r="B61" s="23">
        <v>4.6019999999999998E-2</v>
      </c>
    </row>
    <row r="62" spans="1:3" ht="13.2" x14ac:dyDescent="0.25">
      <c r="A62" s="14">
        <v>73</v>
      </c>
      <c r="B62" s="23">
        <v>5.0750000000000003E-2</v>
      </c>
    </row>
    <row r="63" spans="1:3" ht="13.2" x14ac:dyDescent="0.25">
      <c r="A63" s="14">
        <v>74</v>
      </c>
      <c r="B63" s="23">
        <v>5.595E-2</v>
      </c>
    </row>
    <row r="64" spans="1:3" ht="13.2" x14ac:dyDescent="0.25">
      <c r="A64" s="14">
        <v>75</v>
      </c>
      <c r="B64" s="23">
        <v>6.164E-2</v>
      </c>
    </row>
    <row r="65" spans="1:2" ht="13.2" x14ac:dyDescent="0.25">
      <c r="A65" s="14">
        <v>76</v>
      </c>
      <c r="B65" s="23">
        <v>6.7860000000000004E-2</v>
      </c>
    </row>
    <row r="66" spans="1:2" ht="13.2" x14ac:dyDescent="0.25">
      <c r="A66" s="14">
        <v>77</v>
      </c>
      <c r="B66" s="23">
        <v>7.4630000000000002E-2</v>
      </c>
    </row>
    <row r="67" spans="1:2" ht="13.2" x14ac:dyDescent="0.25">
      <c r="A67" s="14">
        <v>78</v>
      </c>
      <c r="B67" s="23">
        <v>8.1989999999999993E-2</v>
      </c>
    </row>
    <row r="68" spans="1:2" ht="13.2" x14ac:dyDescent="0.25">
      <c r="A68" s="14">
        <v>79</v>
      </c>
      <c r="B68" s="23">
        <v>8.9980000000000004E-2</v>
      </c>
    </row>
    <row r="69" spans="1:2" ht="13.2" x14ac:dyDescent="0.25">
      <c r="A69" s="14">
        <v>80</v>
      </c>
      <c r="B69" s="23">
        <v>9.8610000000000003E-2</v>
      </c>
    </row>
    <row r="70" spans="1:2" ht="13.2" x14ac:dyDescent="0.25">
      <c r="A70" s="14">
        <v>81</v>
      </c>
      <c r="B70" s="23">
        <v>0.10795</v>
      </c>
    </row>
    <row r="71" spans="1:2" ht="13.2" x14ac:dyDescent="0.25">
      <c r="A71" s="14">
        <v>82</v>
      </c>
      <c r="B71" s="23">
        <v>0.11798</v>
      </c>
    </row>
    <row r="72" spans="1:2" ht="13.2" x14ac:dyDescent="0.25">
      <c r="A72" s="14">
        <v>83</v>
      </c>
      <c r="B72" s="23">
        <v>0.12873999999999999</v>
      </c>
    </row>
    <row r="73" spans="1:2" ht="13.2" x14ac:dyDescent="0.25">
      <c r="A73" s="14">
        <v>84</v>
      </c>
      <c r="B73" s="23">
        <v>0.14022999999999999</v>
      </c>
    </row>
    <row r="74" spans="1:2" ht="13.2" x14ac:dyDescent="0.25">
      <c r="A74" s="14">
        <v>85</v>
      </c>
      <c r="B74" s="23">
        <v>0.15246000000000001</v>
      </c>
    </row>
    <row r="75" spans="1:2" ht="13.2" x14ac:dyDescent="0.25">
      <c r="A75" s="14">
        <v>86</v>
      </c>
      <c r="B75" s="23">
        <v>0.16541</v>
      </c>
    </row>
    <row r="76" spans="1:2" ht="13.2" x14ac:dyDescent="0.25">
      <c r="A76" s="14">
        <v>87</v>
      </c>
      <c r="B76" s="23">
        <v>0.17910000000000001</v>
      </c>
    </row>
    <row r="77" spans="1:2" ht="13.2" x14ac:dyDescent="0.25">
      <c r="A77" s="14">
        <v>88</v>
      </c>
      <c r="B77" s="23">
        <v>0.19345999999999999</v>
      </c>
    </row>
    <row r="78" spans="1:2" ht="13.2" x14ac:dyDescent="0.25">
      <c r="A78" s="14">
        <v>89</v>
      </c>
      <c r="B78" s="23">
        <v>0.20849000000000001</v>
      </c>
    </row>
    <row r="79" spans="1:2" ht="13.2" x14ac:dyDescent="0.25">
      <c r="A79" s="14">
        <v>90</v>
      </c>
      <c r="B79" s="23">
        <v>0.22413</v>
      </c>
    </row>
    <row r="80" spans="1:2" ht="13.2" x14ac:dyDescent="0.25">
      <c r="A80" s="14">
        <v>91</v>
      </c>
      <c r="B80" s="23">
        <v>0.24032000000000001</v>
      </c>
    </row>
    <row r="81" spans="1:2" ht="13.2" x14ac:dyDescent="0.25">
      <c r="A81" s="14">
        <v>92</v>
      </c>
      <c r="B81" s="23">
        <v>0.25699</v>
      </c>
    </row>
    <row r="82" spans="1:2" ht="13.2" x14ac:dyDescent="0.25">
      <c r="A82" s="14">
        <v>93</v>
      </c>
      <c r="B82" s="23">
        <v>0.27405000000000002</v>
      </c>
    </row>
    <row r="83" spans="1:2" ht="13.2" x14ac:dyDescent="0.25">
      <c r="A83" s="14">
        <v>94</v>
      </c>
      <c r="B83" s="23">
        <v>0.29143000000000002</v>
      </c>
    </row>
    <row r="84" spans="1:2" ht="13.2" x14ac:dyDescent="0.25">
      <c r="A84" s="14">
        <v>95</v>
      </c>
      <c r="B84" s="23">
        <v>0.30903000000000003</v>
      </c>
    </row>
    <row r="85" spans="1:2" ht="13.2" x14ac:dyDescent="0.25">
      <c r="A85" s="14">
        <v>96</v>
      </c>
      <c r="B85" s="23">
        <v>0.32673000000000002</v>
      </c>
    </row>
    <row r="86" spans="1:2" ht="13.2" x14ac:dyDescent="0.25">
      <c r="A86" s="14">
        <v>97</v>
      </c>
      <c r="B86" s="23">
        <v>0.34444999999999998</v>
      </c>
    </row>
    <row r="87" spans="1:2" ht="13.2" x14ac:dyDescent="0.25">
      <c r="A87" s="14">
        <v>98</v>
      </c>
      <c r="B87" s="23">
        <v>0.36209000000000002</v>
      </c>
    </row>
    <row r="88" spans="1:2" ht="13.2" x14ac:dyDescent="0.25">
      <c r="A88" s="14">
        <v>99</v>
      </c>
      <c r="B88" s="23">
        <v>0.37952000000000002</v>
      </c>
    </row>
    <row r="89" spans="1:2" ht="13.2" x14ac:dyDescent="0.25">
      <c r="A89" s="14">
        <v>100</v>
      </c>
      <c r="B89" s="23">
        <v>0.39667999999999998</v>
      </c>
    </row>
    <row r="90" spans="1:2" ht="13.2" x14ac:dyDescent="0.25">
      <c r="A90" s="14">
        <v>101</v>
      </c>
      <c r="B90" s="23">
        <v>0.41399999999999998</v>
      </c>
    </row>
    <row r="91" spans="1:2" ht="13.2" x14ac:dyDescent="0.25">
      <c r="A91" s="14">
        <v>102</v>
      </c>
      <c r="B91" s="23">
        <v>0.432</v>
      </c>
    </row>
    <row r="92" spans="1:2" ht="13.2" x14ac:dyDescent="0.25">
      <c r="A92" s="14">
        <v>103</v>
      </c>
      <c r="B92" s="23">
        <v>0.45</v>
      </c>
    </row>
    <row r="93" spans="1:2" ht="13.2" x14ac:dyDescent="0.25">
      <c r="A93" s="14">
        <v>104</v>
      </c>
      <c r="B93" s="23">
        <v>0.46899999999999997</v>
      </c>
    </row>
    <row r="94" spans="1:2" ht="13.2" x14ac:dyDescent="0.25">
      <c r="A94" s="14">
        <v>105</v>
      </c>
      <c r="B94" s="23">
        <v>0.49</v>
      </c>
    </row>
    <row r="95" spans="1:2" ht="13.2" x14ac:dyDescent="0.25">
      <c r="A95" s="14">
        <v>106</v>
      </c>
      <c r="B95" s="23">
        <v>0.51400000000000001</v>
      </c>
    </row>
    <row r="96" spans="1:2" ht="13.2" x14ac:dyDescent="0.25">
      <c r="A96" s="14">
        <v>107</v>
      </c>
      <c r="B96" s="23">
        <v>0.54200000000000004</v>
      </c>
    </row>
    <row r="97" spans="1:2" ht="13.2" x14ac:dyDescent="0.25">
      <c r="A97" s="14">
        <v>108</v>
      </c>
      <c r="B97" s="23">
        <v>0.57599999999999996</v>
      </c>
    </row>
    <row r="98" spans="1:2" ht="13.2" x14ac:dyDescent="0.25">
      <c r="A98" s="14">
        <v>109</v>
      </c>
      <c r="B98" s="23">
        <v>0.61799999999999999</v>
      </c>
    </row>
    <row r="99" spans="1:2" ht="13.2" x14ac:dyDescent="0.25">
      <c r="A99" s="14">
        <v>110</v>
      </c>
      <c r="B99" s="23">
        <v>0.67</v>
      </c>
    </row>
    <row r="100" spans="1:2" ht="13.2" x14ac:dyDescent="0.25">
      <c r="A100" s="14">
        <v>111</v>
      </c>
      <c r="B100" s="23">
        <v>0.73299999999999998</v>
      </c>
    </row>
    <row r="101" spans="1:2" ht="13.2" x14ac:dyDescent="0.25">
      <c r="A101" s="14">
        <v>112</v>
      </c>
      <c r="B101" s="23">
        <v>0.80800000000000005</v>
      </c>
    </row>
    <row r="102" spans="1:2" ht="13.2" x14ac:dyDescent="0.25">
      <c r="A102" s="14">
        <v>113</v>
      </c>
      <c r="B102" s="23">
        <v>0.89600000000000002</v>
      </c>
    </row>
    <row r="103" spans="1:2" ht="13.2" x14ac:dyDescent="0.25">
      <c r="A103" s="14">
        <v>114</v>
      </c>
      <c r="B103" s="23">
        <v>1</v>
      </c>
    </row>
    <row r="104" spans="1:2" ht="13.2" x14ac:dyDescent="0.25">
      <c r="A104" s="14">
        <v>115</v>
      </c>
      <c r="B104" s="23">
        <v>1</v>
      </c>
    </row>
    <row r="105" spans="1:2" ht="13.2" x14ac:dyDescent="0.25">
      <c r="A105" s="14">
        <v>116</v>
      </c>
      <c r="B105" s="21"/>
    </row>
    <row r="106" spans="1:2" ht="13.2" x14ac:dyDescent="0.25">
      <c r="A106" s="14">
        <v>117</v>
      </c>
      <c r="B106" s="21"/>
    </row>
    <row r="107" spans="1:2" ht="13.2" x14ac:dyDescent="0.25">
      <c r="A107" s="14">
        <v>118</v>
      </c>
      <c r="B107" s="21"/>
    </row>
    <row r="108" spans="1:2" ht="13.2" x14ac:dyDescent="0.25">
      <c r="A108" s="14">
        <v>119</v>
      </c>
      <c r="B108" s="22"/>
    </row>
    <row r="109" spans="1:2" ht="13.2" x14ac:dyDescent="0.25">
      <c r="A109" s="14">
        <v>120</v>
      </c>
      <c r="B109" s="22"/>
    </row>
    <row r="110" spans="1:2" ht="13.2" x14ac:dyDescent="0.25"/>
    <row r="111" spans="1:2" ht="13.2" x14ac:dyDescent="0.25"/>
    <row r="112" spans="1:2" ht="13.2" x14ac:dyDescent="0.25"/>
    <row r="113" ht="13.2" x14ac:dyDescent="0.25"/>
    <row r="114" ht="13.2" x14ac:dyDescent="0.25"/>
    <row r="115" ht="13.2" x14ac:dyDescent="0.25"/>
    <row r="116" ht="13.2" x14ac:dyDescent="0.25"/>
    <row r="117" ht="13.2" x14ac:dyDescent="0.25"/>
    <row r="118" ht="13.2" x14ac:dyDescent="0.25"/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18"/>
  <sheetViews>
    <sheetView tabSelected="1" zoomScale="115" zoomScaleNormal="115" workbookViewId="0">
      <selection activeCell="F7" sqref="F7"/>
    </sheetView>
  </sheetViews>
  <sheetFormatPr baseColWidth="10" defaultColWidth="8.88671875" defaultRowHeight="0" customHeight="1" zeroHeight="1" x14ac:dyDescent="0.25"/>
  <cols>
    <col min="1" max="1" width="6.44140625" style="13" bestFit="1" customWidth="1"/>
    <col min="2" max="2" width="10.5546875" style="13" customWidth="1"/>
    <col min="3" max="3" width="11.21875" style="13" customWidth="1"/>
    <col min="4" max="4" width="1.77734375" style="107" customWidth="1"/>
    <col min="5" max="6" width="9.21875" style="13"/>
    <col min="7" max="7" width="2" style="98" customWidth="1"/>
    <col min="8" max="11" width="9.21875" style="13"/>
    <col min="12" max="12" width="1.77734375" style="98" customWidth="1"/>
    <col min="13" max="13" width="10.21875" style="13" customWidth="1"/>
    <col min="14" max="14" width="10" style="13" bestFit="1" customWidth="1"/>
    <col min="15" max="251" width="9.21875" style="13"/>
    <col min="252" max="252" width="6.44140625" style="13" bestFit="1" customWidth="1"/>
    <col min="253" max="254" width="15.77734375" style="13" bestFit="1" customWidth="1"/>
    <col min="255" max="255" width="22.21875" style="13" bestFit="1" customWidth="1"/>
    <col min="256" max="256" width="20.77734375" style="13" bestFit="1" customWidth="1"/>
    <col min="257" max="257" width="22.21875" style="13" bestFit="1" customWidth="1"/>
    <col min="258" max="258" width="25.21875" style="13" bestFit="1" customWidth="1"/>
    <col min="259" max="259" width="20.77734375" style="13" bestFit="1" customWidth="1"/>
    <col min="260" max="260" width="22.21875" style="13" bestFit="1" customWidth="1"/>
    <col min="261" max="261" width="19.21875" style="13" bestFit="1" customWidth="1"/>
    <col min="262" max="262" width="18" style="13" bestFit="1" customWidth="1"/>
    <col min="263" max="263" width="20.5546875" style="13" bestFit="1" customWidth="1"/>
    <col min="264" max="264" width="9.21875" style="13"/>
    <col min="265" max="265" width="23.21875" style="13" customWidth="1"/>
    <col min="266" max="507" width="9.21875" style="13"/>
    <col min="508" max="508" width="6.44140625" style="13" bestFit="1" customWidth="1"/>
    <col min="509" max="510" width="15.77734375" style="13" bestFit="1" customWidth="1"/>
    <col min="511" max="511" width="22.21875" style="13" bestFit="1" customWidth="1"/>
    <col min="512" max="512" width="20.77734375" style="13" bestFit="1" customWidth="1"/>
    <col min="513" max="513" width="22.21875" style="13" bestFit="1" customWidth="1"/>
    <col min="514" max="514" width="25.21875" style="13" bestFit="1" customWidth="1"/>
    <col min="515" max="515" width="20.77734375" style="13" bestFit="1" customWidth="1"/>
    <col min="516" max="516" width="22.21875" style="13" bestFit="1" customWidth="1"/>
    <col min="517" max="517" width="19.21875" style="13" bestFit="1" customWidth="1"/>
    <col min="518" max="518" width="18" style="13" bestFit="1" customWidth="1"/>
    <col min="519" max="519" width="20.5546875" style="13" bestFit="1" customWidth="1"/>
    <col min="520" max="520" width="9.21875" style="13"/>
    <col min="521" max="521" width="23.21875" style="13" customWidth="1"/>
    <col min="522" max="763" width="9.21875" style="13"/>
    <col min="764" max="764" width="6.44140625" style="13" bestFit="1" customWidth="1"/>
    <col min="765" max="766" width="15.77734375" style="13" bestFit="1" customWidth="1"/>
    <col min="767" max="767" width="22.21875" style="13" bestFit="1" customWidth="1"/>
    <col min="768" max="768" width="20.77734375" style="13" bestFit="1" customWidth="1"/>
    <col min="769" max="769" width="22.21875" style="13" bestFit="1" customWidth="1"/>
    <col min="770" max="770" width="25.21875" style="13" bestFit="1" customWidth="1"/>
    <col min="771" max="771" width="20.77734375" style="13" bestFit="1" customWidth="1"/>
    <col min="772" max="772" width="22.21875" style="13" bestFit="1" customWidth="1"/>
    <col min="773" max="773" width="19.21875" style="13" bestFit="1" customWidth="1"/>
    <col min="774" max="774" width="18" style="13" bestFit="1" customWidth="1"/>
    <col min="775" max="775" width="20.5546875" style="13" bestFit="1" customWidth="1"/>
    <col min="776" max="776" width="9.21875" style="13"/>
    <col min="777" max="777" width="23.21875" style="13" customWidth="1"/>
    <col min="778" max="1019" width="9.21875" style="13"/>
    <col min="1020" max="1020" width="6.44140625" style="13" bestFit="1" customWidth="1"/>
    <col min="1021" max="1022" width="15.77734375" style="13" bestFit="1" customWidth="1"/>
    <col min="1023" max="1023" width="22.21875" style="13" bestFit="1" customWidth="1"/>
    <col min="1024" max="1024" width="20.77734375" style="13" bestFit="1" customWidth="1"/>
    <col min="1025" max="1025" width="22.21875" style="13" bestFit="1" customWidth="1"/>
    <col min="1026" max="1026" width="25.21875" style="13" bestFit="1" customWidth="1"/>
    <col min="1027" max="1027" width="20.77734375" style="13" bestFit="1" customWidth="1"/>
    <col min="1028" max="1028" width="22.21875" style="13" bestFit="1" customWidth="1"/>
    <col min="1029" max="1029" width="19.21875" style="13" bestFit="1" customWidth="1"/>
    <col min="1030" max="1030" width="18" style="13" bestFit="1" customWidth="1"/>
    <col min="1031" max="1031" width="20.5546875" style="13" bestFit="1" customWidth="1"/>
    <col min="1032" max="1032" width="9.21875" style="13"/>
    <col min="1033" max="1033" width="23.21875" style="13" customWidth="1"/>
    <col min="1034" max="1275" width="9.21875" style="13"/>
    <col min="1276" max="1276" width="6.44140625" style="13" bestFit="1" customWidth="1"/>
    <col min="1277" max="1278" width="15.77734375" style="13" bestFit="1" customWidth="1"/>
    <col min="1279" max="1279" width="22.21875" style="13" bestFit="1" customWidth="1"/>
    <col min="1280" max="1280" width="20.77734375" style="13" bestFit="1" customWidth="1"/>
    <col min="1281" max="1281" width="22.21875" style="13" bestFit="1" customWidth="1"/>
    <col min="1282" max="1282" width="25.21875" style="13" bestFit="1" customWidth="1"/>
    <col min="1283" max="1283" width="20.77734375" style="13" bestFit="1" customWidth="1"/>
    <col min="1284" max="1284" width="22.21875" style="13" bestFit="1" customWidth="1"/>
    <col min="1285" max="1285" width="19.21875" style="13" bestFit="1" customWidth="1"/>
    <col min="1286" max="1286" width="18" style="13" bestFit="1" customWidth="1"/>
    <col min="1287" max="1287" width="20.5546875" style="13" bestFit="1" customWidth="1"/>
    <col min="1288" max="1288" width="9.21875" style="13"/>
    <col min="1289" max="1289" width="23.21875" style="13" customWidth="1"/>
    <col min="1290" max="1531" width="9.21875" style="13"/>
    <col min="1532" max="1532" width="6.44140625" style="13" bestFit="1" customWidth="1"/>
    <col min="1533" max="1534" width="15.77734375" style="13" bestFit="1" customWidth="1"/>
    <col min="1535" max="1535" width="22.21875" style="13" bestFit="1" customWidth="1"/>
    <col min="1536" max="1536" width="20.77734375" style="13" bestFit="1" customWidth="1"/>
    <col min="1537" max="1537" width="22.21875" style="13" bestFit="1" customWidth="1"/>
    <col min="1538" max="1538" width="25.21875" style="13" bestFit="1" customWidth="1"/>
    <col min="1539" max="1539" width="20.77734375" style="13" bestFit="1" customWidth="1"/>
    <col min="1540" max="1540" width="22.21875" style="13" bestFit="1" customWidth="1"/>
    <col min="1541" max="1541" width="19.21875" style="13" bestFit="1" customWidth="1"/>
    <col min="1542" max="1542" width="18" style="13" bestFit="1" customWidth="1"/>
    <col min="1543" max="1543" width="20.5546875" style="13" bestFit="1" customWidth="1"/>
    <col min="1544" max="1544" width="9.21875" style="13"/>
    <col min="1545" max="1545" width="23.21875" style="13" customWidth="1"/>
    <col min="1546" max="1787" width="9.21875" style="13"/>
    <col min="1788" max="1788" width="6.44140625" style="13" bestFit="1" customWidth="1"/>
    <col min="1789" max="1790" width="15.77734375" style="13" bestFit="1" customWidth="1"/>
    <col min="1791" max="1791" width="22.21875" style="13" bestFit="1" customWidth="1"/>
    <col min="1792" max="1792" width="20.77734375" style="13" bestFit="1" customWidth="1"/>
    <col min="1793" max="1793" width="22.21875" style="13" bestFit="1" customWidth="1"/>
    <col min="1794" max="1794" width="25.21875" style="13" bestFit="1" customWidth="1"/>
    <col min="1795" max="1795" width="20.77734375" style="13" bestFit="1" customWidth="1"/>
    <col min="1796" max="1796" width="22.21875" style="13" bestFit="1" customWidth="1"/>
    <col min="1797" max="1797" width="19.21875" style="13" bestFit="1" customWidth="1"/>
    <col min="1798" max="1798" width="18" style="13" bestFit="1" customWidth="1"/>
    <col min="1799" max="1799" width="20.5546875" style="13" bestFit="1" customWidth="1"/>
    <col min="1800" max="1800" width="9.21875" style="13"/>
    <col min="1801" max="1801" width="23.21875" style="13" customWidth="1"/>
    <col min="1802" max="2043" width="9.21875" style="13"/>
    <col min="2044" max="2044" width="6.44140625" style="13" bestFit="1" customWidth="1"/>
    <col min="2045" max="2046" width="15.77734375" style="13" bestFit="1" customWidth="1"/>
    <col min="2047" max="2047" width="22.21875" style="13" bestFit="1" customWidth="1"/>
    <col min="2048" max="2048" width="20.77734375" style="13" bestFit="1" customWidth="1"/>
    <col min="2049" max="2049" width="22.21875" style="13" bestFit="1" customWidth="1"/>
    <col min="2050" max="2050" width="25.21875" style="13" bestFit="1" customWidth="1"/>
    <col min="2051" max="2051" width="20.77734375" style="13" bestFit="1" customWidth="1"/>
    <col min="2052" max="2052" width="22.21875" style="13" bestFit="1" customWidth="1"/>
    <col min="2053" max="2053" width="19.21875" style="13" bestFit="1" customWidth="1"/>
    <col min="2054" max="2054" width="18" style="13" bestFit="1" customWidth="1"/>
    <col min="2055" max="2055" width="20.5546875" style="13" bestFit="1" customWidth="1"/>
    <col min="2056" max="2056" width="9.21875" style="13"/>
    <col min="2057" max="2057" width="23.21875" style="13" customWidth="1"/>
    <col min="2058" max="2299" width="9.21875" style="13"/>
    <col min="2300" max="2300" width="6.44140625" style="13" bestFit="1" customWidth="1"/>
    <col min="2301" max="2302" width="15.77734375" style="13" bestFit="1" customWidth="1"/>
    <col min="2303" max="2303" width="22.21875" style="13" bestFit="1" customWidth="1"/>
    <col min="2304" max="2304" width="20.77734375" style="13" bestFit="1" customWidth="1"/>
    <col min="2305" max="2305" width="22.21875" style="13" bestFit="1" customWidth="1"/>
    <col min="2306" max="2306" width="25.21875" style="13" bestFit="1" customWidth="1"/>
    <col min="2307" max="2307" width="20.77734375" style="13" bestFit="1" customWidth="1"/>
    <col min="2308" max="2308" width="22.21875" style="13" bestFit="1" customWidth="1"/>
    <col min="2309" max="2309" width="19.21875" style="13" bestFit="1" customWidth="1"/>
    <col min="2310" max="2310" width="18" style="13" bestFit="1" customWidth="1"/>
    <col min="2311" max="2311" width="20.5546875" style="13" bestFit="1" customWidth="1"/>
    <col min="2312" max="2312" width="9.21875" style="13"/>
    <col min="2313" max="2313" width="23.21875" style="13" customWidth="1"/>
    <col min="2314" max="2555" width="9.21875" style="13"/>
    <col min="2556" max="2556" width="6.44140625" style="13" bestFit="1" customWidth="1"/>
    <col min="2557" max="2558" width="15.77734375" style="13" bestFit="1" customWidth="1"/>
    <col min="2559" max="2559" width="22.21875" style="13" bestFit="1" customWidth="1"/>
    <col min="2560" max="2560" width="20.77734375" style="13" bestFit="1" customWidth="1"/>
    <col min="2561" max="2561" width="22.21875" style="13" bestFit="1" customWidth="1"/>
    <col min="2562" max="2562" width="25.21875" style="13" bestFit="1" customWidth="1"/>
    <col min="2563" max="2563" width="20.77734375" style="13" bestFit="1" customWidth="1"/>
    <col min="2564" max="2564" width="22.21875" style="13" bestFit="1" customWidth="1"/>
    <col min="2565" max="2565" width="19.21875" style="13" bestFit="1" customWidth="1"/>
    <col min="2566" max="2566" width="18" style="13" bestFit="1" customWidth="1"/>
    <col min="2567" max="2567" width="20.5546875" style="13" bestFit="1" customWidth="1"/>
    <col min="2568" max="2568" width="9.21875" style="13"/>
    <col min="2569" max="2569" width="23.21875" style="13" customWidth="1"/>
    <col min="2570" max="2811" width="9.21875" style="13"/>
    <col min="2812" max="2812" width="6.44140625" style="13" bestFit="1" customWidth="1"/>
    <col min="2813" max="2814" width="15.77734375" style="13" bestFit="1" customWidth="1"/>
    <col min="2815" max="2815" width="22.21875" style="13" bestFit="1" customWidth="1"/>
    <col min="2816" max="2816" width="20.77734375" style="13" bestFit="1" customWidth="1"/>
    <col min="2817" max="2817" width="22.21875" style="13" bestFit="1" customWidth="1"/>
    <col min="2818" max="2818" width="25.21875" style="13" bestFit="1" customWidth="1"/>
    <col min="2819" max="2819" width="20.77734375" style="13" bestFit="1" customWidth="1"/>
    <col min="2820" max="2820" width="22.21875" style="13" bestFit="1" customWidth="1"/>
    <col min="2821" max="2821" width="19.21875" style="13" bestFit="1" customWidth="1"/>
    <col min="2822" max="2822" width="18" style="13" bestFit="1" customWidth="1"/>
    <col min="2823" max="2823" width="20.5546875" style="13" bestFit="1" customWidth="1"/>
    <col min="2824" max="2824" width="9.21875" style="13"/>
    <col min="2825" max="2825" width="23.21875" style="13" customWidth="1"/>
    <col min="2826" max="3067" width="9.21875" style="13"/>
    <col min="3068" max="3068" width="6.44140625" style="13" bestFit="1" customWidth="1"/>
    <col min="3069" max="3070" width="15.77734375" style="13" bestFit="1" customWidth="1"/>
    <col min="3071" max="3071" width="22.21875" style="13" bestFit="1" customWidth="1"/>
    <col min="3072" max="3072" width="20.77734375" style="13" bestFit="1" customWidth="1"/>
    <col min="3073" max="3073" width="22.21875" style="13" bestFit="1" customWidth="1"/>
    <col min="3074" max="3074" width="25.21875" style="13" bestFit="1" customWidth="1"/>
    <col min="3075" max="3075" width="20.77734375" style="13" bestFit="1" customWidth="1"/>
    <col min="3076" max="3076" width="22.21875" style="13" bestFit="1" customWidth="1"/>
    <col min="3077" max="3077" width="19.21875" style="13" bestFit="1" customWidth="1"/>
    <col min="3078" max="3078" width="18" style="13" bestFit="1" customWidth="1"/>
    <col min="3079" max="3079" width="20.5546875" style="13" bestFit="1" customWidth="1"/>
    <col min="3080" max="3080" width="9.21875" style="13"/>
    <col min="3081" max="3081" width="23.21875" style="13" customWidth="1"/>
    <col min="3082" max="3323" width="9.21875" style="13"/>
    <col min="3324" max="3324" width="6.44140625" style="13" bestFit="1" customWidth="1"/>
    <col min="3325" max="3326" width="15.77734375" style="13" bestFit="1" customWidth="1"/>
    <col min="3327" max="3327" width="22.21875" style="13" bestFit="1" customWidth="1"/>
    <col min="3328" max="3328" width="20.77734375" style="13" bestFit="1" customWidth="1"/>
    <col min="3329" max="3329" width="22.21875" style="13" bestFit="1" customWidth="1"/>
    <col min="3330" max="3330" width="25.21875" style="13" bestFit="1" customWidth="1"/>
    <col min="3331" max="3331" width="20.77734375" style="13" bestFit="1" customWidth="1"/>
    <col min="3332" max="3332" width="22.21875" style="13" bestFit="1" customWidth="1"/>
    <col min="3333" max="3333" width="19.21875" style="13" bestFit="1" customWidth="1"/>
    <col min="3334" max="3334" width="18" style="13" bestFit="1" customWidth="1"/>
    <col min="3335" max="3335" width="20.5546875" style="13" bestFit="1" customWidth="1"/>
    <col min="3336" max="3336" width="9.21875" style="13"/>
    <col min="3337" max="3337" width="23.21875" style="13" customWidth="1"/>
    <col min="3338" max="3579" width="9.21875" style="13"/>
    <col min="3580" max="3580" width="6.44140625" style="13" bestFit="1" customWidth="1"/>
    <col min="3581" max="3582" width="15.77734375" style="13" bestFit="1" customWidth="1"/>
    <col min="3583" max="3583" width="22.21875" style="13" bestFit="1" customWidth="1"/>
    <col min="3584" max="3584" width="20.77734375" style="13" bestFit="1" customWidth="1"/>
    <col min="3585" max="3585" width="22.21875" style="13" bestFit="1" customWidth="1"/>
    <col min="3586" max="3586" width="25.21875" style="13" bestFit="1" customWidth="1"/>
    <col min="3587" max="3587" width="20.77734375" style="13" bestFit="1" customWidth="1"/>
    <col min="3588" max="3588" width="22.21875" style="13" bestFit="1" customWidth="1"/>
    <col min="3589" max="3589" width="19.21875" style="13" bestFit="1" customWidth="1"/>
    <col min="3590" max="3590" width="18" style="13" bestFit="1" customWidth="1"/>
    <col min="3591" max="3591" width="20.5546875" style="13" bestFit="1" customWidth="1"/>
    <col min="3592" max="3592" width="9.21875" style="13"/>
    <col min="3593" max="3593" width="23.21875" style="13" customWidth="1"/>
    <col min="3594" max="3835" width="9.21875" style="13"/>
    <col min="3836" max="3836" width="6.44140625" style="13" bestFit="1" customWidth="1"/>
    <col min="3837" max="3838" width="15.77734375" style="13" bestFit="1" customWidth="1"/>
    <col min="3839" max="3839" width="22.21875" style="13" bestFit="1" customWidth="1"/>
    <col min="3840" max="3840" width="20.77734375" style="13" bestFit="1" customWidth="1"/>
    <col min="3841" max="3841" width="22.21875" style="13" bestFit="1" customWidth="1"/>
    <col min="3842" max="3842" width="25.21875" style="13" bestFit="1" customWidth="1"/>
    <col min="3843" max="3843" width="20.77734375" style="13" bestFit="1" customWidth="1"/>
    <col min="3844" max="3844" width="22.21875" style="13" bestFit="1" customWidth="1"/>
    <col min="3845" max="3845" width="19.21875" style="13" bestFit="1" customWidth="1"/>
    <col min="3846" max="3846" width="18" style="13" bestFit="1" customWidth="1"/>
    <col min="3847" max="3847" width="20.5546875" style="13" bestFit="1" customWidth="1"/>
    <col min="3848" max="3848" width="9.21875" style="13"/>
    <col min="3849" max="3849" width="23.21875" style="13" customWidth="1"/>
    <col min="3850" max="4091" width="9.21875" style="13"/>
    <col min="4092" max="4092" width="6.44140625" style="13" bestFit="1" customWidth="1"/>
    <col min="4093" max="4094" width="15.77734375" style="13" bestFit="1" customWidth="1"/>
    <col min="4095" max="4095" width="22.21875" style="13" bestFit="1" customWidth="1"/>
    <col min="4096" max="4096" width="20.77734375" style="13" bestFit="1" customWidth="1"/>
    <col min="4097" max="4097" width="22.21875" style="13" bestFit="1" customWidth="1"/>
    <col min="4098" max="4098" width="25.21875" style="13" bestFit="1" customWidth="1"/>
    <col min="4099" max="4099" width="20.77734375" style="13" bestFit="1" customWidth="1"/>
    <col min="4100" max="4100" width="22.21875" style="13" bestFit="1" customWidth="1"/>
    <col min="4101" max="4101" width="19.21875" style="13" bestFit="1" customWidth="1"/>
    <col min="4102" max="4102" width="18" style="13" bestFit="1" customWidth="1"/>
    <col min="4103" max="4103" width="20.5546875" style="13" bestFit="1" customWidth="1"/>
    <col min="4104" max="4104" width="9.21875" style="13"/>
    <col min="4105" max="4105" width="23.21875" style="13" customWidth="1"/>
    <col min="4106" max="4347" width="9.21875" style="13"/>
    <col min="4348" max="4348" width="6.44140625" style="13" bestFit="1" customWidth="1"/>
    <col min="4349" max="4350" width="15.77734375" style="13" bestFit="1" customWidth="1"/>
    <col min="4351" max="4351" width="22.21875" style="13" bestFit="1" customWidth="1"/>
    <col min="4352" max="4352" width="20.77734375" style="13" bestFit="1" customWidth="1"/>
    <col min="4353" max="4353" width="22.21875" style="13" bestFit="1" customWidth="1"/>
    <col min="4354" max="4354" width="25.21875" style="13" bestFit="1" customWidth="1"/>
    <col min="4355" max="4355" width="20.77734375" style="13" bestFit="1" customWidth="1"/>
    <col min="4356" max="4356" width="22.21875" style="13" bestFit="1" customWidth="1"/>
    <col min="4357" max="4357" width="19.21875" style="13" bestFit="1" customWidth="1"/>
    <col min="4358" max="4358" width="18" style="13" bestFit="1" customWidth="1"/>
    <col min="4359" max="4359" width="20.5546875" style="13" bestFit="1" customWidth="1"/>
    <col min="4360" max="4360" width="9.21875" style="13"/>
    <col min="4361" max="4361" width="23.21875" style="13" customWidth="1"/>
    <col min="4362" max="4603" width="9.21875" style="13"/>
    <col min="4604" max="4604" width="6.44140625" style="13" bestFit="1" customWidth="1"/>
    <col min="4605" max="4606" width="15.77734375" style="13" bestFit="1" customWidth="1"/>
    <col min="4607" max="4607" width="22.21875" style="13" bestFit="1" customWidth="1"/>
    <col min="4608" max="4608" width="20.77734375" style="13" bestFit="1" customWidth="1"/>
    <col min="4609" max="4609" width="22.21875" style="13" bestFit="1" customWidth="1"/>
    <col min="4610" max="4610" width="25.21875" style="13" bestFit="1" customWidth="1"/>
    <col min="4611" max="4611" width="20.77734375" style="13" bestFit="1" customWidth="1"/>
    <col min="4612" max="4612" width="22.21875" style="13" bestFit="1" customWidth="1"/>
    <col min="4613" max="4613" width="19.21875" style="13" bestFit="1" customWidth="1"/>
    <col min="4614" max="4614" width="18" style="13" bestFit="1" customWidth="1"/>
    <col min="4615" max="4615" width="20.5546875" style="13" bestFit="1" customWidth="1"/>
    <col min="4616" max="4616" width="9.21875" style="13"/>
    <col min="4617" max="4617" width="23.21875" style="13" customWidth="1"/>
    <col min="4618" max="4859" width="9.21875" style="13"/>
    <col min="4860" max="4860" width="6.44140625" style="13" bestFit="1" customWidth="1"/>
    <col min="4861" max="4862" width="15.77734375" style="13" bestFit="1" customWidth="1"/>
    <col min="4863" max="4863" width="22.21875" style="13" bestFit="1" customWidth="1"/>
    <col min="4864" max="4864" width="20.77734375" style="13" bestFit="1" customWidth="1"/>
    <col min="4865" max="4865" width="22.21875" style="13" bestFit="1" customWidth="1"/>
    <col min="4866" max="4866" width="25.21875" style="13" bestFit="1" customWidth="1"/>
    <col min="4867" max="4867" width="20.77734375" style="13" bestFit="1" customWidth="1"/>
    <col min="4868" max="4868" width="22.21875" style="13" bestFit="1" customWidth="1"/>
    <col min="4869" max="4869" width="19.21875" style="13" bestFit="1" customWidth="1"/>
    <col min="4870" max="4870" width="18" style="13" bestFit="1" customWidth="1"/>
    <col min="4871" max="4871" width="20.5546875" style="13" bestFit="1" customWidth="1"/>
    <col min="4872" max="4872" width="9.21875" style="13"/>
    <col min="4873" max="4873" width="23.21875" style="13" customWidth="1"/>
    <col min="4874" max="5115" width="9.21875" style="13"/>
    <col min="5116" max="5116" width="6.44140625" style="13" bestFit="1" customWidth="1"/>
    <col min="5117" max="5118" width="15.77734375" style="13" bestFit="1" customWidth="1"/>
    <col min="5119" max="5119" width="22.21875" style="13" bestFit="1" customWidth="1"/>
    <col min="5120" max="5120" width="20.77734375" style="13" bestFit="1" customWidth="1"/>
    <col min="5121" max="5121" width="22.21875" style="13" bestFit="1" customWidth="1"/>
    <col min="5122" max="5122" width="25.21875" style="13" bestFit="1" customWidth="1"/>
    <col min="5123" max="5123" width="20.77734375" style="13" bestFit="1" customWidth="1"/>
    <col min="5124" max="5124" width="22.21875" style="13" bestFit="1" customWidth="1"/>
    <col min="5125" max="5125" width="19.21875" style="13" bestFit="1" customWidth="1"/>
    <col min="5126" max="5126" width="18" style="13" bestFit="1" customWidth="1"/>
    <col min="5127" max="5127" width="20.5546875" style="13" bestFit="1" customWidth="1"/>
    <col min="5128" max="5128" width="9.21875" style="13"/>
    <col min="5129" max="5129" width="23.21875" style="13" customWidth="1"/>
    <col min="5130" max="5371" width="9.21875" style="13"/>
    <col min="5372" max="5372" width="6.44140625" style="13" bestFit="1" customWidth="1"/>
    <col min="5373" max="5374" width="15.77734375" style="13" bestFit="1" customWidth="1"/>
    <col min="5375" max="5375" width="22.21875" style="13" bestFit="1" customWidth="1"/>
    <col min="5376" max="5376" width="20.77734375" style="13" bestFit="1" customWidth="1"/>
    <col min="5377" max="5377" width="22.21875" style="13" bestFit="1" customWidth="1"/>
    <col min="5378" max="5378" width="25.21875" style="13" bestFit="1" customWidth="1"/>
    <col min="5379" max="5379" width="20.77734375" style="13" bestFit="1" customWidth="1"/>
    <col min="5380" max="5380" width="22.21875" style="13" bestFit="1" customWidth="1"/>
    <col min="5381" max="5381" width="19.21875" style="13" bestFit="1" customWidth="1"/>
    <col min="5382" max="5382" width="18" style="13" bestFit="1" customWidth="1"/>
    <col min="5383" max="5383" width="20.5546875" style="13" bestFit="1" customWidth="1"/>
    <col min="5384" max="5384" width="9.21875" style="13"/>
    <col min="5385" max="5385" width="23.21875" style="13" customWidth="1"/>
    <col min="5386" max="5627" width="9.21875" style="13"/>
    <col min="5628" max="5628" width="6.44140625" style="13" bestFit="1" customWidth="1"/>
    <col min="5629" max="5630" width="15.77734375" style="13" bestFit="1" customWidth="1"/>
    <col min="5631" max="5631" width="22.21875" style="13" bestFit="1" customWidth="1"/>
    <col min="5632" max="5632" width="20.77734375" style="13" bestFit="1" customWidth="1"/>
    <col min="5633" max="5633" width="22.21875" style="13" bestFit="1" customWidth="1"/>
    <col min="5634" max="5634" width="25.21875" style="13" bestFit="1" customWidth="1"/>
    <col min="5635" max="5635" width="20.77734375" style="13" bestFit="1" customWidth="1"/>
    <col min="5636" max="5636" width="22.21875" style="13" bestFit="1" customWidth="1"/>
    <col min="5637" max="5637" width="19.21875" style="13" bestFit="1" customWidth="1"/>
    <col min="5638" max="5638" width="18" style="13" bestFit="1" customWidth="1"/>
    <col min="5639" max="5639" width="20.5546875" style="13" bestFit="1" customWidth="1"/>
    <col min="5640" max="5640" width="9.21875" style="13"/>
    <col min="5641" max="5641" width="23.21875" style="13" customWidth="1"/>
    <col min="5642" max="5883" width="9.21875" style="13"/>
    <col min="5884" max="5884" width="6.44140625" style="13" bestFit="1" customWidth="1"/>
    <col min="5885" max="5886" width="15.77734375" style="13" bestFit="1" customWidth="1"/>
    <col min="5887" max="5887" width="22.21875" style="13" bestFit="1" customWidth="1"/>
    <col min="5888" max="5888" width="20.77734375" style="13" bestFit="1" customWidth="1"/>
    <col min="5889" max="5889" width="22.21875" style="13" bestFit="1" customWidth="1"/>
    <col min="5890" max="5890" width="25.21875" style="13" bestFit="1" customWidth="1"/>
    <col min="5891" max="5891" width="20.77734375" style="13" bestFit="1" customWidth="1"/>
    <col min="5892" max="5892" width="22.21875" style="13" bestFit="1" customWidth="1"/>
    <col min="5893" max="5893" width="19.21875" style="13" bestFit="1" customWidth="1"/>
    <col min="5894" max="5894" width="18" style="13" bestFit="1" customWidth="1"/>
    <col min="5895" max="5895" width="20.5546875" style="13" bestFit="1" customWidth="1"/>
    <col min="5896" max="5896" width="9.21875" style="13"/>
    <col min="5897" max="5897" width="23.21875" style="13" customWidth="1"/>
    <col min="5898" max="6139" width="9.21875" style="13"/>
    <col min="6140" max="6140" width="6.44140625" style="13" bestFit="1" customWidth="1"/>
    <col min="6141" max="6142" width="15.77734375" style="13" bestFit="1" customWidth="1"/>
    <col min="6143" max="6143" width="22.21875" style="13" bestFit="1" customWidth="1"/>
    <col min="6144" max="6144" width="20.77734375" style="13" bestFit="1" customWidth="1"/>
    <col min="6145" max="6145" width="22.21875" style="13" bestFit="1" customWidth="1"/>
    <col min="6146" max="6146" width="25.21875" style="13" bestFit="1" customWidth="1"/>
    <col min="6147" max="6147" width="20.77734375" style="13" bestFit="1" customWidth="1"/>
    <col min="6148" max="6148" width="22.21875" style="13" bestFit="1" customWidth="1"/>
    <col min="6149" max="6149" width="19.21875" style="13" bestFit="1" customWidth="1"/>
    <col min="6150" max="6150" width="18" style="13" bestFit="1" customWidth="1"/>
    <col min="6151" max="6151" width="20.5546875" style="13" bestFit="1" customWidth="1"/>
    <col min="6152" max="6152" width="9.21875" style="13"/>
    <col min="6153" max="6153" width="23.21875" style="13" customWidth="1"/>
    <col min="6154" max="6395" width="9.21875" style="13"/>
    <col min="6396" max="6396" width="6.44140625" style="13" bestFit="1" customWidth="1"/>
    <col min="6397" max="6398" width="15.77734375" style="13" bestFit="1" customWidth="1"/>
    <col min="6399" max="6399" width="22.21875" style="13" bestFit="1" customWidth="1"/>
    <col min="6400" max="6400" width="20.77734375" style="13" bestFit="1" customWidth="1"/>
    <col min="6401" max="6401" width="22.21875" style="13" bestFit="1" customWidth="1"/>
    <col min="6402" max="6402" width="25.21875" style="13" bestFit="1" customWidth="1"/>
    <col min="6403" max="6403" width="20.77734375" style="13" bestFit="1" customWidth="1"/>
    <col min="6404" max="6404" width="22.21875" style="13" bestFit="1" customWidth="1"/>
    <col min="6405" max="6405" width="19.21875" style="13" bestFit="1" customWidth="1"/>
    <col min="6406" max="6406" width="18" style="13" bestFit="1" customWidth="1"/>
    <col min="6407" max="6407" width="20.5546875" style="13" bestFit="1" customWidth="1"/>
    <col min="6408" max="6408" width="9.21875" style="13"/>
    <col min="6409" max="6409" width="23.21875" style="13" customWidth="1"/>
    <col min="6410" max="6651" width="9.21875" style="13"/>
    <col min="6652" max="6652" width="6.44140625" style="13" bestFit="1" customWidth="1"/>
    <col min="6653" max="6654" width="15.77734375" style="13" bestFit="1" customWidth="1"/>
    <col min="6655" max="6655" width="22.21875" style="13" bestFit="1" customWidth="1"/>
    <col min="6656" max="6656" width="20.77734375" style="13" bestFit="1" customWidth="1"/>
    <col min="6657" max="6657" width="22.21875" style="13" bestFit="1" customWidth="1"/>
    <col min="6658" max="6658" width="25.21875" style="13" bestFit="1" customWidth="1"/>
    <col min="6659" max="6659" width="20.77734375" style="13" bestFit="1" customWidth="1"/>
    <col min="6660" max="6660" width="22.21875" style="13" bestFit="1" customWidth="1"/>
    <col min="6661" max="6661" width="19.21875" style="13" bestFit="1" customWidth="1"/>
    <col min="6662" max="6662" width="18" style="13" bestFit="1" customWidth="1"/>
    <col min="6663" max="6663" width="20.5546875" style="13" bestFit="1" customWidth="1"/>
    <col min="6664" max="6664" width="9.21875" style="13"/>
    <col min="6665" max="6665" width="23.21875" style="13" customWidth="1"/>
    <col min="6666" max="6907" width="9.21875" style="13"/>
    <col min="6908" max="6908" width="6.44140625" style="13" bestFit="1" customWidth="1"/>
    <col min="6909" max="6910" width="15.77734375" style="13" bestFit="1" customWidth="1"/>
    <col min="6911" max="6911" width="22.21875" style="13" bestFit="1" customWidth="1"/>
    <col min="6912" max="6912" width="20.77734375" style="13" bestFit="1" customWidth="1"/>
    <col min="6913" max="6913" width="22.21875" style="13" bestFit="1" customWidth="1"/>
    <col min="6914" max="6914" width="25.21875" style="13" bestFit="1" customWidth="1"/>
    <col min="6915" max="6915" width="20.77734375" style="13" bestFit="1" customWidth="1"/>
    <col min="6916" max="6916" width="22.21875" style="13" bestFit="1" customWidth="1"/>
    <col min="6917" max="6917" width="19.21875" style="13" bestFit="1" customWidth="1"/>
    <col min="6918" max="6918" width="18" style="13" bestFit="1" customWidth="1"/>
    <col min="6919" max="6919" width="20.5546875" style="13" bestFit="1" customWidth="1"/>
    <col min="6920" max="6920" width="9.21875" style="13"/>
    <col min="6921" max="6921" width="23.21875" style="13" customWidth="1"/>
    <col min="6922" max="7163" width="9.21875" style="13"/>
    <col min="7164" max="7164" width="6.44140625" style="13" bestFit="1" customWidth="1"/>
    <col min="7165" max="7166" width="15.77734375" style="13" bestFit="1" customWidth="1"/>
    <col min="7167" max="7167" width="22.21875" style="13" bestFit="1" customWidth="1"/>
    <col min="7168" max="7168" width="20.77734375" style="13" bestFit="1" customWidth="1"/>
    <col min="7169" max="7169" width="22.21875" style="13" bestFit="1" customWidth="1"/>
    <col min="7170" max="7170" width="25.21875" style="13" bestFit="1" customWidth="1"/>
    <col min="7171" max="7171" width="20.77734375" style="13" bestFit="1" customWidth="1"/>
    <col min="7172" max="7172" width="22.21875" style="13" bestFit="1" customWidth="1"/>
    <col min="7173" max="7173" width="19.21875" style="13" bestFit="1" customWidth="1"/>
    <col min="7174" max="7174" width="18" style="13" bestFit="1" customWidth="1"/>
    <col min="7175" max="7175" width="20.5546875" style="13" bestFit="1" customWidth="1"/>
    <col min="7176" max="7176" width="9.21875" style="13"/>
    <col min="7177" max="7177" width="23.21875" style="13" customWidth="1"/>
    <col min="7178" max="7419" width="9.21875" style="13"/>
    <col min="7420" max="7420" width="6.44140625" style="13" bestFit="1" customWidth="1"/>
    <col min="7421" max="7422" width="15.77734375" style="13" bestFit="1" customWidth="1"/>
    <col min="7423" max="7423" width="22.21875" style="13" bestFit="1" customWidth="1"/>
    <col min="7424" max="7424" width="20.77734375" style="13" bestFit="1" customWidth="1"/>
    <col min="7425" max="7425" width="22.21875" style="13" bestFit="1" customWidth="1"/>
    <col min="7426" max="7426" width="25.21875" style="13" bestFit="1" customWidth="1"/>
    <col min="7427" max="7427" width="20.77734375" style="13" bestFit="1" customWidth="1"/>
    <col min="7428" max="7428" width="22.21875" style="13" bestFit="1" customWidth="1"/>
    <col min="7429" max="7429" width="19.21875" style="13" bestFit="1" customWidth="1"/>
    <col min="7430" max="7430" width="18" style="13" bestFit="1" customWidth="1"/>
    <col min="7431" max="7431" width="20.5546875" style="13" bestFit="1" customWidth="1"/>
    <col min="7432" max="7432" width="9.21875" style="13"/>
    <col min="7433" max="7433" width="23.21875" style="13" customWidth="1"/>
    <col min="7434" max="7675" width="9.21875" style="13"/>
    <col min="7676" max="7676" width="6.44140625" style="13" bestFit="1" customWidth="1"/>
    <col min="7677" max="7678" width="15.77734375" style="13" bestFit="1" customWidth="1"/>
    <col min="7679" max="7679" width="22.21875" style="13" bestFit="1" customWidth="1"/>
    <col min="7680" max="7680" width="20.77734375" style="13" bestFit="1" customWidth="1"/>
    <col min="7681" max="7681" width="22.21875" style="13" bestFit="1" customWidth="1"/>
    <col min="7682" max="7682" width="25.21875" style="13" bestFit="1" customWidth="1"/>
    <col min="7683" max="7683" width="20.77734375" style="13" bestFit="1" customWidth="1"/>
    <col min="7684" max="7684" width="22.21875" style="13" bestFit="1" customWidth="1"/>
    <col min="7685" max="7685" width="19.21875" style="13" bestFit="1" customWidth="1"/>
    <col min="7686" max="7686" width="18" style="13" bestFit="1" customWidth="1"/>
    <col min="7687" max="7687" width="20.5546875" style="13" bestFit="1" customWidth="1"/>
    <col min="7688" max="7688" width="9.21875" style="13"/>
    <col min="7689" max="7689" width="23.21875" style="13" customWidth="1"/>
    <col min="7690" max="7931" width="9.21875" style="13"/>
    <col min="7932" max="7932" width="6.44140625" style="13" bestFit="1" customWidth="1"/>
    <col min="7933" max="7934" width="15.77734375" style="13" bestFit="1" customWidth="1"/>
    <col min="7935" max="7935" width="22.21875" style="13" bestFit="1" customWidth="1"/>
    <col min="7936" max="7936" width="20.77734375" style="13" bestFit="1" customWidth="1"/>
    <col min="7937" max="7937" width="22.21875" style="13" bestFit="1" customWidth="1"/>
    <col min="7938" max="7938" width="25.21875" style="13" bestFit="1" customWidth="1"/>
    <col min="7939" max="7939" width="20.77734375" style="13" bestFit="1" customWidth="1"/>
    <col min="7940" max="7940" width="22.21875" style="13" bestFit="1" customWidth="1"/>
    <col min="7941" max="7941" width="19.21875" style="13" bestFit="1" customWidth="1"/>
    <col min="7942" max="7942" width="18" style="13" bestFit="1" customWidth="1"/>
    <col min="7943" max="7943" width="20.5546875" style="13" bestFit="1" customWidth="1"/>
    <col min="7944" max="7944" width="9.21875" style="13"/>
    <col min="7945" max="7945" width="23.21875" style="13" customWidth="1"/>
    <col min="7946" max="8187" width="9.21875" style="13"/>
    <col min="8188" max="8188" width="6.44140625" style="13" bestFit="1" customWidth="1"/>
    <col min="8189" max="8190" width="15.77734375" style="13" bestFit="1" customWidth="1"/>
    <col min="8191" max="8191" width="22.21875" style="13" bestFit="1" customWidth="1"/>
    <col min="8192" max="8192" width="20.77734375" style="13" bestFit="1" customWidth="1"/>
    <col min="8193" max="8193" width="22.21875" style="13" bestFit="1" customWidth="1"/>
    <col min="8194" max="8194" width="25.21875" style="13" bestFit="1" customWidth="1"/>
    <col min="8195" max="8195" width="20.77734375" style="13" bestFit="1" customWidth="1"/>
    <col min="8196" max="8196" width="22.21875" style="13" bestFit="1" customWidth="1"/>
    <col min="8197" max="8197" width="19.21875" style="13" bestFit="1" customWidth="1"/>
    <col min="8198" max="8198" width="18" style="13" bestFit="1" customWidth="1"/>
    <col min="8199" max="8199" width="20.5546875" style="13" bestFit="1" customWidth="1"/>
    <col min="8200" max="8200" width="9.21875" style="13"/>
    <col min="8201" max="8201" width="23.21875" style="13" customWidth="1"/>
    <col min="8202" max="8443" width="9.21875" style="13"/>
    <col min="8444" max="8444" width="6.44140625" style="13" bestFit="1" customWidth="1"/>
    <col min="8445" max="8446" width="15.77734375" style="13" bestFit="1" customWidth="1"/>
    <col min="8447" max="8447" width="22.21875" style="13" bestFit="1" customWidth="1"/>
    <col min="8448" max="8448" width="20.77734375" style="13" bestFit="1" customWidth="1"/>
    <col min="8449" max="8449" width="22.21875" style="13" bestFit="1" customWidth="1"/>
    <col min="8450" max="8450" width="25.21875" style="13" bestFit="1" customWidth="1"/>
    <col min="8451" max="8451" width="20.77734375" style="13" bestFit="1" customWidth="1"/>
    <col min="8452" max="8452" width="22.21875" style="13" bestFit="1" customWidth="1"/>
    <col min="8453" max="8453" width="19.21875" style="13" bestFit="1" customWidth="1"/>
    <col min="8454" max="8454" width="18" style="13" bestFit="1" customWidth="1"/>
    <col min="8455" max="8455" width="20.5546875" style="13" bestFit="1" customWidth="1"/>
    <col min="8456" max="8456" width="9.21875" style="13"/>
    <col min="8457" max="8457" width="23.21875" style="13" customWidth="1"/>
    <col min="8458" max="8699" width="9.21875" style="13"/>
    <col min="8700" max="8700" width="6.44140625" style="13" bestFit="1" customWidth="1"/>
    <col min="8701" max="8702" width="15.77734375" style="13" bestFit="1" customWidth="1"/>
    <col min="8703" max="8703" width="22.21875" style="13" bestFit="1" customWidth="1"/>
    <col min="8704" max="8704" width="20.77734375" style="13" bestFit="1" customWidth="1"/>
    <col min="8705" max="8705" width="22.21875" style="13" bestFit="1" customWidth="1"/>
    <col min="8706" max="8706" width="25.21875" style="13" bestFit="1" customWidth="1"/>
    <col min="8707" max="8707" width="20.77734375" style="13" bestFit="1" customWidth="1"/>
    <col min="8708" max="8708" width="22.21875" style="13" bestFit="1" customWidth="1"/>
    <col min="8709" max="8709" width="19.21875" style="13" bestFit="1" customWidth="1"/>
    <col min="8710" max="8710" width="18" style="13" bestFit="1" customWidth="1"/>
    <col min="8711" max="8711" width="20.5546875" style="13" bestFit="1" customWidth="1"/>
    <col min="8712" max="8712" width="9.21875" style="13"/>
    <col min="8713" max="8713" width="23.21875" style="13" customWidth="1"/>
    <col min="8714" max="8955" width="9.21875" style="13"/>
    <col min="8956" max="8956" width="6.44140625" style="13" bestFit="1" customWidth="1"/>
    <col min="8957" max="8958" width="15.77734375" style="13" bestFit="1" customWidth="1"/>
    <col min="8959" max="8959" width="22.21875" style="13" bestFit="1" customWidth="1"/>
    <col min="8960" max="8960" width="20.77734375" style="13" bestFit="1" customWidth="1"/>
    <col min="8961" max="8961" width="22.21875" style="13" bestFit="1" customWidth="1"/>
    <col min="8962" max="8962" width="25.21875" style="13" bestFit="1" customWidth="1"/>
    <col min="8963" max="8963" width="20.77734375" style="13" bestFit="1" customWidth="1"/>
    <col min="8964" max="8964" width="22.21875" style="13" bestFit="1" customWidth="1"/>
    <col min="8965" max="8965" width="19.21875" style="13" bestFit="1" customWidth="1"/>
    <col min="8966" max="8966" width="18" style="13" bestFit="1" customWidth="1"/>
    <col min="8967" max="8967" width="20.5546875" style="13" bestFit="1" customWidth="1"/>
    <col min="8968" max="8968" width="9.21875" style="13"/>
    <col min="8969" max="8969" width="23.21875" style="13" customWidth="1"/>
    <col min="8970" max="9211" width="9.21875" style="13"/>
    <col min="9212" max="9212" width="6.44140625" style="13" bestFit="1" customWidth="1"/>
    <col min="9213" max="9214" width="15.77734375" style="13" bestFit="1" customWidth="1"/>
    <col min="9215" max="9215" width="22.21875" style="13" bestFit="1" customWidth="1"/>
    <col min="9216" max="9216" width="20.77734375" style="13" bestFit="1" customWidth="1"/>
    <col min="9217" max="9217" width="22.21875" style="13" bestFit="1" customWidth="1"/>
    <col min="9218" max="9218" width="25.21875" style="13" bestFit="1" customWidth="1"/>
    <col min="9219" max="9219" width="20.77734375" style="13" bestFit="1" customWidth="1"/>
    <col min="9220" max="9220" width="22.21875" style="13" bestFit="1" customWidth="1"/>
    <col min="9221" max="9221" width="19.21875" style="13" bestFit="1" customWidth="1"/>
    <col min="9222" max="9222" width="18" style="13" bestFit="1" customWidth="1"/>
    <col min="9223" max="9223" width="20.5546875" style="13" bestFit="1" customWidth="1"/>
    <col min="9224" max="9224" width="9.21875" style="13"/>
    <col min="9225" max="9225" width="23.21875" style="13" customWidth="1"/>
    <col min="9226" max="9467" width="9.21875" style="13"/>
    <col min="9468" max="9468" width="6.44140625" style="13" bestFit="1" customWidth="1"/>
    <col min="9469" max="9470" width="15.77734375" style="13" bestFit="1" customWidth="1"/>
    <col min="9471" max="9471" width="22.21875" style="13" bestFit="1" customWidth="1"/>
    <col min="9472" max="9472" width="20.77734375" style="13" bestFit="1" customWidth="1"/>
    <col min="9473" max="9473" width="22.21875" style="13" bestFit="1" customWidth="1"/>
    <col min="9474" max="9474" width="25.21875" style="13" bestFit="1" customWidth="1"/>
    <col min="9475" max="9475" width="20.77734375" style="13" bestFit="1" customWidth="1"/>
    <col min="9476" max="9476" width="22.21875" style="13" bestFit="1" customWidth="1"/>
    <col min="9477" max="9477" width="19.21875" style="13" bestFit="1" customWidth="1"/>
    <col min="9478" max="9478" width="18" style="13" bestFit="1" customWidth="1"/>
    <col min="9479" max="9479" width="20.5546875" style="13" bestFit="1" customWidth="1"/>
    <col min="9480" max="9480" width="9.21875" style="13"/>
    <col min="9481" max="9481" width="23.21875" style="13" customWidth="1"/>
    <col min="9482" max="9723" width="9.21875" style="13"/>
    <col min="9724" max="9724" width="6.44140625" style="13" bestFit="1" customWidth="1"/>
    <col min="9725" max="9726" width="15.77734375" style="13" bestFit="1" customWidth="1"/>
    <col min="9727" max="9727" width="22.21875" style="13" bestFit="1" customWidth="1"/>
    <col min="9728" max="9728" width="20.77734375" style="13" bestFit="1" customWidth="1"/>
    <col min="9729" max="9729" width="22.21875" style="13" bestFit="1" customWidth="1"/>
    <col min="9730" max="9730" width="25.21875" style="13" bestFit="1" customWidth="1"/>
    <col min="9731" max="9731" width="20.77734375" style="13" bestFit="1" customWidth="1"/>
    <col min="9732" max="9732" width="22.21875" style="13" bestFit="1" customWidth="1"/>
    <col min="9733" max="9733" width="19.21875" style="13" bestFit="1" customWidth="1"/>
    <col min="9734" max="9734" width="18" style="13" bestFit="1" customWidth="1"/>
    <col min="9735" max="9735" width="20.5546875" style="13" bestFit="1" customWidth="1"/>
    <col min="9736" max="9736" width="9.21875" style="13"/>
    <col min="9737" max="9737" width="23.21875" style="13" customWidth="1"/>
    <col min="9738" max="9979" width="9.21875" style="13"/>
    <col min="9980" max="9980" width="6.44140625" style="13" bestFit="1" customWidth="1"/>
    <col min="9981" max="9982" width="15.77734375" style="13" bestFit="1" customWidth="1"/>
    <col min="9983" max="9983" width="22.21875" style="13" bestFit="1" customWidth="1"/>
    <col min="9984" max="9984" width="20.77734375" style="13" bestFit="1" customWidth="1"/>
    <col min="9985" max="9985" width="22.21875" style="13" bestFit="1" customWidth="1"/>
    <col min="9986" max="9986" width="25.21875" style="13" bestFit="1" customWidth="1"/>
    <col min="9987" max="9987" width="20.77734375" style="13" bestFit="1" customWidth="1"/>
    <col min="9988" max="9988" width="22.21875" style="13" bestFit="1" customWidth="1"/>
    <col min="9989" max="9989" width="19.21875" style="13" bestFit="1" customWidth="1"/>
    <col min="9990" max="9990" width="18" style="13" bestFit="1" customWidth="1"/>
    <col min="9991" max="9991" width="20.5546875" style="13" bestFit="1" customWidth="1"/>
    <col min="9992" max="9992" width="9.21875" style="13"/>
    <col min="9993" max="9993" width="23.21875" style="13" customWidth="1"/>
    <col min="9994" max="10235" width="9.21875" style="13"/>
    <col min="10236" max="10236" width="6.44140625" style="13" bestFit="1" customWidth="1"/>
    <col min="10237" max="10238" width="15.77734375" style="13" bestFit="1" customWidth="1"/>
    <col min="10239" max="10239" width="22.21875" style="13" bestFit="1" customWidth="1"/>
    <col min="10240" max="10240" width="20.77734375" style="13" bestFit="1" customWidth="1"/>
    <col min="10241" max="10241" width="22.21875" style="13" bestFit="1" customWidth="1"/>
    <col min="10242" max="10242" width="25.21875" style="13" bestFit="1" customWidth="1"/>
    <col min="10243" max="10243" width="20.77734375" style="13" bestFit="1" customWidth="1"/>
    <col min="10244" max="10244" width="22.21875" style="13" bestFit="1" customWidth="1"/>
    <col min="10245" max="10245" width="19.21875" style="13" bestFit="1" customWidth="1"/>
    <col min="10246" max="10246" width="18" style="13" bestFit="1" customWidth="1"/>
    <col min="10247" max="10247" width="20.5546875" style="13" bestFit="1" customWidth="1"/>
    <col min="10248" max="10248" width="9.21875" style="13"/>
    <col min="10249" max="10249" width="23.21875" style="13" customWidth="1"/>
    <col min="10250" max="10491" width="9.21875" style="13"/>
    <col min="10492" max="10492" width="6.44140625" style="13" bestFit="1" customWidth="1"/>
    <col min="10493" max="10494" width="15.77734375" style="13" bestFit="1" customWidth="1"/>
    <col min="10495" max="10495" width="22.21875" style="13" bestFit="1" customWidth="1"/>
    <col min="10496" max="10496" width="20.77734375" style="13" bestFit="1" customWidth="1"/>
    <col min="10497" max="10497" width="22.21875" style="13" bestFit="1" customWidth="1"/>
    <col min="10498" max="10498" width="25.21875" style="13" bestFit="1" customWidth="1"/>
    <col min="10499" max="10499" width="20.77734375" style="13" bestFit="1" customWidth="1"/>
    <col min="10500" max="10500" width="22.21875" style="13" bestFit="1" customWidth="1"/>
    <col min="10501" max="10501" width="19.21875" style="13" bestFit="1" customWidth="1"/>
    <col min="10502" max="10502" width="18" style="13" bestFit="1" customWidth="1"/>
    <col min="10503" max="10503" width="20.5546875" style="13" bestFit="1" customWidth="1"/>
    <col min="10504" max="10504" width="9.21875" style="13"/>
    <col min="10505" max="10505" width="23.21875" style="13" customWidth="1"/>
    <col min="10506" max="10747" width="9.21875" style="13"/>
    <col min="10748" max="10748" width="6.44140625" style="13" bestFit="1" customWidth="1"/>
    <col min="10749" max="10750" width="15.77734375" style="13" bestFit="1" customWidth="1"/>
    <col min="10751" max="10751" width="22.21875" style="13" bestFit="1" customWidth="1"/>
    <col min="10752" max="10752" width="20.77734375" style="13" bestFit="1" customWidth="1"/>
    <col min="10753" max="10753" width="22.21875" style="13" bestFit="1" customWidth="1"/>
    <col min="10754" max="10754" width="25.21875" style="13" bestFit="1" customWidth="1"/>
    <col min="10755" max="10755" width="20.77734375" style="13" bestFit="1" customWidth="1"/>
    <col min="10756" max="10756" width="22.21875" style="13" bestFit="1" customWidth="1"/>
    <col min="10757" max="10757" width="19.21875" style="13" bestFit="1" customWidth="1"/>
    <col min="10758" max="10758" width="18" style="13" bestFit="1" customWidth="1"/>
    <col min="10759" max="10759" width="20.5546875" style="13" bestFit="1" customWidth="1"/>
    <col min="10760" max="10760" width="9.21875" style="13"/>
    <col min="10761" max="10761" width="23.21875" style="13" customWidth="1"/>
    <col min="10762" max="11003" width="9.21875" style="13"/>
    <col min="11004" max="11004" width="6.44140625" style="13" bestFit="1" customWidth="1"/>
    <col min="11005" max="11006" width="15.77734375" style="13" bestFit="1" customWidth="1"/>
    <col min="11007" max="11007" width="22.21875" style="13" bestFit="1" customWidth="1"/>
    <col min="11008" max="11008" width="20.77734375" style="13" bestFit="1" customWidth="1"/>
    <col min="11009" max="11009" width="22.21875" style="13" bestFit="1" customWidth="1"/>
    <col min="11010" max="11010" width="25.21875" style="13" bestFit="1" customWidth="1"/>
    <col min="11011" max="11011" width="20.77734375" style="13" bestFit="1" customWidth="1"/>
    <col min="11012" max="11012" width="22.21875" style="13" bestFit="1" customWidth="1"/>
    <col min="11013" max="11013" width="19.21875" style="13" bestFit="1" customWidth="1"/>
    <col min="11014" max="11014" width="18" style="13" bestFit="1" customWidth="1"/>
    <col min="11015" max="11015" width="20.5546875" style="13" bestFit="1" customWidth="1"/>
    <col min="11016" max="11016" width="9.21875" style="13"/>
    <col min="11017" max="11017" width="23.21875" style="13" customWidth="1"/>
    <col min="11018" max="11259" width="9.21875" style="13"/>
    <col min="11260" max="11260" width="6.44140625" style="13" bestFit="1" customWidth="1"/>
    <col min="11261" max="11262" width="15.77734375" style="13" bestFit="1" customWidth="1"/>
    <col min="11263" max="11263" width="22.21875" style="13" bestFit="1" customWidth="1"/>
    <col min="11264" max="11264" width="20.77734375" style="13" bestFit="1" customWidth="1"/>
    <col min="11265" max="11265" width="22.21875" style="13" bestFit="1" customWidth="1"/>
    <col min="11266" max="11266" width="25.21875" style="13" bestFit="1" customWidth="1"/>
    <col min="11267" max="11267" width="20.77734375" style="13" bestFit="1" customWidth="1"/>
    <col min="11268" max="11268" width="22.21875" style="13" bestFit="1" customWidth="1"/>
    <col min="11269" max="11269" width="19.21875" style="13" bestFit="1" customWidth="1"/>
    <col min="11270" max="11270" width="18" style="13" bestFit="1" customWidth="1"/>
    <col min="11271" max="11271" width="20.5546875" style="13" bestFit="1" customWidth="1"/>
    <col min="11272" max="11272" width="9.21875" style="13"/>
    <col min="11273" max="11273" width="23.21875" style="13" customWidth="1"/>
    <col min="11274" max="11515" width="9.21875" style="13"/>
    <col min="11516" max="11516" width="6.44140625" style="13" bestFit="1" customWidth="1"/>
    <col min="11517" max="11518" width="15.77734375" style="13" bestFit="1" customWidth="1"/>
    <col min="11519" max="11519" width="22.21875" style="13" bestFit="1" customWidth="1"/>
    <col min="11520" max="11520" width="20.77734375" style="13" bestFit="1" customWidth="1"/>
    <col min="11521" max="11521" width="22.21875" style="13" bestFit="1" customWidth="1"/>
    <col min="11522" max="11522" width="25.21875" style="13" bestFit="1" customWidth="1"/>
    <col min="11523" max="11523" width="20.77734375" style="13" bestFit="1" customWidth="1"/>
    <col min="11524" max="11524" width="22.21875" style="13" bestFit="1" customWidth="1"/>
    <col min="11525" max="11525" width="19.21875" style="13" bestFit="1" customWidth="1"/>
    <col min="11526" max="11526" width="18" style="13" bestFit="1" customWidth="1"/>
    <col min="11527" max="11527" width="20.5546875" style="13" bestFit="1" customWidth="1"/>
    <col min="11528" max="11528" width="9.21875" style="13"/>
    <col min="11529" max="11529" width="23.21875" style="13" customWidth="1"/>
    <col min="11530" max="11771" width="9.21875" style="13"/>
    <col min="11772" max="11772" width="6.44140625" style="13" bestFit="1" customWidth="1"/>
    <col min="11773" max="11774" width="15.77734375" style="13" bestFit="1" customWidth="1"/>
    <col min="11775" max="11775" width="22.21875" style="13" bestFit="1" customWidth="1"/>
    <col min="11776" max="11776" width="20.77734375" style="13" bestFit="1" customWidth="1"/>
    <col min="11777" max="11777" width="22.21875" style="13" bestFit="1" customWidth="1"/>
    <col min="11778" max="11778" width="25.21875" style="13" bestFit="1" customWidth="1"/>
    <col min="11779" max="11779" width="20.77734375" style="13" bestFit="1" customWidth="1"/>
    <col min="11780" max="11780" width="22.21875" style="13" bestFit="1" customWidth="1"/>
    <col min="11781" max="11781" width="19.21875" style="13" bestFit="1" customWidth="1"/>
    <col min="11782" max="11782" width="18" style="13" bestFit="1" customWidth="1"/>
    <col min="11783" max="11783" width="20.5546875" style="13" bestFit="1" customWidth="1"/>
    <col min="11784" max="11784" width="9.21875" style="13"/>
    <col min="11785" max="11785" width="23.21875" style="13" customWidth="1"/>
    <col min="11786" max="12027" width="9.21875" style="13"/>
    <col min="12028" max="12028" width="6.44140625" style="13" bestFit="1" customWidth="1"/>
    <col min="12029" max="12030" width="15.77734375" style="13" bestFit="1" customWidth="1"/>
    <col min="12031" max="12031" width="22.21875" style="13" bestFit="1" customWidth="1"/>
    <col min="12032" max="12032" width="20.77734375" style="13" bestFit="1" customWidth="1"/>
    <col min="12033" max="12033" width="22.21875" style="13" bestFit="1" customWidth="1"/>
    <col min="12034" max="12034" width="25.21875" style="13" bestFit="1" customWidth="1"/>
    <col min="12035" max="12035" width="20.77734375" style="13" bestFit="1" customWidth="1"/>
    <col min="12036" max="12036" width="22.21875" style="13" bestFit="1" customWidth="1"/>
    <col min="12037" max="12037" width="19.21875" style="13" bestFit="1" customWidth="1"/>
    <col min="12038" max="12038" width="18" style="13" bestFit="1" customWidth="1"/>
    <col min="12039" max="12039" width="20.5546875" style="13" bestFit="1" customWidth="1"/>
    <col min="12040" max="12040" width="9.21875" style="13"/>
    <col min="12041" max="12041" width="23.21875" style="13" customWidth="1"/>
    <col min="12042" max="12283" width="9.21875" style="13"/>
    <col min="12284" max="12284" width="6.44140625" style="13" bestFit="1" customWidth="1"/>
    <col min="12285" max="12286" width="15.77734375" style="13" bestFit="1" customWidth="1"/>
    <col min="12287" max="12287" width="22.21875" style="13" bestFit="1" customWidth="1"/>
    <col min="12288" max="12288" width="20.77734375" style="13" bestFit="1" customWidth="1"/>
    <col min="12289" max="12289" width="22.21875" style="13" bestFit="1" customWidth="1"/>
    <col min="12290" max="12290" width="25.21875" style="13" bestFit="1" customWidth="1"/>
    <col min="12291" max="12291" width="20.77734375" style="13" bestFit="1" customWidth="1"/>
    <col min="12292" max="12292" width="22.21875" style="13" bestFit="1" customWidth="1"/>
    <col min="12293" max="12293" width="19.21875" style="13" bestFit="1" customWidth="1"/>
    <col min="12294" max="12294" width="18" style="13" bestFit="1" customWidth="1"/>
    <col min="12295" max="12295" width="20.5546875" style="13" bestFit="1" customWidth="1"/>
    <col min="12296" max="12296" width="9.21875" style="13"/>
    <col min="12297" max="12297" width="23.21875" style="13" customWidth="1"/>
    <col min="12298" max="12539" width="9.21875" style="13"/>
    <col min="12540" max="12540" width="6.44140625" style="13" bestFit="1" customWidth="1"/>
    <col min="12541" max="12542" width="15.77734375" style="13" bestFit="1" customWidth="1"/>
    <col min="12543" max="12543" width="22.21875" style="13" bestFit="1" customWidth="1"/>
    <col min="12544" max="12544" width="20.77734375" style="13" bestFit="1" customWidth="1"/>
    <col min="12545" max="12545" width="22.21875" style="13" bestFit="1" customWidth="1"/>
    <col min="12546" max="12546" width="25.21875" style="13" bestFit="1" customWidth="1"/>
    <col min="12547" max="12547" width="20.77734375" style="13" bestFit="1" customWidth="1"/>
    <col min="12548" max="12548" width="22.21875" style="13" bestFit="1" customWidth="1"/>
    <col min="12549" max="12549" width="19.21875" style="13" bestFit="1" customWidth="1"/>
    <col min="12550" max="12550" width="18" style="13" bestFit="1" customWidth="1"/>
    <col min="12551" max="12551" width="20.5546875" style="13" bestFit="1" customWidth="1"/>
    <col min="12552" max="12552" width="9.21875" style="13"/>
    <col min="12553" max="12553" width="23.21875" style="13" customWidth="1"/>
    <col min="12554" max="12795" width="9.21875" style="13"/>
    <col min="12796" max="12796" width="6.44140625" style="13" bestFit="1" customWidth="1"/>
    <col min="12797" max="12798" width="15.77734375" style="13" bestFit="1" customWidth="1"/>
    <col min="12799" max="12799" width="22.21875" style="13" bestFit="1" customWidth="1"/>
    <col min="12800" max="12800" width="20.77734375" style="13" bestFit="1" customWidth="1"/>
    <col min="12801" max="12801" width="22.21875" style="13" bestFit="1" customWidth="1"/>
    <col min="12802" max="12802" width="25.21875" style="13" bestFit="1" customWidth="1"/>
    <col min="12803" max="12803" width="20.77734375" style="13" bestFit="1" customWidth="1"/>
    <col min="12804" max="12804" width="22.21875" style="13" bestFit="1" customWidth="1"/>
    <col min="12805" max="12805" width="19.21875" style="13" bestFit="1" customWidth="1"/>
    <col min="12806" max="12806" width="18" style="13" bestFit="1" customWidth="1"/>
    <col min="12807" max="12807" width="20.5546875" style="13" bestFit="1" customWidth="1"/>
    <col min="12808" max="12808" width="9.21875" style="13"/>
    <col min="12809" max="12809" width="23.21875" style="13" customWidth="1"/>
    <col min="12810" max="13051" width="9.21875" style="13"/>
    <col min="13052" max="13052" width="6.44140625" style="13" bestFit="1" customWidth="1"/>
    <col min="13053" max="13054" width="15.77734375" style="13" bestFit="1" customWidth="1"/>
    <col min="13055" max="13055" width="22.21875" style="13" bestFit="1" customWidth="1"/>
    <col min="13056" max="13056" width="20.77734375" style="13" bestFit="1" customWidth="1"/>
    <col min="13057" max="13057" width="22.21875" style="13" bestFit="1" customWidth="1"/>
    <col min="13058" max="13058" width="25.21875" style="13" bestFit="1" customWidth="1"/>
    <col min="13059" max="13059" width="20.77734375" style="13" bestFit="1" customWidth="1"/>
    <col min="13060" max="13060" width="22.21875" style="13" bestFit="1" customWidth="1"/>
    <col min="13061" max="13061" width="19.21875" style="13" bestFit="1" customWidth="1"/>
    <col min="13062" max="13062" width="18" style="13" bestFit="1" customWidth="1"/>
    <col min="13063" max="13063" width="20.5546875" style="13" bestFit="1" customWidth="1"/>
    <col min="13064" max="13064" width="9.21875" style="13"/>
    <col min="13065" max="13065" width="23.21875" style="13" customWidth="1"/>
    <col min="13066" max="13307" width="9.21875" style="13"/>
    <col min="13308" max="13308" width="6.44140625" style="13" bestFit="1" customWidth="1"/>
    <col min="13309" max="13310" width="15.77734375" style="13" bestFit="1" customWidth="1"/>
    <col min="13311" max="13311" width="22.21875" style="13" bestFit="1" customWidth="1"/>
    <col min="13312" max="13312" width="20.77734375" style="13" bestFit="1" customWidth="1"/>
    <col min="13313" max="13313" width="22.21875" style="13" bestFit="1" customWidth="1"/>
    <col min="13314" max="13314" width="25.21875" style="13" bestFit="1" customWidth="1"/>
    <col min="13315" max="13315" width="20.77734375" style="13" bestFit="1" customWidth="1"/>
    <col min="13316" max="13316" width="22.21875" style="13" bestFit="1" customWidth="1"/>
    <col min="13317" max="13317" width="19.21875" style="13" bestFit="1" customWidth="1"/>
    <col min="13318" max="13318" width="18" style="13" bestFit="1" customWidth="1"/>
    <col min="13319" max="13319" width="20.5546875" style="13" bestFit="1" customWidth="1"/>
    <col min="13320" max="13320" width="9.21875" style="13"/>
    <col min="13321" max="13321" width="23.21875" style="13" customWidth="1"/>
    <col min="13322" max="13563" width="9.21875" style="13"/>
    <col min="13564" max="13564" width="6.44140625" style="13" bestFit="1" customWidth="1"/>
    <col min="13565" max="13566" width="15.77734375" style="13" bestFit="1" customWidth="1"/>
    <col min="13567" max="13567" width="22.21875" style="13" bestFit="1" customWidth="1"/>
    <col min="13568" max="13568" width="20.77734375" style="13" bestFit="1" customWidth="1"/>
    <col min="13569" max="13569" width="22.21875" style="13" bestFit="1" customWidth="1"/>
    <col min="13570" max="13570" width="25.21875" style="13" bestFit="1" customWidth="1"/>
    <col min="13571" max="13571" width="20.77734375" style="13" bestFit="1" customWidth="1"/>
    <col min="13572" max="13572" width="22.21875" style="13" bestFit="1" customWidth="1"/>
    <col min="13573" max="13573" width="19.21875" style="13" bestFit="1" customWidth="1"/>
    <col min="13574" max="13574" width="18" style="13" bestFit="1" customWidth="1"/>
    <col min="13575" max="13575" width="20.5546875" style="13" bestFit="1" customWidth="1"/>
    <col min="13576" max="13576" width="9.21875" style="13"/>
    <col min="13577" max="13577" width="23.21875" style="13" customWidth="1"/>
    <col min="13578" max="13819" width="9.21875" style="13"/>
    <col min="13820" max="13820" width="6.44140625" style="13" bestFit="1" customWidth="1"/>
    <col min="13821" max="13822" width="15.77734375" style="13" bestFit="1" customWidth="1"/>
    <col min="13823" max="13823" width="22.21875" style="13" bestFit="1" customWidth="1"/>
    <col min="13824" max="13824" width="20.77734375" style="13" bestFit="1" customWidth="1"/>
    <col min="13825" max="13825" width="22.21875" style="13" bestFit="1" customWidth="1"/>
    <col min="13826" max="13826" width="25.21875" style="13" bestFit="1" customWidth="1"/>
    <col min="13827" max="13827" width="20.77734375" style="13" bestFit="1" customWidth="1"/>
    <col min="13828" max="13828" width="22.21875" style="13" bestFit="1" customWidth="1"/>
    <col min="13829" max="13829" width="19.21875" style="13" bestFit="1" customWidth="1"/>
    <col min="13830" max="13830" width="18" style="13" bestFit="1" customWidth="1"/>
    <col min="13831" max="13831" width="20.5546875" style="13" bestFit="1" customWidth="1"/>
    <col min="13832" max="13832" width="9.21875" style="13"/>
    <col min="13833" max="13833" width="23.21875" style="13" customWidth="1"/>
    <col min="13834" max="14075" width="9.21875" style="13"/>
    <col min="14076" max="14076" width="6.44140625" style="13" bestFit="1" customWidth="1"/>
    <col min="14077" max="14078" width="15.77734375" style="13" bestFit="1" customWidth="1"/>
    <col min="14079" max="14079" width="22.21875" style="13" bestFit="1" customWidth="1"/>
    <col min="14080" max="14080" width="20.77734375" style="13" bestFit="1" customWidth="1"/>
    <col min="14081" max="14081" width="22.21875" style="13" bestFit="1" customWidth="1"/>
    <col min="14082" max="14082" width="25.21875" style="13" bestFit="1" customWidth="1"/>
    <col min="14083" max="14083" width="20.77734375" style="13" bestFit="1" customWidth="1"/>
    <col min="14084" max="14084" width="22.21875" style="13" bestFit="1" customWidth="1"/>
    <col min="14085" max="14085" width="19.21875" style="13" bestFit="1" customWidth="1"/>
    <col min="14086" max="14086" width="18" style="13" bestFit="1" customWidth="1"/>
    <col min="14087" max="14087" width="20.5546875" style="13" bestFit="1" customWidth="1"/>
    <col min="14088" max="14088" width="9.21875" style="13"/>
    <col min="14089" max="14089" width="23.21875" style="13" customWidth="1"/>
    <col min="14090" max="14331" width="9.21875" style="13"/>
    <col min="14332" max="14332" width="6.44140625" style="13" bestFit="1" customWidth="1"/>
    <col min="14333" max="14334" width="15.77734375" style="13" bestFit="1" customWidth="1"/>
    <col min="14335" max="14335" width="22.21875" style="13" bestFit="1" customWidth="1"/>
    <col min="14336" max="14336" width="20.77734375" style="13" bestFit="1" customWidth="1"/>
    <col min="14337" max="14337" width="22.21875" style="13" bestFit="1" customWidth="1"/>
    <col min="14338" max="14338" width="25.21875" style="13" bestFit="1" customWidth="1"/>
    <col min="14339" max="14339" width="20.77734375" style="13" bestFit="1" customWidth="1"/>
    <col min="14340" max="14340" width="22.21875" style="13" bestFit="1" customWidth="1"/>
    <col min="14341" max="14341" width="19.21875" style="13" bestFit="1" customWidth="1"/>
    <col min="14342" max="14342" width="18" style="13" bestFit="1" customWidth="1"/>
    <col min="14343" max="14343" width="20.5546875" style="13" bestFit="1" customWidth="1"/>
    <col min="14344" max="14344" width="9.21875" style="13"/>
    <col min="14345" max="14345" width="23.21875" style="13" customWidth="1"/>
    <col min="14346" max="14587" width="9.21875" style="13"/>
    <col min="14588" max="14588" width="6.44140625" style="13" bestFit="1" customWidth="1"/>
    <col min="14589" max="14590" width="15.77734375" style="13" bestFit="1" customWidth="1"/>
    <col min="14591" max="14591" width="22.21875" style="13" bestFit="1" customWidth="1"/>
    <col min="14592" max="14592" width="20.77734375" style="13" bestFit="1" customWidth="1"/>
    <col min="14593" max="14593" width="22.21875" style="13" bestFit="1" customWidth="1"/>
    <col min="14594" max="14594" width="25.21875" style="13" bestFit="1" customWidth="1"/>
    <col min="14595" max="14595" width="20.77734375" style="13" bestFit="1" customWidth="1"/>
    <col min="14596" max="14596" width="22.21875" style="13" bestFit="1" customWidth="1"/>
    <col min="14597" max="14597" width="19.21875" style="13" bestFit="1" customWidth="1"/>
    <col min="14598" max="14598" width="18" style="13" bestFit="1" customWidth="1"/>
    <col min="14599" max="14599" width="20.5546875" style="13" bestFit="1" customWidth="1"/>
    <col min="14600" max="14600" width="9.21875" style="13"/>
    <col min="14601" max="14601" width="23.21875" style="13" customWidth="1"/>
    <col min="14602" max="14843" width="9.21875" style="13"/>
    <col min="14844" max="14844" width="6.44140625" style="13" bestFit="1" customWidth="1"/>
    <col min="14845" max="14846" width="15.77734375" style="13" bestFit="1" customWidth="1"/>
    <col min="14847" max="14847" width="22.21875" style="13" bestFit="1" customWidth="1"/>
    <col min="14848" max="14848" width="20.77734375" style="13" bestFit="1" customWidth="1"/>
    <col min="14849" max="14849" width="22.21875" style="13" bestFit="1" customWidth="1"/>
    <col min="14850" max="14850" width="25.21875" style="13" bestFit="1" customWidth="1"/>
    <col min="14851" max="14851" width="20.77734375" style="13" bestFit="1" customWidth="1"/>
    <col min="14852" max="14852" width="22.21875" style="13" bestFit="1" customWidth="1"/>
    <col min="14853" max="14853" width="19.21875" style="13" bestFit="1" customWidth="1"/>
    <col min="14854" max="14854" width="18" style="13" bestFit="1" customWidth="1"/>
    <col min="14855" max="14855" width="20.5546875" style="13" bestFit="1" customWidth="1"/>
    <col min="14856" max="14856" width="9.21875" style="13"/>
    <col min="14857" max="14857" width="23.21875" style="13" customWidth="1"/>
    <col min="14858" max="15099" width="9.21875" style="13"/>
    <col min="15100" max="15100" width="6.44140625" style="13" bestFit="1" customWidth="1"/>
    <col min="15101" max="15102" width="15.77734375" style="13" bestFit="1" customWidth="1"/>
    <col min="15103" max="15103" width="22.21875" style="13" bestFit="1" customWidth="1"/>
    <col min="15104" max="15104" width="20.77734375" style="13" bestFit="1" customWidth="1"/>
    <col min="15105" max="15105" width="22.21875" style="13" bestFit="1" customWidth="1"/>
    <col min="15106" max="15106" width="25.21875" style="13" bestFit="1" customWidth="1"/>
    <col min="15107" max="15107" width="20.77734375" style="13" bestFit="1" customWidth="1"/>
    <col min="15108" max="15108" width="22.21875" style="13" bestFit="1" customWidth="1"/>
    <col min="15109" max="15109" width="19.21875" style="13" bestFit="1" customWidth="1"/>
    <col min="15110" max="15110" width="18" style="13" bestFit="1" customWidth="1"/>
    <col min="15111" max="15111" width="20.5546875" style="13" bestFit="1" customWidth="1"/>
    <col min="15112" max="15112" width="9.21875" style="13"/>
    <col min="15113" max="15113" width="23.21875" style="13" customWidth="1"/>
    <col min="15114" max="15355" width="9.21875" style="13"/>
    <col min="15356" max="15356" width="6.44140625" style="13" bestFit="1" customWidth="1"/>
    <col min="15357" max="15358" width="15.77734375" style="13" bestFit="1" customWidth="1"/>
    <col min="15359" max="15359" width="22.21875" style="13" bestFit="1" customWidth="1"/>
    <col min="15360" max="15360" width="20.77734375" style="13" bestFit="1" customWidth="1"/>
    <col min="15361" max="15361" width="22.21875" style="13" bestFit="1" customWidth="1"/>
    <col min="15362" max="15362" width="25.21875" style="13" bestFit="1" customWidth="1"/>
    <col min="15363" max="15363" width="20.77734375" style="13" bestFit="1" customWidth="1"/>
    <col min="15364" max="15364" width="22.21875" style="13" bestFit="1" customWidth="1"/>
    <col min="15365" max="15365" width="19.21875" style="13" bestFit="1" customWidth="1"/>
    <col min="15366" max="15366" width="18" style="13" bestFit="1" customWidth="1"/>
    <col min="15367" max="15367" width="20.5546875" style="13" bestFit="1" customWidth="1"/>
    <col min="15368" max="15368" width="9.21875" style="13"/>
    <col min="15369" max="15369" width="23.21875" style="13" customWidth="1"/>
    <col min="15370" max="15611" width="9.21875" style="13"/>
    <col min="15612" max="15612" width="6.44140625" style="13" bestFit="1" customWidth="1"/>
    <col min="15613" max="15614" width="15.77734375" style="13" bestFit="1" customWidth="1"/>
    <col min="15615" max="15615" width="22.21875" style="13" bestFit="1" customWidth="1"/>
    <col min="15616" max="15616" width="20.77734375" style="13" bestFit="1" customWidth="1"/>
    <col min="15617" max="15617" width="22.21875" style="13" bestFit="1" customWidth="1"/>
    <col min="15618" max="15618" width="25.21875" style="13" bestFit="1" customWidth="1"/>
    <col min="15619" max="15619" width="20.77734375" style="13" bestFit="1" customWidth="1"/>
    <col min="15620" max="15620" width="22.21875" style="13" bestFit="1" customWidth="1"/>
    <col min="15621" max="15621" width="19.21875" style="13" bestFit="1" customWidth="1"/>
    <col min="15622" max="15622" width="18" style="13" bestFit="1" customWidth="1"/>
    <col min="15623" max="15623" width="20.5546875" style="13" bestFit="1" customWidth="1"/>
    <col min="15624" max="15624" width="9.21875" style="13"/>
    <col min="15625" max="15625" width="23.21875" style="13" customWidth="1"/>
    <col min="15626" max="15867" width="9.21875" style="13"/>
    <col min="15868" max="15868" width="6.44140625" style="13" bestFit="1" customWidth="1"/>
    <col min="15869" max="15870" width="15.77734375" style="13" bestFit="1" customWidth="1"/>
    <col min="15871" max="15871" width="22.21875" style="13" bestFit="1" customWidth="1"/>
    <col min="15872" max="15872" width="20.77734375" style="13" bestFit="1" customWidth="1"/>
    <col min="15873" max="15873" width="22.21875" style="13" bestFit="1" customWidth="1"/>
    <col min="15874" max="15874" width="25.21875" style="13" bestFit="1" customWidth="1"/>
    <col min="15875" max="15875" width="20.77734375" style="13" bestFit="1" customWidth="1"/>
    <col min="15876" max="15876" width="22.21875" style="13" bestFit="1" customWidth="1"/>
    <col min="15877" max="15877" width="19.21875" style="13" bestFit="1" customWidth="1"/>
    <col min="15878" max="15878" width="18" style="13" bestFit="1" customWidth="1"/>
    <col min="15879" max="15879" width="20.5546875" style="13" bestFit="1" customWidth="1"/>
    <col min="15880" max="15880" width="9.21875" style="13"/>
    <col min="15881" max="15881" width="23.21875" style="13" customWidth="1"/>
    <col min="15882" max="16123" width="9.21875" style="13"/>
    <col min="16124" max="16124" width="6.44140625" style="13" bestFit="1" customWidth="1"/>
    <col min="16125" max="16126" width="15.77734375" style="13" bestFit="1" customWidth="1"/>
    <col min="16127" max="16127" width="22.21875" style="13" bestFit="1" customWidth="1"/>
    <col min="16128" max="16128" width="20.77734375" style="13" bestFit="1" customWidth="1"/>
    <col min="16129" max="16129" width="22.21875" style="13" bestFit="1" customWidth="1"/>
    <col min="16130" max="16130" width="25.21875" style="13" bestFit="1" customWidth="1"/>
    <col min="16131" max="16131" width="20.77734375" style="13" bestFit="1" customWidth="1"/>
    <col min="16132" max="16132" width="22.21875" style="13" bestFit="1" customWidth="1"/>
    <col min="16133" max="16133" width="19.21875" style="13" bestFit="1" customWidth="1"/>
    <col min="16134" max="16134" width="18" style="13" bestFit="1" customWidth="1"/>
    <col min="16135" max="16135" width="20.5546875" style="13" bestFit="1" customWidth="1"/>
    <col min="16136" max="16136" width="9.21875" style="13"/>
    <col min="16137" max="16137" width="23.21875" style="13" customWidth="1"/>
    <col min="16138" max="16384" width="9.21875" style="13"/>
  </cols>
  <sheetData>
    <row r="1" spans="1:14" s="12" customFormat="1" ht="13.2" x14ac:dyDescent="0.25">
      <c r="A1" s="148"/>
      <c r="B1" s="148"/>
      <c r="C1" s="24"/>
      <c r="D1" s="104"/>
      <c r="G1" s="108"/>
      <c r="L1" s="108"/>
    </row>
    <row r="2" spans="1:14" ht="13.2" x14ac:dyDescent="0.25">
      <c r="A2" s="13">
        <v>1</v>
      </c>
      <c r="B2" s="13">
        <v>2</v>
      </c>
      <c r="C2" s="13">
        <v>3</v>
      </c>
      <c r="D2" s="98"/>
      <c r="E2" s="13">
        <v>4</v>
      </c>
      <c r="F2" s="13">
        <v>5</v>
      </c>
    </row>
    <row r="3" spans="1:14" s="16" customFormat="1" ht="13.2" x14ac:dyDescent="0.25">
      <c r="A3" s="14" t="s">
        <v>4</v>
      </c>
      <c r="B3" s="15"/>
      <c r="C3" s="15"/>
      <c r="D3" s="99"/>
      <c r="G3" s="109"/>
      <c r="H3" s="14" t="s">
        <v>4</v>
      </c>
      <c r="L3" s="109"/>
    </row>
    <row r="4" spans="1:14" s="19" customFormat="1" ht="16.2" thickBot="1" x14ac:dyDescent="0.4">
      <c r="A4" s="17" t="s">
        <v>89</v>
      </c>
      <c r="B4" s="18" t="s">
        <v>5</v>
      </c>
      <c r="C4" s="18" t="s">
        <v>6</v>
      </c>
      <c r="D4" s="105"/>
      <c r="E4" s="18" t="s">
        <v>80</v>
      </c>
      <c r="F4" s="18" t="s">
        <v>81</v>
      </c>
      <c r="G4" s="100"/>
      <c r="H4" s="17" t="s">
        <v>71</v>
      </c>
      <c r="I4" s="18" t="s">
        <v>5</v>
      </c>
      <c r="J4" s="18" t="s">
        <v>6</v>
      </c>
      <c r="K4" s="18" t="s">
        <v>80</v>
      </c>
      <c r="L4" s="100"/>
    </row>
    <row r="5" spans="1:14" s="20" customFormat="1" ht="13.8" thickTop="1" x14ac:dyDescent="0.25">
      <c r="D5" s="101"/>
      <c r="G5" s="101"/>
      <c r="L5" s="101"/>
    </row>
    <row r="6" spans="1:14" ht="13.8" thickBot="1" x14ac:dyDescent="0.3">
      <c r="A6" s="14">
        <f ca="1">Quotation!$B$12+Mort_Loading+Guar_Per</f>
        <v>77</v>
      </c>
      <c r="B6" s="23">
        <f ca="1">IF(OR(A6=0,B5=1),1,IF(Quotation!$B$2=Quotation!$F$5,VLOOKUP(A6,'Male Mortality'!$A$6:$B$110,2,FALSE),VLOOKUP(A6,'Female Mortality'!$A$6:$B$110,2,FALSE)))</f>
        <v>7.4630000000000002E-2</v>
      </c>
      <c r="C6" s="20">
        <f ca="1">1-B6</f>
        <v>0.92537000000000003</v>
      </c>
      <c r="D6" s="106"/>
      <c r="E6" s="30">
        <f ca="1">PRODUCT($C$6:C6)</f>
        <v>0.92537000000000003</v>
      </c>
      <c r="F6" s="30">
        <f ca="1">(1+Adj_disc_R)^-(A6-Quotation!$B$12-Guar_Per+1-E6)*E6</f>
        <v>0.91803670456398623</v>
      </c>
      <c r="G6" s="110"/>
      <c r="H6" s="14">
        <f ca="1">Quotation!$B$12+Mort_Loading</f>
        <v>67</v>
      </c>
      <c r="I6" s="30">
        <f ca="1">IF(OR(A6=0,B5=1),1,IF(Quotation!$B$2=Quotation!$F$5,VLOOKUP(H6,'Male Mortality'!$A$6:$B$110,2,FALSE),VLOOKUP(H6,'Female Mortality'!$A$6:$B$110,2,FALSE)))</f>
        <v>2.8029999999999999E-2</v>
      </c>
      <c r="J6" s="30">
        <f ca="1">1-I6</f>
        <v>0.97197</v>
      </c>
      <c r="K6" s="30">
        <f ca="1">PRODUCT($J$6:J6)</f>
        <v>0.97197</v>
      </c>
      <c r="L6" s="110"/>
    </row>
    <row r="7" spans="1:14" ht="16.2" thickBot="1" x14ac:dyDescent="0.4">
      <c r="A7" s="14">
        <f ca="1">IF(A6&lt;20,0,IF((A6+1)&gt;120,0,A6+1))</f>
        <v>78</v>
      </c>
      <c r="B7" s="23">
        <f ca="1">IF(OR(A7=0,B6=1),1,IF(Quotation!$B$2=Quotation!$F$5,VLOOKUP(A7,'Male Mortality'!$A$6:$B$110,2,FALSE),VLOOKUP(A7,'Female Mortality'!$A$6:$B$110,2,FALSE)))</f>
        <v>8.1989999999999993E-2</v>
      </c>
      <c r="C7" s="20">
        <f t="shared" ref="C7:C70" ca="1" si="0">1-B7</f>
        <v>0.91800999999999999</v>
      </c>
      <c r="D7" s="106"/>
      <c r="E7" s="30">
        <f ca="1">PRODUCT($C$6:C7)</f>
        <v>0.84949891369999997</v>
      </c>
      <c r="F7" s="30">
        <f ca="1">(1+Adj_disc_R)^-(A7-Quotation!$B$12-Guar_Per+1-N15)*E7</f>
        <v>0.68637710487059711</v>
      </c>
      <c r="G7" s="110"/>
      <c r="H7" s="14">
        <f ca="1">IF(H6&lt;20,0,IF((H6+1)&gt;120,0,H6+1))</f>
        <v>68</v>
      </c>
      <c r="I7" s="30">
        <f ca="1">IF(OR(A7=0,B6=1),1,IF(Quotation!$B$2=Quotation!$F$5,VLOOKUP(H7,'Male Mortality'!$A$6:$B$110,2,FALSE),VLOOKUP(H7,'Female Mortality'!$A$6:$B$110,2,FALSE)))</f>
        <v>3.0960000000000001E-2</v>
      </c>
      <c r="J7" s="30">
        <f t="shared" ref="J7:J70" ca="1" si="1">1-I7</f>
        <v>0.96904000000000001</v>
      </c>
      <c r="K7" s="30">
        <f ca="1">PRODUCT($J$6:J7)</f>
        <v>0.94187780880000005</v>
      </c>
      <c r="L7" s="110"/>
      <c r="M7" s="32" t="s">
        <v>59</v>
      </c>
      <c r="N7" s="39">
        <f ca="1">SUM(F6:F109)+1</f>
        <v>5.1523051517821576</v>
      </c>
    </row>
    <row r="8" spans="1:14" ht="16.2" thickBot="1" x14ac:dyDescent="0.4">
      <c r="A8" s="14">
        <f t="shared" ref="A8:A71" ca="1" si="2">IF(A7&lt;20,0,IF((A7+1)&gt;120,0,A7+1))</f>
        <v>79</v>
      </c>
      <c r="B8" s="23">
        <f ca="1">IF(OR(A8=0,B7=1),1,IF(Quotation!$B$2=Quotation!$F$5,VLOOKUP(A8,'Male Mortality'!$A$6:$B$110,2,FALSE),VLOOKUP(A8,'Female Mortality'!$A$6:$B$110,2,FALSE)))</f>
        <v>8.9980000000000004E-2</v>
      </c>
      <c r="C8" s="20">
        <f t="shared" ca="1" si="0"/>
        <v>0.91002000000000005</v>
      </c>
      <c r="D8" s="106"/>
      <c r="E8" s="30">
        <f ca="1">PRODUCT($C$6:C8)</f>
        <v>0.77306100144527401</v>
      </c>
      <c r="F8" s="30">
        <f ca="1">(1+Adj_disc_R)^-(A8-Quotation!$B$12-Guar_Per+1-Mort_Loading)*E8</f>
        <v>0.56145338694322766</v>
      </c>
      <c r="G8" s="110"/>
      <c r="H8" s="14">
        <f t="shared" ref="H8:H71" ca="1" si="3">IF(H7&lt;20,0,IF((H7+1)&gt;120,0,H7+1))</f>
        <v>69</v>
      </c>
      <c r="I8" s="30">
        <f ca="1">IF(OR(A8=0,B7=1),1,IF(Quotation!$B$2=Quotation!$F$5,VLOOKUP(H8,'Male Mortality'!$A$6:$B$110,2,FALSE),VLOOKUP(H8,'Female Mortality'!$A$6:$B$110,2,FALSE)))</f>
        <v>3.4200000000000001E-2</v>
      </c>
      <c r="J8" s="30">
        <f t="shared" ca="1" si="1"/>
        <v>0.96579999999999999</v>
      </c>
      <c r="K8" s="30">
        <f ca="1">PRODUCT($J$6:J8)</f>
        <v>0.90966558773904005</v>
      </c>
      <c r="L8" s="110"/>
      <c r="M8" s="32" t="s">
        <v>88</v>
      </c>
      <c r="N8" s="39">
        <f ca="1">IF(Guar_Per=0,1,INDEX($K$6:$K$109,Pricing!$D$2,1))</f>
        <v>0.6272377151183739</v>
      </c>
    </row>
    <row r="9" spans="1:14" ht="13.2" x14ac:dyDescent="0.25">
      <c r="A9" s="14">
        <f t="shared" ca="1" si="2"/>
        <v>80</v>
      </c>
      <c r="B9" s="23">
        <f ca="1">IF(OR(A9=0,B8=1),1,IF(Quotation!$B$2=Quotation!$F$5,VLOOKUP(A9,'Male Mortality'!$A$6:$B$110,2,FALSE),VLOOKUP(A9,'Female Mortality'!$A$6:$B$110,2,FALSE)))</f>
        <v>9.8610000000000003E-2</v>
      </c>
      <c r="C9" s="20">
        <f t="shared" ca="1" si="0"/>
        <v>0.90139000000000002</v>
      </c>
      <c r="D9" s="106"/>
      <c r="E9" s="30">
        <f ca="1">PRODUCT($C$6:C9)</f>
        <v>0.69682945609275559</v>
      </c>
      <c r="F9" s="30">
        <f ca="1">(1+Adj_disc_R)^-(A9-Quotation!$B$12-Guar_Per+1-Mort_Loading)*E9</f>
        <v>0.45491098288247728</v>
      </c>
      <c r="G9" s="110"/>
      <c r="H9" s="14">
        <f t="shared" ca="1" si="3"/>
        <v>70</v>
      </c>
      <c r="I9" s="30">
        <f ca="1">IF(OR(A9=0,B8=1),1,IF(Quotation!$B$2=Quotation!$F$5,VLOOKUP(H9,'Male Mortality'!$A$6:$B$110,2,FALSE),VLOOKUP(H9,'Female Mortality'!$A$6:$B$110,2,FALSE)))</f>
        <v>3.7760000000000002E-2</v>
      </c>
      <c r="J9" s="30">
        <f t="shared" ca="1" si="1"/>
        <v>0.96223999999999998</v>
      </c>
      <c r="K9" s="30">
        <f ca="1">PRODUCT($J$6:J9)</f>
        <v>0.87531661514601389</v>
      </c>
      <c r="L9" s="110"/>
    </row>
    <row r="10" spans="1:14" ht="13.2" x14ac:dyDescent="0.25">
      <c r="A10" s="14">
        <f t="shared" ca="1" si="2"/>
        <v>81</v>
      </c>
      <c r="B10" s="23">
        <f ca="1">IF(OR(A10=0,B9=1),1,IF(Quotation!$B$2=Quotation!$F$5,VLOOKUP(A10,'Male Mortality'!$A$6:$B$110,2,FALSE),VLOOKUP(A10,'Female Mortality'!$A$6:$B$110,2,FALSE)))</f>
        <v>0.10795</v>
      </c>
      <c r="C10" s="20">
        <f t="shared" ca="1" si="0"/>
        <v>0.89205000000000001</v>
      </c>
      <c r="D10" s="106"/>
      <c r="E10" s="30">
        <f ca="1">PRODUCT($C$6:C10)</f>
        <v>0.62160671630754261</v>
      </c>
      <c r="F10" s="30">
        <f ca="1">(1+Adj_disc_R)^-(A10-Quotation!$B$12-Guar_Per+1-Mort_Loading)*E10</f>
        <v>0.36476704924073156</v>
      </c>
      <c r="G10" s="110"/>
      <c r="H10" s="14">
        <f t="shared" ca="1" si="3"/>
        <v>71</v>
      </c>
      <c r="I10" s="30">
        <f ca="1">IF(OR(A10=0,B9=1),1,IF(Quotation!$B$2=Quotation!$F$5,VLOOKUP(H10,'Male Mortality'!$A$6:$B$110,2,FALSE),VLOOKUP(H10,'Female Mortality'!$A$6:$B$110,2,FALSE)))</f>
        <v>4.1700000000000001E-2</v>
      </c>
      <c r="J10" s="30">
        <f t="shared" ca="1" si="1"/>
        <v>0.95830000000000004</v>
      </c>
      <c r="K10" s="30">
        <f ca="1">PRODUCT($J$6:J10)</f>
        <v>0.83881591229442509</v>
      </c>
      <c r="L10" s="110"/>
    </row>
    <row r="11" spans="1:14" ht="13.2" x14ac:dyDescent="0.25">
      <c r="A11" s="14">
        <f t="shared" ca="1" si="2"/>
        <v>82</v>
      </c>
      <c r="B11" s="23">
        <f ca="1">IF(OR(A11=0,B10=1),1,IF(Quotation!$B$2=Quotation!$F$5,VLOOKUP(A11,'Male Mortality'!$A$6:$B$110,2,FALSE),VLOOKUP(A11,'Female Mortality'!$A$6:$B$110,2,FALSE)))</f>
        <v>0.11798</v>
      </c>
      <c r="C11" s="20">
        <f t="shared" ca="1" si="0"/>
        <v>0.88202000000000003</v>
      </c>
      <c r="D11" s="106"/>
      <c r="E11" s="30">
        <f ca="1">PRODUCT($C$6:C11)</f>
        <v>0.54826955591757875</v>
      </c>
      <c r="F11" s="30">
        <f ca="1">(1+Adj_disc_R)^-(A11-Quotation!$B$12-Guar_Per+1-Mort_Loading)*E11</f>
        <v>0.28919715305286292</v>
      </c>
      <c r="G11" s="110"/>
      <c r="H11" s="14">
        <f t="shared" ca="1" si="3"/>
        <v>72</v>
      </c>
      <c r="I11" s="30">
        <f ca="1">IF(OR(A11=0,B10=1),1,IF(Quotation!$B$2=Quotation!$F$5,VLOOKUP(H11,'Male Mortality'!$A$6:$B$110,2,FALSE),VLOOKUP(H11,'Female Mortality'!$A$6:$B$110,2,FALSE)))</f>
        <v>4.6019999999999998E-2</v>
      </c>
      <c r="J11" s="30">
        <f t="shared" ca="1" si="1"/>
        <v>0.95398000000000005</v>
      </c>
      <c r="K11" s="30">
        <f ca="1">PRODUCT($J$6:J11)</f>
        <v>0.80021360401063568</v>
      </c>
      <c r="L11" s="110"/>
    </row>
    <row r="12" spans="1:14" ht="13.2" x14ac:dyDescent="0.25">
      <c r="A12" s="14">
        <f t="shared" ca="1" si="2"/>
        <v>83</v>
      </c>
      <c r="B12" s="23">
        <f ca="1">IF(OR(A12=0,B11=1),1,IF(Quotation!$B$2=Quotation!$F$5,VLOOKUP(A12,'Male Mortality'!$A$6:$B$110,2,FALSE),VLOOKUP(A12,'Female Mortality'!$A$6:$B$110,2,FALSE)))</f>
        <v>0.12873999999999999</v>
      </c>
      <c r="C12" s="20">
        <f t="shared" ca="1" si="0"/>
        <v>0.87126000000000003</v>
      </c>
      <c r="D12" s="106"/>
      <c r="E12" s="30">
        <f ca="1">PRODUCT($C$6:C12)</f>
        <v>0.47768533328874968</v>
      </c>
      <c r="F12" s="30">
        <f ca="1">(1+Adj_disc_R)^-(A12-Quotation!$B$12-Guar_Per+1-Mort_Loading)*E12</f>
        <v>0.22648621264614593</v>
      </c>
      <c r="G12" s="110"/>
      <c r="H12" s="14">
        <f t="shared" ca="1" si="3"/>
        <v>73</v>
      </c>
      <c r="I12" s="30">
        <f ca="1">IF(OR(A12=0,B11=1),1,IF(Quotation!$B$2=Quotation!$F$5,VLOOKUP(H12,'Male Mortality'!$A$6:$B$110,2,FALSE),VLOOKUP(H12,'Female Mortality'!$A$6:$B$110,2,FALSE)))</f>
        <v>5.0750000000000003E-2</v>
      </c>
      <c r="J12" s="30">
        <f t="shared" ca="1" si="1"/>
        <v>0.94925000000000004</v>
      </c>
      <c r="K12" s="30">
        <f ca="1">PRODUCT($J$6:J12)</f>
        <v>0.759602763607096</v>
      </c>
      <c r="L12" s="110"/>
    </row>
    <row r="13" spans="1:14" ht="13.2" x14ac:dyDescent="0.25">
      <c r="A13" s="14">
        <f t="shared" ca="1" si="2"/>
        <v>84</v>
      </c>
      <c r="B13" s="23">
        <f ca="1">IF(OR(A13=0,B12=1),1,IF(Quotation!$B$2=Quotation!$F$5,VLOOKUP(A13,'Male Mortality'!$A$6:$B$110,2,FALSE),VLOOKUP(A13,'Female Mortality'!$A$6:$B$110,2,FALSE)))</f>
        <v>0.14022999999999999</v>
      </c>
      <c r="C13" s="20">
        <f t="shared" ca="1" si="0"/>
        <v>0.85977000000000003</v>
      </c>
      <c r="D13" s="106"/>
      <c r="E13" s="30">
        <f ca="1">PRODUCT($C$6:C13)</f>
        <v>0.41069951900166835</v>
      </c>
      <c r="F13" s="30">
        <f ca="1">(1+Adj_disc_R)^-(A13-Quotation!$B$12-Guar_Per+1-Mort_Loading)*E13</f>
        <v>0.17503465262631629</v>
      </c>
      <c r="G13" s="110"/>
      <c r="H13" s="14">
        <f t="shared" ca="1" si="3"/>
        <v>74</v>
      </c>
      <c r="I13" s="30">
        <f ca="1">IF(OR(A13=0,B12=1),1,IF(Quotation!$B$2=Quotation!$F$5,VLOOKUP(H13,'Male Mortality'!$A$6:$B$110,2,FALSE),VLOOKUP(H13,'Female Mortality'!$A$6:$B$110,2,FALSE)))</f>
        <v>5.595E-2</v>
      </c>
      <c r="J13" s="30">
        <f t="shared" ca="1" si="1"/>
        <v>0.94405000000000006</v>
      </c>
      <c r="K13" s="30">
        <f ca="1">PRODUCT($J$6:J13)</f>
        <v>0.71710298898327907</v>
      </c>
      <c r="L13" s="110"/>
    </row>
    <row r="14" spans="1:14" ht="13.2" x14ac:dyDescent="0.25">
      <c r="A14" s="14">
        <f t="shared" ca="1" si="2"/>
        <v>85</v>
      </c>
      <c r="B14" s="23">
        <f ca="1">IF(OR(A14=0,B13=1),1,IF(Quotation!$B$2=Quotation!$F$5,VLOOKUP(A14,'Male Mortality'!$A$6:$B$110,2,FALSE),VLOOKUP(A14,'Female Mortality'!$A$6:$B$110,2,FALSE)))</f>
        <v>0.15246000000000001</v>
      </c>
      <c r="C14" s="20">
        <f t="shared" ca="1" si="0"/>
        <v>0.84753999999999996</v>
      </c>
      <c r="D14" s="106"/>
      <c r="E14" s="30">
        <f ca="1">PRODUCT($C$6:C14)</f>
        <v>0.34808427033467398</v>
      </c>
      <c r="F14" s="30">
        <f ca="1">(1+Adj_disc_R)^-(A14-Quotation!$B$12-Guar_Per+1-Mort_Loading)*E14</f>
        <v>0.1333472984151983</v>
      </c>
      <c r="G14" s="110"/>
      <c r="H14" s="14">
        <f t="shared" ca="1" si="3"/>
        <v>75</v>
      </c>
      <c r="I14" s="30">
        <f ca="1">IF(OR(A14=0,B13=1),1,IF(Quotation!$B$2=Quotation!$F$5,VLOOKUP(H14,'Male Mortality'!$A$6:$B$110,2,FALSE),VLOOKUP(H14,'Female Mortality'!$A$6:$B$110,2,FALSE)))</f>
        <v>6.164E-2</v>
      </c>
      <c r="J14" s="30">
        <f t="shared" ca="1" si="1"/>
        <v>0.93835999999999997</v>
      </c>
      <c r="K14" s="30">
        <f ca="1">PRODUCT($J$6:J14)</f>
        <v>0.67290076074234972</v>
      </c>
      <c r="L14" s="110"/>
    </row>
    <row r="15" spans="1:14" ht="13.2" x14ac:dyDescent="0.25">
      <c r="A15" s="14">
        <f t="shared" ca="1" si="2"/>
        <v>86</v>
      </c>
      <c r="B15" s="23">
        <f ca="1">IF(OR(A15=0,B14=1),1,IF(Quotation!$B$2=Quotation!$F$5,VLOOKUP(A15,'Male Mortality'!$A$6:$B$110,2,FALSE),VLOOKUP(A15,'Female Mortality'!$A$6:$B$110,2,FALSE)))</f>
        <v>0.16541</v>
      </c>
      <c r="C15" s="20">
        <f t="shared" ca="1" si="0"/>
        <v>0.83458999999999994</v>
      </c>
      <c r="D15" s="106"/>
      <c r="E15" s="30">
        <f ca="1">PRODUCT($C$6:C15)</f>
        <v>0.29050765117861554</v>
      </c>
      <c r="F15" s="30">
        <f ca="1">(1+Adj_disc_R)^-(A15-Quotation!$B$12-Guar_Per+1-Mort_Loading)*E15</f>
        <v>0.10003624430053062</v>
      </c>
      <c r="G15" s="110"/>
      <c r="H15" s="14">
        <f t="shared" ca="1" si="3"/>
        <v>76</v>
      </c>
      <c r="I15" s="30">
        <f ca="1">IF(OR(A15=0,B14=1),1,IF(Quotation!$B$2=Quotation!$F$5,VLOOKUP(H15,'Male Mortality'!$A$6:$B$110,2,FALSE),VLOOKUP(H15,'Female Mortality'!$A$6:$B$110,2,FALSE)))</f>
        <v>6.7860000000000004E-2</v>
      </c>
      <c r="J15" s="30">
        <f t="shared" ca="1" si="1"/>
        <v>0.93213999999999997</v>
      </c>
      <c r="K15" s="30">
        <f ca="1">PRODUCT($J$6:J15)</f>
        <v>0.6272377151183739</v>
      </c>
      <c r="L15" s="110"/>
    </row>
    <row r="16" spans="1:14" ht="13.2" x14ac:dyDescent="0.25">
      <c r="A16" s="14">
        <f t="shared" ca="1" si="2"/>
        <v>87</v>
      </c>
      <c r="B16" s="23">
        <f ca="1">IF(OR(A16=0,B15=1),1,IF(Quotation!$B$2=Quotation!$F$5,VLOOKUP(A16,'Male Mortality'!$A$6:$B$110,2,FALSE),VLOOKUP(A16,'Female Mortality'!$A$6:$B$110,2,FALSE)))</f>
        <v>0.17910000000000001</v>
      </c>
      <c r="C16" s="20">
        <f t="shared" ca="1" si="0"/>
        <v>0.82089999999999996</v>
      </c>
      <c r="D16" s="106"/>
      <c r="E16" s="30">
        <f ca="1">PRODUCT($C$6:C16)</f>
        <v>0.23847773085252549</v>
      </c>
      <c r="F16" s="30">
        <f ca="1">(1+Adj_disc_R)^-(A16-Quotation!$B$12-Guar_Per+1-Mort_Loading)*E16</f>
        <v>7.3815508266342117E-2</v>
      </c>
      <c r="G16" s="110"/>
      <c r="H16" s="14">
        <f t="shared" ca="1" si="3"/>
        <v>77</v>
      </c>
      <c r="I16" s="30">
        <f ca="1">IF(OR(A16=0,B15=1),1,IF(Quotation!$B$2=Quotation!$F$5,VLOOKUP(H16,'Male Mortality'!$A$6:$B$110,2,FALSE),VLOOKUP(H16,'Female Mortality'!$A$6:$B$110,2,FALSE)))</f>
        <v>7.4630000000000002E-2</v>
      </c>
      <c r="J16" s="30">
        <f t="shared" ca="1" si="1"/>
        <v>0.92537000000000003</v>
      </c>
      <c r="K16" s="30">
        <f ca="1">PRODUCT($J$6:J16)</f>
        <v>0.5804269644390897</v>
      </c>
      <c r="L16" s="110"/>
    </row>
    <row r="17" spans="1:12" ht="13.2" x14ac:dyDescent="0.25">
      <c r="A17" s="14">
        <f t="shared" ca="1" si="2"/>
        <v>88</v>
      </c>
      <c r="B17" s="23">
        <f ca="1">IF(OR(A17=0,B16=1),1,IF(Quotation!$B$2=Quotation!$F$5,VLOOKUP(A17,'Male Mortality'!$A$6:$B$110,2,FALSE),VLOOKUP(A17,'Female Mortality'!$A$6:$B$110,2,FALSE)))</f>
        <v>0.19345999999999999</v>
      </c>
      <c r="C17" s="20">
        <f t="shared" ca="1" si="0"/>
        <v>0.80654000000000003</v>
      </c>
      <c r="D17" s="106"/>
      <c r="E17" s="30">
        <f ca="1">PRODUCT($C$6:C17)</f>
        <v>0.19234182904179592</v>
      </c>
      <c r="F17" s="30">
        <f ca="1">(1+Adj_disc_R)^-(A17-Quotation!$B$12-Guar_Per+1-Mort_Loading)*E17</f>
        <v>5.3514750595178039E-2</v>
      </c>
      <c r="G17" s="110"/>
      <c r="H17" s="14">
        <f t="shared" ca="1" si="3"/>
        <v>78</v>
      </c>
      <c r="I17" s="30">
        <f ca="1">IF(OR(A17=0,B16=1),1,IF(Quotation!$B$2=Quotation!$F$5,VLOOKUP(H17,'Male Mortality'!$A$6:$B$110,2,FALSE),VLOOKUP(H17,'Female Mortality'!$A$6:$B$110,2,FALSE)))</f>
        <v>8.1989999999999993E-2</v>
      </c>
      <c r="J17" s="30">
        <f t="shared" ca="1" si="1"/>
        <v>0.91800999999999999</v>
      </c>
      <c r="K17" s="30">
        <f ca="1">PRODUCT($J$6:J17)</f>
        <v>0.53283775762472874</v>
      </c>
      <c r="L17" s="110"/>
    </row>
    <row r="18" spans="1:12" ht="13.2" x14ac:dyDescent="0.25">
      <c r="A18" s="14">
        <f t="shared" ca="1" si="2"/>
        <v>89</v>
      </c>
      <c r="B18" s="23">
        <f ca="1">IF(OR(A18=0,B17=1),1,IF(Quotation!$B$2=Quotation!$F$5,VLOOKUP(A18,'Male Mortality'!$A$6:$B$110,2,FALSE),VLOOKUP(A18,'Female Mortality'!$A$6:$B$110,2,FALSE)))</f>
        <v>0.20849000000000001</v>
      </c>
      <c r="C18" s="20">
        <f t="shared" ca="1" si="0"/>
        <v>0.79150999999999994</v>
      </c>
      <c r="D18" s="106"/>
      <c r="E18" s="30">
        <f ca="1">PRODUCT($C$6:C18)</f>
        <v>0.15224048110487187</v>
      </c>
      <c r="F18" s="30">
        <f ca="1">(1+Adj_disc_R)^-(A18-Quotation!$B$12-Guar_Per+1-Mort_Loading)*E18</f>
        <v>3.807412156727133E-2</v>
      </c>
      <c r="G18" s="110"/>
      <c r="H18" s="14">
        <f t="shared" ca="1" si="3"/>
        <v>79</v>
      </c>
      <c r="I18" s="30">
        <f ca="1">IF(OR(A18=0,B17=1),1,IF(Quotation!$B$2=Quotation!$F$5,VLOOKUP(H18,'Male Mortality'!$A$6:$B$110,2,FALSE),VLOOKUP(H18,'Female Mortality'!$A$6:$B$110,2,FALSE)))</f>
        <v>8.9980000000000004E-2</v>
      </c>
      <c r="J18" s="30">
        <f t="shared" ca="1" si="1"/>
        <v>0.91002000000000005</v>
      </c>
      <c r="K18" s="30">
        <f ca="1">PRODUCT($J$6:J18)</f>
        <v>0.48489301619365566</v>
      </c>
      <c r="L18" s="110"/>
    </row>
    <row r="19" spans="1:12" ht="13.2" x14ac:dyDescent="0.25">
      <c r="A19" s="14">
        <f t="shared" ca="1" si="2"/>
        <v>90</v>
      </c>
      <c r="B19" s="23">
        <f ca="1">IF(OR(A19=0,B18=1),1,IF(Quotation!$B$2=Quotation!$F$5,VLOOKUP(A19,'Male Mortality'!$A$6:$B$110,2,FALSE),VLOOKUP(A19,'Female Mortality'!$A$6:$B$110,2,FALSE)))</f>
        <v>0.22413</v>
      </c>
      <c r="C19" s="20">
        <f t="shared" ca="1" si="0"/>
        <v>0.77587000000000006</v>
      </c>
      <c r="D19" s="106"/>
      <c r="E19" s="30">
        <f ca="1">PRODUCT($C$6:C19)</f>
        <v>0.11811882207483695</v>
      </c>
      <c r="F19" s="30">
        <f ca="1">(1+Adj_disc_R)^-(A19-Quotation!$B$12-Guar_Per+1-Mort_Loading)*E19</f>
        <v>2.6553320180133764E-2</v>
      </c>
      <c r="G19" s="110"/>
      <c r="H19" s="14">
        <f t="shared" ca="1" si="3"/>
        <v>80</v>
      </c>
      <c r="I19" s="30">
        <f ca="1">IF(OR(A19=0,B18=1),1,IF(Quotation!$B$2=Quotation!$F$5,VLOOKUP(H19,'Male Mortality'!$A$6:$B$110,2,FALSE),VLOOKUP(H19,'Female Mortality'!$A$6:$B$110,2,FALSE)))</f>
        <v>9.8610000000000003E-2</v>
      </c>
      <c r="J19" s="30">
        <f t="shared" ca="1" si="1"/>
        <v>0.90139000000000002</v>
      </c>
      <c r="K19" s="30">
        <f ca="1">PRODUCT($J$6:J19)</f>
        <v>0.43707771586679928</v>
      </c>
      <c r="L19" s="110"/>
    </row>
    <row r="20" spans="1:12" ht="13.2" x14ac:dyDescent="0.25">
      <c r="A20" s="14">
        <f t="shared" ca="1" si="2"/>
        <v>91</v>
      </c>
      <c r="B20" s="23">
        <f ca="1">IF(OR(A20=0,B19=1),1,IF(Quotation!$B$2=Quotation!$F$5,VLOOKUP(A20,'Male Mortality'!$A$6:$B$110,2,FALSE),VLOOKUP(A20,'Female Mortality'!$A$6:$B$110,2,FALSE)))</f>
        <v>0.24032000000000001</v>
      </c>
      <c r="C20" s="20">
        <f t="shared" ca="1" si="0"/>
        <v>0.75968000000000002</v>
      </c>
      <c r="D20" s="106"/>
      <c r="E20" s="30">
        <f ca="1">PRODUCT($C$6:C20)</f>
        <v>8.9732506753812141E-2</v>
      </c>
      <c r="F20" s="30">
        <f ca="1">(1+Adj_disc_R)^-(A20-Quotation!$B$12-Guar_Per+1-Mort_Loading)*E20</f>
        <v>1.8132158448938444E-2</v>
      </c>
      <c r="G20" s="110"/>
      <c r="H20" s="14">
        <f t="shared" ca="1" si="3"/>
        <v>81</v>
      </c>
      <c r="I20" s="30">
        <f ca="1">IF(OR(A20=0,B19=1),1,IF(Quotation!$B$2=Quotation!$F$5,VLOOKUP(H20,'Male Mortality'!$A$6:$B$110,2,FALSE),VLOOKUP(H20,'Female Mortality'!$A$6:$B$110,2,FALSE)))</f>
        <v>0.10795</v>
      </c>
      <c r="J20" s="30">
        <f t="shared" ca="1" si="1"/>
        <v>0.89205000000000001</v>
      </c>
      <c r="K20" s="30">
        <f ca="1">PRODUCT($J$6:J20)</f>
        <v>0.38989517643897831</v>
      </c>
      <c r="L20" s="110"/>
    </row>
    <row r="21" spans="1:12" ht="13.2" x14ac:dyDescent="0.25">
      <c r="A21" s="14">
        <f t="shared" ca="1" si="2"/>
        <v>92</v>
      </c>
      <c r="B21" s="23">
        <f ca="1">IF(OR(A21=0,B20=1),1,IF(Quotation!$B$2=Quotation!$F$5,VLOOKUP(A21,'Male Mortality'!$A$6:$B$110,2,FALSE),VLOOKUP(A21,'Female Mortality'!$A$6:$B$110,2,FALSE)))</f>
        <v>0.25699</v>
      </c>
      <c r="C21" s="20">
        <f t="shared" ca="1" si="0"/>
        <v>0.74300999999999995</v>
      </c>
      <c r="D21" s="106"/>
      <c r="E21" s="30">
        <f ca="1">PRODUCT($C$6:C21)</f>
        <v>6.6672149843149953E-2</v>
      </c>
      <c r="F21" s="30">
        <f ca="1">(1+Adj_disc_R)^-(A21-Quotation!$B$12-Guar_Per+1-Mort_Loading)*E21</f>
        <v>1.2110000044175956E-2</v>
      </c>
      <c r="G21" s="110"/>
      <c r="H21" s="14">
        <f t="shared" ca="1" si="3"/>
        <v>82</v>
      </c>
      <c r="I21" s="30">
        <f ca="1">IF(OR(A21=0,B20=1),1,IF(Quotation!$B$2=Quotation!$F$5,VLOOKUP(H21,'Male Mortality'!$A$6:$B$110,2,FALSE),VLOOKUP(H21,'Female Mortality'!$A$6:$B$110,2,FALSE)))</f>
        <v>0.11798</v>
      </c>
      <c r="J21" s="30">
        <f t="shared" ca="1" si="1"/>
        <v>0.88202000000000003</v>
      </c>
      <c r="K21" s="30">
        <f ca="1">PRODUCT($J$6:J21)</f>
        <v>0.34389534352270767</v>
      </c>
      <c r="L21" s="110"/>
    </row>
    <row r="22" spans="1:12" ht="13.2" x14ac:dyDescent="0.25">
      <c r="A22" s="14">
        <f t="shared" ca="1" si="2"/>
        <v>93</v>
      </c>
      <c r="B22" s="23">
        <f ca="1">IF(OR(A22=0,B21=1),1,IF(Quotation!$B$2=Quotation!$F$5,VLOOKUP(A22,'Male Mortality'!$A$6:$B$110,2,FALSE),VLOOKUP(A22,'Female Mortality'!$A$6:$B$110,2,FALSE)))</f>
        <v>0.27405000000000002</v>
      </c>
      <c r="C22" s="20">
        <f t="shared" ca="1" si="0"/>
        <v>0.72594999999999998</v>
      </c>
      <c r="D22" s="106"/>
      <c r="E22" s="30">
        <f ca="1">PRODUCT($C$6:C22)</f>
        <v>4.8400647178634709E-2</v>
      </c>
      <c r="F22" s="30">
        <f ca="1">(1+Adj_disc_R)^-(A22-Quotation!$B$12-Guar_Per+1-Mort_Loading)*E22</f>
        <v>7.9022512647816037E-3</v>
      </c>
      <c r="G22" s="110"/>
      <c r="H22" s="14">
        <f t="shared" ca="1" si="3"/>
        <v>83</v>
      </c>
      <c r="I22" s="30">
        <f ca="1">IF(OR(A22=0,B21=1),1,IF(Quotation!$B$2=Quotation!$F$5,VLOOKUP(H22,'Male Mortality'!$A$6:$B$110,2,FALSE),VLOOKUP(H22,'Female Mortality'!$A$6:$B$110,2,FALSE)))</f>
        <v>0.12873999999999999</v>
      </c>
      <c r="J22" s="30">
        <f t="shared" ca="1" si="1"/>
        <v>0.87126000000000003</v>
      </c>
      <c r="K22" s="30">
        <f ca="1">PRODUCT($J$6:J22)</f>
        <v>0.29962225699759432</v>
      </c>
      <c r="L22" s="110"/>
    </row>
    <row r="23" spans="1:12" ht="13.2" x14ac:dyDescent="0.25">
      <c r="A23" s="14">
        <f t="shared" ca="1" si="2"/>
        <v>94</v>
      </c>
      <c r="B23" s="23">
        <f ca="1">IF(OR(A23=0,B22=1),1,IF(Quotation!$B$2=Quotation!$F$5,VLOOKUP(A23,'Male Mortality'!$A$6:$B$110,2,FALSE),VLOOKUP(A23,'Female Mortality'!$A$6:$B$110,2,FALSE)))</f>
        <v>0.29143000000000002</v>
      </c>
      <c r="C23" s="20">
        <f t="shared" ca="1" si="0"/>
        <v>0.70856999999999992</v>
      </c>
      <c r="D23" s="106"/>
      <c r="E23" s="30">
        <f ca="1">PRODUCT($C$6:C23)</f>
        <v>3.4295246571365193E-2</v>
      </c>
      <c r="F23" s="30">
        <f ca="1">(1+Adj_disc_R)^-(A23-Quotation!$B$12-Guar_Per+1-Mort_Loading)*E23</f>
        <v>5.0330770145494835E-3</v>
      </c>
      <c r="G23" s="110"/>
      <c r="H23" s="14">
        <f t="shared" ca="1" si="3"/>
        <v>84</v>
      </c>
      <c r="I23" s="30">
        <f ca="1">IF(OR(A23=0,B22=1),1,IF(Quotation!$B$2=Quotation!$F$5,VLOOKUP(H23,'Male Mortality'!$A$6:$B$110,2,FALSE),VLOOKUP(H23,'Female Mortality'!$A$6:$B$110,2,FALSE)))</f>
        <v>0.14022999999999999</v>
      </c>
      <c r="J23" s="30">
        <f t="shared" ca="1" si="1"/>
        <v>0.85977000000000003</v>
      </c>
      <c r="K23" s="30">
        <f ca="1">PRODUCT($J$6:J23)</f>
        <v>0.25760622789882165</v>
      </c>
      <c r="L23" s="110"/>
    </row>
    <row r="24" spans="1:12" ht="13.2" x14ac:dyDescent="0.25">
      <c r="A24" s="14">
        <f t="shared" ca="1" si="2"/>
        <v>95</v>
      </c>
      <c r="B24" s="23">
        <f ca="1">IF(OR(A24=0,B23=1),1,IF(Quotation!$B$2=Quotation!$F$5,VLOOKUP(A24,'Male Mortality'!$A$6:$B$110,2,FALSE),VLOOKUP(A24,'Female Mortality'!$A$6:$B$110,2,FALSE)))</f>
        <v>0.30903000000000003</v>
      </c>
      <c r="C24" s="20">
        <f t="shared" ca="1" si="0"/>
        <v>0.69096999999999997</v>
      </c>
      <c r="D24" s="106"/>
      <c r="E24" s="30">
        <f ca="1">PRODUCT($C$6:C24)</f>
        <v>2.3696986523416206E-2</v>
      </c>
      <c r="F24" s="30">
        <f ca="1">(1+Adj_disc_R)^-(A24-Quotation!$B$12-Guar_Per+1-Mort_Loading)*E24</f>
        <v>3.126027168308545E-3</v>
      </c>
      <c r="G24" s="110"/>
      <c r="H24" s="14">
        <f t="shared" ca="1" si="3"/>
        <v>85</v>
      </c>
      <c r="I24" s="30">
        <f ca="1">IF(OR(A24=0,B23=1),1,IF(Quotation!$B$2=Quotation!$F$5,VLOOKUP(H24,'Male Mortality'!$A$6:$B$110,2,FALSE),VLOOKUP(H24,'Female Mortality'!$A$6:$B$110,2,FALSE)))</f>
        <v>0.15246000000000001</v>
      </c>
      <c r="J24" s="30">
        <f t="shared" ca="1" si="1"/>
        <v>0.84753999999999996</v>
      </c>
      <c r="K24" s="30">
        <f ca="1">PRODUCT($J$6:J24)</f>
        <v>0.21833158239336728</v>
      </c>
      <c r="L24" s="110"/>
    </row>
    <row r="25" spans="1:12" ht="13.2" x14ac:dyDescent="0.25">
      <c r="A25" s="14">
        <f t="shared" ca="1" si="2"/>
        <v>96</v>
      </c>
      <c r="B25" s="23">
        <f ca="1">IF(OR(A25=0,B24=1),1,IF(Quotation!$B$2=Quotation!$F$5,VLOOKUP(A25,'Male Mortality'!$A$6:$B$110,2,FALSE),VLOOKUP(A25,'Female Mortality'!$A$6:$B$110,2,FALSE)))</f>
        <v>0.32673000000000002</v>
      </c>
      <c r="C25" s="20">
        <f t="shared" ca="1" si="0"/>
        <v>0.67327000000000004</v>
      </c>
      <c r="D25" s="106"/>
      <c r="E25" s="30">
        <f ca="1">PRODUCT($C$6:C25)</f>
        <v>1.595447011662043E-2</v>
      </c>
      <c r="F25" s="30">
        <f ca="1">(1+Adj_disc_R)^-(A25-Quotation!$B$12-Guar_Per+1-Mort_Loading)*E25</f>
        <v>1.8918294935794107E-3</v>
      </c>
      <c r="G25" s="110"/>
      <c r="H25" s="14">
        <f t="shared" ca="1" si="3"/>
        <v>86</v>
      </c>
      <c r="I25" s="30">
        <f ca="1">IF(OR(A25=0,B24=1),1,IF(Quotation!$B$2=Quotation!$F$5,VLOOKUP(H25,'Male Mortality'!$A$6:$B$110,2,FALSE),VLOOKUP(H25,'Female Mortality'!$A$6:$B$110,2,FALSE)))</f>
        <v>0.16541</v>
      </c>
      <c r="J25" s="30">
        <f t="shared" ca="1" si="1"/>
        <v>0.83458999999999994</v>
      </c>
      <c r="K25" s="30">
        <f ca="1">PRODUCT($J$6:J25)</f>
        <v>0.18221735534968039</v>
      </c>
      <c r="L25" s="110"/>
    </row>
    <row r="26" spans="1:12" ht="13.2" x14ac:dyDescent="0.25">
      <c r="A26" s="14">
        <f t="shared" ca="1" si="2"/>
        <v>97</v>
      </c>
      <c r="B26" s="23">
        <f ca="1">IF(OR(A26=0,B25=1),1,IF(Quotation!$B$2=Quotation!$F$5,VLOOKUP(A26,'Male Mortality'!$A$6:$B$110,2,FALSE),VLOOKUP(A26,'Female Mortality'!$A$6:$B$110,2,FALSE)))</f>
        <v>0.34444999999999998</v>
      </c>
      <c r="C26" s="20">
        <f t="shared" ca="1" si="0"/>
        <v>0.65555000000000008</v>
      </c>
      <c r="D26" s="106"/>
      <c r="E26" s="30">
        <f ca="1">PRODUCT($C$6:C26)</f>
        <v>1.0458952884950525E-2</v>
      </c>
      <c r="F26" s="30">
        <f ca="1">(1+Adj_disc_R)^-(A26-Quotation!$B$12-Guar_Per+1-Mort_Loading)*E26</f>
        <v>1.1147764714750405E-3</v>
      </c>
      <c r="G26" s="110"/>
      <c r="H26" s="14">
        <f t="shared" ca="1" si="3"/>
        <v>87</v>
      </c>
      <c r="I26" s="30">
        <f ca="1">IF(OR(A26=0,B25=1),1,IF(Quotation!$B$2=Quotation!$F$5,VLOOKUP(H26,'Male Mortality'!$A$6:$B$110,2,FALSE),VLOOKUP(H26,'Female Mortality'!$A$6:$B$110,2,FALSE)))</f>
        <v>0.17910000000000001</v>
      </c>
      <c r="J26" s="30">
        <f t="shared" ca="1" si="1"/>
        <v>0.82089999999999996</v>
      </c>
      <c r="K26" s="30">
        <f ca="1">PRODUCT($J$6:J26)</f>
        <v>0.14958222700655263</v>
      </c>
      <c r="L26" s="110"/>
    </row>
    <row r="27" spans="1:12" ht="13.2" x14ac:dyDescent="0.25">
      <c r="A27" s="14">
        <f t="shared" ca="1" si="2"/>
        <v>98</v>
      </c>
      <c r="B27" s="23">
        <f ca="1">IF(OR(A27=0,B26=1),1,IF(Quotation!$B$2=Quotation!$F$5,VLOOKUP(A27,'Male Mortality'!$A$6:$B$110,2,FALSE),VLOOKUP(A27,'Female Mortality'!$A$6:$B$110,2,FALSE)))</f>
        <v>0.36209000000000002</v>
      </c>
      <c r="C27" s="20">
        <f t="shared" ca="1" si="0"/>
        <v>0.63790999999999998</v>
      </c>
      <c r="D27" s="106"/>
      <c r="E27" s="30">
        <f ca="1">PRODUCT($C$6:C27)</f>
        <v>6.6718706348387891E-3</v>
      </c>
      <c r="F27" s="30">
        <f ca="1">(1+Adj_disc_R)^-(A27-Quotation!$B$12-Guar_Per+1-Mort_Loading)*E27</f>
        <v>6.3921533385945446E-4</v>
      </c>
      <c r="G27" s="110"/>
      <c r="H27" s="14">
        <f t="shared" ca="1" si="3"/>
        <v>88</v>
      </c>
      <c r="I27" s="30">
        <f ca="1">IF(OR(A27=0,B26=1),1,IF(Quotation!$B$2=Quotation!$F$5,VLOOKUP(H27,'Male Mortality'!$A$6:$B$110,2,FALSE),VLOOKUP(H27,'Female Mortality'!$A$6:$B$110,2,FALSE)))</f>
        <v>0.19345999999999999</v>
      </c>
      <c r="J27" s="30">
        <f t="shared" ca="1" si="1"/>
        <v>0.80654000000000003</v>
      </c>
      <c r="K27" s="30">
        <f ca="1">PRODUCT($J$6:J27)</f>
        <v>0.12064404936986496</v>
      </c>
      <c r="L27" s="110"/>
    </row>
    <row r="28" spans="1:12" ht="13.2" x14ac:dyDescent="0.25">
      <c r="A28" s="14">
        <f t="shared" ca="1" si="2"/>
        <v>99</v>
      </c>
      <c r="B28" s="23">
        <f ca="1">IF(OR(A28=0,B27=1),1,IF(Quotation!$B$2=Quotation!$F$5,VLOOKUP(A28,'Male Mortality'!$A$6:$B$110,2,FALSE),VLOOKUP(A28,'Female Mortality'!$A$6:$B$110,2,FALSE)))</f>
        <v>0.37952000000000002</v>
      </c>
      <c r="C28" s="20">
        <f t="shared" ca="1" si="0"/>
        <v>0.62047999999999992</v>
      </c>
      <c r="D28" s="106"/>
      <c r="E28" s="30">
        <f ca="1">PRODUCT($C$6:C28)</f>
        <v>4.1397622915047717E-3</v>
      </c>
      <c r="F28" s="30">
        <f ca="1">(1+Adj_disc_R)^-(A28-Quotation!$B$12-Guar_Per+1-Mort_Loading)*E28</f>
        <v>3.5651265649718134E-4</v>
      </c>
      <c r="G28" s="110"/>
      <c r="H28" s="14">
        <f t="shared" ca="1" si="3"/>
        <v>89</v>
      </c>
      <c r="I28" s="30">
        <f ca="1">IF(OR(A28=0,B27=1),1,IF(Quotation!$B$2=Quotation!$F$5,VLOOKUP(H28,'Male Mortality'!$A$6:$B$110,2,FALSE),VLOOKUP(H28,'Female Mortality'!$A$6:$B$110,2,FALSE)))</f>
        <v>0.20849000000000001</v>
      </c>
      <c r="J28" s="30">
        <f t="shared" ca="1" si="1"/>
        <v>0.79150999999999994</v>
      </c>
      <c r="K28" s="30">
        <f ca="1">PRODUCT($J$6:J28)</f>
        <v>9.549097151674181E-2</v>
      </c>
      <c r="L28" s="110"/>
    </row>
    <row r="29" spans="1:12" ht="13.2" x14ac:dyDescent="0.25">
      <c r="A29" s="14">
        <f t="shared" ca="1" si="2"/>
        <v>100</v>
      </c>
      <c r="B29" s="23">
        <f ca="1">IF(OR(A29=0,B28=1),1,IF(Quotation!$B$2=Quotation!$F$5,VLOOKUP(A29,'Male Mortality'!$A$6:$B$110,2,FALSE),VLOOKUP(A29,'Female Mortality'!$A$6:$B$110,2,FALSE)))</f>
        <v>0.39667999999999998</v>
      </c>
      <c r="C29" s="20">
        <f t="shared" ca="1" si="0"/>
        <v>0.60332000000000008</v>
      </c>
      <c r="D29" s="106"/>
      <c r="E29" s="30">
        <f ca="1">PRODUCT($C$6:C29)</f>
        <v>2.4976013857106591E-3</v>
      </c>
      <c r="F29" s="30">
        <f ca="1">(1+Adj_disc_R)^-(A29-Quotation!$B$12-Guar_Per+1-Mort_Loading)*E29</f>
        <v>1.9334041880258827E-4</v>
      </c>
      <c r="G29" s="110"/>
      <c r="H29" s="14">
        <f t="shared" ca="1" si="3"/>
        <v>90</v>
      </c>
      <c r="I29" s="30">
        <f ca="1">IF(OR(A29=0,B28=1),1,IF(Quotation!$B$2=Quotation!$F$5,VLOOKUP(H29,'Male Mortality'!$A$6:$B$110,2,FALSE),VLOOKUP(H29,'Female Mortality'!$A$6:$B$110,2,FALSE)))</f>
        <v>0.22413</v>
      </c>
      <c r="J29" s="30">
        <f t="shared" ca="1" si="1"/>
        <v>0.77587000000000006</v>
      </c>
      <c r="K29" s="30">
        <f ca="1">PRODUCT($J$6:J29)</f>
        <v>7.4088580070694479E-2</v>
      </c>
      <c r="L29" s="110"/>
    </row>
    <row r="30" spans="1:12" ht="13.2" x14ac:dyDescent="0.25">
      <c r="A30" s="14">
        <f t="shared" ca="1" si="2"/>
        <v>101</v>
      </c>
      <c r="B30" s="23">
        <f ca="1">IF(OR(A30=0,B29=1),1,IF(Quotation!$B$2=Quotation!$F$5,VLOOKUP(A30,'Male Mortality'!$A$6:$B$110,2,FALSE),VLOOKUP(A30,'Female Mortality'!$A$6:$B$110,2,FALSE)))</f>
        <v>0.41399999999999998</v>
      </c>
      <c r="C30" s="20">
        <f t="shared" ca="1" si="0"/>
        <v>0.58600000000000008</v>
      </c>
      <c r="D30" s="106"/>
      <c r="E30" s="30">
        <f ca="1">PRODUCT($C$6:C30)</f>
        <v>1.4635944120264463E-3</v>
      </c>
      <c r="F30" s="30">
        <f ca="1">(1+Adj_disc_R)^-(A30-Quotation!$B$12-Guar_Per+1-Mort_Loading)*E30</f>
        <v>1.0184043633107121E-4</v>
      </c>
      <c r="G30" s="110"/>
      <c r="H30" s="14">
        <f t="shared" ca="1" si="3"/>
        <v>91</v>
      </c>
      <c r="I30" s="30">
        <f ca="1">IF(OR(A30=0,B29=1),1,IF(Quotation!$B$2=Quotation!$F$5,VLOOKUP(H30,'Male Mortality'!$A$6:$B$110,2,FALSE),VLOOKUP(H30,'Female Mortality'!$A$6:$B$110,2,FALSE)))</f>
        <v>0.24032000000000001</v>
      </c>
      <c r="J30" s="30">
        <f t="shared" ca="1" si="1"/>
        <v>0.75968000000000002</v>
      </c>
      <c r="K30" s="30">
        <f ca="1">PRODUCT($J$6:J30)</f>
        <v>5.6283612508105187E-2</v>
      </c>
      <c r="L30" s="110"/>
    </row>
    <row r="31" spans="1:12" ht="13.2" x14ac:dyDescent="0.25">
      <c r="A31" s="14">
        <f t="shared" ca="1" si="2"/>
        <v>102</v>
      </c>
      <c r="B31" s="23">
        <f ca="1">IF(OR(A31=0,B30=1),1,IF(Quotation!$B$2=Quotation!$F$5,VLOOKUP(A31,'Male Mortality'!$A$6:$B$110,2,FALSE),VLOOKUP(A31,'Female Mortality'!$A$6:$B$110,2,FALSE)))</f>
        <v>0.432</v>
      </c>
      <c r="C31" s="20">
        <f t="shared" ca="1" si="0"/>
        <v>0.56800000000000006</v>
      </c>
      <c r="D31" s="106"/>
      <c r="E31" s="30">
        <f ca="1">PRODUCT($C$6:C31)</f>
        <v>8.3132162603102161E-4</v>
      </c>
      <c r="F31" s="30">
        <f ca="1">(1+Adj_disc_R)^-(A31-Quotation!$B$12-Guar_Per+1-Mort_Loading)*E31</f>
        <v>5.1995836257122204E-5</v>
      </c>
      <c r="G31" s="110"/>
      <c r="H31" s="14">
        <f t="shared" ca="1" si="3"/>
        <v>92</v>
      </c>
      <c r="I31" s="30">
        <f ca="1">IF(OR(A31=0,B30=1),1,IF(Quotation!$B$2=Quotation!$F$5,VLOOKUP(H31,'Male Mortality'!$A$6:$B$110,2,FALSE),VLOOKUP(H31,'Female Mortality'!$A$6:$B$110,2,FALSE)))</f>
        <v>0.25699</v>
      </c>
      <c r="J31" s="30">
        <f t="shared" ca="1" si="1"/>
        <v>0.74300999999999995</v>
      </c>
      <c r="K31" s="30">
        <f ca="1">PRODUCT($J$6:J31)</f>
        <v>4.1819286929647231E-2</v>
      </c>
      <c r="L31" s="110"/>
    </row>
    <row r="32" spans="1:12" ht="13.2" x14ac:dyDescent="0.25">
      <c r="A32" s="14">
        <f t="shared" ca="1" si="2"/>
        <v>103</v>
      </c>
      <c r="B32" s="23">
        <f ca="1">IF(OR(A32=0,B31=1),1,IF(Quotation!$B$2=Quotation!$F$5,VLOOKUP(A32,'Male Mortality'!$A$6:$B$110,2,FALSE),VLOOKUP(A32,'Female Mortality'!$A$6:$B$110,2,FALSE)))</f>
        <v>0.45</v>
      </c>
      <c r="C32" s="20">
        <f t="shared" ca="1" si="0"/>
        <v>0.55000000000000004</v>
      </c>
      <c r="D32" s="106"/>
      <c r="E32" s="30">
        <f ca="1">PRODUCT($C$6:C32)</f>
        <v>4.572268943170619E-4</v>
      </c>
      <c r="F32" s="30">
        <f ca="1">(1+Adj_disc_R)^-(A32-Quotation!$B$12-Guar_Per+1-Mort_Loading)*E32</f>
        <v>2.5705806688914353E-5</v>
      </c>
      <c r="G32" s="110"/>
      <c r="H32" s="14">
        <f t="shared" ca="1" si="3"/>
        <v>93</v>
      </c>
      <c r="I32" s="30">
        <f ca="1">IF(OR(A32=0,B31=1),1,IF(Quotation!$B$2=Quotation!$F$5,VLOOKUP(H32,'Male Mortality'!$A$6:$B$110,2,FALSE),VLOOKUP(H32,'Female Mortality'!$A$6:$B$110,2,FALSE)))</f>
        <v>0.27405000000000002</v>
      </c>
      <c r="J32" s="30">
        <f t="shared" ca="1" si="1"/>
        <v>0.72594999999999998</v>
      </c>
      <c r="K32" s="30">
        <f ca="1">PRODUCT($J$6:J32)</f>
        <v>3.0358711346577406E-2</v>
      </c>
      <c r="L32" s="110"/>
    </row>
    <row r="33" spans="1:12" ht="13.2" x14ac:dyDescent="0.25">
      <c r="A33" s="14">
        <f t="shared" ca="1" si="2"/>
        <v>104</v>
      </c>
      <c r="B33" s="23">
        <f ca="1">IF(OR(A33=0,B32=1),1,IF(Quotation!$B$2=Quotation!$F$5,VLOOKUP(A33,'Male Mortality'!$A$6:$B$110,2,FALSE),VLOOKUP(A33,'Female Mortality'!$A$6:$B$110,2,FALSE)))</f>
        <v>0.46899999999999997</v>
      </c>
      <c r="C33" s="20">
        <f t="shared" ca="1" si="0"/>
        <v>0.53100000000000003</v>
      </c>
      <c r="D33" s="106"/>
      <c r="E33" s="30">
        <f ca="1">PRODUCT($C$6:C33)</f>
        <v>2.4278748088235987E-4</v>
      </c>
      <c r="F33" s="30">
        <f ca="1">(1+Adj_disc_R)^-(A33-Quotation!$B$12-Guar_Per+1-Mort_Loading)*E33</f>
        <v>1.226946818140541E-5</v>
      </c>
      <c r="G33" s="110"/>
      <c r="H33" s="14">
        <f t="shared" ca="1" si="3"/>
        <v>94</v>
      </c>
      <c r="I33" s="30">
        <f ca="1">IF(OR(A33=0,B32=1),1,IF(Quotation!$B$2=Quotation!$F$5,VLOOKUP(H33,'Male Mortality'!$A$6:$B$110,2,FALSE),VLOOKUP(H33,'Female Mortality'!$A$6:$B$110,2,FALSE)))</f>
        <v>0.29143000000000002</v>
      </c>
      <c r="J33" s="30">
        <f t="shared" ca="1" si="1"/>
        <v>0.70856999999999992</v>
      </c>
      <c r="K33" s="30">
        <f ca="1">PRODUCT($J$6:J33)</f>
        <v>2.1511272098844351E-2</v>
      </c>
      <c r="L33" s="110"/>
    </row>
    <row r="34" spans="1:12" ht="13.2" x14ac:dyDescent="0.25">
      <c r="A34" s="14">
        <f t="shared" ca="1" si="2"/>
        <v>105</v>
      </c>
      <c r="B34" s="23">
        <f ca="1">IF(OR(A34=0,B33=1),1,IF(Quotation!$B$2=Quotation!$F$5,VLOOKUP(A34,'Male Mortality'!$A$6:$B$110,2,FALSE),VLOOKUP(A34,'Female Mortality'!$A$6:$B$110,2,FALSE)))</f>
        <v>0.49</v>
      </c>
      <c r="C34" s="20">
        <f t="shared" ca="1" si="0"/>
        <v>0.51</v>
      </c>
      <c r="D34" s="106"/>
      <c r="E34" s="30">
        <f ca="1">PRODUCT($C$6:C34)</f>
        <v>1.2382161525000354E-4</v>
      </c>
      <c r="F34" s="30">
        <f ca="1">(1+Adj_disc_R)^-(A34-Quotation!$B$12-Guar_Per+1-Mort_Loading)*E34</f>
        <v>5.6246550764195589E-6</v>
      </c>
      <c r="G34" s="110"/>
      <c r="H34" s="14">
        <f t="shared" ca="1" si="3"/>
        <v>95</v>
      </c>
      <c r="I34" s="30">
        <f ca="1">IF(OR(A34=0,B33=1),1,IF(Quotation!$B$2=Quotation!$F$5,VLOOKUP(H34,'Male Mortality'!$A$6:$B$110,2,FALSE),VLOOKUP(H34,'Female Mortality'!$A$6:$B$110,2,FALSE)))</f>
        <v>0.30903000000000003</v>
      </c>
      <c r="J34" s="30">
        <f t="shared" ca="1" si="1"/>
        <v>0.69096999999999997</v>
      </c>
      <c r="K34" s="30">
        <f ca="1">PRODUCT($J$6:J34)</f>
        <v>1.486364368213848E-2</v>
      </c>
      <c r="L34" s="110"/>
    </row>
    <row r="35" spans="1:12" ht="13.2" x14ac:dyDescent="0.25">
      <c r="A35" s="14">
        <f t="shared" ca="1" si="2"/>
        <v>106</v>
      </c>
      <c r="B35" s="23">
        <f ca="1">IF(OR(A35=0,B34=1),1,IF(Quotation!$B$2=Quotation!$F$5,VLOOKUP(A35,'Male Mortality'!$A$6:$B$110,2,FALSE),VLOOKUP(A35,'Female Mortality'!$A$6:$B$110,2,FALSE)))</f>
        <v>0.51400000000000001</v>
      </c>
      <c r="C35" s="20">
        <f t="shared" ca="1" si="0"/>
        <v>0.48599999999999999</v>
      </c>
      <c r="D35" s="106"/>
      <c r="E35" s="30">
        <f ca="1">PRODUCT($C$6:C35)</f>
        <v>6.0177305011501716E-5</v>
      </c>
      <c r="F35" s="30">
        <f ca="1">(1+Adj_disc_R)^-(A35-Quotation!$B$12-Guar_Per+1-Mort_Loading)*E35</f>
        <v>2.4571526895639598E-6</v>
      </c>
      <c r="G35" s="110"/>
      <c r="H35" s="14">
        <f t="shared" ca="1" si="3"/>
        <v>96</v>
      </c>
      <c r="I35" s="30">
        <f ca="1">IF(OR(A35=0,B34=1),1,IF(Quotation!$B$2=Quotation!$F$5,VLOOKUP(H35,'Male Mortality'!$A$6:$B$110,2,FALSE),VLOOKUP(H35,'Female Mortality'!$A$6:$B$110,2,FALSE)))</f>
        <v>0.32673000000000002</v>
      </c>
      <c r="J35" s="30">
        <f t="shared" ca="1" si="1"/>
        <v>0.67327000000000004</v>
      </c>
      <c r="K35" s="30">
        <f ca="1">PRODUCT($J$6:J35)</f>
        <v>1.0007245381873375E-2</v>
      </c>
      <c r="L35" s="110"/>
    </row>
    <row r="36" spans="1:12" ht="13.2" x14ac:dyDescent="0.25">
      <c r="A36" s="14">
        <f t="shared" ca="1" si="2"/>
        <v>107</v>
      </c>
      <c r="B36" s="23">
        <f ca="1">IF(OR(A36=0,B35=1),1,IF(Quotation!$B$2=Quotation!$F$5,VLOOKUP(A36,'Male Mortality'!$A$6:$B$110,2,FALSE),VLOOKUP(A36,'Female Mortality'!$A$6:$B$110,2,FALSE)))</f>
        <v>0.54200000000000004</v>
      </c>
      <c r="C36" s="20">
        <f t="shared" ca="1" si="0"/>
        <v>0.45799999999999996</v>
      </c>
      <c r="D36" s="106"/>
      <c r="E36" s="30">
        <f ca="1">PRODUCT($C$6:C36)</f>
        <v>2.7561205695267784E-5</v>
      </c>
      <c r="F36" s="30">
        <f ca="1">(1+Adj_disc_R)^-(A36-Quotation!$B$12-Guar_Per+1-Mort_Loading)*E36</f>
        <v>1.0115738712991404E-6</v>
      </c>
      <c r="G36" s="110"/>
      <c r="H36" s="14">
        <f t="shared" ca="1" si="3"/>
        <v>97</v>
      </c>
      <c r="I36" s="30">
        <f ca="1">IF(OR(A36=0,B35=1),1,IF(Quotation!$B$2=Quotation!$F$5,VLOOKUP(H36,'Male Mortality'!$A$6:$B$110,2,FALSE),VLOOKUP(H36,'Female Mortality'!$A$6:$B$110,2,FALSE)))</f>
        <v>0.34444999999999998</v>
      </c>
      <c r="J36" s="30">
        <f t="shared" ca="1" si="1"/>
        <v>0.65555000000000008</v>
      </c>
      <c r="K36" s="30">
        <f ca="1">PRODUCT($J$6:J36)</f>
        <v>6.5602497100870913E-3</v>
      </c>
      <c r="L36" s="110"/>
    </row>
    <row r="37" spans="1:12" ht="13.2" x14ac:dyDescent="0.25">
      <c r="A37" s="14">
        <f t="shared" ca="1" si="2"/>
        <v>108</v>
      </c>
      <c r="B37" s="23">
        <f ca="1">IF(OR(A37=0,B36=1),1,IF(Quotation!$B$2=Quotation!$F$5,VLOOKUP(A37,'Male Mortality'!$A$6:$B$110,2,FALSE),VLOOKUP(A37,'Female Mortality'!$A$6:$B$110,2,FALSE)))</f>
        <v>0.57599999999999996</v>
      </c>
      <c r="C37" s="20">
        <f t="shared" ca="1" si="0"/>
        <v>0.42400000000000004</v>
      </c>
      <c r="D37" s="106"/>
      <c r="E37" s="30">
        <f ca="1">PRODUCT($C$6:C37)</f>
        <v>1.1685951214793541E-5</v>
      </c>
      <c r="F37" s="30">
        <f ca="1">(1+Adj_disc_R)^-(A37-Quotation!$B$12-Guar_Per+1-Mort_Loading)*E37</f>
        <v>3.8553467094906562E-7</v>
      </c>
      <c r="G37" s="110"/>
      <c r="H37" s="14">
        <f t="shared" ca="1" si="3"/>
        <v>98</v>
      </c>
      <c r="I37" s="30">
        <f ca="1">IF(OR(A37=0,B36=1),1,IF(Quotation!$B$2=Quotation!$F$5,VLOOKUP(H37,'Male Mortality'!$A$6:$B$110,2,FALSE),VLOOKUP(H37,'Female Mortality'!$A$6:$B$110,2,FALSE)))</f>
        <v>0.36209000000000002</v>
      </c>
      <c r="J37" s="30">
        <f t="shared" ca="1" si="1"/>
        <v>0.63790999999999998</v>
      </c>
      <c r="K37" s="30">
        <f ca="1">PRODUCT($J$6:J37)</f>
        <v>4.1848488925616562E-3</v>
      </c>
      <c r="L37" s="110"/>
    </row>
    <row r="38" spans="1:12" ht="13.2" x14ac:dyDescent="0.25">
      <c r="A38" s="14">
        <f t="shared" ca="1" si="2"/>
        <v>109</v>
      </c>
      <c r="B38" s="23">
        <f ca="1">IF(OR(A38=0,B37=1),1,IF(Quotation!$B$2=Quotation!$F$5,VLOOKUP(A38,'Male Mortality'!$A$6:$B$110,2,FALSE),VLOOKUP(A38,'Female Mortality'!$A$6:$B$110,2,FALSE)))</f>
        <v>0.61799999999999999</v>
      </c>
      <c r="C38" s="20">
        <f t="shared" ca="1" si="0"/>
        <v>0.38200000000000001</v>
      </c>
      <c r="D38" s="106"/>
      <c r="E38" s="30">
        <f ca="1">PRODUCT($C$6:C38)</f>
        <v>4.4640333640511331E-6</v>
      </c>
      <c r="F38" s="30">
        <f ca="1">(1+Adj_disc_R)^-(A38-Quotation!$B$12-Guar_Per+1-Mort_Loading)*E38</f>
        <v>1.3238134319329713E-7</v>
      </c>
      <c r="G38" s="110"/>
      <c r="H38" s="14">
        <f t="shared" ca="1" si="3"/>
        <v>99</v>
      </c>
      <c r="I38" s="30">
        <f ca="1">IF(OR(A38=0,B37=1),1,IF(Quotation!$B$2=Quotation!$F$5,VLOOKUP(H38,'Male Mortality'!$A$6:$B$110,2,FALSE),VLOOKUP(H38,'Female Mortality'!$A$6:$B$110,2,FALSE)))</f>
        <v>0.37952000000000002</v>
      </c>
      <c r="J38" s="30">
        <f t="shared" ca="1" si="1"/>
        <v>0.62047999999999992</v>
      </c>
      <c r="K38" s="30">
        <f ca="1">PRODUCT($J$6:J38)</f>
        <v>2.5966150408566562E-3</v>
      </c>
      <c r="L38" s="110"/>
    </row>
    <row r="39" spans="1:12" ht="13.2" x14ac:dyDescent="0.25">
      <c r="A39" s="14">
        <f t="shared" ca="1" si="2"/>
        <v>110</v>
      </c>
      <c r="B39" s="23">
        <f ca="1">IF(OR(A39=0,B38=1),1,IF(Quotation!$B$2=Quotation!$F$5,VLOOKUP(A39,'Male Mortality'!$A$6:$B$110,2,FALSE),VLOOKUP(A39,'Female Mortality'!$A$6:$B$110,2,FALSE)))</f>
        <v>0.67</v>
      </c>
      <c r="C39" s="20">
        <f t="shared" ca="1" si="0"/>
        <v>0.32999999999999996</v>
      </c>
      <c r="D39" s="106"/>
      <c r="E39" s="30">
        <f ca="1">PRODUCT($C$6:C39)</f>
        <v>1.4731310101368737E-6</v>
      </c>
      <c r="F39" s="30">
        <f ca="1">(1+Adj_disc_R)^-(A39-Quotation!$B$12-Guar_Per+1-Mort_Loading)*E39</f>
        <v>3.9268173711270153E-8</v>
      </c>
      <c r="G39" s="110"/>
      <c r="H39" s="14">
        <f t="shared" ca="1" si="3"/>
        <v>100</v>
      </c>
      <c r="I39" s="30">
        <f ca="1">IF(OR(A39=0,B38=1),1,IF(Quotation!$B$2=Quotation!$F$5,VLOOKUP(H39,'Male Mortality'!$A$6:$B$110,2,FALSE),VLOOKUP(H39,'Female Mortality'!$A$6:$B$110,2,FALSE)))</f>
        <v>0.39667999999999998</v>
      </c>
      <c r="J39" s="30">
        <f t="shared" ca="1" si="1"/>
        <v>0.60332000000000008</v>
      </c>
      <c r="K39" s="30">
        <f ca="1">PRODUCT($J$6:J39)</f>
        <v>1.566589786449638E-3</v>
      </c>
      <c r="L39" s="110"/>
    </row>
    <row r="40" spans="1:12" ht="13.2" x14ac:dyDescent="0.25">
      <c r="A40" s="14">
        <f t="shared" ca="1" si="2"/>
        <v>111</v>
      </c>
      <c r="B40" s="23">
        <f ca="1">IF(OR(A40=0,B39=1),1,IF(Quotation!$B$2=Quotation!$F$5,VLOOKUP(A40,'Male Mortality'!$A$6:$B$110,2,FALSE),VLOOKUP(A40,'Female Mortality'!$A$6:$B$110,2,FALSE)))</f>
        <v>0.73299999999999998</v>
      </c>
      <c r="C40" s="20">
        <f t="shared" ca="1" si="0"/>
        <v>0.26700000000000002</v>
      </c>
      <c r="D40" s="106"/>
      <c r="E40" s="30">
        <f ca="1">PRODUCT($C$6:C40)</f>
        <v>3.9332597970654529E-7</v>
      </c>
      <c r="F40" s="30">
        <f ca="1">(1+Adj_disc_R)^-(A40-Quotation!$B$12-Guar_Per+1-Mort_Loading)*E40</f>
        <v>9.4243616907048375E-9</v>
      </c>
      <c r="G40" s="110"/>
      <c r="H40" s="14">
        <f t="shared" ca="1" si="3"/>
        <v>101</v>
      </c>
      <c r="I40" s="30">
        <f ca="1">IF(OR(A40=0,B39=1),1,IF(Quotation!$B$2=Quotation!$F$5,VLOOKUP(H40,'Male Mortality'!$A$6:$B$110,2,FALSE),VLOOKUP(H40,'Female Mortality'!$A$6:$B$110,2,FALSE)))</f>
        <v>0.41399999999999998</v>
      </c>
      <c r="J40" s="30">
        <f t="shared" ca="1" si="1"/>
        <v>0.58600000000000008</v>
      </c>
      <c r="K40" s="30">
        <f ca="1">PRODUCT($J$6:J40)</f>
        <v>9.1802161485948796E-4</v>
      </c>
      <c r="L40" s="110"/>
    </row>
    <row r="41" spans="1:12" ht="13.2" x14ac:dyDescent="0.25">
      <c r="A41" s="14">
        <f t="shared" ca="1" si="2"/>
        <v>112</v>
      </c>
      <c r="B41" s="23">
        <f ca="1">IF(OR(A41=0,B40=1),1,IF(Quotation!$B$2=Quotation!$F$5,VLOOKUP(A41,'Male Mortality'!$A$6:$B$110,2,FALSE),VLOOKUP(A41,'Female Mortality'!$A$6:$B$110,2,FALSE)))</f>
        <v>0.80800000000000005</v>
      </c>
      <c r="C41" s="20">
        <f t="shared" ca="1" si="0"/>
        <v>0.19199999999999995</v>
      </c>
      <c r="D41" s="106"/>
      <c r="E41" s="30">
        <f ca="1">PRODUCT($C$6:C41)</f>
        <v>7.551858810365668E-8</v>
      </c>
      <c r="F41" s="30">
        <f ca="1">(1+Adj_disc_R)^-(A41-Quotation!$B$12-Guar_Per+1-Mort_Loading)*E41</f>
        <v>1.6264965794295082E-9</v>
      </c>
      <c r="G41" s="110"/>
      <c r="H41" s="14">
        <f t="shared" ca="1" si="3"/>
        <v>102</v>
      </c>
      <c r="I41" s="30">
        <f ca="1">IF(OR(A41=0,B40=1),1,IF(Quotation!$B$2=Quotation!$F$5,VLOOKUP(H41,'Male Mortality'!$A$6:$B$110,2,FALSE),VLOOKUP(H41,'Female Mortality'!$A$6:$B$110,2,FALSE)))</f>
        <v>0.432</v>
      </c>
      <c r="J41" s="30">
        <f t="shared" ca="1" si="1"/>
        <v>0.56800000000000006</v>
      </c>
      <c r="K41" s="30">
        <f ca="1">PRODUCT($J$6:J41)</f>
        <v>5.2143627724018926E-4</v>
      </c>
      <c r="L41" s="110"/>
    </row>
    <row r="42" spans="1:12" ht="13.2" x14ac:dyDescent="0.25">
      <c r="A42" s="14">
        <f t="shared" ca="1" si="2"/>
        <v>113</v>
      </c>
      <c r="B42" s="23">
        <f ca="1">IF(OR(A42=0,B41=1),1,IF(Quotation!$B$2=Quotation!$F$5,VLOOKUP(A42,'Male Mortality'!$A$6:$B$110,2,FALSE),VLOOKUP(A42,'Female Mortality'!$A$6:$B$110,2,FALSE)))</f>
        <v>0.89600000000000002</v>
      </c>
      <c r="C42" s="20">
        <f t="shared" ca="1" si="0"/>
        <v>0.10399999999999998</v>
      </c>
      <c r="D42" s="106"/>
      <c r="E42" s="30">
        <f ca="1">PRODUCT($C$6:C42)</f>
        <v>7.8539331627802926E-9</v>
      </c>
      <c r="F42" s="30">
        <f ca="1">(1+Adj_disc_R)^-(A42-Quotation!$B$12-Guar_Per+1-Mort_Loading)*E42</f>
        <v>1.5205001731296075E-10</v>
      </c>
      <c r="G42" s="110"/>
      <c r="H42" s="14">
        <f t="shared" ca="1" si="3"/>
        <v>103</v>
      </c>
      <c r="I42" s="30">
        <f ca="1">IF(OR(A42=0,B41=1),1,IF(Quotation!$B$2=Quotation!$F$5,VLOOKUP(H42,'Male Mortality'!$A$6:$B$110,2,FALSE),VLOOKUP(H42,'Female Mortality'!$A$6:$B$110,2,FALSE)))</f>
        <v>0.45</v>
      </c>
      <c r="J42" s="30">
        <f t="shared" ca="1" si="1"/>
        <v>0.55000000000000004</v>
      </c>
      <c r="K42" s="30">
        <f ca="1">PRODUCT($J$6:J42)</f>
        <v>2.8678995248210412E-4</v>
      </c>
      <c r="L42" s="110"/>
    </row>
    <row r="43" spans="1:12" ht="13.2" x14ac:dyDescent="0.25">
      <c r="A43" s="14">
        <f t="shared" ca="1" si="2"/>
        <v>114</v>
      </c>
      <c r="B43" s="23">
        <f ca="1">IF(OR(A43=0,B42=1),1,IF(Quotation!$B$2=Quotation!$F$5,VLOOKUP(A43,'Male Mortality'!$A$6:$B$110,2,FALSE),VLOOKUP(A43,'Female Mortality'!$A$6:$B$110,2,FALSE)))</f>
        <v>1</v>
      </c>
      <c r="C43" s="20">
        <f t="shared" ca="1" si="0"/>
        <v>0</v>
      </c>
      <c r="D43" s="106"/>
      <c r="E43" s="30">
        <f ca="1">PRODUCT($C$6:C43)</f>
        <v>0</v>
      </c>
      <c r="F43" s="30">
        <f ca="1">(1+Adj_disc_R)^-(A43-Quotation!$B$12-Guar_Per+1-Mort_Loading)*E43</f>
        <v>0</v>
      </c>
      <c r="G43" s="110"/>
      <c r="H43" s="14">
        <f t="shared" ca="1" si="3"/>
        <v>104</v>
      </c>
      <c r="I43" s="30">
        <f ca="1">IF(OR(A43=0,B42=1),1,IF(Quotation!$B$2=Quotation!$F$5,VLOOKUP(H43,'Male Mortality'!$A$6:$B$110,2,FALSE),VLOOKUP(H43,'Female Mortality'!$A$6:$B$110,2,FALSE)))</f>
        <v>0.46899999999999997</v>
      </c>
      <c r="J43" s="30">
        <f t="shared" ca="1" si="1"/>
        <v>0.53100000000000003</v>
      </c>
      <c r="K43" s="30">
        <f ca="1">PRODUCT($J$6:J43)</f>
        <v>1.522854647679973E-4</v>
      </c>
      <c r="L43" s="110"/>
    </row>
    <row r="44" spans="1:12" ht="13.2" x14ac:dyDescent="0.25">
      <c r="A44" s="14">
        <f t="shared" ca="1" si="2"/>
        <v>115</v>
      </c>
      <c r="B44" s="23">
        <f ca="1">IF(OR(A44=0,B43=1),1,IF(Quotation!$B$2=Quotation!$F$5,VLOOKUP(A44,'Male Mortality'!$A$6:$B$110,2,FALSE),VLOOKUP(A44,'Female Mortality'!$A$6:$B$110,2,FALSE)))</f>
        <v>1</v>
      </c>
      <c r="C44" s="20">
        <f t="shared" ca="1" si="0"/>
        <v>0</v>
      </c>
      <c r="D44" s="106"/>
      <c r="E44" s="30">
        <f ca="1">PRODUCT($C$6:C44)</f>
        <v>0</v>
      </c>
      <c r="F44" s="30">
        <f ca="1">(1+Adj_disc_R)^-(A44-Quotation!$B$12-Guar_Per+1-Mort_Loading)*E44</f>
        <v>0</v>
      </c>
      <c r="G44" s="110"/>
      <c r="H44" s="14">
        <f t="shared" ca="1" si="3"/>
        <v>105</v>
      </c>
      <c r="I44" s="30">
        <f ca="1">IF(OR(A44=0,B43=1),1,IF(Quotation!$B$2=Quotation!$F$5,VLOOKUP(H44,'Male Mortality'!$A$6:$B$110,2,FALSE),VLOOKUP(H44,'Female Mortality'!$A$6:$B$110,2,FALSE)))</f>
        <v>1</v>
      </c>
      <c r="J44" s="30">
        <f t="shared" ca="1" si="1"/>
        <v>0</v>
      </c>
      <c r="K44" s="30">
        <f ca="1">PRODUCT($J$6:J44)</f>
        <v>0</v>
      </c>
      <c r="L44" s="110"/>
    </row>
    <row r="45" spans="1:12" ht="13.2" x14ac:dyDescent="0.25">
      <c r="A45" s="14">
        <f t="shared" ca="1" si="2"/>
        <v>116</v>
      </c>
      <c r="B45" s="23">
        <f ca="1">IF(OR(A45=0,B44=1),1,IF(Quotation!$B$2=Quotation!$F$5,VLOOKUP(A45,'Male Mortality'!$A$6:$B$110,2,FALSE),VLOOKUP(A45,'Female Mortality'!$A$6:$B$110,2,FALSE)))</f>
        <v>1</v>
      </c>
      <c r="C45" s="20">
        <f t="shared" ca="1" si="0"/>
        <v>0</v>
      </c>
      <c r="D45" s="106"/>
      <c r="E45" s="30">
        <f ca="1">PRODUCT($C$6:C45)</f>
        <v>0</v>
      </c>
      <c r="F45" s="30">
        <f ca="1">(1+Adj_disc_R)^-(A45-Quotation!$B$12-Guar_Per+1-Mort_Loading)*E45</f>
        <v>0</v>
      </c>
      <c r="G45" s="110"/>
      <c r="H45" s="14">
        <f t="shared" ca="1" si="3"/>
        <v>106</v>
      </c>
      <c r="I45" s="30">
        <f ca="1">IF(OR(A45=0,B44=1),1,IF(Quotation!$B$2=Quotation!$F$5,VLOOKUP(H45,'Male Mortality'!$A$6:$B$110,2,FALSE),VLOOKUP(H45,'Female Mortality'!$A$6:$B$110,2,FALSE)))</f>
        <v>1</v>
      </c>
      <c r="J45" s="30">
        <f t="shared" ca="1" si="1"/>
        <v>0</v>
      </c>
      <c r="K45" s="30">
        <f ca="1">PRODUCT($J$6:J45)</f>
        <v>0</v>
      </c>
      <c r="L45" s="110"/>
    </row>
    <row r="46" spans="1:12" ht="13.2" x14ac:dyDescent="0.25">
      <c r="A46" s="14">
        <f t="shared" ca="1" si="2"/>
        <v>117</v>
      </c>
      <c r="B46" s="23">
        <f ca="1">IF(OR(A46=0,B45=1),1,IF(Quotation!$B$2=Quotation!$F$5,VLOOKUP(A46,'Male Mortality'!$A$6:$B$110,2,FALSE),VLOOKUP(A46,'Female Mortality'!$A$6:$B$110,2,FALSE)))</f>
        <v>1</v>
      </c>
      <c r="C46" s="20">
        <f t="shared" ca="1" si="0"/>
        <v>0</v>
      </c>
      <c r="D46" s="106"/>
      <c r="E46" s="30">
        <f ca="1">PRODUCT($C$6:C46)</f>
        <v>0</v>
      </c>
      <c r="F46" s="30">
        <f ca="1">(1+Adj_disc_R)^-(A46-Quotation!$B$12-Guar_Per+1-Mort_Loading)*E46</f>
        <v>0</v>
      </c>
      <c r="G46" s="110"/>
      <c r="H46" s="14">
        <f t="shared" ca="1" si="3"/>
        <v>107</v>
      </c>
      <c r="I46" s="30">
        <f ca="1">IF(OR(A46=0,B45=1),1,IF(Quotation!$B$2=Quotation!$F$5,VLOOKUP(H46,'Male Mortality'!$A$6:$B$110,2,FALSE),VLOOKUP(H46,'Female Mortality'!$A$6:$B$110,2,FALSE)))</f>
        <v>1</v>
      </c>
      <c r="J46" s="30">
        <f t="shared" ca="1" si="1"/>
        <v>0</v>
      </c>
      <c r="K46" s="30">
        <f ca="1">PRODUCT($J$6:J46)</f>
        <v>0</v>
      </c>
      <c r="L46" s="110"/>
    </row>
    <row r="47" spans="1:12" ht="13.2" x14ac:dyDescent="0.25">
      <c r="A47" s="14">
        <f t="shared" ca="1" si="2"/>
        <v>118</v>
      </c>
      <c r="B47" s="23">
        <f ca="1">IF(OR(A47=0,B46=1),1,IF(Quotation!$B$2=Quotation!$F$5,VLOOKUP(A47,'Male Mortality'!$A$6:$B$110,2,FALSE),VLOOKUP(A47,'Female Mortality'!$A$6:$B$110,2,FALSE)))</f>
        <v>1</v>
      </c>
      <c r="C47" s="20">
        <f t="shared" ca="1" si="0"/>
        <v>0</v>
      </c>
      <c r="D47" s="106"/>
      <c r="E47" s="30">
        <f ca="1">PRODUCT($C$6:C47)</f>
        <v>0</v>
      </c>
      <c r="F47" s="30">
        <f ca="1">(1+Adj_disc_R)^-(A47-Quotation!$B$12-Guar_Per+1-Mort_Loading)*E47</f>
        <v>0</v>
      </c>
      <c r="G47" s="110"/>
      <c r="H47" s="14">
        <f t="shared" ca="1" si="3"/>
        <v>108</v>
      </c>
      <c r="I47" s="30">
        <f ca="1">IF(OR(A47=0,B46=1),1,IF(Quotation!$B$2=Quotation!$F$5,VLOOKUP(H47,'Male Mortality'!$A$6:$B$110,2,FALSE),VLOOKUP(H47,'Female Mortality'!$A$6:$B$110,2,FALSE)))</f>
        <v>1</v>
      </c>
      <c r="J47" s="30">
        <f t="shared" ca="1" si="1"/>
        <v>0</v>
      </c>
      <c r="K47" s="30">
        <f ca="1">PRODUCT($J$6:J47)</f>
        <v>0</v>
      </c>
      <c r="L47" s="110"/>
    </row>
    <row r="48" spans="1:12" ht="13.2" x14ac:dyDescent="0.25">
      <c r="A48" s="14">
        <f t="shared" ca="1" si="2"/>
        <v>119</v>
      </c>
      <c r="B48" s="23">
        <f ca="1">IF(OR(A48=0,B47=1),1,IF(Quotation!$B$2=Quotation!$F$5,VLOOKUP(A48,'Male Mortality'!$A$6:$B$110,2,FALSE),VLOOKUP(A48,'Female Mortality'!$A$6:$B$110,2,FALSE)))</f>
        <v>1</v>
      </c>
      <c r="C48" s="20">
        <f t="shared" ca="1" si="0"/>
        <v>0</v>
      </c>
      <c r="D48" s="106"/>
      <c r="E48" s="30">
        <f ca="1">PRODUCT($C$6:C48)</f>
        <v>0</v>
      </c>
      <c r="F48" s="30">
        <f ca="1">(1+Adj_disc_R)^-(A48-Quotation!$B$12-Guar_Per+1-Mort_Loading)*E48</f>
        <v>0</v>
      </c>
      <c r="G48" s="110"/>
      <c r="H48" s="14">
        <f t="shared" ca="1" si="3"/>
        <v>109</v>
      </c>
      <c r="I48" s="30">
        <f ca="1">IF(OR(A48=0,B47=1),1,IF(Quotation!$B$2=Quotation!$F$5,VLOOKUP(H48,'Male Mortality'!$A$6:$B$110,2,FALSE),VLOOKUP(H48,'Female Mortality'!$A$6:$B$110,2,FALSE)))</f>
        <v>1</v>
      </c>
      <c r="J48" s="30">
        <f t="shared" ca="1" si="1"/>
        <v>0</v>
      </c>
      <c r="K48" s="30">
        <f ca="1">PRODUCT($J$6:J48)</f>
        <v>0</v>
      </c>
      <c r="L48" s="110"/>
    </row>
    <row r="49" spans="1:12" ht="13.2" x14ac:dyDescent="0.25">
      <c r="A49" s="14">
        <f t="shared" ca="1" si="2"/>
        <v>120</v>
      </c>
      <c r="B49" s="23">
        <f ca="1">IF(OR(A49=0,B48=1),1,IF(Quotation!$B$2=Quotation!$F$5,VLOOKUP(A49,'Male Mortality'!$A$6:$B$110,2,FALSE),VLOOKUP(A49,'Female Mortality'!$A$6:$B$110,2,FALSE)))</f>
        <v>1</v>
      </c>
      <c r="C49" s="20">
        <f t="shared" ca="1" si="0"/>
        <v>0</v>
      </c>
      <c r="D49" s="106"/>
      <c r="E49" s="30">
        <f ca="1">PRODUCT($C$6:C49)</f>
        <v>0</v>
      </c>
      <c r="F49" s="30">
        <f ca="1">(1+Adj_disc_R)^-(A49-Quotation!$B$12-Guar_Per+1-Mort_Loading)*E49</f>
        <v>0</v>
      </c>
      <c r="G49" s="110"/>
      <c r="H49" s="14">
        <f t="shared" ca="1" si="3"/>
        <v>110</v>
      </c>
      <c r="I49" s="30">
        <f ca="1">IF(OR(A49=0,B48=1),1,IF(Quotation!$B$2=Quotation!$F$5,VLOOKUP(H49,'Male Mortality'!$A$6:$B$110,2,FALSE),VLOOKUP(H49,'Female Mortality'!$A$6:$B$110,2,FALSE)))</f>
        <v>1</v>
      </c>
      <c r="J49" s="30">
        <f t="shared" ca="1" si="1"/>
        <v>0</v>
      </c>
      <c r="K49" s="30">
        <f ca="1">PRODUCT($J$6:J49)</f>
        <v>0</v>
      </c>
      <c r="L49" s="110"/>
    </row>
    <row r="50" spans="1:12" ht="13.2" x14ac:dyDescent="0.25">
      <c r="A50" s="14">
        <f t="shared" ca="1" si="2"/>
        <v>0</v>
      </c>
      <c r="B50" s="23">
        <f ca="1">IF(OR(A50=0,B49=1),1,IF(Quotation!$B$2=Quotation!$F$5,VLOOKUP(A50,'Male Mortality'!$A$6:$B$110,2,FALSE),VLOOKUP(A50,'Female Mortality'!$A$6:$B$110,2,FALSE)))</f>
        <v>1</v>
      </c>
      <c r="C50" s="20">
        <f t="shared" ca="1" si="0"/>
        <v>0</v>
      </c>
      <c r="D50" s="106"/>
      <c r="E50" s="30">
        <f ca="1">PRODUCT($C$6:C50)</f>
        <v>0</v>
      </c>
      <c r="F50" s="30">
        <f ca="1">(1+Adj_disc_R)^-(A50-Quotation!$B$12-Guar_Per+1-Mort_Loading)*E50</f>
        <v>0</v>
      </c>
      <c r="G50" s="110"/>
      <c r="H50" s="14">
        <f t="shared" ca="1" si="3"/>
        <v>111</v>
      </c>
      <c r="I50" s="30">
        <f ca="1">IF(OR(A50=0,B49=1),1,IF(Quotation!$B$2=Quotation!$F$5,VLOOKUP(H50,'Male Mortality'!$A$6:$B$110,2,FALSE),VLOOKUP(H50,'Female Mortality'!$A$6:$B$110,2,FALSE)))</f>
        <v>1</v>
      </c>
      <c r="J50" s="30">
        <f t="shared" ca="1" si="1"/>
        <v>0</v>
      </c>
      <c r="K50" s="30">
        <f ca="1">PRODUCT($J$6:J50)</f>
        <v>0</v>
      </c>
      <c r="L50" s="110"/>
    </row>
    <row r="51" spans="1:12" ht="13.2" x14ac:dyDescent="0.25">
      <c r="A51" s="14">
        <f t="shared" ca="1" si="2"/>
        <v>0</v>
      </c>
      <c r="B51" s="23">
        <f ca="1">IF(OR(A51=0,B50=1),1,IF(Quotation!$B$2=Quotation!$F$5,VLOOKUP(A51,'Male Mortality'!$A$6:$B$110,2,FALSE),VLOOKUP(A51,'Female Mortality'!$A$6:$B$110,2,FALSE)))</f>
        <v>1</v>
      </c>
      <c r="C51" s="20">
        <f t="shared" ca="1" si="0"/>
        <v>0</v>
      </c>
      <c r="D51" s="106"/>
      <c r="E51" s="30">
        <f ca="1">PRODUCT($C$6:C51)</f>
        <v>0</v>
      </c>
      <c r="F51" s="30">
        <f ca="1">(1+Adj_disc_R)^-(A51-Quotation!$B$12-Guar_Per+1-Mort_Loading)*E51</f>
        <v>0</v>
      </c>
      <c r="G51" s="110"/>
      <c r="H51" s="14">
        <f t="shared" ca="1" si="3"/>
        <v>112</v>
      </c>
      <c r="I51" s="30">
        <f ca="1">IF(OR(A51=0,B50=1),1,IF(Quotation!$B$2=Quotation!$F$5,VLOOKUP(H51,'Male Mortality'!$A$6:$B$110,2,FALSE),VLOOKUP(H51,'Female Mortality'!$A$6:$B$110,2,FALSE)))</f>
        <v>1</v>
      </c>
      <c r="J51" s="30">
        <f t="shared" ca="1" si="1"/>
        <v>0</v>
      </c>
      <c r="K51" s="30">
        <f ca="1">PRODUCT($J$6:J51)</f>
        <v>0</v>
      </c>
      <c r="L51" s="110"/>
    </row>
    <row r="52" spans="1:12" ht="13.2" x14ac:dyDescent="0.25">
      <c r="A52" s="14">
        <f t="shared" ca="1" si="2"/>
        <v>0</v>
      </c>
      <c r="B52" s="23">
        <f ca="1">IF(OR(A52=0,B51=1),1,IF(Quotation!$B$2=Quotation!$F$5,VLOOKUP(A52,'Male Mortality'!$A$6:$B$110,2,FALSE),VLOOKUP(A52,'Female Mortality'!$A$6:$B$110,2,FALSE)))</f>
        <v>1</v>
      </c>
      <c r="C52" s="20">
        <f t="shared" ca="1" si="0"/>
        <v>0</v>
      </c>
      <c r="D52" s="106"/>
      <c r="E52" s="30">
        <f ca="1">PRODUCT($C$6:C52)</f>
        <v>0</v>
      </c>
      <c r="F52" s="30">
        <f ca="1">(1+Adj_disc_R)^-(A52-Quotation!$B$12-Guar_Per+1-Mort_Loading)*E52</f>
        <v>0</v>
      </c>
      <c r="G52" s="110"/>
      <c r="H52" s="14">
        <f t="shared" ca="1" si="3"/>
        <v>113</v>
      </c>
      <c r="I52" s="30">
        <f ca="1">IF(OR(A52=0,B51=1),1,IF(Quotation!$B$2=Quotation!$F$5,VLOOKUP(H52,'Male Mortality'!$A$6:$B$110,2,FALSE),VLOOKUP(H52,'Female Mortality'!$A$6:$B$110,2,FALSE)))</f>
        <v>1</v>
      </c>
      <c r="J52" s="30">
        <f t="shared" ca="1" si="1"/>
        <v>0</v>
      </c>
      <c r="K52" s="30">
        <f ca="1">PRODUCT($J$6:J52)</f>
        <v>0</v>
      </c>
      <c r="L52" s="110"/>
    </row>
    <row r="53" spans="1:12" ht="13.2" x14ac:dyDescent="0.25">
      <c r="A53" s="14">
        <f t="shared" ca="1" si="2"/>
        <v>0</v>
      </c>
      <c r="B53" s="23">
        <f ca="1">IF(OR(A53=0,B52=1),1,IF(Quotation!$B$2=Quotation!$F$5,VLOOKUP(A53,'Male Mortality'!$A$6:$B$110,2,FALSE),VLOOKUP(A53,'Female Mortality'!$A$6:$B$110,2,FALSE)))</f>
        <v>1</v>
      </c>
      <c r="C53" s="20">
        <f t="shared" ca="1" si="0"/>
        <v>0</v>
      </c>
      <c r="D53" s="106"/>
      <c r="E53" s="30">
        <f ca="1">PRODUCT($C$6:C53)</f>
        <v>0</v>
      </c>
      <c r="F53" s="30">
        <f ca="1">(1+Adj_disc_R)^-(A53-Quotation!$B$12-Guar_Per+1-Mort_Loading)*E53</f>
        <v>0</v>
      </c>
      <c r="G53" s="110"/>
      <c r="H53" s="14">
        <f t="shared" ca="1" si="3"/>
        <v>114</v>
      </c>
      <c r="I53" s="30">
        <f ca="1">IF(OR(A53=0,B52=1),1,IF(Quotation!$B$2=Quotation!$F$5,VLOOKUP(H53,'Male Mortality'!$A$6:$B$110,2,FALSE),VLOOKUP(H53,'Female Mortality'!$A$6:$B$110,2,FALSE)))</f>
        <v>1</v>
      </c>
      <c r="J53" s="30">
        <f t="shared" ca="1" si="1"/>
        <v>0</v>
      </c>
      <c r="K53" s="30">
        <f ca="1">PRODUCT($J$6:J53)</f>
        <v>0</v>
      </c>
      <c r="L53" s="110"/>
    </row>
    <row r="54" spans="1:12" ht="13.2" x14ac:dyDescent="0.25">
      <c r="A54" s="14">
        <f t="shared" ca="1" si="2"/>
        <v>0</v>
      </c>
      <c r="B54" s="23">
        <f ca="1">IF(OR(A54=0,B53=1),1,IF(Quotation!$B$2=Quotation!$F$5,VLOOKUP(A54,'Male Mortality'!$A$6:$B$110,2,FALSE),VLOOKUP(A54,'Female Mortality'!$A$6:$B$110,2,FALSE)))</f>
        <v>1</v>
      </c>
      <c r="C54" s="20">
        <f t="shared" ca="1" si="0"/>
        <v>0</v>
      </c>
      <c r="D54" s="106"/>
      <c r="E54" s="30">
        <f ca="1">PRODUCT($C$6:C54)</f>
        <v>0</v>
      </c>
      <c r="F54" s="30">
        <f ca="1">(1+Adj_disc_R)^-(A54-Quotation!$B$12-Guar_Per+1-Mort_Loading)*E54</f>
        <v>0</v>
      </c>
      <c r="G54" s="110"/>
      <c r="H54" s="14">
        <f t="shared" ca="1" si="3"/>
        <v>115</v>
      </c>
      <c r="I54" s="30">
        <f ca="1">IF(OR(A54=0,B53=1),1,IF(Quotation!$B$2=Quotation!$F$5,VLOOKUP(H54,'Male Mortality'!$A$6:$B$110,2,FALSE),VLOOKUP(H54,'Female Mortality'!$A$6:$B$110,2,FALSE)))</f>
        <v>1</v>
      </c>
      <c r="J54" s="30">
        <f t="shared" ca="1" si="1"/>
        <v>0</v>
      </c>
      <c r="K54" s="30">
        <f ca="1">PRODUCT($J$6:J54)</f>
        <v>0</v>
      </c>
      <c r="L54" s="110"/>
    </row>
    <row r="55" spans="1:12" ht="13.2" x14ac:dyDescent="0.25">
      <c r="A55" s="14">
        <f t="shared" ca="1" si="2"/>
        <v>0</v>
      </c>
      <c r="B55" s="23">
        <f ca="1">IF(OR(A55=0,B54=1),1,IF(Quotation!$B$2=Quotation!$F$5,VLOOKUP(A55,'Male Mortality'!$A$6:$B$110,2,FALSE),VLOOKUP(A55,'Female Mortality'!$A$6:$B$110,2,FALSE)))</f>
        <v>1</v>
      </c>
      <c r="C55" s="20">
        <f t="shared" ca="1" si="0"/>
        <v>0</v>
      </c>
      <c r="D55" s="106"/>
      <c r="E55" s="30">
        <f ca="1">PRODUCT($C$6:C55)</f>
        <v>0</v>
      </c>
      <c r="F55" s="30">
        <f ca="1">(1+Adj_disc_R)^-(A55-Quotation!$B$12-Guar_Per+1-Mort_Loading)*E55</f>
        <v>0</v>
      </c>
      <c r="G55" s="110"/>
      <c r="H55" s="14">
        <f t="shared" ca="1" si="3"/>
        <v>116</v>
      </c>
      <c r="I55" s="30">
        <f ca="1">IF(OR(A55=0,B54=1),1,IF(Quotation!$B$2=Quotation!$F$5,VLOOKUP(H55,'Male Mortality'!$A$6:$B$110,2,FALSE),VLOOKUP(H55,'Female Mortality'!$A$6:$B$110,2,FALSE)))</f>
        <v>1</v>
      </c>
      <c r="J55" s="30">
        <f t="shared" ca="1" si="1"/>
        <v>0</v>
      </c>
      <c r="K55" s="30">
        <f ca="1">PRODUCT($J$6:J55)</f>
        <v>0</v>
      </c>
      <c r="L55" s="110"/>
    </row>
    <row r="56" spans="1:12" ht="13.2" x14ac:dyDescent="0.25">
      <c r="A56" s="14">
        <f t="shared" ca="1" si="2"/>
        <v>0</v>
      </c>
      <c r="B56" s="23">
        <f ca="1">IF(OR(A56=0,B55=1),1,IF(Quotation!$B$2=Quotation!$F$5,VLOOKUP(A56,'Male Mortality'!$A$6:$B$110,2,FALSE),VLOOKUP(A56,'Female Mortality'!$A$6:$B$110,2,FALSE)))</f>
        <v>1</v>
      </c>
      <c r="C56" s="20">
        <f t="shared" ca="1" si="0"/>
        <v>0</v>
      </c>
      <c r="D56" s="106"/>
      <c r="E56" s="30">
        <f ca="1">PRODUCT($C$6:C56)</f>
        <v>0</v>
      </c>
      <c r="F56" s="30">
        <f ca="1">(1+Adj_disc_R)^-(A56-Quotation!$B$12-Guar_Per+1-Mort_Loading)*E56</f>
        <v>0</v>
      </c>
      <c r="G56" s="110"/>
      <c r="H56" s="14">
        <f t="shared" ca="1" si="3"/>
        <v>117</v>
      </c>
      <c r="I56" s="30">
        <f ca="1">IF(OR(A56=0,B55=1),1,IF(Quotation!$B$2=Quotation!$F$5,VLOOKUP(H56,'Male Mortality'!$A$6:$B$110,2,FALSE),VLOOKUP(H56,'Female Mortality'!$A$6:$B$110,2,FALSE)))</f>
        <v>1</v>
      </c>
      <c r="J56" s="30">
        <f t="shared" ca="1" si="1"/>
        <v>0</v>
      </c>
      <c r="K56" s="30">
        <f ca="1">PRODUCT($J$6:J56)</f>
        <v>0</v>
      </c>
      <c r="L56" s="110"/>
    </row>
    <row r="57" spans="1:12" ht="13.2" x14ac:dyDescent="0.25">
      <c r="A57" s="14">
        <f t="shared" ca="1" si="2"/>
        <v>0</v>
      </c>
      <c r="B57" s="23">
        <f ca="1">IF(OR(A57=0,B56=1),1,IF(Quotation!$B$2=Quotation!$F$5,VLOOKUP(A57,'Male Mortality'!$A$6:$B$110,2,FALSE),VLOOKUP(A57,'Female Mortality'!$A$6:$B$110,2,FALSE)))</f>
        <v>1</v>
      </c>
      <c r="C57" s="20">
        <f t="shared" ca="1" si="0"/>
        <v>0</v>
      </c>
      <c r="D57" s="106"/>
      <c r="E57" s="30">
        <f ca="1">PRODUCT($C$6:C57)</f>
        <v>0</v>
      </c>
      <c r="F57" s="30">
        <f ca="1">(1+Adj_disc_R)^-(A57-Quotation!$B$12-Guar_Per+1-Mort_Loading)*E57</f>
        <v>0</v>
      </c>
      <c r="G57" s="110"/>
      <c r="H57" s="14">
        <f t="shared" ca="1" si="3"/>
        <v>118</v>
      </c>
      <c r="I57" s="30">
        <f ca="1">IF(OR(A57=0,B56=1),1,IF(Quotation!$B$2=Quotation!$F$5,VLOOKUP(H57,'Male Mortality'!$A$6:$B$110,2,FALSE),VLOOKUP(H57,'Female Mortality'!$A$6:$B$110,2,FALSE)))</f>
        <v>1</v>
      </c>
      <c r="J57" s="30">
        <f t="shared" ca="1" si="1"/>
        <v>0</v>
      </c>
      <c r="K57" s="30">
        <f ca="1">PRODUCT($J$6:J57)</f>
        <v>0</v>
      </c>
      <c r="L57" s="110"/>
    </row>
    <row r="58" spans="1:12" ht="13.2" x14ac:dyDescent="0.25">
      <c r="A58" s="14">
        <f t="shared" ca="1" si="2"/>
        <v>0</v>
      </c>
      <c r="B58" s="23">
        <f ca="1">IF(OR(A58=0,B57=1),1,IF(Quotation!$B$2=Quotation!$F$5,VLOOKUP(A58,'Male Mortality'!$A$6:$B$110,2,FALSE),VLOOKUP(A58,'Female Mortality'!$A$6:$B$110,2,FALSE)))</f>
        <v>1</v>
      </c>
      <c r="C58" s="20">
        <f t="shared" ca="1" si="0"/>
        <v>0</v>
      </c>
      <c r="D58" s="106"/>
      <c r="E58" s="30">
        <f ca="1">PRODUCT($C$6:C58)</f>
        <v>0</v>
      </c>
      <c r="F58" s="30">
        <f ca="1">(1+Adj_disc_R)^-(A58-Quotation!$B$12-Guar_Per+1-Mort_Loading)*E58</f>
        <v>0</v>
      </c>
      <c r="G58" s="110"/>
      <c r="H58" s="14">
        <f t="shared" ca="1" si="3"/>
        <v>119</v>
      </c>
      <c r="I58" s="30">
        <f ca="1">IF(OR(A58=0,B57=1),1,IF(Quotation!$B$2=Quotation!$F$5,VLOOKUP(H58,'Male Mortality'!$A$6:$B$110,2,FALSE),VLOOKUP(H58,'Female Mortality'!$A$6:$B$110,2,FALSE)))</f>
        <v>1</v>
      </c>
      <c r="J58" s="30">
        <f t="shared" ca="1" si="1"/>
        <v>0</v>
      </c>
      <c r="K58" s="30">
        <f ca="1">PRODUCT($J$6:J58)</f>
        <v>0</v>
      </c>
      <c r="L58" s="110"/>
    </row>
    <row r="59" spans="1:12" ht="13.2" x14ac:dyDescent="0.25">
      <c r="A59" s="14">
        <f t="shared" ca="1" si="2"/>
        <v>0</v>
      </c>
      <c r="B59" s="23">
        <f ca="1">IF(OR(A59=0,B58=1),1,IF(Quotation!$B$2=Quotation!$F$5,VLOOKUP(A59,'Male Mortality'!$A$6:$B$110,2,FALSE),VLOOKUP(A59,'Female Mortality'!$A$6:$B$110,2,FALSE)))</f>
        <v>1</v>
      </c>
      <c r="C59" s="20">
        <f t="shared" ca="1" si="0"/>
        <v>0</v>
      </c>
      <c r="D59" s="106"/>
      <c r="E59" s="30">
        <f ca="1">PRODUCT($C$6:C59)</f>
        <v>0</v>
      </c>
      <c r="F59" s="30">
        <f ca="1">(1+Adj_disc_R)^-(A59-Quotation!$B$12-Guar_Per+1-Mort_Loading)*E59</f>
        <v>0</v>
      </c>
      <c r="G59" s="110"/>
      <c r="H59" s="14">
        <f t="shared" ca="1" si="3"/>
        <v>120</v>
      </c>
      <c r="I59" s="30">
        <f ca="1">IF(OR(A59=0,B58=1),1,IF(Quotation!$B$2=Quotation!$F$5,VLOOKUP(H59,'Male Mortality'!$A$6:$B$110,2,FALSE),VLOOKUP(H59,'Female Mortality'!$A$6:$B$110,2,FALSE)))</f>
        <v>1</v>
      </c>
      <c r="J59" s="30">
        <f t="shared" ca="1" si="1"/>
        <v>0</v>
      </c>
      <c r="K59" s="30">
        <f ca="1">PRODUCT($J$6:J59)</f>
        <v>0</v>
      </c>
      <c r="L59" s="110"/>
    </row>
    <row r="60" spans="1:12" ht="13.2" x14ac:dyDescent="0.25">
      <c r="A60" s="14">
        <f t="shared" ca="1" si="2"/>
        <v>0</v>
      </c>
      <c r="B60" s="23">
        <f ca="1">IF(OR(A60=0,B59=1),1,IF(Quotation!$B$2=Quotation!$F$5,VLOOKUP(A60,'Male Mortality'!$A$6:$B$110,2,FALSE),VLOOKUP(A60,'Female Mortality'!$A$6:$B$110,2,FALSE)))</f>
        <v>1</v>
      </c>
      <c r="C60" s="20">
        <f t="shared" ca="1" si="0"/>
        <v>0</v>
      </c>
      <c r="D60" s="106"/>
      <c r="E60" s="30">
        <f ca="1">PRODUCT($C$6:C60)</f>
        <v>0</v>
      </c>
      <c r="F60" s="30">
        <f ca="1">(1+Adj_disc_R)^-(A60-Quotation!$B$12-Guar_Per+1-Mort_Loading)*E60</f>
        <v>0</v>
      </c>
      <c r="G60" s="110"/>
      <c r="H60" s="14">
        <f t="shared" ca="1" si="3"/>
        <v>0</v>
      </c>
      <c r="I60" s="30">
        <f ca="1">IF(OR(A60=0,B59=1),1,IF(Quotation!$B$2=Quotation!$F$5,VLOOKUP(H60,'Male Mortality'!$A$6:$B$110,2,FALSE),VLOOKUP(H60,'Female Mortality'!$A$6:$B$110,2,FALSE)))</f>
        <v>1</v>
      </c>
      <c r="J60" s="30">
        <f t="shared" ca="1" si="1"/>
        <v>0</v>
      </c>
      <c r="K60" s="30">
        <f ca="1">PRODUCT($J$6:J60)</f>
        <v>0</v>
      </c>
      <c r="L60" s="110"/>
    </row>
    <row r="61" spans="1:12" ht="13.2" x14ac:dyDescent="0.25">
      <c r="A61" s="14">
        <f t="shared" ca="1" si="2"/>
        <v>0</v>
      </c>
      <c r="B61" s="23">
        <f ca="1">IF(OR(A61=0,B60=1),1,IF(Quotation!$B$2=Quotation!$F$5,VLOOKUP(A61,'Male Mortality'!$A$6:$B$110,2,FALSE),VLOOKUP(A61,'Female Mortality'!$A$6:$B$110,2,FALSE)))</f>
        <v>1</v>
      </c>
      <c r="C61" s="20">
        <f t="shared" ca="1" si="0"/>
        <v>0</v>
      </c>
      <c r="D61" s="106"/>
      <c r="E61" s="30">
        <f ca="1">PRODUCT($C$6:C61)</f>
        <v>0</v>
      </c>
      <c r="F61" s="30">
        <f ca="1">(1+Adj_disc_R)^-(A61-Quotation!$B$12-Guar_Per+1-Mort_Loading)*E61</f>
        <v>0</v>
      </c>
      <c r="G61" s="110"/>
      <c r="H61" s="14">
        <f t="shared" ca="1" si="3"/>
        <v>0</v>
      </c>
      <c r="I61" s="30">
        <f ca="1">IF(OR(A61=0,B60=1),1,IF(Quotation!$B$2=Quotation!$F$5,VLOOKUP(H61,'Male Mortality'!$A$6:$B$110,2,FALSE),VLOOKUP(H61,'Female Mortality'!$A$6:$B$110,2,FALSE)))</f>
        <v>1</v>
      </c>
      <c r="J61" s="30">
        <f t="shared" ca="1" si="1"/>
        <v>0</v>
      </c>
      <c r="K61" s="30">
        <f ca="1">PRODUCT($J$6:J61)</f>
        <v>0</v>
      </c>
      <c r="L61" s="110"/>
    </row>
    <row r="62" spans="1:12" ht="13.2" x14ac:dyDescent="0.25">
      <c r="A62" s="14">
        <f t="shared" ca="1" si="2"/>
        <v>0</v>
      </c>
      <c r="B62" s="23">
        <f ca="1">IF(OR(A62=0,B61=1),1,IF(Quotation!$B$2=Quotation!$F$5,VLOOKUP(A62,'Male Mortality'!$A$6:$B$110,2,FALSE),VLOOKUP(A62,'Female Mortality'!$A$6:$B$110,2,FALSE)))</f>
        <v>1</v>
      </c>
      <c r="C62" s="20">
        <f t="shared" ca="1" si="0"/>
        <v>0</v>
      </c>
      <c r="D62" s="106"/>
      <c r="E62" s="30">
        <f ca="1">PRODUCT($C$6:C62)</f>
        <v>0</v>
      </c>
      <c r="F62" s="30">
        <f ca="1">(1+Adj_disc_R)^-(A62-Quotation!$B$12-Guar_Per+1-Mort_Loading)*E62</f>
        <v>0</v>
      </c>
      <c r="G62" s="110"/>
      <c r="H62" s="14">
        <f t="shared" ca="1" si="3"/>
        <v>0</v>
      </c>
      <c r="I62" s="30">
        <f ca="1">IF(OR(A62=0,B61=1),1,IF(Quotation!$B$2=Quotation!$F$5,VLOOKUP(H62,'Male Mortality'!$A$6:$B$110,2,FALSE),VLOOKUP(H62,'Female Mortality'!$A$6:$B$110,2,FALSE)))</f>
        <v>1</v>
      </c>
      <c r="J62" s="30">
        <f t="shared" ca="1" si="1"/>
        <v>0</v>
      </c>
      <c r="K62" s="30">
        <f ca="1">PRODUCT($J$6:J62)</f>
        <v>0</v>
      </c>
      <c r="L62" s="110"/>
    </row>
    <row r="63" spans="1:12" ht="13.2" x14ac:dyDescent="0.25">
      <c r="A63" s="14">
        <f t="shared" ca="1" si="2"/>
        <v>0</v>
      </c>
      <c r="B63" s="23">
        <f ca="1">IF(OR(A63=0,B62=1),1,IF(Quotation!$B$2=Quotation!$F$5,VLOOKUP(A63,'Male Mortality'!$A$6:$B$110,2,FALSE),VLOOKUP(A63,'Female Mortality'!$A$6:$B$110,2,FALSE)))</f>
        <v>1</v>
      </c>
      <c r="C63" s="20">
        <f t="shared" ca="1" si="0"/>
        <v>0</v>
      </c>
      <c r="D63" s="106"/>
      <c r="E63" s="30">
        <f ca="1">PRODUCT($C$6:C63)</f>
        <v>0</v>
      </c>
      <c r="F63" s="30">
        <f ca="1">(1+Adj_disc_R)^-(A63-Quotation!$B$12-Guar_Per+1-Mort_Loading)*E63</f>
        <v>0</v>
      </c>
      <c r="G63" s="110"/>
      <c r="H63" s="14">
        <f t="shared" ca="1" si="3"/>
        <v>0</v>
      </c>
      <c r="I63" s="30">
        <f ca="1">IF(OR(A63=0,B62=1),1,IF(Quotation!$B$2=Quotation!$F$5,VLOOKUP(H63,'Male Mortality'!$A$6:$B$110,2,FALSE),VLOOKUP(H63,'Female Mortality'!$A$6:$B$110,2,FALSE)))</f>
        <v>1</v>
      </c>
      <c r="J63" s="30">
        <f t="shared" ca="1" si="1"/>
        <v>0</v>
      </c>
      <c r="K63" s="30">
        <f ca="1">PRODUCT($J$6:J63)</f>
        <v>0</v>
      </c>
      <c r="L63" s="110"/>
    </row>
    <row r="64" spans="1:12" ht="13.2" x14ac:dyDescent="0.25">
      <c r="A64" s="14">
        <f t="shared" ca="1" si="2"/>
        <v>0</v>
      </c>
      <c r="B64" s="23">
        <f ca="1">IF(OR(A64=0,B63=1),1,IF(Quotation!$B$2=Quotation!$F$5,VLOOKUP(A64,'Male Mortality'!$A$6:$B$110,2,FALSE),VLOOKUP(A64,'Female Mortality'!$A$6:$B$110,2,FALSE)))</f>
        <v>1</v>
      </c>
      <c r="C64" s="20">
        <f t="shared" ca="1" si="0"/>
        <v>0</v>
      </c>
      <c r="D64" s="106"/>
      <c r="E64" s="30">
        <f ca="1">PRODUCT($C$6:C64)</f>
        <v>0</v>
      </c>
      <c r="F64" s="30">
        <f ca="1">(1+Adj_disc_R)^-(A64-Quotation!$B$12-Guar_Per+1-Mort_Loading)*E64</f>
        <v>0</v>
      </c>
      <c r="G64" s="110"/>
      <c r="H64" s="14">
        <f t="shared" ca="1" si="3"/>
        <v>0</v>
      </c>
      <c r="I64" s="30">
        <f ca="1">IF(OR(A64=0,B63=1),1,IF(Quotation!$B$2=Quotation!$F$5,VLOOKUP(H64,'Male Mortality'!$A$6:$B$110,2,FALSE),VLOOKUP(H64,'Female Mortality'!$A$6:$B$110,2,FALSE)))</f>
        <v>1</v>
      </c>
      <c r="J64" s="30">
        <f t="shared" ca="1" si="1"/>
        <v>0</v>
      </c>
      <c r="K64" s="30">
        <f ca="1">PRODUCT($J$6:J64)</f>
        <v>0</v>
      </c>
      <c r="L64" s="110"/>
    </row>
    <row r="65" spans="1:12" ht="13.2" x14ac:dyDescent="0.25">
      <c r="A65" s="14">
        <f t="shared" ca="1" si="2"/>
        <v>0</v>
      </c>
      <c r="B65" s="23">
        <f ca="1">IF(OR(A65=0,B64=1),1,IF(Quotation!$B$2=Quotation!$F$5,VLOOKUP(A65,'Male Mortality'!$A$6:$B$110,2,FALSE),VLOOKUP(A65,'Female Mortality'!$A$6:$B$110,2,FALSE)))</f>
        <v>1</v>
      </c>
      <c r="C65" s="20">
        <f t="shared" ca="1" si="0"/>
        <v>0</v>
      </c>
      <c r="D65" s="106"/>
      <c r="E65" s="30">
        <f ca="1">PRODUCT($C$6:C65)</f>
        <v>0</v>
      </c>
      <c r="F65" s="30">
        <f ca="1">(1+Adj_disc_R)^-(A65-Quotation!$B$12-Guar_Per+1-Mort_Loading)*E65</f>
        <v>0</v>
      </c>
      <c r="G65" s="110"/>
      <c r="H65" s="14">
        <f t="shared" ca="1" si="3"/>
        <v>0</v>
      </c>
      <c r="I65" s="30">
        <f ca="1">IF(OR(A65=0,B64=1),1,IF(Quotation!$B$2=Quotation!$F$5,VLOOKUP(H65,'Male Mortality'!$A$6:$B$110,2,FALSE),VLOOKUP(H65,'Female Mortality'!$A$6:$B$110,2,FALSE)))</f>
        <v>1</v>
      </c>
      <c r="J65" s="30">
        <f t="shared" ca="1" si="1"/>
        <v>0</v>
      </c>
      <c r="K65" s="30">
        <f ca="1">PRODUCT($J$6:J65)</f>
        <v>0</v>
      </c>
      <c r="L65" s="110"/>
    </row>
    <row r="66" spans="1:12" ht="13.2" x14ac:dyDescent="0.25">
      <c r="A66" s="14">
        <f t="shared" ca="1" si="2"/>
        <v>0</v>
      </c>
      <c r="B66" s="23">
        <f ca="1">IF(OR(A66=0,B65=1),1,IF(Quotation!$B$2=Quotation!$F$5,VLOOKUP(A66,'Male Mortality'!$A$6:$B$110,2,FALSE),VLOOKUP(A66,'Female Mortality'!$A$6:$B$110,2,FALSE)))</f>
        <v>1</v>
      </c>
      <c r="C66" s="20">
        <f t="shared" ca="1" si="0"/>
        <v>0</v>
      </c>
      <c r="D66" s="106"/>
      <c r="E66" s="30">
        <f ca="1">PRODUCT($C$6:C66)</f>
        <v>0</v>
      </c>
      <c r="F66" s="30">
        <f ca="1">(1+Adj_disc_R)^-(A66-Quotation!$B$12-Guar_Per+1-Mort_Loading)*E66</f>
        <v>0</v>
      </c>
      <c r="G66" s="110"/>
      <c r="H66" s="14">
        <f t="shared" ca="1" si="3"/>
        <v>0</v>
      </c>
      <c r="I66" s="30">
        <f ca="1">IF(OR(A66=0,B65=1),1,IF(Quotation!$B$2=Quotation!$F$5,VLOOKUP(H66,'Male Mortality'!$A$6:$B$110,2,FALSE),VLOOKUP(H66,'Female Mortality'!$A$6:$B$110,2,FALSE)))</f>
        <v>1</v>
      </c>
      <c r="J66" s="30">
        <f t="shared" ca="1" si="1"/>
        <v>0</v>
      </c>
      <c r="K66" s="30">
        <f ca="1">PRODUCT($J$6:J66)</f>
        <v>0</v>
      </c>
      <c r="L66" s="110"/>
    </row>
    <row r="67" spans="1:12" ht="13.2" x14ac:dyDescent="0.25">
      <c r="A67" s="14">
        <f t="shared" ca="1" si="2"/>
        <v>0</v>
      </c>
      <c r="B67" s="23">
        <f ca="1">IF(OR(A67=0,B66=1),1,IF(Quotation!$B$2=Quotation!$F$5,VLOOKUP(A67,'Male Mortality'!$A$6:$B$110,2,FALSE),VLOOKUP(A67,'Female Mortality'!$A$6:$B$110,2,FALSE)))</f>
        <v>1</v>
      </c>
      <c r="C67" s="20">
        <f t="shared" ca="1" si="0"/>
        <v>0</v>
      </c>
      <c r="D67" s="106"/>
      <c r="E67" s="30">
        <f ca="1">PRODUCT($C$6:C67)</f>
        <v>0</v>
      </c>
      <c r="F67" s="30">
        <f ca="1">(1+Adj_disc_R)^-(A67-Quotation!$B$12-Guar_Per+1-Mort_Loading)*E67</f>
        <v>0</v>
      </c>
      <c r="G67" s="110"/>
      <c r="H67" s="14">
        <f t="shared" ca="1" si="3"/>
        <v>0</v>
      </c>
      <c r="I67" s="30">
        <f ca="1">IF(OR(A67=0,B66=1),1,IF(Quotation!$B$2=Quotation!$F$5,VLOOKUP(H67,'Male Mortality'!$A$6:$B$110,2,FALSE),VLOOKUP(H67,'Female Mortality'!$A$6:$B$110,2,FALSE)))</f>
        <v>1</v>
      </c>
      <c r="J67" s="30">
        <f t="shared" ca="1" si="1"/>
        <v>0</v>
      </c>
      <c r="K67" s="30">
        <f ca="1">PRODUCT($J$6:J67)</f>
        <v>0</v>
      </c>
      <c r="L67" s="110"/>
    </row>
    <row r="68" spans="1:12" ht="13.2" x14ac:dyDescent="0.25">
      <c r="A68" s="14">
        <f t="shared" ca="1" si="2"/>
        <v>0</v>
      </c>
      <c r="B68" s="23">
        <f ca="1">IF(OR(A68=0,B67=1),1,IF(Quotation!$B$2=Quotation!$F$5,VLOOKUP(A68,'Male Mortality'!$A$6:$B$110,2,FALSE),VLOOKUP(A68,'Female Mortality'!$A$6:$B$110,2,FALSE)))</f>
        <v>1</v>
      </c>
      <c r="C68" s="20">
        <f t="shared" ca="1" si="0"/>
        <v>0</v>
      </c>
      <c r="D68" s="106"/>
      <c r="E68" s="30">
        <f ca="1">PRODUCT($C$6:C68)</f>
        <v>0</v>
      </c>
      <c r="F68" s="30">
        <f ca="1">(1+Adj_disc_R)^-(A68-Quotation!$B$12-Guar_Per+1-Mort_Loading)*E68</f>
        <v>0</v>
      </c>
      <c r="G68" s="110"/>
      <c r="H68" s="14">
        <f t="shared" ca="1" si="3"/>
        <v>0</v>
      </c>
      <c r="I68" s="30">
        <f ca="1">IF(OR(A68=0,B67=1),1,IF(Quotation!$B$2=Quotation!$F$5,VLOOKUP(H68,'Male Mortality'!$A$6:$B$110,2,FALSE),VLOOKUP(H68,'Female Mortality'!$A$6:$B$110,2,FALSE)))</f>
        <v>1</v>
      </c>
      <c r="J68" s="30">
        <f t="shared" ca="1" si="1"/>
        <v>0</v>
      </c>
      <c r="K68" s="30">
        <f ca="1">PRODUCT($J$6:J68)</f>
        <v>0</v>
      </c>
      <c r="L68" s="110"/>
    </row>
    <row r="69" spans="1:12" ht="13.2" x14ac:dyDescent="0.25">
      <c r="A69" s="14">
        <f t="shared" ca="1" si="2"/>
        <v>0</v>
      </c>
      <c r="B69" s="23">
        <f ca="1">IF(OR(A69=0,B68=1),1,IF(Quotation!$B$2=Quotation!$F$5,VLOOKUP(A69,'Male Mortality'!$A$6:$B$110,2,FALSE),VLOOKUP(A69,'Female Mortality'!$A$6:$B$110,2,FALSE)))</f>
        <v>1</v>
      </c>
      <c r="C69" s="20">
        <f t="shared" ca="1" si="0"/>
        <v>0</v>
      </c>
      <c r="D69" s="106"/>
      <c r="E69" s="30">
        <f ca="1">PRODUCT($C$6:C69)</f>
        <v>0</v>
      </c>
      <c r="F69" s="30">
        <f ca="1">(1+Adj_disc_R)^-(A69-Quotation!$B$12-Guar_Per+1-Mort_Loading)*E69</f>
        <v>0</v>
      </c>
      <c r="G69" s="110"/>
      <c r="H69" s="14">
        <f t="shared" ca="1" si="3"/>
        <v>0</v>
      </c>
      <c r="I69" s="30">
        <f ca="1">IF(OR(A69=0,B68=1),1,IF(Quotation!$B$2=Quotation!$F$5,VLOOKUP(H69,'Male Mortality'!$A$6:$B$110,2,FALSE),VLOOKUP(H69,'Female Mortality'!$A$6:$B$110,2,FALSE)))</f>
        <v>1</v>
      </c>
      <c r="J69" s="30">
        <f t="shared" ca="1" si="1"/>
        <v>0</v>
      </c>
      <c r="K69" s="30">
        <f ca="1">PRODUCT($J$6:J69)</f>
        <v>0</v>
      </c>
      <c r="L69" s="110"/>
    </row>
    <row r="70" spans="1:12" ht="13.2" x14ac:dyDescent="0.25">
      <c r="A70" s="14">
        <f t="shared" ca="1" si="2"/>
        <v>0</v>
      </c>
      <c r="B70" s="23">
        <f ca="1">IF(OR(A70=0,B69=1),1,IF(Quotation!$B$2=Quotation!$F$5,VLOOKUP(A70,'Male Mortality'!$A$6:$B$110,2,FALSE),VLOOKUP(A70,'Female Mortality'!$A$6:$B$110,2,FALSE)))</f>
        <v>1</v>
      </c>
      <c r="C70" s="20">
        <f t="shared" ca="1" si="0"/>
        <v>0</v>
      </c>
      <c r="D70" s="106"/>
      <c r="E70" s="30">
        <f ca="1">PRODUCT($C$6:C70)</f>
        <v>0</v>
      </c>
      <c r="F70" s="30">
        <f ca="1">(1+Adj_disc_R)^-(A70-Quotation!$B$12-Guar_Per+1-Mort_Loading)*E70</f>
        <v>0</v>
      </c>
      <c r="G70" s="110"/>
      <c r="H70" s="14">
        <f t="shared" ca="1" si="3"/>
        <v>0</v>
      </c>
      <c r="I70" s="30">
        <f ca="1">IF(OR(A70=0,B69=1),1,IF(Quotation!$B$2=Quotation!$F$5,VLOOKUP(H70,'Male Mortality'!$A$6:$B$110,2,FALSE),VLOOKUP(H70,'Female Mortality'!$A$6:$B$110,2,FALSE)))</f>
        <v>1</v>
      </c>
      <c r="J70" s="30">
        <f t="shared" ca="1" si="1"/>
        <v>0</v>
      </c>
      <c r="K70" s="30">
        <f ca="1">PRODUCT($J$6:J70)</f>
        <v>0</v>
      </c>
      <c r="L70" s="110"/>
    </row>
    <row r="71" spans="1:12" ht="13.2" x14ac:dyDescent="0.25">
      <c r="A71" s="14">
        <f t="shared" ca="1" si="2"/>
        <v>0</v>
      </c>
      <c r="B71" s="23">
        <f ca="1">IF(OR(A71=0,B70=1),1,IF(Quotation!$B$2=Quotation!$F$5,VLOOKUP(A71,'Male Mortality'!$A$6:$B$110,2,FALSE),VLOOKUP(A71,'Female Mortality'!$A$6:$B$110,2,FALSE)))</f>
        <v>1</v>
      </c>
      <c r="C71" s="20">
        <f t="shared" ref="C71:C109" ca="1" si="4">1-B71</f>
        <v>0</v>
      </c>
      <c r="D71" s="106"/>
      <c r="E71" s="30">
        <f ca="1">PRODUCT($C$6:C71)</f>
        <v>0</v>
      </c>
      <c r="F71" s="30">
        <f ca="1">(1+Adj_disc_R)^-(A71-Quotation!$B$12-Guar_Per+1-Mort_Loading)*E71</f>
        <v>0</v>
      </c>
      <c r="G71" s="110"/>
      <c r="H71" s="14">
        <f t="shared" ca="1" si="3"/>
        <v>0</v>
      </c>
      <c r="I71" s="30">
        <f ca="1">IF(OR(A71=0,B70=1),1,IF(Quotation!$B$2=Quotation!$F$5,VLOOKUP(H71,'Male Mortality'!$A$6:$B$110,2,FALSE),VLOOKUP(H71,'Female Mortality'!$A$6:$B$110,2,FALSE)))</f>
        <v>1</v>
      </c>
      <c r="J71" s="30">
        <f t="shared" ref="J71:J109" ca="1" si="5">1-I71</f>
        <v>0</v>
      </c>
      <c r="K71" s="30">
        <f ca="1">PRODUCT($J$6:J71)</f>
        <v>0</v>
      </c>
      <c r="L71" s="110"/>
    </row>
    <row r="72" spans="1:12" ht="13.2" x14ac:dyDescent="0.25">
      <c r="A72" s="14">
        <f t="shared" ref="A72:A109" ca="1" si="6">IF(A71&lt;20,0,IF((A71+1)&gt;120,0,A71+1))</f>
        <v>0</v>
      </c>
      <c r="B72" s="23">
        <f ca="1">IF(OR(A72=0,B71=1),1,IF(Quotation!$B$2=Quotation!$F$5,VLOOKUP(A72,'Male Mortality'!$A$6:$B$110,2,FALSE),VLOOKUP(A72,'Female Mortality'!$A$6:$B$110,2,FALSE)))</f>
        <v>1</v>
      </c>
      <c r="C72" s="20">
        <f t="shared" ca="1" si="4"/>
        <v>0</v>
      </c>
      <c r="D72" s="106"/>
      <c r="E72" s="30">
        <f ca="1">PRODUCT($C$6:C72)</f>
        <v>0</v>
      </c>
      <c r="F72" s="30">
        <f ca="1">(1+Adj_disc_R)^-(A72-Quotation!$B$12-Guar_Per+1-Mort_Loading)*E72</f>
        <v>0</v>
      </c>
      <c r="G72" s="110"/>
      <c r="H72" s="14">
        <f t="shared" ref="H72:H109" ca="1" si="7">IF(H71&lt;20,0,IF((H71+1)&gt;120,0,H71+1))</f>
        <v>0</v>
      </c>
      <c r="I72" s="30">
        <f ca="1">IF(OR(A72=0,B71=1),1,IF(Quotation!$B$2=Quotation!$F$5,VLOOKUP(H72,'Male Mortality'!$A$6:$B$110,2,FALSE),VLOOKUP(H72,'Female Mortality'!$A$6:$B$110,2,FALSE)))</f>
        <v>1</v>
      </c>
      <c r="J72" s="30">
        <f t="shared" ca="1" si="5"/>
        <v>0</v>
      </c>
      <c r="K72" s="30">
        <f ca="1">PRODUCT($J$6:J72)</f>
        <v>0</v>
      </c>
      <c r="L72" s="110"/>
    </row>
    <row r="73" spans="1:12" ht="13.2" x14ac:dyDescent="0.25">
      <c r="A73" s="14">
        <f t="shared" ca="1" si="6"/>
        <v>0</v>
      </c>
      <c r="B73" s="23">
        <f ca="1">IF(OR(A73=0,B72=1),1,IF(Quotation!$B$2=Quotation!$F$5,VLOOKUP(A73,'Male Mortality'!$A$6:$B$110,2,FALSE),VLOOKUP(A73,'Female Mortality'!$A$6:$B$110,2,FALSE)))</f>
        <v>1</v>
      </c>
      <c r="C73" s="20">
        <f t="shared" ca="1" si="4"/>
        <v>0</v>
      </c>
      <c r="D73" s="106"/>
      <c r="E73" s="30">
        <f ca="1">PRODUCT($C$6:C73)</f>
        <v>0</v>
      </c>
      <c r="F73" s="30">
        <f ca="1">(1+Adj_disc_R)^-(A73-Quotation!$B$12-Guar_Per+1-Mort_Loading)*E73</f>
        <v>0</v>
      </c>
      <c r="G73" s="110"/>
      <c r="H73" s="14">
        <f t="shared" ca="1" si="7"/>
        <v>0</v>
      </c>
      <c r="I73" s="30">
        <f ca="1">IF(OR(A73=0,B72=1),1,IF(Quotation!$B$2=Quotation!$F$5,VLOOKUP(H73,'Male Mortality'!$A$6:$B$110,2,FALSE),VLOOKUP(H73,'Female Mortality'!$A$6:$B$110,2,FALSE)))</f>
        <v>1</v>
      </c>
      <c r="J73" s="30">
        <f t="shared" ca="1" si="5"/>
        <v>0</v>
      </c>
      <c r="K73" s="30">
        <f ca="1">PRODUCT($J$6:J73)</f>
        <v>0</v>
      </c>
      <c r="L73" s="110"/>
    </row>
    <row r="74" spans="1:12" ht="13.2" x14ac:dyDescent="0.25">
      <c r="A74" s="14">
        <f t="shared" ca="1" si="6"/>
        <v>0</v>
      </c>
      <c r="B74" s="23">
        <f ca="1">IF(OR(A74=0,B73=1),1,IF(Quotation!$B$2=Quotation!$F$5,VLOOKUP(A74,'Male Mortality'!$A$6:$B$110,2,FALSE),VLOOKUP(A74,'Female Mortality'!$A$6:$B$110,2,FALSE)))</f>
        <v>1</v>
      </c>
      <c r="C74" s="20">
        <f t="shared" ca="1" si="4"/>
        <v>0</v>
      </c>
      <c r="D74" s="106"/>
      <c r="E74" s="30">
        <f ca="1">PRODUCT($C$6:C74)</f>
        <v>0</v>
      </c>
      <c r="F74" s="30">
        <f ca="1">(1+Adj_disc_R)^-(A74-Quotation!$B$12-Guar_Per+1-Mort_Loading)*E74</f>
        <v>0</v>
      </c>
      <c r="G74" s="110"/>
      <c r="H74" s="14">
        <f t="shared" ca="1" si="7"/>
        <v>0</v>
      </c>
      <c r="I74" s="30">
        <f ca="1">IF(OR(A74=0,B73=1),1,IF(Quotation!$B$2=Quotation!$F$5,VLOOKUP(H74,'Male Mortality'!$A$6:$B$110,2,FALSE),VLOOKUP(H74,'Female Mortality'!$A$6:$B$110,2,FALSE)))</f>
        <v>1</v>
      </c>
      <c r="J74" s="30">
        <f t="shared" ca="1" si="5"/>
        <v>0</v>
      </c>
      <c r="K74" s="30">
        <f ca="1">PRODUCT($J$6:J74)</f>
        <v>0</v>
      </c>
      <c r="L74" s="110"/>
    </row>
    <row r="75" spans="1:12" ht="13.2" x14ac:dyDescent="0.25">
      <c r="A75" s="14">
        <f t="shared" ca="1" si="6"/>
        <v>0</v>
      </c>
      <c r="B75" s="23">
        <f ca="1">IF(OR(A75=0,B74=1),1,IF(Quotation!$B$2=Quotation!$F$5,VLOOKUP(A75,'Male Mortality'!$A$6:$B$110,2,FALSE),VLOOKUP(A75,'Female Mortality'!$A$6:$B$110,2,FALSE)))</f>
        <v>1</v>
      </c>
      <c r="C75" s="20">
        <f t="shared" ca="1" si="4"/>
        <v>0</v>
      </c>
      <c r="D75" s="106"/>
      <c r="E75" s="30">
        <f ca="1">PRODUCT($C$6:C75)</f>
        <v>0</v>
      </c>
      <c r="F75" s="30">
        <f ca="1">(1+Adj_disc_R)^-(A75-Quotation!$B$12-Guar_Per+1-Mort_Loading)*E75</f>
        <v>0</v>
      </c>
      <c r="G75" s="110"/>
      <c r="H75" s="14">
        <f t="shared" ca="1" si="7"/>
        <v>0</v>
      </c>
      <c r="I75" s="30">
        <f ca="1">IF(OR(A75=0,B74=1),1,IF(Quotation!$B$2=Quotation!$F$5,VLOOKUP(H75,'Male Mortality'!$A$6:$B$110,2,FALSE),VLOOKUP(H75,'Female Mortality'!$A$6:$B$110,2,FALSE)))</f>
        <v>1</v>
      </c>
      <c r="J75" s="30">
        <f t="shared" ca="1" si="5"/>
        <v>0</v>
      </c>
      <c r="K75" s="30">
        <f ca="1">PRODUCT($J$6:J75)</f>
        <v>0</v>
      </c>
      <c r="L75" s="110"/>
    </row>
    <row r="76" spans="1:12" ht="13.2" x14ac:dyDescent="0.25">
      <c r="A76" s="14">
        <f t="shared" ca="1" si="6"/>
        <v>0</v>
      </c>
      <c r="B76" s="23">
        <f ca="1">IF(OR(A76=0,B75=1),1,IF(Quotation!$B$2=Quotation!$F$5,VLOOKUP(A76,'Male Mortality'!$A$6:$B$110,2,FALSE),VLOOKUP(A76,'Female Mortality'!$A$6:$B$110,2,FALSE)))</f>
        <v>1</v>
      </c>
      <c r="C76" s="20">
        <f t="shared" ca="1" si="4"/>
        <v>0</v>
      </c>
      <c r="D76" s="106"/>
      <c r="E76" s="30">
        <f ca="1">PRODUCT($C$6:C76)</f>
        <v>0</v>
      </c>
      <c r="F76" s="30">
        <f ca="1">(1+Adj_disc_R)^-(A76-Quotation!$B$12-Guar_Per+1-Mort_Loading)*E76</f>
        <v>0</v>
      </c>
      <c r="G76" s="110"/>
      <c r="H76" s="14">
        <f t="shared" ca="1" si="7"/>
        <v>0</v>
      </c>
      <c r="I76" s="30">
        <f ca="1">IF(OR(A76=0,B75=1),1,IF(Quotation!$B$2=Quotation!$F$5,VLOOKUP(H76,'Male Mortality'!$A$6:$B$110,2,FALSE),VLOOKUP(H76,'Female Mortality'!$A$6:$B$110,2,FALSE)))</f>
        <v>1</v>
      </c>
      <c r="J76" s="30">
        <f t="shared" ca="1" si="5"/>
        <v>0</v>
      </c>
      <c r="K76" s="30">
        <f ca="1">PRODUCT($J$6:J76)</f>
        <v>0</v>
      </c>
      <c r="L76" s="110"/>
    </row>
    <row r="77" spans="1:12" ht="13.2" x14ac:dyDescent="0.25">
      <c r="A77" s="14">
        <f t="shared" ca="1" si="6"/>
        <v>0</v>
      </c>
      <c r="B77" s="23">
        <f ca="1">IF(OR(A77=0,B76=1),1,IF(Quotation!$B$2=Quotation!$F$5,VLOOKUP(A77,'Male Mortality'!$A$6:$B$110,2,FALSE),VLOOKUP(A77,'Female Mortality'!$A$6:$B$110,2,FALSE)))</f>
        <v>1</v>
      </c>
      <c r="C77" s="20">
        <f t="shared" ca="1" si="4"/>
        <v>0</v>
      </c>
      <c r="D77" s="106"/>
      <c r="E77" s="30">
        <f ca="1">PRODUCT($C$6:C77)</f>
        <v>0</v>
      </c>
      <c r="F77" s="30">
        <f ca="1">(1+Adj_disc_R)^-(A77-Quotation!$B$12-Guar_Per+1-Mort_Loading)*E77</f>
        <v>0</v>
      </c>
      <c r="G77" s="110"/>
      <c r="H77" s="14">
        <f t="shared" ca="1" si="7"/>
        <v>0</v>
      </c>
      <c r="I77" s="30">
        <f ca="1">IF(OR(A77=0,B76=1),1,IF(Quotation!$B$2=Quotation!$F$5,VLOOKUP(H77,'Male Mortality'!$A$6:$B$110,2,FALSE),VLOOKUP(H77,'Female Mortality'!$A$6:$B$110,2,FALSE)))</f>
        <v>1</v>
      </c>
      <c r="J77" s="30">
        <f t="shared" ca="1" si="5"/>
        <v>0</v>
      </c>
      <c r="K77" s="30">
        <f ca="1">PRODUCT($J$6:J77)</f>
        <v>0</v>
      </c>
      <c r="L77" s="110"/>
    </row>
    <row r="78" spans="1:12" ht="13.2" x14ac:dyDescent="0.25">
      <c r="A78" s="14">
        <f t="shared" ca="1" si="6"/>
        <v>0</v>
      </c>
      <c r="B78" s="23">
        <f ca="1">IF(OR(A78=0,B77=1),1,IF(Quotation!$B$2=Quotation!$F$5,VLOOKUP(A78,'Male Mortality'!$A$6:$B$110,2,FALSE),VLOOKUP(A78,'Female Mortality'!$A$6:$B$110,2,FALSE)))</f>
        <v>1</v>
      </c>
      <c r="C78" s="20">
        <f t="shared" ca="1" si="4"/>
        <v>0</v>
      </c>
      <c r="D78" s="106"/>
      <c r="E78" s="30">
        <f ca="1">PRODUCT($C$6:C78)</f>
        <v>0</v>
      </c>
      <c r="F78" s="30">
        <f ca="1">(1+Adj_disc_R)^-(A78-Quotation!$B$12-Guar_Per+1-Mort_Loading)*E78</f>
        <v>0</v>
      </c>
      <c r="G78" s="110"/>
      <c r="H78" s="14">
        <f t="shared" ca="1" si="7"/>
        <v>0</v>
      </c>
      <c r="I78" s="30">
        <f ca="1">IF(OR(A78=0,B77=1),1,IF(Quotation!$B$2=Quotation!$F$5,VLOOKUP(H78,'Male Mortality'!$A$6:$B$110,2,FALSE),VLOOKUP(H78,'Female Mortality'!$A$6:$B$110,2,FALSE)))</f>
        <v>1</v>
      </c>
      <c r="J78" s="30">
        <f t="shared" ca="1" si="5"/>
        <v>0</v>
      </c>
      <c r="K78" s="30">
        <f ca="1">PRODUCT($J$6:J78)</f>
        <v>0</v>
      </c>
      <c r="L78" s="110"/>
    </row>
    <row r="79" spans="1:12" ht="13.2" x14ac:dyDescent="0.25">
      <c r="A79" s="14">
        <f t="shared" ca="1" si="6"/>
        <v>0</v>
      </c>
      <c r="B79" s="23">
        <f ca="1">IF(OR(A79=0,B78=1),1,IF(Quotation!$B$2=Quotation!$F$5,VLOOKUP(A79,'Male Mortality'!$A$6:$B$110,2,FALSE),VLOOKUP(A79,'Female Mortality'!$A$6:$B$110,2,FALSE)))</f>
        <v>1</v>
      </c>
      <c r="C79" s="20">
        <f t="shared" ca="1" si="4"/>
        <v>0</v>
      </c>
      <c r="D79" s="106"/>
      <c r="E79" s="30">
        <f ca="1">PRODUCT($C$6:C79)</f>
        <v>0</v>
      </c>
      <c r="F79" s="30">
        <f ca="1">(1+Adj_disc_R)^-(A79-Quotation!$B$12-Guar_Per+1-Mort_Loading)*E79</f>
        <v>0</v>
      </c>
      <c r="G79" s="110"/>
      <c r="H79" s="14">
        <f t="shared" ca="1" si="7"/>
        <v>0</v>
      </c>
      <c r="I79" s="30">
        <f ca="1">IF(OR(A79=0,B78=1),1,IF(Quotation!$B$2=Quotation!$F$5,VLOOKUP(H79,'Male Mortality'!$A$6:$B$110,2,FALSE),VLOOKUP(H79,'Female Mortality'!$A$6:$B$110,2,FALSE)))</f>
        <v>1</v>
      </c>
      <c r="J79" s="30">
        <f t="shared" ca="1" si="5"/>
        <v>0</v>
      </c>
      <c r="K79" s="30">
        <f ca="1">PRODUCT($J$6:J79)</f>
        <v>0</v>
      </c>
      <c r="L79" s="110"/>
    </row>
    <row r="80" spans="1:12" ht="13.2" x14ac:dyDescent="0.25">
      <c r="A80" s="14">
        <f t="shared" ca="1" si="6"/>
        <v>0</v>
      </c>
      <c r="B80" s="23">
        <f ca="1">IF(OR(A80=0,B79=1),1,IF(Quotation!$B$2=Quotation!$F$5,VLOOKUP(A80,'Male Mortality'!$A$6:$B$110,2,FALSE),VLOOKUP(A80,'Female Mortality'!$A$6:$B$110,2,FALSE)))</f>
        <v>1</v>
      </c>
      <c r="C80" s="20">
        <f t="shared" ca="1" si="4"/>
        <v>0</v>
      </c>
      <c r="D80" s="106"/>
      <c r="E80" s="30">
        <f ca="1">PRODUCT($C$6:C80)</f>
        <v>0</v>
      </c>
      <c r="F80" s="30">
        <f ca="1">(1+Adj_disc_R)^-(A80-Quotation!$B$12-Guar_Per+1-Mort_Loading)*E80</f>
        <v>0</v>
      </c>
      <c r="G80" s="110"/>
      <c r="H80" s="14">
        <f t="shared" ca="1" si="7"/>
        <v>0</v>
      </c>
      <c r="I80" s="30">
        <f ca="1">IF(OR(A80=0,B79=1),1,IF(Quotation!$B$2=Quotation!$F$5,VLOOKUP(H80,'Male Mortality'!$A$6:$B$110,2,FALSE),VLOOKUP(H80,'Female Mortality'!$A$6:$B$110,2,FALSE)))</f>
        <v>1</v>
      </c>
      <c r="J80" s="30">
        <f t="shared" ca="1" si="5"/>
        <v>0</v>
      </c>
      <c r="K80" s="30">
        <f ca="1">PRODUCT($J$6:J80)</f>
        <v>0</v>
      </c>
      <c r="L80" s="110"/>
    </row>
    <row r="81" spans="1:12" ht="13.2" x14ac:dyDescent="0.25">
      <c r="A81" s="14">
        <f t="shared" ca="1" si="6"/>
        <v>0</v>
      </c>
      <c r="B81" s="23">
        <f ca="1">IF(OR(A81=0,B80=1),1,IF(Quotation!$B$2=Quotation!$F$5,VLOOKUP(A81,'Male Mortality'!$A$6:$B$110,2,FALSE),VLOOKUP(A81,'Female Mortality'!$A$6:$B$110,2,FALSE)))</f>
        <v>1</v>
      </c>
      <c r="C81" s="20">
        <f t="shared" ca="1" si="4"/>
        <v>0</v>
      </c>
      <c r="D81" s="106"/>
      <c r="E81" s="30">
        <f ca="1">PRODUCT($C$6:C81)</f>
        <v>0</v>
      </c>
      <c r="F81" s="30">
        <f ca="1">(1+Adj_disc_R)^-(A81-Quotation!$B$12-Guar_Per+1-Mort_Loading)*E81</f>
        <v>0</v>
      </c>
      <c r="G81" s="110"/>
      <c r="H81" s="14">
        <f t="shared" ca="1" si="7"/>
        <v>0</v>
      </c>
      <c r="I81" s="30">
        <f ca="1">IF(OR(A81=0,B80=1),1,IF(Quotation!$B$2=Quotation!$F$5,VLOOKUP(H81,'Male Mortality'!$A$6:$B$110,2,FALSE),VLOOKUP(H81,'Female Mortality'!$A$6:$B$110,2,FALSE)))</f>
        <v>1</v>
      </c>
      <c r="J81" s="30">
        <f t="shared" ca="1" si="5"/>
        <v>0</v>
      </c>
      <c r="K81" s="30">
        <f ca="1">PRODUCT($J$6:J81)</f>
        <v>0</v>
      </c>
      <c r="L81" s="110"/>
    </row>
    <row r="82" spans="1:12" ht="13.2" x14ac:dyDescent="0.25">
      <c r="A82" s="14">
        <f t="shared" ca="1" si="6"/>
        <v>0</v>
      </c>
      <c r="B82" s="23">
        <f ca="1">IF(OR(A82=0,B81=1),1,IF(Quotation!$B$2=Quotation!$F$5,VLOOKUP(A82,'Male Mortality'!$A$6:$B$110,2,FALSE),VLOOKUP(A82,'Female Mortality'!$A$6:$B$110,2,FALSE)))</f>
        <v>1</v>
      </c>
      <c r="C82" s="20">
        <f t="shared" ca="1" si="4"/>
        <v>0</v>
      </c>
      <c r="D82" s="106"/>
      <c r="E82" s="30">
        <f ca="1">PRODUCT($C$6:C82)</f>
        <v>0</v>
      </c>
      <c r="F82" s="30">
        <f ca="1">(1+Adj_disc_R)^-(A82-Quotation!$B$12-Guar_Per+1-Mort_Loading)*E82</f>
        <v>0</v>
      </c>
      <c r="G82" s="110"/>
      <c r="H82" s="14">
        <f t="shared" ca="1" si="7"/>
        <v>0</v>
      </c>
      <c r="I82" s="30">
        <f ca="1">IF(OR(A82=0,B81=1),1,IF(Quotation!$B$2=Quotation!$F$5,VLOOKUP(H82,'Male Mortality'!$A$6:$B$110,2,FALSE),VLOOKUP(H82,'Female Mortality'!$A$6:$B$110,2,FALSE)))</f>
        <v>1</v>
      </c>
      <c r="J82" s="30">
        <f t="shared" ca="1" si="5"/>
        <v>0</v>
      </c>
      <c r="K82" s="30">
        <f ca="1">PRODUCT($J$6:J82)</f>
        <v>0</v>
      </c>
      <c r="L82" s="110"/>
    </row>
    <row r="83" spans="1:12" ht="13.2" x14ac:dyDescent="0.25">
      <c r="A83" s="14">
        <f t="shared" ca="1" si="6"/>
        <v>0</v>
      </c>
      <c r="B83" s="23">
        <f ca="1">IF(OR(A83=0,B82=1),1,IF(Quotation!$B$2=Quotation!$F$5,VLOOKUP(A83,'Male Mortality'!$A$6:$B$110,2,FALSE),VLOOKUP(A83,'Female Mortality'!$A$6:$B$110,2,FALSE)))</f>
        <v>1</v>
      </c>
      <c r="C83" s="20">
        <f t="shared" ca="1" si="4"/>
        <v>0</v>
      </c>
      <c r="D83" s="106"/>
      <c r="E83" s="30">
        <f ca="1">PRODUCT($C$6:C83)</f>
        <v>0</v>
      </c>
      <c r="F83" s="30">
        <f ca="1">(1+Adj_disc_R)^-(A83-Quotation!$B$12-Guar_Per+1-Mort_Loading)*E83</f>
        <v>0</v>
      </c>
      <c r="G83" s="110"/>
      <c r="H83" s="14">
        <f t="shared" ca="1" si="7"/>
        <v>0</v>
      </c>
      <c r="I83" s="30">
        <f ca="1">IF(OR(A83=0,B82=1),1,IF(Quotation!$B$2=Quotation!$F$5,VLOOKUP(H83,'Male Mortality'!$A$6:$B$110,2,FALSE),VLOOKUP(H83,'Female Mortality'!$A$6:$B$110,2,FALSE)))</f>
        <v>1</v>
      </c>
      <c r="J83" s="30">
        <f t="shared" ca="1" si="5"/>
        <v>0</v>
      </c>
      <c r="K83" s="30">
        <f ca="1">PRODUCT($J$6:J83)</f>
        <v>0</v>
      </c>
      <c r="L83" s="110"/>
    </row>
    <row r="84" spans="1:12" ht="13.2" x14ac:dyDescent="0.25">
      <c r="A84" s="14">
        <f t="shared" ca="1" si="6"/>
        <v>0</v>
      </c>
      <c r="B84" s="23">
        <f ca="1">IF(OR(A84=0,B83=1),1,IF(Quotation!$B$2=Quotation!$F$5,VLOOKUP(A84,'Male Mortality'!$A$6:$B$110,2,FALSE),VLOOKUP(A84,'Female Mortality'!$A$6:$B$110,2,FALSE)))</f>
        <v>1</v>
      </c>
      <c r="C84" s="20">
        <f t="shared" ca="1" si="4"/>
        <v>0</v>
      </c>
      <c r="D84" s="106"/>
      <c r="E84" s="30">
        <f ca="1">PRODUCT($C$6:C84)</f>
        <v>0</v>
      </c>
      <c r="F84" s="30">
        <f ca="1">(1+Adj_disc_R)^-(A84-Quotation!$B$12-Guar_Per+1-Mort_Loading)*E84</f>
        <v>0</v>
      </c>
      <c r="G84" s="110"/>
      <c r="H84" s="14">
        <f t="shared" ca="1" si="7"/>
        <v>0</v>
      </c>
      <c r="I84" s="30">
        <f ca="1">IF(OR(A84=0,B83=1),1,IF(Quotation!$B$2=Quotation!$F$5,VLOOKUP(H84,'Male Mortality'!$A$6:$B$110,2,FALSE),VLOOKUP(H84,'Female Mortality'!$A$6:$B$110,2,FALSE)))</f>
        <v>1</v>
      </c>
      <c r="J84" s="30">
        <f t="shared" ca="1" si="5"/>
        <v>0</v>
      </c>
      <c r="K84" s="30">
        <f ca="1">PRODUCT($J$6:J84)</f>
        <v>0</v>
      </c>
      <c r="L84" s="110"/>
    </row>
    <row r="85" spans="1:12" ht="13.2" x14ac:dyDescent="0.25">
      <c r="A85" s="14">
        <f t="shared" ca="1" si="6"/>
        <v>0</v>
      </c>
      <c r="B85" s="23">
        <f ca="1">IF(OR(A85=0,B84=1),1,IF(Quotation!$B$2=Quotation!$F$5,VLOOKUP(A85,'Male Mortality'!$A$6:$B$110,2,FALSE),VLOOKUP(A85,'Female Mortality'!$A$6:$B$110,2,FALSE)))</f>
        <v>1</v>
      </c>
      <c r="C85" s="20">
        <f t="shared" ca="1" si="4"/>
        <v>0</v>
      </c>
      <c r="D85" s="106"/>
      <c r="E85" s="30">
        <f ca="1">PRODUCT($C$6:C85)</f>
        <v>0</v>
      </c>
      <c r="F85" s="30">
        <f ca="1">(1+Adj_disc_R)^-(A85-Quotation!$B$12-Guar_Per+1-Mort_Loading)*E85</f>
        <v>0</v>
      </c>
      <c r="G85" s="110"/>
      <c r="H85" s="14">
        <f t="shared" ca="1" si="7"/>
        <v>0</v>
      </c>
      <c r="I85" s="30">
        <f ca="1">IF(OR(A85=0,B84=1),1,IF(Quotation!$B$2=Quotation!$F$5,VLOOKUP(H85,'Male Mortality'!$A$6:$B$110,2,FALSE),VLOOKUP(H85,'Female Mortality'!$A$6:$B$110,2,FALSE)))</f>
        <v>1</v>
      </c>
      <c r="J85" s="30">
        <f t="shared" ca="1" si="5"/>
        <v>0</v>
      </c>
      <c r="K85" s="30">
        <f ca="1">PRODUCT($J$6:J85)</f>
        <v>0</v>
      </c>
      <c r="L85" s="110"/>
    </row>
    <row r="86" spans="1:12" ht="13.2" x14ac:dyDescent="0.25">
      <c r="A86" s="14">
        <f t="shared" ca="1" si="6"/>
        <v>0</v>
      </c>
      <c r="B86" s="23">
        <f ca="1">IF(OR(A86=0,B85=1),1,IF(Quotation!$B$2=Quotation!$F$5,VLOOKUP(A86,'Male Mortality'!$A$6:$B$110,2,FALSE),VLOOKUP(A86,'Female Mortality'!$A$6:$B$110,2,FALSE)))</f>
        <v>1</v>
      </c>
      <c r="C86" s="20">
        <f t="shared" ca="1" si="4"/>
        <v>0</v>
      </c>
      <c r="D86" s="106"/>
      <c r="E86" s="30">
        <f ca="1">PRODUCT($C$6:C86)</f>
        <v>0</v>
      </c>
      <c r="F86" s="30">
        <f ca="1">(1+Adj_disc_R)^-(A86-Quotation!$B$12-Guar_Per+1-Mort_Loading)*E86</f>
        <v>0</v>
      </c>
      <c r="G86" s="110"/>
      <c r="H86" s="14">
        <f t="shared" ca="1" si="7"/>
        <v>0</v>
      </c>
      <c r="I86" s="30">
        <f ca="1">IF(OR(A86=0,B85=1),1,IF(Quotation!$B$2=Quotation!$F$5,VLOOKUP(H86,'Male Mortality'!$A$6:$B$110,2,FALSE),VLOOKUP(H86,'Female Mortality'!$A$6:$B$110,2,FALSE)))</f>
        <v>1</v>
      </c>
      <c r="J86" s="30">
        <f t="shared" ca="1" si="5"/>
        <v>0</v>
      </c>
      <c r="K86" s="30">
        <f ca="1">PRODUCT($J$6:J86)</f>
        <v>0</v>
      </c>
      <c r="L86" s="110"/>
    </row>
    <row r="87" spans="1:12" ht="13.2" x14ac:dyDescent="0.25">
      <c r="A87" s="14">
        <f t="shared" ca="1" si="6"/>
        <v>0</v>
      </c>
      <c r="B87" s="23">
        <f ca="1">IF(OR(A87=0,B86=1),1,IF(Quotation!$B$2=Quotation!$F$5,VLOOKUP(A87,'Male Mortality'!$A$6:$B$110,2,FALSE),VLOOKUP(A87,'Female Mortality'!$A$6:$B$110,2,FALSE)))</f>
        <v>1</v>
      </c>
      <c r="C87" s="20">
        <f t="shared" ca="1" si="4"/>
        <v>0</v>
      </c>
      <c r="D87" s="106"/>
      <c r="E87" s="30">
        <f ca="1">PRODUCT($C$6:C87)</f>
        <v>0</v>
      </c>
      <c r="F87" s="30">
        <f ca="1">(1+Adj_disc_R)^-(A87-Quotation!$B$12-Guar_Per+1-Mort_Loading)*E87</f>
        <v>0</v>
      </c>
      <c r="G87" s="110"/>
      <c r="H87" s="14">
        <f t="shared" ca="1" si="7"/>
        <v>0</v>
      </c>
      <c r="I87" s="30">
        <f ca="1">IF(OR(A87=0,B86=1),1,IF(Quotation!$B$2=Quotation!$F$5,VLOOKUP(H87,'Male Mortality'!$A$6:$B$110,2,FALSE),VLOOKUP(H87,'Female Mortality'!$A$6:$B$110,2,FALSE)))</f>
        <v>1</v>
      </c>
      <c r="J87" s="30">
        <f t="shared" ca="1" si="5"/>
        <v>0</v>
      </c>
      <c r="K87" s="30">
        <f ca="1">PRODUCT($J$6:J87)</f>
        <v>0</v>
      </c>
      <c r="L87" s="110"/>
    </row>
    <row r="88" spans="1:12" ht="13.2" x14ac:dyDescent="0.25">
      <c r="A88" s="14">
        <f t="shared" ca="1" si="6"/>
        <v>0</v>
      </c>
      <c r="B88" s="23">
        <f ca="1">IF(OR(A88=0,B87=1),1,IF(Quotation!$B$2=Quotation!$F$5,VLOOKUP(A88,'Male Mortality'!$A$6:$B$110,2,FALSE),VLOOKUP(A88,'Female Mortality'!$A$6:$B$110,2,FALSE)))</f>
        <v>1</v>
      </c>
      <c r="C88" s="20">
        <f t="shared" ca="1" si="4"/>
        <v>0</v>
      </c>
      <c r="D88" s="106"/>
      <c r="E88" s="30">
        <f ca="1">PRODUCT($C$6:C88)</f>
        <v>0</v>
      </c>
      <c r="F88" s="30">
        <f ca="1">(1+Adj_disc_R)^-(A88-Quotation!$B$12-Guar_Per+1-Mort_Loading)*E88</f>
        <v>0</v>
      </c>
      <c r="G88" s="110"/>
      <c r="H88" s="14">
        <f t="shared" ca="1" si="7"/>
        <v>0</v>
      </c>
      <c r="I88" s="30">
        <f ca="1">IF(OR(A88=0,B87=1),1,IF(Quotation!$B$2=Quotation!$F$5,VLOOKUP(H88,'Male Mortality'!$A$6:$B$110,2,FALSE),VLOOKUP(H88,'Female Mortality'!$A$6:$B$110,2,FALSE)))</f>
        <v>1</v>
      </c>
      <c r="J88" s="30">
        <f t="shared" ca="1" si="5"/>
        <v>0</v>
      </c>
      <c r="K88" s="30">
        <f ca="1">PRODUCT($J$6:J88)</f>
        <v>0</v>
      </c>
      <c r="L88" s="110"/>
    </row>
    <row r="89" spans="1:12" ht="13.2" x14ac:dyDescent="0.25">
      <c r="A89" s="14">
        <f t="shared" ca="1" si="6"/>
        <v>0</v>
      </c>
      <c r="B89" s="23">
        <f ca="1">IF(OR(A89=0,B88=1),1,IF(Quotation!$B$2=Quotation!$F$5,VLOOKUP(A89,'Male Mortality'!$A$6:$B$110,2,FALSE),VLOOKUP(A89,'Female Mortality'!$A$6:$B$110,2,FALSE)))</f>
        <v>1</v>
      </c>
      <c r="C89" s="20">
        <f t="shared" ca="1" si="4"/>
        <v>0</v>
      </c>
      <c r="D89" s="106"/>
      <c r="E89" s="30">
        <f ca="1">PRODUCT($C$6:C89)</f>
        <v>0</v>
      </c>
      <c r="F89" s="30">
        <f ca="1">(1+Adj_disc_R)^-(A89-Quotation!$B$12-Guar_Per+1-Mort_Loading)*E89</f>
        <v>0</v>
      </c>
      <c r="G89" s="110"/>
      <c r="H89" s="14">
        <f t="shared" ca="1" si="7"/>
        <v>0</v>
      </c>
      <c r="I89" s="30">
        <f ca="1">IF(OR(A89=0,B88=1),1,IF(Quotation!$B$2=Quotation!$F$5,VLOOKUP(H89,'Male Mortality'!$A$6:$B$110,2,FALSE),VLOOKUP(H89,'Female Mortality'!$A$6:$B$110,2,FALSE)))</f>
        <v>1</v>
      </c>
      <c r="J89" s="30">
        <f t="shared" ca="1" si="5"/>
        <v>0</v>
      </c>
      <c r="K89" s="30">
        <f ca="1">PRODUCT($J$6:J89)</f>
        <v>0</v>
      </c>
      <c r="L89" s="110"/>
    </row>
    <row r="90" spans="1:12" ht="13.2" x14ac:dyDescent="0.25">
      <c r="A90" s="14">
        <f t="shared" ca="1" si="6"/>
        <v>0</v>
      </c>
      <c r="B90" s="23">
        <f ca="1">IF(OR(A90=0,B89=1),1,IF(Quotation!$B$2=Quotation!$F$5,VLOOKUP(A90,'Male Mortality'!$A$6:$B$110,2,FALSE),VLOOKUP(A90,'Female Mortality'!$A$6:$B$110,2,FALSE)))</f>
        <v>1</v>
      </c>
      <c r="C90" s="20">
        <f t="shared" ca="1" si="4"/>
        <v>0</v>
      </c>
      <c r="D90" s="106"/>
      <c r="E90" s="30">
        <f ca="1">PRODUCT($C$6:C90)</f>
        <v>0</v>
      </c>
      <c r="F90" s="30">
        <f ca="1">(1+Adj_disc_R)^-(A90-Quotation!$B$12-Guar_Per+1-Mort_Loading)*E90</f>
        <v>0</v>
      </c>
      <c r="G90" s="110"/>
      <c r="H90" s="14">
        <f t="shared" ca="1" si="7"/>
        <v>0</v>
      </c>
      <c r="I90" s="30">
        <f ca="1">IF(OR(A90=0,B89=1),1,IF(Quotation!$B$2=Quotation!$F$5,VLOOKUP(H90,'Male Mortality'!$A$6:$B$110,2,FALSE),VLOOKUP(H90,'Female Mortality'!$A$6:$B$110,2,FALSE)))</f>
        <v>1</v>
      </c>
      <c r="J90" s="30">
        <f t="shared" ca="1" si="5"/>
        <v>0</v>
      </c>
      <c r="K90" s="30">
        <f ca="1">PRODUCT($J$6:J90)</f>
        <v>0</v>
      </c>
      <c r="L90" s="110"/>
    </row>
    <row r="91" spans="1:12" ht="13.2" x14ac:dyDescent="0.25">
      <c r="A91" s="14">
        <f t="shared" ca="1" si="6"/>
        <v>0</v>
      </c>
      <c r="B91" s="23">
        <f ca="1">IF(OR(A91=0,B90=1),1,IF(Quotation!$B$2=Quotation!$F$5,VLOOKUP(A91,'Male Mortality'!$A$6:$B$110,2,FALSE),VLOOKUP(A91,'Female Mortality'!$A$6:$B$110,2,FALSE)))</f>
        <v>1</v>
      </c>
      <c r="C91" s="20">
        <f t="shared" ca="1" si="4"/>
        <v>0</v>
      </c>
      <c r="D91" s="106"/>
      <c r="E91" s="30">
        <f ca="1">PRODUCT($C$6:C91)</f>
        <v>0</v>
      </c>
      <c r="F91" s="30">
        <f ca="1">(1+Adj_disc_R)^-(A91-Quotation!$B$12-Guar_Per+1-Mort_Loading)*E91</f>
        <v>0</v>
      </c>
      <c r="G91" s="110"/>
      <c r="H91" s="14">
        <f t="shared" ca="1" si="7"/>
        <v>0</v>
      </c>
      <c r="I91" s="30">
        <f ca="1">IF(OR(A91=0,B90=1),1,IF(Quotation!$B$2=Quotation!$F$5,VLOOKUP(H91,'Male Mortality'!$A$6:$B$110,2,FALSE),VLOOKUP(H91,'Female Mortality'!$A$6:$B$110,2,FALSE)))</f>
        <v>1</v>
      </c>
      <c r="J91" s="30">
        <f t="shared" ca="1" si="5"/>
        <v>0</v>
      </c>
      <c r="K91" s="30">
        <f ca="1">PRODUCT($J$6:J91)</f>
        <v>0</v>
      </c>
      <c r="L91" s="110"/>
    </row>
    <row r="92" spans="1:12" ht="13.2" x14ac:dyDescent="0.25">
      <c r="A92" s="14">
        <f t="shared" ca="1" si="6"/>
        <v>0</v>
      </c>
      <c r="B92" s="23">
        <f ca="1">IF(OR(A92=0,B91=1),1,IF(Quotation!$B$2=Quotation!$F$5,VLOOKUP(A92,'Male Mortality'!$A$6:$B$110,2,FALSE),VLOOKUP(A92,'Female Mortality'!$A$6:$B$110,2,FALSE)))</f>
        <v>1</v>
      </c>
      <c r="C92" s="20">
        <f t="shared" ca="1" si="4"/>
        <v>0</v>
      </c>
      <c r="D92" s="106"/>
      <c r="E92" s="30">
        <f ca="1">PRODUCT($C$6:C92)</f>
        <v>0</v>
      </c>
      <c r="F92" s="30">
        <f ca="1">(1+Adj_disc_R)^-(A92-Quotation!$B$12-Guar_Per+1-Mort_Loading)*E92</f>
        <v>0</v>
      </c>
      <c r="G92" s="110"/>
      <c r="H92" s="14">
        <f t="shared" ca="1" si="7"/>
        <v>0</v>
      </c>
      <c r="I92" s="30">
        <f ca="1">IF(OR(A92=0,B91=1),1,IF(Quotation!$B$2=Quotation!$F$5,VLOOKUP(H92,'Male Mortality'!$A$6:$B$110,2,FALSE),VLOOKUP(H92,'Female Mortality'!$A$6:$B$110,2,FALSE)))</f>
        <v>1</v>
      </c>
      <c r="J92" s="30">
        <f t="shared" ca="1" si="5"/>
        <v>0</v>
      </c>
      <c r="K92" s="30">
        <f ca="1">PRODUCT($J$6:J92)</f>
        <v>0</v>
      </c>
      <c r="L92" s="110"/>
    </row>
    <row r="93" spans="1:12" ht="13.2" x14ac:dyDescent="0.25">
      <c r="A93" s="14">
        <f t="shared" ca="1" si="6"/>
        <v>0</v>
      </c>
      <c r="B93" s="23">
        <f ca="1">IF(OR(A93=0,B92=1),1,IF(Quotation!$B$2=Quotation!$F$5,VLOOKUP(A93,'Male Mortality'!$A$6:$B$110,2,FALSE),VLOOKUP(A93,'Female Mortality'!$A$6:$B$110,2,FALSE)))</f>
        <v>1</v>
      </c>
      <c r="C93" s="20">
        <f t="shared" ca="1" si="4"/>
        <v>0</v>
      </c>
      <c r="D93" s="106"/>
      <c r="E93" s="30">
        <f ca="1">PRODUCT($C$6:C93)</f>
        <v>0</v>
      </c>
      <c r="F93" s="30">
        <f ca="1">(1+Adj_disc_R)^-(A93-Quotation!$B$12-Guar_Per+1-Mort_Loading)*E93</f>
        <v>0</v>
      </c>
      <c r="G93" s="110"/>
      <c r="H93" s="14">
        <f t="shared" ca="1" si="7"/>
        <v>0</v>
      </c>
      <c r="I93" s="30">
        <f ca="1">IF(OR(A93=0,B92=1),1,IF(Quotation!$B$2=Quotation!$F$5,VLOOKUP(H93,'Male Mortality'!$A$6:$B$110,2,FALSE),VLOOKUP(H93,'Female Mortality'!$A$6:$B$110,2,FALSE)))</f>
        <v>1</v>
      </c>
      <c r="J93" s="30">
        <f t="shared" ca="1" si="5"/>
        <v>0</v>
      </c>
      <c r="K93" s="30">
        <f ca="1">PRODUCT($J$6:J93)</f>
        <v>0</v>
      </c>
      <c r="L93" s="110"/>
    </row>
    <row r="94" spans="1:12" ht="13.2" x14ac:dyDescent="0.25">
      <c r="A94" s="14">
        <f t="shared" ca="1" si="6"/>
        <v>0</v>
      </c>
      <c r="B94" s="23">
        <f ca="1">IF(OR(A94=0,B93=1),1,IF(Quotation!$B$2=Quotation!$F$5,VLOOKUP(A94,'Male Mortality'!$A$6:$B$110,2,FALSE),VLOOKUP(A94,'Female Mortality'!$A$6:$B$110,2,FALSE)))</f>
        <v>1</v>
      </c>
      <c r="C94" s="20">
        <f t="shared" ca="1" si="4"/>
        <v>0</v>
      </c>
      <c r="D94" s="106"/>
      <c r="E94" s="30">
        <f ca="1">PRODUCT($C$6:C94)</f>
        <v>0</v>
      </c>
      <c r="F94" s="30">
        <f ca="1">(1+Adj_disc_R)^-(A94-Quotation!$B$12-Guar_Per+1-Mort_Loading)*E94</f>
        <v>0</v>
      </c>
      <c r="G94" s="110"/>
      <c r="H94" s="14">
        <f t="shared" ca="1" si="7"/>
        <v>0</v>
      </c>
      <c r="I94" s="30">
        <f ca="1">IF(OR(A94=0,B93=1),1,IF(Quotation!$B$2=Quotation!$F$5,VLOOKUP(H94,'Male Mortality'!$A$6:$B$110,2,FALSE),VLOOKUP(H94,'Female Mortality'!$A$6:$B$110,2,FALSE)))</f>
        <v>1</v>
      </c>
      <c r="J94" s="30">
        <f t="shared" ca="1" si="5"/>
        <v>0</v>
      </c>
      <c r="K94" s="30">
        <f ca="1">PRODUCT($J$6:J94)</f>
        <v>0</v>
      </c>
      <c r="L94" s="110"/>
    </row>
    <row r="95" spans="1:12" ht="13.2" x14ac:dyDescent="0.25">
      <c r="A95" s="14">
        <f t="shared" ca="1" si="6"/>
        <v>0</v>
      </c>
      <c r="B95" s="23">
        <f ca="1">IF(OR(A95=0,B94=1),1,IF(Quotation!$B$2=Quotation!$F$5,VLOOKUP(A95,'Male Mortality'!$A$6:$B$110,2,FALSE),VLOOKUP(A95,'Female Mortality'!$A$6:$B$110,2,FALSE)))</f>
        <v>1</v>
      </c>
      <c r="C95" s="20">
        <f t="shared" ca="1" si="4"/>
        <v>0</v>
      </c>
      <c r="D95" s="106"/>
      <c r="E95" s="30">
        <f ca="1">PRODUCT($C$6:C95)</f>
        <v>0</v>
      </c>
      <c r="F95" s="30">
        <f ca="1">(1+Adj_disc_R)^-(A95-Quotation!$B$12-Guar_Per+1-Mort_Loading)*E95</f>
        <v>0</v>
      </c>
      <c r="G95" s="110"/>
      <c r="H95" s="14">
        <f t="shared" ca="1" si="7"/>
        <v>0</v>
      </c>
      <c r="I95" s="30">
        <f ca="1">IF(OR(A95=0,B94=1),1,IF(Quotation!$B$2=Quotation!$F$5,VLOOKUP(H95,'Male Mortality'!$A$6:$B$110,2,FALSE),VLOOKUP(H95,'Female Mortality'!$A$6:$B$110,2,FALSE)))</f>
        <v>1</v>
      </c>
      <c r="J95" s="30">
        <f t="shared" ca="1" si="5"/>
        <v>0</v>
      </c>
      <c r="K95" s="30">
        <f ca="1">PRODUCT($J$6:J95)</f>
        <v>0</v>
      </c>
      <c r="L95" s="110"/>
    </row>
    <row r="96" spans="1:12" ht="13.2" x14ac:dyDescent="0.25">
      <c r="A96" s="14">
        <f t="shared" ca="1" si="6"/>
        <v>0</v>
      </c>
      <c r="B96" s="23">
        <f ca="1">IF(OR(A96=0,B95=1),1,IF(Quotation!$B$2=Quotation!$F$5,VLOOKUP(A96,'Male Mortality'!$A$6:$B$110,2,FALSE),VLOOKUP(A96,'Female Mortality'!$A$6:$B$110,2,FALSE)))</f>
        <v>1</v>
      </c>
      <c r="C96" s="20">
        <f t="shared" ca="1" si="4"/>
        <v>0</v>
      </c>
      <c r="D96" s="106"/>
      <c r="E96" s="30">
        <f ca="1">PRODUCT($C$6:C96)</f>
        <v>0</v>
      </c>
      <c r="F96" s="30">
        <f ca="1">(1+Adj_disc_R)^-(A96-Quotation!$B$12-Guar_Per+1-Mort_Loading)*E96</f>
        <v>0</v>
      </c>
      <c r="G96" s="110"/>
      <c r="H96" s="14">
        <f t="shared" ca="1" si="7"/>
        <v>0</v>
      </c>
      <c r="I96" s="30">
        <f ca="1">IF(OR(A96=0,B95=1),1,IF(Quotation!$B$2=Quotation!$F$5,VLOOKUP(H96,'Male Mortality'!$A$6:$B$110,2,FALSE),VLOOKUP(H96,'Female Mortality'!$A$6:$B$110,2,FALSE)))</f>
        <v>1</v>
      </c>
      <c r="J96" s="30">
        <f t="shared" ca="1" si="5"/>
        <v>0</v>
      </c>
      <c r="K96" s="30">
        <f ca="1">PRODUCT($J$6:J96)</f>
        <v>0</v>
      </c>
      <c r="L96" s="110"/>
    </row>
    <row r="97" spans="1:12" ht="13.2" x14ac:dyDescent="0.25">
      <c r="A97" s="14">
        <f t="shared" ca="1" si="6"/>
        <v>0</v>
      </c>
      <c r="B97" s="23">
        <f ca="1">IF(OR(A97=0,B96=1),1,IF(Quotation!$B$2=Quotation!$F$5,VLOOKUP(A97,'Male Mortality'!$A$6:$B$110,2,FALSE),VLOOKUP(A97,'Female Mortality'!$A$6:$B$110,2,FALSE)))</f>
        <v>1</v>
      </c>
      <c r="C97" s="20">
        <f t="shared" ca="1" si="4"/>
        <v>0</v>
      </c>
      <c r="D97" s="106"/>
      <c r="E97" s="30">
        <f ca="1">PRODUCT($C$6:C97)</f>
        <v>0</v>
      </c>
      <c r="F97" s="30">
        <f ca="1">(1+Adj_disc_R)^-(A97-Quotation!$B$12-Guar_Per+1-Mort_Loading)*E97</f>
        <v>0</v>
      </c>
      <c r="G97" s="110"/>
      <c r="H97" s="14">
        <f t="shared" ca="1" si="7"/>
        <v>0</v>
      </c>
      <c r="I97" s="30">
        <f ca="1">IF(OR(A97=0,B96=1),1,IF(Quotation!$B$2=Quotation!$F$5,VLOOKUP(H97,'Male Mortality'!$A$6:$B$110,2,FALSE),VLOOKUP(H97,'Female Mortality'!$A$6:$B$110,2,FALSE)))</f>
        <v>1</v>
      </c>
      <c r="J97" s="30">
        <f t="shared" ca="1" si="5"/>
        <v>0</v>
      </c>
      <c r="K97" s="30">
        <f ca="1">PRODUCT($J$6:J97)</f>
        <v>0</v>
      </c>
      <c r="L97" s="110"/>
    </row>
    <row r="98" spans="1:12" ht="13.2" x14ac:dyDescent="0.25">
      <c r="A98" s="14">
        <f t="shared" ca="1" si="6"/>
        <v>0</v>
      </c>
      <c r="B98" s="23">
        <f ca="1">IF(OR(A98=0,B97=1),1,IF(Quotation!$B$2=Quotation!$F$5,VLOOKUP(A98,'Male Mortality'!$A$6:$B$110,2,FALSE),VLOOKUP(A98,'Female Mortality'!$A$6:$B$110,2,FALSE)))</f>
        <v>1</v>
      </c>
      <c r="C98" s="20">
        <f t="shared" ca="1" si="4"/>
        <v>0</v>
      </c>
      <c r="D98" s="106"/>
      <c r="E98" s="30">
        <f ca="1">PRODUCT($C$6:C98)</f>
        <v>0</v>
      </c>
      <c r="F98" s="30">
        <f ca="1">(1+Adj_disc_R)^-(A98-Quotation!$B$12-Guar_Per+1-Mort_Loading)*E98</f>
        <v>0</v>
      </c>
      <c r="G98" s="110"/>
      <c r="H98" s="14">
        <f t="shared" ca="1" si="7"/>
        <v>0</v>
      </c>
      <c r="I98" s="30">
        <f ca="1">IF(OR(A98=0,B97=1),1,IF(Quotation!$B$2=Quotation!$F$5,VLOOKUP(H98,'Male Mortality'!$A$6:$B$110,2,FALSE),VLOOKUP(H98,'Female Mortality'!$A$6:$B$110,2,FALSE)))</f>
        <v>1</v>
      </c>
      <c r="J98" s="30">
        <f t="shared" ca="1" si="5"/>
        <v>0</v>
      </c>
      <c r="K98" s="30">
        <f ca="1">PRODUCT($J$6:J98)</f>
        <v>0</v>
      </c>
      <c r="L98" s="110"/>
    </row>
    <row r="99" spans="1:12" ht="13.2" x14ac:dyDescent="0.25">
      <c r="A99" s="14">
        <f t="shared" ca="1" si="6"/>
        <v>0</v>
      </c>
      <c r="B99" s="23">
        <f ca="1">IF(OR(A99=0,B98=1),1,IF(Quotation!$B$2=Quotation!$F$5,VLOOKUP(A99,'Male Mortality'!$A$6:$B$110,2,FALSE),VLOOKUP(A99,'Female Mortality'!$A$6:$B$110,2,FALSE)))</f>
        <v>1</v>
      </c>
      <c r="C99" s="20">
        <f t="shared" ca="1" si="4"/>
        <v>0</v>
      </c>
      <c r="D99" s="106"/>
      <c r="E99" s="30">
        <f ca="1">PRODUCT($C$6:C99)</f>
        <v>0</v>
      </c>
      <c r="F99" s="30">
        <f ca="1">(1+Adj_disc_R)^-(A99-Quotation!$B$12-Guar_Per+1-Mort_Loading)*E99</f>
        <v>0</v>
      </c>
      <c r="G99" s="110"/>
      <c r="H99" s="14">
        <f t="shared" ca="1" si="7"/>
        <v>0</v>
      </c>
      <c r="I99" s="30">
        <f ca="1">IF(OR(A99=0,B98=1),1,IF(Quotation!$B$2=Quotation!$F$5,VLOOKUP(H99,'Male Mortality'!$A$6:$B$110,2,FALSE),VLOOKUP(H99,'Female Mortality'!$A$6:$B$110,2,FALSE)))</f>
        <v>1</v>
      </c>
      <c r="J99" s="30">
        <f t="shared" ca="1" si="5"/>
        <v>0</v>
      </c>
      <c r="K99" s="30">
        <f ca="1">PRODUCT($J$6:J99)</f>
        <v>0</v>
      </c>
      <c r="L99" s="110"/>
    </row>
    <row r="100" spans="1:12" ht="13.2" x14ac:dyDescent="0.25">
      <c r="A100" s="14">
        <f t="shared" ca="1" si="6"/>
        <v>0</v>
      </c>
      <c r="B100" s="23">
        <f ca="1">IF(OR(A100=0,B99=1),1,IF(Quotation!$B$2=Quotation!$F$5,VLOOKUP(A100,'Male Mortality'!$A$6:$B$110,2,FALSE),VLOOKUP(A100,'Female Mortality'!$A$6:$B$110,2,FALSE)))</f>
        <v>1</v>
      </c>
      <c r="C100" s="20">
        <f t="shared" ca="1" si="4"/>
        <v>0</v>
      </c>
      <c r="D100" s="106"/>
      <c r="E100" s="30">
        <f ca="1">PRODUCT($C$6:C100)</f>
        <v>0</v>
      </c>
      <c r="F100" s="30">
        <f ca="1">(1+Adj_disc_R)^-(A100-Quotation!$B$12-Guar_Per+1-Mort_Loading)*E100</f>
        <v>0</v>
      </c>
      <c r="G100" s="110"/>
      <c r="H100" s="14">
        <f t="shared" ca="1" si="7"/>
        <v>0</v>
      </c>
      <c r="I100" s="30">
        <f ca="1">IF(OR(A100=0,B99=1),1,IF(Quotation!$B$2=Quotation!$F$5,VLOOKUP(H100,'Male Mortality'!$A$6:$B$110,2,FALSE),VLOOKUP(H100,'Female Mortality'!$A$6:$B$110,2,FALSE)))</f>
        <v>1</v>
      </c>
      <c r="J100" s="30">
        <f t="shared" ca="1" si="5"/>
        <v>0</v>
      </c>
      <c r="K100" s="30">
        <f ca="1">PRODUCT($J$6:J100)</f>
        <v>0</v>
      </c>
      <c r="L100" s="110"/>
    </row>
    <row r="101" spans="1:12" ht="13.2" x14ac:dyDescent="0.25">
      <c r="A101" s="14">
        <f t="shared" ca="1" si="6"/>
        <v>0</v>
      </c>
      <c r="B101" s="23">
        <f ca="1">IF(OR(A101=0,B100=1),1,IF(Quotation!$B$2=Quotation!$F$5,VLOOKUP(A101,'Male Mortality'!$A$6:$B$110,2,FALSE),VLOOKUP(A101,'Female Mortality'!$A$6:$B$110,2,FALSE)))</f>
        <v>1</v>
      </c>
      <c r="C101" s="20">
        <f t="shared" ca="1" si="4"/>
        <v>0</v>
      </c>
      <c r="D101" s="106"/>
      <c r="E101" s="30">
        <f ca="1">PRODUCT($C$6:C101)</f>
        <v>0</v>
      </c>
      <c r="F101" s="30">
        <f ca="1">(1+Adj_disc_R)^-(A101-Quotation!$B$12-Guar_Per+1-Mort_Loading)*E101</f>
        <v>0</v>
      </c>
      <c r="G101" s="110"/>
      <c r="H101" s="14">
        <f t="shared" ca="1" si="7"/>
        <v>0</v>
      </c>
      <c r="I101" s="30">
        <f ca="1">IF(OR(A101=0,B100=1),1,IF(Quotation!$B$2=Quotation!$F$5,VLOOKUP(H101,'Male Mortality'!$A$6:$B$110,2,FALSE),VLOOKUP(H101,'Female Mortality'!$A$6:$B$110,2,FALSE)))</f>
        <v>1</v>
      </c>
      <c r="J101" s="30">
        <f t="shared" ca="1" si="5"/>
        <v>0</v>
      </c>
      <c r="K101" s="30">
        <f ca="1">PRODUCT($J$6:J101)</f>
        <v>0</v>
      </c>
      <c r="L101" s="110"/>
    </row>
    <row r="102" spans="1:12" ht="13.2" x14ac:dyDescent="0.25">
      <c r="A102" s="14">
        <f t="shared" ca="1" si="6"/>
        <v>0</v>
      </c>
      <c r="B102" s="23">
        <f ca="1">IF(OR(A102=0,B101=1),1,IF(Quotation!$B$2=Quotation!$F$5,VLOOKUP(A102,'Male Mortality'!$A$6:$B$110,2,FALSE),VLOOKUP(A102,'Female Mortality'!$A$6:$B$110,2,FALSE)))</f>
        <v>1</v>
      </c>
      <c r="C102" s="20">
        <f t="shared" ca="1" si="4"/>
        <v>0</v>
      </c>
      <c r="D102" s="106"/>
      <c r="E102" s="30">
        <f ca="1">PRODUCT($C$6:C102)</f>
        <v>0</v>
      </c>
      <c r="F102" s="30">
        <f ca="1">(1+Adj_disc_R)^-(A102-Quotation!$B$12-Guar_Per+1-Mort_Loading)*E102</f>
        <v>0</v>
      </c>
      <c r="G102" s="110"/>
      <c r="H102" s="14">
        <f t="shared" ca="1" si="7"/>
        <v>0</v>
      </c>
      <c r="I102" s="30">
        <f ca="1">IF(OR(A102=0,B101=1),1,IF(Quotation!$B$2=Quotation!$F$5,VLOOKUP(H102,'Male Mortality'!$A$6:$B$110,2,FALSE),VLOOKUP(H102,'Female Mortality'!$A$6:$B$110,2,FALSE)))</f>
        <v>1</v>
      </c>
      <c r="J102" s="30">
        <f t="shared" ca="1" si="5"/>
        <v>0</v>
      </c>
      <c r="K102" s="30">
        <f ca="1">PRODUCT($J$6:J102)</f>
        <v>0</v>
      </c>
      <c r="L102" s="110"/>
    </row>
    <row r="103" spans="1:12" ht="13.2" x14ac:dyDescent="0.25">
      <c r="A103" s="14">
        <f t="shared" ca="1" si="6"/>
        <v>0</v>
      </c>
      <c r="B103" s="23">
        <f ca="1">IF(OR(A103=0,B102=1),1,IF(Quotation!$B$2=Quotation!$F$5,VLOOKUP(A103,'Male Mortality'!$A$6:$B$110,2,FALSE),VLOOKUP(A103,'Female Mortality'!$A$6:$B$110,2,FALSE)))</f>
        <v>1</v>
      </c>
      <c r="C103" s="20">
        <f t="shared" ca="1" si="4"/>
        <v>0</v>
      </c>
      <c r="D103" s="106"/>
      <c r="E103" s="30">
        <f ca="1">PRODUCT($C$6:C103)</f>
        <v>0</v>
      </c>
      <c r="F103" s="30">
        <f ca="1">(1+Adj_disc_R)^-(A103-Quotation!$B$12-Guar_Per+1-Mort_Loading)*E103</f>
        <v>0</v>
      </c>
      <c r="G103" s="110"/>
      <c r="H103" s="14">
        <f t="shared" ca="1" si="7"/>
        <v>0</v>
      </c>
      <c r="I103" s="30">
        <f ca="1">IF(OR(A103=0,B102=1),1,IF(Quotation!$B$2=Quotation!$F$5,VLOOKUP(H103,'Male Mortality'!$A$6:$B$110,2,FALSE),VLOOKUP(H103,'Female Mortality'!$A$6:$B$110,2,FALSE)))</f>
        <v>1</v>
      </c>
      <c r="J103" s="30">
        <f t="shared" ca="1" si="5"/>
        <v>0</v>
      </c>
      <c r="K103" s="30">
        <f ca="1">PRODUCT($J$6:J103)</f>
        <v>0</v>
      </c>
      <c r="L103" s="110"/>
    </row>
    <row r="104" spans="1:12" ht="13.2" x14ac:dyDescent="0.25">
      <c r="A104" s="14">
        <f t="shared" ca="1" si="6"/>
        <v>0</v>
      </c>
      <c r="B104" s="21"/>
      <c r="C104" s="20">
        <f t="shared" si="4"/>
        <v>1</v>
      </c>
      <c r="D104" s="106"/>
      <c r="E104" s="30">
        <f ca="1">PRODUCT($C$6:C104)</f>
        <v>0</v>
      </c>
      <c r="F104" s="30">
        <f ca="1">(1+Adj_disc_R)^-(A104-Quotation!$B$12-Guar_Per+1-Mort_Loading)*E104</f>
        <v>0</v>
      </c>
      <c r="G104" s="110"/>
      <c r="H104" s="14">
        <f t="shared" ca="1" si="7"/>
        <v>0</v>
      </c>
      <c r="I104" s="30">
        <f ca="1">IF(OR(A104=0,B103=1),1,IF(Quotation!$B$2=Quotation!$F$5,VLOOKUP(H104,'Male Mortality'!$A$6:$B$110,2,FALSE),VLOOKUP(H104,'Female Mortality'!$A$6:$B$110,2,FALSE)))</f>
        <v>1</v>
      </c>
      <c r="J104" s="30">
        <f t="shared" ca="1" si="5"/>
        <v>0</v>
      </c>
      <c r="K104" s="30">
        <f ca="1">PRODUCT($J$6:J104)</f>
        <v>0</v>
      </c>
      <c r="L104" s="110"/>
    </row>
    <row r="105" spans="1:12" ht="13.2" x14ac:dyDescent="0.25">
      <c r="A105" s="14">
        <f t="shared" ca="1" si="6"/>
        <v>0</v>
      </c>
      <c r="B105" s="21"/>
      <c r="C105" s="20">
        <f t="shared" si="4"/>
        <v>1</v>
      </c>
      <c r="D105" s="106"/>
      <c r="E105" s="30">
        <f ca="1">PRODUCT($C$6:C105)</f>
        <v>0</v>
      </c>
      <c r="F105" s="30">
        <f ca="1">(1+Adj_disc_R)^-(A105-Quotation!$B$12-Guar_Per+1-Mort_Loading)*E105</f>
        <v>0</v>
      </c>
      <c r="G105" s="110"/>
      <c r="H105" s="14">
        <f t="shared" ca="1" si="7"/>
        <v>0</v>
      </c>
      <c r="I105" s="30">
        <f ca="1">IF(OR(A105=0,B104=1),1,IF(Quotation!$B$2=Quotation!$F$5,VLOOKUP(H105,'Male Mortality'!$A$6:$B$110,2,FALSE),VLOOKUP(H105,'Female Mortality'!$A$6:$B$110,2,FALSE)))</f>
        <v>1</v>
      </c>
      <c r="J105" s="30">
        <f t="shared" ca="1" si="5"/>
        <v>0</v>
      </c>
      <c r="K105" s="30">
        <f ca="1">PRODUCT($J$6:J105)</f>
        <v>0</v>
      </c>
      <c r="L105" s="110"/>
    </row>
    <row r="106" spans="1:12" ht="13.2" x14ac:dyDescent="0.25">
      <c r="A106" s="14">
        <f t="shared" ca="1" si="6"/>
        <v>0</v>
      </c>
      <c r="B106" s="21"/>
      <c r="C106" s="20">
        <f t="shared" si="4"/>
        <v>1</v>
      </c>
      <c r="D106" s="106"/>
      <c r="E106" s="30">
        <f ca="1">PRODUCT($C$6:C106)</f>
        <v>0</v>
      </c>
      <c r="F106" s="30">
        <f ca="1">(1+Adj_disc_R)^-(A106-Quotation!$B$12-Guar_Per+1-Mort_Loading)*E106</f>
        <v>0</v>
      </c>
      <c r="G106" s="110"/>
      <c r="H106" s="14">
        <f t="shared" ca="1" si="7"/>
        <v>0</v>
      </c>
      <c r="I106" s="30">
        <f ca="1">IF(OR(A106=0,B105=1),1,IF(Quotation!$B$2=Quotation!$F$5,VLOOKUP(H106,'Male Mortality'!$A$6:$B$110,2,FALSE),VLOOKUP(H106,'Female Mortality'!$A$6:$B$110,2,FALSE)))</f>
        <v>1</v>
      </c>
      <c r="J106" s="30">
        <f t="shared" ca="1" si="5"/>
        <v>0</v>
      </c>
      <c r="K106" s="30">
        <f ca="1">PRODUCT($J$6:J106)</f>
        <v>0</v>
      </c>
      <c r="L106" s="110"/>
    </row>
    <row r="107" spans="1:12" ht="13.2" x14ac:dyDescent="0.25">
      <c r="A107" s="14">
        <f t="shared" ca="1" si="6"/>
        <v>0</v>
      </c>
      <c r="B107" s="21"/>
      <c r="C107" s="20">
        <f t="shared" si="4"/>
        <v>1</v>
      </c>
      <c r="D107" s="106"/>
      <c r="E107" s="30">
        <f ca="1">PRODUCT($C$6:C107)</f>
        <v>0</v>
      </c>
      <c r="F107" s="30">
        <f ca="1">(1+Adj_disc_R)^-(A107-Quotation!$B$12-Guar_Per+1-Mort_Loading)*E107</f>
        <v>0</v>
      </c>
      <c r="G107" s="110"/>
      <c r="H107" s="14">
        <f t="shared" ca="1" si="7"/>
        <v>0</v>
      </c>
      <c r="I107" s="30">
        <f ca="1">IF(OR(A107=0,B106=1),1,IF(Quotation!$B$2=Quotation!$F$5,VLOOKUP(H107,'Male Mortality'!$A$6:$B$110,2,FALSE),VLOOKUP(H107,'Female Mortality'!$A$6:$B$110,2,FALSE)))</f>
        <v>1</v>
      </c>
      <c r="J107" s="30">
        <f t="shared" ca="1" si="5"/>
        <v>0</v>
      </c>
      <c r="K107" s="30">
        <f ca="1">PRODUCT($J$6:J107)</f>
        <v>0</v>
      </c>
      <c r="L107" s="110"/>
    </row>
    <row r="108" spans="1:12" ht="13.2" x14ac:dyDescent="0.25">
      <c r="A108" s="14">
        <f t="shared" ca="1" si="6"/>
        <v>0</v>
      </c>
      <c r="B108" s="22"/>
      <c r="C108" s="20">
        <f t="shared" si="4"/>
        <v>1</v>
      </c>
      <c r="D108" s="106"/>
      <c r="E108" s="30">
        <f ca="1">PRODUCT($C$6:C108)</f>
        <v>0</v>
      </c>
      <c r="F108" s="30">
        <f ca="1">(1+Adj_disc_R)^-(A108-Quotation!$B$12-Guar_Per+1-Mort_Loading)*E108</f>
        <v>0</v>
      </c>
      <c r="G108" s="110"/>
      <c r="H108" s="14">
        <f t="shared" ca="1" si="7"/>
        <v>0</v>
      </c>
      <c r="I108" s="30">
        <f ca="1">IF(OR(A108=0,B107=1),1,IF(Quotation!$B$2=Quotation!$F$5,VLOOKUP(H108,'Male Mortality'!$A$6:$B$110,2,FALSE),VLOOKUP(H108,'Female Mortality'!$A$6:$B$110,2,FALSE)))</f>
        <v>1</v>
      </c>
      <c r="J108" s="30">
        <f t="shared" ca="1" si="5"/>
        <v>0</v>
      </c>
      <c r="K108" s="30">
        <f ca="1">PRODUCT($J$6:J108)</f>
        <v>0</v>
      </c>
      <c r="L108" s="110"/>
    </row>
    <row r="109" spans="1:12" ht="13.2" x14ac:dyDescent="0.25">
      <c r="A109" s="14">
        <f t="shared" ca="1" si="6"/>
        <v>0</v>
      </c>
      <c r="B109" s="22"/>
      <c r="C109" s="20">
        <f t="shared" si="4"/>
        <v>1</v>
      </c>
      <c r="D109" s="106"/>
      <c r="E109" s="30">
        <f ca="1">PRODUCT($C$6:C109)</f>
        <v>0</v>
      </c>
      <c r="F109" s="30">
        <f ca="1">(1+Adj_disc_R)^-(A109-Quotation!$B$12-Guar_Per+1-Mort_Loading)*E109</f>
        <v>0</v>
      </c>
      <c r="G109" s="110"/>
      <c r="H109" s="14">
        <f t="shared" ca="1" si="7"/>
        <v>0</v>
      </c>
      <c r="I109" s="30">
        <f ca="1">IF(OR(A109=0,B108=1),1,IF(Quotation!$B$2=Quotation!$F$5,VLOOKUP(H109,'Male Mortality'!$A$6:$B$110,2,FALSE),VLOOKUP(H109,'Female Mortality'!$A$6:$B$110,2,FALSE)))</f>
        <v>1</v>
      </c>
      <c r="J109" s="30">
        <f t="shared" ca="1" si="5"/>
        <v>0</v>
      </c>
      <c r="K109" s="30">
        <f ca="1">PRODUCT($J$6:J109)</f>
        <v>0</v>
      </c>
      <c r="L109" s="110"/>
    </row>
    <row r="110" spans="1:12" ht="13.2" x14ac:dyDescent="0.25">
      <c r="C110" s="20"/>
      <c r="D110" s="106"/>
      <c r="F110" s="30">
        <f ca="1">(1+Adj_disc_R)^-(A110-Quotation!$B$12-Guar_Per+1-Mort_Loading)*E110</f>
        <v>0</v>
      </c>
    </row>
    <row r="111" spans="1:12" ht="13.2" x14ac:dyDescent="0.25">
      <c r="D111" s="106"/>
    </row>
    <row r="112" spans="1:12" ht="13.2" x14ac:dyDescent="0.25"/>
    <row r="113" ht="13.2" x14ac:dyDescent="0.25"/>
    <row r="114" ht="13.2" x14ac:dyDescent="0.25"/>
    <row r="115" ht="13.2" x14ac:dyDescent="0.25"/>
    <row r="116" ht="13.2" x14ac:dyDescent="0.25"/>
    <row r="117" ht="13.2" x14ac:dyDescent="0.25"/>
    <row r="118" ht="13.2" x14ac:dyDescent="0.25"/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18"/>
  <sheetViews>
    <sheetView topLeftCell="A4" zoomScale="115" zoomScaleNormal="115" workbookViewId="0">
      <selection activeCell="E6" sqref="E6"/>
    </sheetView>
  </sheetViews>
  <sheetFormatPr baseColWidth="10" defaultColWidth="8.88671875" defaultRowHeight="0" customHeight="1" zeroHeight="1" x14ac:dyDescent="0.25"/>
  <cols>
    <col min="1" max="1" width="6.44140625" style="13" bestFit="1" customWidth="1"/>
    <col min="2" max="2" width="10.5546875" style="13" customWidth="1"/>
    <col min="3" max="3" width="11.21875" style="13" customWidth="1"/>
    <col min="4" max="4" width="1.77734375" style="107" customWidth="1"/>
    <col min="5" max="8" width="9.21875" style="13"/>
    <col min="9" max="9" width="10" style="13" bestFit="1" customWidth="1"/>
    <col min="10" max="246" width="9.21875" style="13"/>
    <col min="247" max="247" width="6.44140625" style="13" bestFit="1" customWidth="1"/>
    <col min="248" max="249" width="15.77734375" style="13" bestFit="1" customWidth="1"/>
    <col min="250" max="250" width="22.21875" style="13" bestFit="1" customWidth="1"/>
    <col min="251" max="251" width="20.77734375" style="13" bestFit="1" customWidth="1"/>
    <col min="252" max="252" width="22.21875" style="13" bestFit="1" customWidth="1"/>
    <col min="253" max="253" width="25.21875" style="13" bestFit="1" customWidth="1"/>
    <col min="254" max="254" width="20.77734375" style="13" bestFit="1" customWidth="1"/>
    <col min="255" max="255" width="22.21875" style="13" bestFit="1" customWidth="1"/>
    <col min="256" max="256" width="19.21875" style="13" bestFit="1" customWidth="1"/>
    <col min="257" max="257" width="18" style="13" bestFit="1" customWidth="1"/>
    <col min="258" max="258" width="20.5546875" style="13" bestFit="1" customWidth="1"/>
    <col min="259" max="259" width="9.21875" style="13"/>
    <col min="260" max="260" width="23.21875" style="13" customWidth="1"/>
    <col min="261" max="502" width="9.21875" style="13"/>
    <col min="503" max="503" width="6.44140625" style="13" bestFit="1" customWidth="1"/>
    <col min="504" max="505" width="15.77734375" style="13" bestFit="1" customWidth="1"/>
    <col min="506" max="506" width="22.21875" style="13" bestFit="1" customWidth="1"/>
    <col min="507" max="507" width="20.77734375" style="13" bestFit="1" customWidth="1"/>
    <col min="508" max="508" width="22.21875" style="13" bestFit="1" customWidth="1"/>
    <col min="509" max="509" width="25.21875" style="13" bestFit="1" customWidth="1"/>
    <col min="510" max="510" width="20.77734375" style="13" bestFit="1" customWidth="1"/>
    <col min="511" max="511" width="22.21875" style="13" bestFit="1" customWidth="1"/>
    <col min="512" max="512" width="19.21875" style="13" bestFit="1" customWidth="1"/>
    <col min="513" max="513" width="18" style="13" bestFit="1" customWidth="1"/>
    <col min="514" max="514" width="20.5546875" style="13" bestFit="1" customWidth="1"/>
    <col min="515" max="515" width="9.21875" style="13"/>
    <col min="516" max="516" width="23.21875" style="13" customWidth="1"/>
    <col min="517" max="758" width="9.21875" style="13"/>
    <col min="759" max="759" width="6.44140625" style="13" bestFit="1" customWidth="1"/>
    <col min="760" max="761" width="15.77734375" style="13" bestFit="1" customWidth="1"/>
    <col min="762" max="762" width="22.21875" style="13" bestFit="1" customWidth="1"/>
    <col min="763" max="763" width="20.77734375" style="13" bestFit="1" customWidth="1"/>
    <col min="764" max="764" width="22.21875" style="13" bestFit="1" customWidth="1"/>
    <col min="765" max="765" width="25.21875" style="13" bestFit="1" customWidth="1"/>
    <col min="766" max="766" width="20.77734375" style="13" bestFit="1" customWidth="1"/>
    <col min="767" max="767" width="22.21875" style="13" bestFit="1" customWidth="1"/>
    <col min="768" max="768" width="19.21875" style="13" bestFit="1" customWidth="1"/>
    <col min="769" max="769" width="18" style="13" bestFit="1" customWidth="1"/>
    <col min="770" max="770" width="20.5546875" style="13" bestFit="1" customWidth="1"/>
    <col min="771" max="771" width="9.21875" style="13"/>
    <col min="772" max="772" width="23.21875" style="13" customWidth="1"/>
    <col min="773" max="1014" width="9.21875" style="13"/>
    <col min="1015" max="1015" width="6.44140625" style="13" bestFit="1" customWidth="1"/>
    <col min="1016" max="1017" width="15.77734375" style="13" bestFit="1" customWidth="1"/>
    <col min="1018" max="1018" width="22.21875" style="13" bestFit="1" customWidth="1"/>
    <col min="1019" max="1019" width="20.77734375" style="13" bestFit="1" customWidth="1"/>
    <col min="1020" max="1020" width="22.21875" style="13" bestFit="1" customWidth="1"/>
    <col min="1021" max="1021" width="25.21875" style="13" bestFit="1" customWidth="1"/>
    <col min="1022" max="1022" width="20.77734375" style="13" bestFit="1" customWidth="1"/>
    <col min="1023" max="1023" width="22.21875" style="13" bestFit="1" customWidth="1"/>
    <col min="1024" max="1024" width="19.21875" style="13" bestFit="1" customWidth="1"/>
    <col min="1025" max="1025" width="18" style="13" bestFit="1" customWidth="1"/>
    <col min="1026" max="1026" width="20.5546875" style="13" bestFit="1" customWidth="1"/>
    <col min="1027" max="1027" width="9.21875" style="13"/>
    <col min="1028" max="1028" width="23.21875" style="13" customWidth="1"/>
    <col min="1029" max="1270" width="9.21875" style="13"/>
    <col min="1271" max="1271" width="6.44140625" style="13" bestFit="1" customWidth="1"/>
    <col min="1272" max="1273" width="15.77734375" style="13" bestFit="1" customWidth="1"/>
    <col min="1274" max="1274" width="22.21875" style="13" bestFit="1" customWidth="1"/>
    <col min="1275" max="1275" width="20.77734375" style="13" bestFit="1" customWidth="1"/>
    <col min="1276" max="1276" width="22.21875" style="13" bestFit="1" customWidth="1"/>
    <col min="1277" max="1277" width="25.21875" style="13" bestFit="1" customWidth="1"/>
    <col min="1278" max="1278" width="20.77734375" style="13" bestFit="1" customWidth="1"/>
    <col min="1279" max="1279" width="22.21875" style="13" bestFit="1" customWidth="1"/>
    <col min="1280" max="1280" width="19.21875" style="13" bestFit="1" customWidth="1"/>
    <col min="1281" max="1281" width="18" style="13" bestFit="1" customWidth="1"/>
    <col min="1282" max="1282" width="20.5546875" style="13" bestFit="1" customWidth="1"/>
    <col min="1283" max="1283" width="9.21875" style="13"/>
    <col min="1284" max="1284" width="23.21875" style="13" customWidth="1"/>
    <col min="1285" max="1526" width="9.21875" style="13"/>
    <col min="1527" max="1527" width="6.44140625" style="13" bestFit="1" customWidth="1"/>
    <col min="1528" max="1529" width="15.77734375" style="13" bestFit="1" customWidth="1"/>
    <col min="1530" max="1530" width="22.21875" style="13" bestFit="1" customWidth="1"/>
    <col min="1531" max="1531" width="20.77734375" style="13" bestFit="1" customWidth="1"/>
    <col min="1532" max="1532" width="22.21875" style="13" bestFit="1" customWidth="1"/>
    <col min="1533" max="1533" width="25.21875" style="13" bestFit="1" customWidth="1"/>
    <col min="1534" max="1534" width="20.77734375" style="13" bestFit="1" customWidth="1"/>
    <col min="1535" max="1535" width="22.21875" style="13" bestFit="1" customWidth="1"/>
    <col min="1536" max="1536" width="19.21875" style="13" bestFit="1" customWidth="1"/>
    <col min="1537" max="1537" width="18" style="13" bestFit="1" customWidth="1"/>
    <col min="1538" max="1538" width="20.5546875" style="13" bestFit="1" customWidth="1"/>
    <col min="1539" max="1539" width="9.21875" style="13"/>
    <col min="1540" max="1540" width="23.21875" style="13" customWidth="1"/>
    <col min="1541" max="1782" width="9.21875" style="13"/>
    <col min="1783" max="1783" width="6.44140625" style="13" bestFit="1" customWidth="1"/>
    <col min="1784" max="1785" width="15.77734375" style="13" bestFit="1" customWidth="1"/>
    <col min="1786" max="1786" width="22.21875" style="13" bestFit="1" customWidth="1"/>
    <col min="1787" max="1787" width="20.77734375" style="13" bestFit="1" customWidth="1"/>
    <col min="1788" max="1788" width="22.21875" style="13" bestFit="1" customWidth="1"/>
    <col min="1789" max="1789" width="25.21875" style="13" bestFit="1" customWidth="1"/>
    <col min="1790" max="1790" width="20.77734375" style="13" bestFit="1" customWidth="1"/>
    <col min="1791" max="1791" width="22.21875" style="13" bestFit="1" customWidth="1"/>
    <col min="1792" max="1792" width="19.21875" style="13" bestFit="1" customWidth="1"/>
    <col min="1793" max="1793" width="18" style="13" bestFit="1" customWidth="1"/>
    <col min="1794" max="1794" width="20.5546875" style="13" bestFit="1" customWidth="1"/>
    <col min="1795" max="1795" width="9.21875" style="13"/>
    <col min="1796" max="1796" width="23.21875" style="13" customWidth="1"/>
    <col min="1797" max="2038" width="9.21875" style="13"/>
    <col min="2039" max="2039" width="6.44140625" style="13" bestFit="1" customWidth="1"/>
    <col min="2040" max="2041" width="15.77734375" style="13" bestFit="1" customWidth="1"/>
    <col min="2042" max="2042" width="22.21875" style="13" bestFit="1" customWidth="1"/>
    <col min="2043" max="2043" width="20.77734375" style="13" bestFit="1" customWidth="1"/>
    <col min="2044" max="2044" width="22.21875" style="13" bestFit="1" customWidth="1"/>
    <col min="2045" max="2045" width="25.21875" style="13" bestFit="1" customWidth="1"/>
    <col min="2046" max="2046" width="20.77734375" style="13" bestFit="1" customWidth="1"/>
    <col min="2047" max="2047" width="22.21875" style="13" bestFit="1" customWidth="1"/>
    <col min="2048" max="2048" width="19.21875" style="13" bestFit="1" customWidth="1"/>
    <col min="2049" max="2049" width="18" style="13" bestFit="1" customWidth="1"/>
    <col min="2050" max="2050" width="20.5546875" style="13" bestFit="1" customWidth="1"/>
    <col min="2051" max="2051" width="9.21875" style="13"/>
    <col min="2052" max="2052" width="23.21875" style="13" customWidth="1"/>
    <col min="2053" max="2294" width="9.21875" style="13"/>
    <col min="2295" max="2295" width="6.44140625" style="13" bestFit="1" customWidth="1"/>
    <col min="2296" max="2297" width="15.77734375" style="13" bestFit="1" customWidth="1"/>
    <col min="2298" max="2298" width="22.21875" style="13" bestFit="1" customWidth="1"/>
    <col min="2299" max="2299" width="20.77734375" style="13" bestFit="1" customWidth="1"/>
    <col min="2300" max="2300" width="22.21875" style="13" bestFit="1" customWidth="1"/>
    <col min="2301" max="2301" width="25.21875" style="13" bestFit="1" customWidth="1"/>
    <col min="2302" max="2302" width="20.77734375" style="13" bestFit="1" customWidth="1"/>
    <col min="2303" max="2303" width="22.21875" style="13" bestFit="1" customWidth="1"/>
    <col min="2304" max="2304" width="19.21875" style="13" bestFit="1" customWidth="1"/>
    <col min="2305" max="2305" width="18" style="13" bestFit="1" customWidth="1"/>
    <col min="2306" max="2306" width="20.5546875" style="13" bestFit="1" customWidth="1"/>
    <col min="2307" max="2307" width="9.21875" style="13"/>
    <col min="2308" max="2308" width="23.21875" style="13" customWidth="1"/>
    <col min="2309" max="2550" width="9.21875" style="13"/>
    <col min="2551" max="2551" width="6.44140625" style="13" bestFit="1" customWidth="1"/>
    <col min="2552" max="2553" width="15.77734375" style="13" bestFit="1" customWidth="1"/>
    <col min="2554" max="2554" width="22.21875" style="13" bestFit="1" customWidth="1"/>
    <col min="2555" max="2555" width="20.77734375" style="13" bestFit="1" customWidth="1"/>
    <col min="2556" max="2556" width="22.21875" style="13" bestFit="1" customWidth="1"/>
    <col min="2557" max="2557" width="25.21875" style="13" bestFit="1" customWidth="1"/>
    <col min="2558" max="2558" width="20.77734375" style="13" bestFit="1" customWidth="1"/>
    <col min="2559" max="2559" width="22.21875" style="13" bestFit="1" customWidth="1"/>
    <col min="2560" max="2560" width="19.21875" style="13" bestFit="1" customWidth="1"/>
    <col min="2561" max="2561" width="18" style="13" bestFit="1" customWidth="1"/>
    <col min="2562" max="2562" width="20.5546875" style="13" bestFit="1" customWidth="1"/>
    <col min="2563" max="2563" width="9.21875" style="13"/>
    <col min="2564" max="2564" width="23.21875" style="13" customWidth="1"/>
    <col min="2565" max="2806" width="9.21875" style="13"/>
    <col min="2807" max="2807" width="6.44140625" style="13" bestFit="1" customWidth="1"/>
    <col min="2808" max="2809" width="15.77734375" style="13" bestFit="1" customWidth="1"/>
    <col min="2810" max="2810" width="22.21875" style="13" bestFit="1" customWidth="1"/>
    <col min="2811" max="2811" width="20.77734375" style="13" bestFit="1" customWidth="1"/>
    <col min="2812" max="2812" width="22.21875" style="13" bestFit="1" customWidth="1"/>
    <col min="2813" max="2813" width="25.21875" style="13" bestFit="1" customWidth="1"/>
    <col min="2814" max="2814" width="20.77734375" style="13" bestFit="1" customWidth="1"/>
    <col min="2815" max="2815" width="22.21875" style="13" bestFit="1" customWidth="1"/>
    <col min="2816" max="2816" width="19.21875" style="13" bestFit="1" customWidth="1"/>
    <col min="2817" max="2817" width="18" style="13" bestFit="1" customWidth="1"/>
    <col min="2818" max="2818" width="20.5546875" style="13" bestFit="1" customWidth="1"/>
    <col min="2819" max="2819" width="9.21875" style="13"/>
    <col min="2820" max="2820" width="23.21875" style="13" customWidth="1"/>
    <col min="2821" max="3062" width="9.21875" style="13"/>
    <col min="3063" max="3063" width="6.44140625" style="13" bestFit="1" customWidth="1"/>
    <col min="3064" max="3065" width="15.77734375" style="13" bestFit="1" customWidth="1"/>
    <col min="3066" max="3066" width="22.21875" style="13" bestFit="1" customWidth="1"/>
    <col min="3067" max="3067" width="20.77734375" style="13" bestFit="1" customWidth="1"/>
    <col min="3068" max="3068" width="22.21875" style="13" bestFit="1" customWidth="1"/>
    <col min="3069" max="3069" width="25.21875" style="13" bestFit="1" customWidth="1"/>
    <col min="3070" max="3070" width="20.77734375" style="13" bestFit="1" customWidth="1"/>
    <col min="3071" max="3071" width="22.21875" style="13" bestFit="1" customWidth="1"/>
    <col min="3072" max="3072" width="19.21875" style="13" bestFit="1" customWidth="1"/>
    <col min="3073" max="3073" width="18" style="13" bestFit="1" customWidth="1"/>
    <col min="3074" max="3074" width="20.5546875" style="13" bestFit="1" customWidth="1"/>
    <col min="3075" max="3075" width="9.21875" style="13"/>
    <col min="3076" max="3076" width="23.21875" style="13" customWidth="1"/>
    <col min="3077" max="3318" width="9.21875" style="13"/>
    <col min="3319" max="3319" width="6.44140625" style="13" bestFit="1" customWidth="1"/>
    <col min="3320" max="3321" width="15.77734375" style="13" bestFit="1" customWidth="1"/>
    <col min="3322" max="3322" width="22.21875" style="13" bestFit="1" customWidth="1"/>
    <col min="3323" max="3323" width="20.77734375" style="13" bestFit="1" customWidth="1"/>
    <col min="3324" max="3324" width="22.21875" style="13" bestFit="1" customWidth="1"/>
    <col min="3325" max="3325" width="25.21875" style="13" bestFit="1" customWidth="1"/>
    <col min="3326" max="3326" width="20.77734375" style="13" bestFit="1" customWidth="1"/>
    <col min="3327" max="3327" width="22.21875" style="13" bestFit="1" customWidth="1"/>
    <col min="3328" max="3328" width="19.21875" style="13" bestFit="1" customWidth="1"/>
    <col min="3329" max="3329" width="18" style="13" bestFit="1" customWidth="1"/>
    <col min="3330" max="3330" width="20.5546875" style="13" bestFit="1" customWidth="1"/>
    <col min="3331" max="3331" width="9.21875" style="13"/>
    <col min="3332" max="3332" width="23.21875" style="13" customWidth="1"/>
    <col min="3333" max="3574" width="9.21875" style="13"/>
    <col min="3575" max="3575" width="6.44140625" style="13" bestFit="1" customWidth="1"/>
    <col min="3576" max="3577" width="15.77734375" style="13" bestFit="1" customWidth="1"/>
    <col min="3578" max="3578" width="22.21875" style="13" bestFit="1" customWidth="1"/>
    <col min="3579" max="3579" width="20.77734375" style="13" bestFit="1" customWidth="1"/>
    <col min="3580" max="3580" width="22.21875" style="13" bestFit="1" customWidth="1"/>
    <col min="3581" max="3581" width="25.21875" style="13" bestFit="1" customWidth="1"/>
    <col min="3582" max="3582" width="20.77734375" style="13" bestFit="1" customWidth="1"/>
    <col min="3583" max="3583" width="22.21875" style="13" bestFit="1" customWidth="1"/>
    <col min="3584" max="3584" width="19.21875" style="13" bestFit="1" customWidth="1"/>
    <col min="3585" max="3585" width="18" style="13" bestFit="1" customWidth="1"/>
    <col min="3586" max="3586" width="20.5546875" style="13" bestFit="1" customWidth="1"/>
    <col min="3587" max="3587" width="9.21875" style="13"/>
    <col min="3588" max="3588" width="23.21875" style="13" customWidth="1"/>
    <col min="3589" max="3830" width="9.21875" style="13"/>
    <col min="3831" max="3831" width="6.44140625" style="13" bestFit="1" customWidth="1"/>
    <col min="3832" max="3833" width="15.77734375" style="13" bestFit="1" customWidth="1"/>
    <col min="3834" max="3834" width="22.21875" style="13" bestFit="1" customWidth="1"/>
    <col min="3835" max="3835" width="20.77734375" style="13" bestFit="1" customWidth="1"/>
    <col min="3836" max="3836" width="22.21875" style="13" bestFit="1" customWidth="1"/>
    <col min="3837" max="3837" width="25.21875" style="13" bestFit="1" customWidth="1"/>
    <col min="3838" max="3838" width="20.77734375" style="13" bestFit="1" customWidth="1"/>
    <col min="3839" max="3839" width="22.21875" style="13" bestFit="1" customWidth="1"/>
    <col min="3840" max="3840" width="19.21875" style="13" bestFit="1" customWidth="1"/>
    <col min="3841" max="3841" width="18" style="13" bestFit="1" customWidth="1"/>
    <col min="3842" max="3842" width="20.5546875" style="13" bestFit="1" customWidth="1"/>
    <col min="3843" max="3843" width="9.21875" style="13"/>
    <col min="3844" max="3844" width="23.21875" style="13" customWidth="1"/>
    <col min="3845" max="4086" width="9.21875" style="13"/>
    <col min="4087" max="4087" width="6.44140625" style="13" bestFit="1" customWidth="1"/>
    <col min="4088" max="4089" width="15.77734375" style="13" bestFit="1" customWidth="1"/>
    <col min="4090" max="4090" width="22.21875" style="13" bestFit="1" customWidth="1"/>
    <col min="4091" max="4091" width="20.77734375" style="13" bestFit="1" customWidth="1"/>
    <col min="4092" max="4092" width="22.21875" style="13" bestFit="1" customWidth="1"/>
    <col min="4093" max="4093" width="25.21875" style="13" bestFit="1" customWidth="1"/>
    <col min="4094" max="4094" width="20.77734375" style="13" bestFit="1" customWidth="1"/>
    <col min="4095" max="4095" width="22.21875" style="13" bestFit="1" customWidth="1"/>
    <col min="4096" max="4096" width="19.21875" style="13" bestFit="1" customWidth="1"/>
    <col min="4097" max="4097" width="18" style="13" bestFit="1" customWidth="1"/>
    <col min="4098" max="4098" width="20.5546875" style="13" bestFit="1" customWidth="1"/>
    <col min="4099" max="4099" width="9.21875" style="13"/>
    <col min="4100" max="4100" width="23.21875" style="13" customWidth="1"/>
    <col min="4101" max="4342" width="9.21875" style="13"/>
    <col min="4343" max="4343" width="6.44140625" style="13" bestFit="1" customWidth="1"/>
    <col min="4344" max="4345" width="15.77734375" style="13" bestFit="1" customWidth="1"/>
    <col min="4346" max="4346" width="22.21875" style="13" bestFit="1" customWidth="1"/>
    <col min="4347" max="4347" width="20.77734375" style="13" bestFit="1" customWidth="1"/>
    <col min="4348" max="4348" width="22.21875" style="13" bestFit="1" customWidth="1"/>
    <col min="4349" max="4349" width="25.21875" style="13" bestFit="1" customWidth="1"/>
    <col min="4350" max="4350" width="20.77734375" style="13" bestFit="1" customWidth="1"/>
    <col min="4351" max="4351" width="22.21875" style="13" bestFit="1" customWidth="1"/>
    <col min="4352" max="4352" width="19.21875" style="13" bestFit="1" customWidth="1"/>
    <col min="4353" max="4353" width="18" style="13" bestFit="1" customWidth="1"/>
    <col min="4354" max="4354" width="20.5546875" style="13" bestFit="1" customWidth="1"/>
    <col min="4355" max="4355" width="9.21875" style="13"/>
    <col min="4356" max="4356" width="23.21875" style="13" customWidth="1"/>
    <col min="4357" max="4598" width="9.21875" style="13"/>
    <col min="4599" max="4599" width="6.44140625" style="13" bestFit="1" customWidth="1"/>
    <col min="4600" max="4601" width="15.77734375" style="13" bestFit="1" customWidth="1"/>
    <col min="4602" max="4602" width="22.21875" style="13" bestFit="1" customWidth="1"/>
    <col min="4603" max="4603" width="20.77734375" style="13" bestFit="1" customWidth="1"/>
    <col min="4604" max="4604" width="22.21875" style="13" bestFit="1" customWidth="1"/>
    <col min="4605" max="4605" width="25.21875" style="13" bestFit="1" customWidth="1"/>
    <col min="4606" max="4606" width="20.77734375" style="13" bestFit="1" customWidth="1"/>
    <col min="4607" max="4607" width="22.21875" style="13" bestFit="1" customWidth="1"/>
    <col min="4608" max="4608" width="19.21875" style="13" bestFit="1" customWidth="1"/>
    <col min="4609" max="4609" width="18" style="13" bestFit="1" customWidth="1"/>
    <col min="4610" max="4610" width="20.5546875" style="13" bestFit="1" customWidth="1"/>
    <col min="4611" max="4611" width="9.21875" style="13"/>
    <col min="4612" max="4612" width="23.21875" style="13" customWidth="1"/>
    <col min="4613" max="4854" width="9.21875" style="13"/>
    <col min="4855" max="4855" width="6.44140625" style="13" bestFit="1" customWidth="1"/>
    <col min="4856" max="4857" width="15.77734375" style="13" bestFit="1" customWidth="1"/>
    <col min="4858" max="4858" width="22.21875" style="13" bestFit="1" customWidth="1"/>
    <col min="4859" max="4859" width="20.77734375" style="13" bestFit="1" customWidth="1"/>
    <col min="4860" max="4860" width="22.21875" style="13" bestFit="1" customWidth="1"/>
    <col min="4861" max="4861" width="25.21875" style="13" bestFit="1" customWidth="1"/>
    <col min="4862" max="4862" width="20.77734375" style="13" bestFit="1" customWidth="1"/>
    <col min="4863" max="4863" width="22.21875" style="13" bestFit="1" customWidth="1"/>
    <col min="4864" max="4864" width="19.21875" style="13" bestFit="1" customWidth="1"/>
    <col min="4865" max="4865" width="18" style="13" bestFit="1" customWidth="1"/>
    <col min="4866" max="4866" width="20.5546875" style="13" bestFit="1" customWidth="1"/>
    <col min="4867" max="4867" width="9.21875" style="13"/>
    <col min="4868" max="4868" width="23.21875" style="13" customWidth="1"/>
    <col min="4869" max="5110" width="9.21875" style="13"/>
    <col min="5111" max="5111" width="6.44140625" style="13" bestFit="1" customWidth="1"/>
    <col min="5112" max="5113" width="15.77734375" style="13" bestFit="1" customWidth="1"/>
    <col min="5114" max="5114" width="22.21875" style="13" bestFit="1" customWidth="1"/>
    <col min="5115" max="5115" width="20.77734375" style="13" bestFit="1" customWidth="1"/>
    <col min="5116" max="5116" width="22.21875" style="13" bestFit="1" customWidth="1"/>
    <col min="5117" max="5117" width="25.21875" style="13" bestFit="1" customWidth="1"/>
    <col min="5118" max="5118" width="20.77734375" style="13" bestFit="1" customWidth="1"/>
    <col min="5119" max="5119" width="22.21875" style="13" bestFit="1" customWidth="1"/>
    <col min="5120" max="5120" width="19.21875" style="13" bestFit="1" customWidth="1"/>
    <col min="5121" max="5121" width="18" style="13" bestFit="1" customWidth="1"/>
    <col min="5122" max="5122" width="20.5546875" style="13" bestFit="1" customWidth="1"/>
    <col min="5123" max="5123" width="9.21875" style="13"/>
    <col min="5124" max="5124" width="23.21875" style="13" customWidth="1"/>
    <col min="5125" max="5366" width="9.21875" style="13"/>
    <col min="5367" max="5367" width="6.44140625" style="13" bestFit="1" customWidth="1"/>
    <col min="5368" max="5369" width="15.77734375" style="13" bestFit="1" customWidth="1"/>
    <col min="5370" max="5370" width="22.21875" style="13" bestFit="1" customWidth="1"/>
    <col min="5371" max="5371" width="20.77734375" style="13" bestFit="1" customWidth="1"/>
    <col min="5372" max="5372" width="22.21875" style="13" bestFit="1" customWidth="1"/>
    <col min="5373" max="5373" width="25.21875" style="13" bestFit="1" customWidth="1"/>
    <col min="5374" max="5374" width="20.77734375" style="13" bestFit="1" customWidth="1"/>
    <col min="5375" max="5375" width="22.21875" style="13" bestFit="1" customWidth="1"/>
    <col min="5376" max="5376" width="19.21875" style="13" bestFit="1" customWidth="1"/>
    <col min="5377" max="5377" width="18" style="13" bestFit="1" customWidth="1"/>
    <col min="5378" max="5378" width="20.5546875" style="13" bestFit="1" customWidth="1"/>
    <col min="5379" max="5379" width="9.21875" style="13"/>
    <col min="5380" max="5380" width="23.21875" style="13" customWidth="1"/>
    <col min="5381" max="5622" width="9.21875" style="13"/>
    <col min="5623" max="5623" width="6.44140625" style="13" bestFit="1" customWidth="1"/>
    <col min="5624" max="5625" width="15.77734375" style="13" bestFit="1" customWidth="1"/>
    <col min="5626" max="5626" width="22.21875" style="13" bestFit="1" customWidth="1"/>
    <col min="5627" max="5627" width="20.77734375" style="13" bestFit="1" customWidth="1"/>
    <col min="5628" max="5628" width="22.21875" style="13" bestFit="1" customWidth="1"/>
    <col min="5629" max="5629" width="25.21875" style="13" bestFit="1" customWidth="1"/>
    <col min="5630" max="5630" width="20.77734375" style="13" bestFit="1" customWidth="1"/>
    <col min="5631" max="5631" width="22.21875" style="13" bestFit="1" customWidth="1"/>
    <col min="5632" max="5632" width="19.21875" style="13" bestFit="1" customWidth="1"/>
    <col min="5633" max="5633" width="18" style="13" bestFit="1" customWidth="1"/>
    <col min="5634" max="5634" width="20.5546875" style="13" bestFit="1" customWidth="1"/>
    <col min="5635" max="5635" width="9.21875" style="13"/>
    <col min="5636" max="5636" width="23.21875" style="13" customWidth="1"/>
    <col min="5637" max="5878" width="9.21875" style="13"/>
    <col min="5879" max="5879" width="6.44140625" style="13" bestFit="1" customWidth="1"/>
    <col min="5880" max="5881" width="15.77734375" style="13" bestFit="1" customWidth="1"/>
    <col min="5882" max="5882" width="22.21875" style="13" bestFit="1" customWidth="1"/>
    <col min="5883" max="5883" width="20.77734375" style="13" bestFit="1" customWidth="1"/>
    <col min="5884" max="5884" width="22.21875" style="13" bestFit="1" customWidth="1"/>
    <col min="5885" max="5885" width="25.21875" style="13" bestFit="1" customWidth="1"/>
    <col min="5886" max="5886" width="20.77734375" style="13" bestFit="1" customWidth="1"/>
    <col min="5887" max="5887" width="22.21875" style="13" bestFit="1" customWidth="1"/>
    <col min="5888" max="5888" width="19.21875" style="13" bestFit="1" customWidth="1"/>
    <col min="5889" max="5889" width="18" style="13" bestFit="1" customWidth="1"/>
    <col min="5890" max="5890" width="20.5546875" style="13" bestFit="1" customWidth="1"/>
    <col min="5891" max="5891" width="9.21875" style="13"/>
    <col min="5892" max="5892" width="23.21875" style="13" customWidth="1"/>
    <col min="5893" max="6134" width="9.21875" style="13"/>
    <col min="6135" max="6135" width="6.44140625" style="13" bestFit="1" customWidth="1"/>
    <col min="6136" max="6137" width="15.77734375" style="13" bestFit="1" customWidth="1"/>
    <col min="6138" max="6138" width="22.21875" style="13" bestFit="1" customWidth="1"/>
    <col min="6139" max="6139" width="20.77734375" style="13" bestFit="1" customWidth="1"/>
    <col min="6140" max="6140" width="22.21875" style="13" bestFit="1" customWidth="1"/>
    <col min="6141" max="6141" width="25.21875" style="13" bestFit="1" customWidth="1"/>
    <col min="6142" max="6142" width="20.77734375" style="13" bestFit="1" customWidth="1"/>
    <col min="6143" max="6143" width="22.21875" style="13" bestFit="1" customWidth="1"/>
    <col min="6144" max="6144" width="19.21875" style="13" bestFit="1" customWidth="1"/>
    <col min="6145" max="6145" width="18" style="13" bestFit="1" customWidth="1"/>
    <col min="6146" max="6146" width="20.5546875" style="13" bestFit="1" customWidth="1"/>
    <col min="6147" max="6147" width="9.21875" style="13"/>
    <col min="6148" max="6148" width="23.21875" style="13" customWidth="1"/>
    <col min="6149" max="6390" width="9.21875" style="13"/>
    <col min="6391" max="6391" width="6.44140625" style="13" bestFit="1" customWidth="1"/>
    <col min="6392" max="6393" width="15.77734375" style="13" bestFit="1" customWidth="1"/>
    <col min="6394" max="6394" width="22.21875" style="13" bestFit="1" customWidth="1"/>
    <col min="6395" max="6395" width="20.77734375" style="13" bestFit="1" customWidth="1"/>
    <col min="6396" max="6396" width="22.21875" style="13" bestFit="1" customWidth="1"/>
    <col min="6397" max="6397" width="25.21875" style="13" bestFit="1" customWidth="1"/>
    <col min="6398" max="6398" width="20.77734375" style="13" bestFit="1" customWidth="1"/>
    <col min="6399" max="6399" width="22.21875" style="13" bestFit="1" customWidth="1"/>
    <col min="6400" max="6400" width="19.21875" style="13" bestFit="1" customWidth="1"/>
    <col min="6401" max="6401" width="18" style="13" bestFit="1" customWidth="1"/>
    <col min="6402" max="6402" width="20.5546875" style="13" bestFit="1" customWidth="1"/>
    <col min="6403" max="6403" width="9.21875" style="13"/>
    <col min="6404" max="6404" width="23.21875" style="13" customWidth="1"/>
    <col min="6405" max="6646" width="9.21875" style="13"/>
    <col min="6647" max="6647" width="6.44140625" style="13" bestFit="1" customWidth="1"/>
    <col min="6648" max="6649" width="15.77734375" style="13" bestFit="1" customWidth="1"/>
    <col min="6650" max="6650" width="22.21875" style="13" bestFit="1" customWidth="1"/>
    <col min="6651" max="6651" width="20.77734375" style="13" bestFit="1" customWidth="1"/>
    <col min="6652" max="6652" width="22.21875" style="13" bestFit="1" customWidth="1"/>
    <col min="6653" max="6653" width="25.21875" style="13" bestFit="1" customWidth="1"/>
    <col min="6654" max="6654" width="20.77734375" style="13" bestFit="1" customWidth="1"/>
    <col min="6655" max="6655" width="22.21875" style="13" bestFit="1" customWidth="1"/>
    <col min="6656" max="6656" width="19.21875" style="13" bestFit="1" customWidth="1"/>
    <col min="6657" max="6657" width="18" style="13" bestFit="1" customWidth="1"/>
    <col min="6658" max="6658" width="20.5546875" style="13" bestFit="1" customWidth="1"/>
    <col min="6659" max="6659" width="9.21875" style="13"/>
    <col min="6660" max="6660" width="23.21875" style="13" customWidth="1"/>
    <col min="6661" max="6902" width="9.21875" style="13"/>
    <col min="6903" max="6903" width="6.44140625" style="13" bestFit="1" customWidth="1"/>
    <col min="6904" max="6905" width="15.77734375" style="13" bestFit="1" customWidth="1"/>
    <col min="6906" max="6906" width="22.21875" style="13" bestFit="1" customWidth="1"/>
    <col min="6907" max="6907" width="20.77734375" style="13" bestFit="1" customWidth="1"/>
    <col min="6908" max="6908" width="22.21875" style="13" bestFit="1" customWidth="1"/>
    <col min="6909" max="6909" width="25.21875" style="13" bestFit="1" customWidth="1"/>
    <col min="6910" max="6910" width="20.77734375" style="13" bestFit="1" customWidth="1"/>
    <col min="6911" max="6911" width="22.21875" style="13" bestFit="1" customWidth="1"/>
    <col min="6912" max="6912" width="19.21875" style="13" bestFit="1" customWidth="1"/>
    <col min="6913" max="6913" width="18" style="13" bestFit="1" customWidth="1"/>
    <col min="6914" max="6914" width="20.5546875" style="13" bestFit="1" customWidth="1"/>
    <col min="6915" max="6915" width="9.21875" style="13"/>
    <col min="6916" max="6916" width="23.21875" style="13" customWidth="1"/>
    <col min="6917" max="7158" width="9.21875" style="13"/>
    <col min="7159" max="7159" width="6.44140625" style="13" bestFit="1" customWidth="1"/>
    <col min="7160" max="7161" width="15.77734375" style="13" bestFit="1" customWidth="1"/>
    <col min="7162" max="7162" width="22.21875" style="13" bestFit="1" customWidth="1"/>
    <col min="7163" max="7163" width="20.77734375" style="13" bestFit="1" customWidth="1"/>
    <col min="7164" max="7164" width="22.21875" style="13" bestFit="1" customWidth="1"/>
    <col min="7165" max="7165" width="25.21875" style="13" bestFit="1" customWidth="1"/>
    <col min="7166" max="7166" width="20.77734375" style="13" bestFit="1" customWidth="1"/>
    <col min="7167" max="7167" width="22.21875" style="13" bestFit="1" customWidth="1"/>
    <col min="7168" max="7168" width="19.21875" style="13" bestFit="1" customWidth="1"/>
    <col min="7169" max="7169" width="18" style="13" bestFit="1" customWidth="1"/>
    <col min="7170" max="7170" width="20.5546875" style="13" bestFit="1" customWidth="1"/>
    <col min="7171" max="7171" width="9.21875" style="13"/>
    <col min="7172" max="7172" width="23.21875" style="13" customWidth="1"/>
    <col min="7173" max="7414" width="9.21875" style="13"/>
    <col min="7415" max="7415" width="6.44140625" style="13" bestFit="1" customWidth="1"/>
    <col min="7416" max="7417" width="15.77734375" style="13" bestFit="1" customWidth="1"/>
    <col min="7418" max="7418" width="22.21875" style="13" bestFit="1" customWidth="1"/>
    <col min="7419" max="7419" width="20.77734375" style="13" bestFit="1" customWidth="1"/>
    <col min="7420" max="7420" width="22.21875" style="13" bestFit="1" customWidth="1"/>
    <col min="7421" max="7421" width="25.21875" style="13" bestFit="1" customWidth="1"/>
    <col min="7422" max="7422" width="20.77734375" style="13" bestFit="1" customWidth="1"/>
    <col min="7423" max="7423" width="22.21875" style="13" bestFit="1" customWidth="1"/>
    <col min="7424" max="7424" width="19.21875" style="13" bestFit="1" customWidth="1"/>
    <col min="7425" max="7425" width="18" style="13" bestFit="1" customWidth="1"/>
    <col min="7426" max="7426" width="20.5546875" style="13" bestFit="1" customWidth="1"/>
    <col min="7427" max="7427" width="9.21875" style="13"/>
    <col min="7428" max="7428" width="23.21875" style="13" customWidth="1"/>
    <col min="7429" max="7670" width="9.21875" style="13"/>
    <col min="7671" max="7671" width="6.44140625" style="13" bestFit="1" customWidth="1"/>
    <col min="7672" max="7673" width="15.77734375" style="13" bestFit="1" customWidth="1"/>
    <col min="7674" max="7674" width="22.21875" style="13" bestFit="1" customWidth="1"/>
    <col min="7675" max="7675" width="20.77734375" style="13" bestFit="1" customWidth="1"/>
    <col min="7676" max="7676" width="22.21875" style="13" bestFit="1" customWidth="1"/>
    <col min="7677" max="7677" width="25.21875" style="13" bestFit="1" customWidth="1"/>
    <col min="7678" max="7678" width="20.77734375" style="13" bestFit="1" customWidth="1"/>
    <col min="7679" max="7679" width="22.21875" style="13" bestFit="1" customWidth="1"/>
    <col min="7680" max="7680" width="19.21875" style="13" bestFit="1" customWidth="1"/>
    <col min="7681" max="7681" width="18" style="13" bestFit="1" customWidth="1"/>
    <col min="7682" max="7682" width="20.5546875" style="13" bestFit="1" customWidth="1"/>
    <col min="7683" max="7683" width="9.21875" style="13"/>
    <col min="7684" max="7684" width="23.21875" style="13" customWidth="1"/>
    <col min="7685" max="7926" width="9.21875" style="13"/>
    <col min="7927" max="7927" width="6.44140625" style="13" bestFit="1" customWidth="1"/>
    <col min="7928" max="7929" width="15.77734375" style="13" bestFit="1" customWidth="1"/>
    <col min="7930" max="7930" width="22.21875" style="13" bestFit="1" customWidth="1"/>
    <col min="7931" max="7931" width="20.77734375" style="13" bestFit="1" customWidth="1"/>
    <col min="7932" max="7932" width="22.21875" style="13" bestFit="1" customWidth="1"/>
    <col min="7933" max="7933" width="25.21875" style="13" bestFit="1" customWidth="1"/>
    <col min="7934" max="7934" width="20.77734375" style="13" bestFit="1" customWidth="1"/>
    <col min="7935" max="7935" width="22.21875" style="13" bestFit="1" customWidth="1"/>
    <col min="7936" max="7936" width="19.21875" style="13" bestFit="1" customWidth="1"/>
    <col min="7937" max="7937" width="18" style="13" bestFit="1" customWidth="1"/>
    <col min="7938" max="7938" width="20.5546875" style="13" bestFit="1" customWidth="1"/>
    <col min="7939" max="7939" width="9.21875" style="13"/>
    <col min="7940" max="7940" width="23.21875" style="13" customWidth="1"/>
    <col min="7941" max="8182" width="9.21875" style="13"/>
    <col min="8183" max="8183" width="6.44140625" style="13" bestFit="1" customWidth="1"/>
    <col min="8184" max="8185" width="15.77734375" style="13" bestFit="1" customWidth="1"/>
    <col min="8186" max="8186" width="22.21875" style="13" bestFit="1" customWidth="1"/>
    <col min="8187" max="8187" width="20.77734375" style="13" bestFit="1" customWidth="1"/>
    <col min="8188" max="8188" width="22.21875" style="13" bestFit="1" customWidth="1"/>
    <col min="8189" max="8189" width="25.21875" style="13" bestFit="1" customWidth="1"/>
    <col min="8190" max="8190" width="20.77734375" style="13" bestFit="1" customWidth="1"/>
    <col min="8191" max="8191" width="22.21875" style="13" bestFit="1" customWidth="1"/>
    <col min="8192" max="8192" width="19.21875" style="13" bestFit="1" customWidth="1"/>
    <col min="8193" max="8193" width="18" style="13" bestFit="1" customWidth="1"/>
    <col min="8194" max="8194" width="20.5546875" style="13" bestFit="1" customWidth="1"/>
    <col min="8195" max="8195" width="9.21875" style="13"/>
    <col min="8196" max="8196" width="23.21875" style="13" customWidth="1"/>
    <col min="8197" max="8438" width="9.21875" style="13"/>
    <col min="8439" max="8439" width="6.44140625" style="13" bestFit="1" customWidth="1"/>
    <col min="8440" max="8441" width="15.77734375" style="13" bestFit="1" customWidth="1"/>
    <col min="8442" max="8442" width="22.21875" style="13" bestFit="1" customWidth="1"/>
    <col min="8443" max="8443" width="20.77734375" style="13" bestFit="1" customWidth="1"/>
    <col min="8444" max="8444" width="22.21875" style="13" bestFit="1" customWidth="1"/>
    <col min="8445" max="8445" width="25.21875" style="13" bestFit="1" customWidth="1"/>
    <col min="8446" max="8446" width="20.77734375" style="13" bestFit="1" customWidth="1"/>
    <col min="8447" max="8447" width="22.21875" style="13" bestFit="1" customWidth="1"/>
    <col min="8448" max="8448" width="19.21875" style="13" bestFit="1" customWidth="1"/>
    <col min="8449" max="8449" width="18" style="13" bestFit="1" customWidth="1"/>
    <col min="8450" max="8450" width="20.5546875" style="13" bestFit="1" customWidth="1"/>
    <col min="8451" max="8451" width="9.21875" style="13"/>
    <col min="8452" max="8452" width="23.21875" style="13" customWidth="1"/>
    <col min="8453" max="8694" width="9.21875" style="13"/>
    <col min="8695" max="8695" width="6.44140625" style="13" bestFit="1" customWidth="1"/>
    <col min="8696" max="8697" width="15.77734375" style="13" bestFit="1" customWidth="1"/>
    <col min="8698" max="8698" width="22.21875" style="13" bestFit="1" customWidth="1"/>
    <col min="8699" max="8699" width="20.77734375" style="13" bestFit="1" customWidth="1"/>
    <col min="8700" max="8700" width="22.21875" style="13" bestFit="1" customWidth="1"/>
    <col min="8701" max="8701" width="25.21875" style="13" bestFit="1" customWidth="1"/>
    <col min="8702" max="8702" width="20.77734375" style="13" bestFit="1" customWidth="1"/>
    <col min="8703" max="8703" width="22.21875" style="13" bestFit="1" customWidth="1"/>
    <col min="8704" max="8704" width="19.21875" style="13" bestFit="1" customWidth="1"/>
    <col min="8705" max="8705" width="18" style="13" bestFit="1" customWidth="1"/>
    <col min="8706" max="8706" width="20.5546875" style="13" bestFit="1" customWidth="1"/>
    <col min="8707" max="8707" width="9.21875" style="13"/>
    <col min="8708" max="8708" width="23.21875" style="13" customWidth="1"/>
    <col min="8709" max="8950" width="9.21875" style="13"/>
    <col min="8951" max="8951" width="6.44140625" style="13" bestFit="1" customWidth="1"/>
    <col min="8952" max="8953" width="15.77734375" style="13" bestFit="1" customWidth="1"/>
    <col min="8954" max="8954" width="22.21875" style="13" bestFit="1" customWidth="1"/>
    <col min="8955" max="8955" width="20.77734375" style="13" bestFit="1" customWidth="1"/>
    <col min="8956" max="8956" width="22.21875" style="13" bestFit="1" customWidth="1"/>
    <col min="8957" max="8957" width="25.21875" style="13" bestFit="1" customWidth="1"/>
    <col min="8958" max="8958" width="20.77734375" style="13" bestFit="1" customWidth="1"/>
    <col min="8959" max="8959" width="22.21875" style="13" bestFit="1" customWidth="1"/>
    <col min="8960" max="8960" width="19.21875" style="13" bestFit="1" customWidth="1"/>
    <col min="8961" max="8961" width="18" style="13" bestFit="1" customWidth="1"/>
    <col min="8962" max="8962" width="20.5546875" style="13" bestFit="1" customWidth="1"/>
    <col min="8963" max="8963" width="9.21875" style="13"/>
    <col min="8964" max="8964" width="23.21875" style="13" customWidth="1"/>
    <col min="8965" max="9206" width="9.21875" style="13"/>
    <col min="9207" max="9207" width="6.44140625" style="13" bestFit="1" customWidth="1"/>
    <col min="9208" max="9209" width="15.77734375" style="13" bestFit="1" customWidth="1"/>
    <col min="9210" max="9210" width="22.21875" style="13" bestFit="1" customWidth="1"/>
    <col min="9211" max="9211" width="20.77734375" style="13" bestFit="1" customWidth="1"/>
    <col min="9212" max="9212" width="22.21875" style="13" bestFit="1" customWidth="1"/>
    <col min="9213" max="9213" width="25.21875" style="13" bestFit="1" customWidth="1"/>
    <col min="9214" max="9214" width="20.77734375" style="13" bestFit="1" customWidth="1"/>
    <col min="9215" max="9215" width="22.21875" style="13" bestFit="1" customWidth="1"/>
    <col min="9216" max="9216" width="19.21875" style="13" bestFit="1" customWidth="1"/>
    <col min="9217" max="9217" width="18" style="13" bestFit="1" customWidth="1"/>
    <col min="9218" max="9218" width="20.5546875" style="13" bestFit="1" customWidth="1"/>
    <col min="9219" max="9219" width="9.21875" style="13"/>
    <col min="9220" max="9220" width="23.21875" style="13" customWidth="1"/>
    <col min="9221" max="9462" width="9.21875" style="13"/>
    <col min="9463" max="9463" width="6.44140625" style="13" bestFit="1" customWidth="1"/>
    <col min="9464" max="9465" width="15.77734375" style="13" bestFit="1" customWidth="1"/>
    <col min="9466" max="9466" width="22.21875" style="13" bestFit="1" customWidth="1"/>
    <col min="9467" max="9467" width="20.77734375" style="13" bestFit="1" customWidth="1"/>
    <col min="9468" max="9468" width="22.21875" style="13" bestFit="1" customWidth="1"/>
    <col min="9469" max="9469" width="25.21875" style="13" bestFit="1" customWidth="1"/>
    <col min="9470" max="9470" width="20.77734375" style="13" bestFit="1" customWidth="1"/>
    <col min="9471" max="9471" width="22.21875" style="13" bestFit="1" customWidth="1"/>
    <col min="9472" max="9472" width="19.21875" style="13" bestFit="1" customWidth="1"/>
    <col min="9473" max="9473" width="18" style="13" bestFit="1" customWidth="1"/>
    <col min="9474" max="9474" width="20.5546875" style="13" bestFit="1" customWidth="1"/>
    <col min="9475" max="9475" width="9.21875" style="13"/>
    <col min="9476" max="9476" width="23.21875" style="13" customWidth="1"/>
    <col min="9477" max="9718" width="9.21875" style="13"/>
    <col min="9719" max="9719" width="6.44140625" style="13" bestFit="1" customWidth="1"/>
    <col min="9720" max="9721" width="15.77734375" style="13" bestFit="1" customWidth="1"/>
    <col min="9722" max="9722" width="22.21875" style="13" bestFit="1" customWidth="1"/>
    <col min="9723" max="9723" width="20.77734375" style="13" bestFit="1" customWidth="1"/>
    <col min="9724" max="9724" width="22.21875" style="13" bestFit="1" customWidth="1"/>
    <col min="9725" max="9725" width="25.21875" style="13" bestFit="1" customWidth="1"/>
    <col min="9726" max="9726" width="20.77734375" style="13" bestFit="1" customWidth="1"/>
    <col min="9727" max="9727" width="22.21875" style="13" bestFit="1" customWidth="1"/>
    <col min="9728" max="9728" width="19.21875" style="13" bestFit="1" customWidth="1"/>
    <col min="9729" max="9729" width="18" style="13" bestFit="1" customWidth="1"/>
    <col min="9730" max="9730" width="20.5546875" style="13" bestFit="1" customWidth="1"/>
    <col min="9731" max="9731" width="9.21875" style="13"/>
    <col min="9732" max="9732" width="23.21875" style="13" customWidth="1"/>
    <col min="9733" max="9974" width="9.21875" style="13"/>
    <col min="9975" max="9975" width="6.44140625" style="13" bestFit="1" customWidth="1"/>
    <col min="9976" max="9977" width="15.77734375" style="13" bestFit="1" customWidth="1"/>
    <col min="9978" max="9978" width="22.21875" style="13" bestFit="1" customWidth="1"/>
    <col min="9979" max="9979" width="20.77734375" style="13" bestFit="1" customWidth="1"/>
    <col min="9980" max="9980" width="22.21875" style="13" bestFit="1" customWidth="1"/>
    <col min="9981" max="9981" width="25.21875" style="13" bestFit="1" customWidth="1"/>
    <col min="9982" max="9982" width="20.77734375" style="13" bestFit="1" customWidth="1"/>
    <col min="9983" max="9983" width="22.21875" style="13" bestFit="1" customWidth="1"/>
    <col min="9984" max="9984" width="19.21875" style="13" bestFit="1" customWidth="1"/>
    <col min="9985" max="9985" width="18" style="13" bestFit="1" customWidth="1"/>
    <col min="9986" max="9986" width="20.5546875" style="13" bestFit="1" customWidth="1"/>
    <col min="9987" max="9987" width="9.21875" style="13"/>
    <col min="9988" max="9988" width="23.21875" style="13" customWidth="1"/>
    <col min="9989" max="10230" width="9.21875" style="13"/>
    <col min="10231" max="10231" width="6.44140625" style="13" bestFit="1" customWidth="1"/>
    <col min="10232" max="10233" width="15.77734375" style="13" bestFit="1" customWidth="1"/>
    <col min="10234" max="10234" width="22.21875" style="13" bestFit="1" customWidth="1"/>
    <col min="10235" max="10235" width="20.77734375" style="13" bestFit="1" customWidth="1"/>
    <col min="10236" max="10236" width="22.21875" style="13" bestFit="1" customWidth="1"/>
    <col min="10237" max="10237" width="25.21875" style="13" bestFit="1" customWidth="1"/>
    <col min="10238" max="10238" width="20.77734375" style="13" bestFit="1" customWidth="1"/>
    <col min="10239" max="10239" width="22.21875" style="13" bestFit="1" customWidth="1"/>
    <col min="10240" max="10240" width="19.21875" style="13" bestFit="1" customWidth="1"/>
    <col min="10241" max="10241" width="18" style="13" bestFit="1" customWidth="1"/>
    <col min="10242" max="10242" width="20.5546875" style="13" bestFit="1" customWidth="1"/>
    <col min="10243" max="10243" width="9.21875" style="13"/>
    <col min="10244" max="10244" width="23.21875" style="13" customWidth="1"/>
    <col min="10245" max="10486" width="9.21875" style="13"/>
    <col min="10487" max="10487" width="6.44140625" style="13" bestFit="1" customWidth="1"/>
    <col min="10488" max="10489" width="15.77734375" style="13" bestFit="1" customWidth="1"/>
    <col min="10490" max="10490" width="22.21875" style="13" bestFit="1" customWidth="1"/>
    <col min="10491" max="10491" width="20.77734375" style="13" bestFit="1" customWidth="1"/>
    <col min="10492" max="10492" width="22.21875" style="13" bestFit="1" customWidth="1"/>
    <col min="10493" max="10493" width="25.21875" style="13" bestFit="1" customWidth="1"/>
    <col min="10494" max="10494" width="20.77734375" style="13" bestFit="1" customWidth="1"/>
    <col min="10495" max="10495" width="22.21875" style="13" bestFit="1" customWidth="1"/>
    <col min="10496" max="10496" width="19.21875" style="13" bestFit="1" customWidth="1"/>
    <col min="10497" max="10497" width="18" style="13" bestFit="1" customWidth="1"/>
    <col min="10498" max="10498" width="20.5546875" style="13" bestFit="1" customWidth="1"/>
    <col min="10499" max="10499" width="9.21875" style="13"/>
    <col min="10500" max="10500" width="23.21875" style="13" customWidth="1"/>
    <col min="10501" max="10742" width="9.21875" style="13"/>
    <col min="10743" max="10743" width="6.44140625" style="13" bestFit="1" customWidth="1"/>
    <col min="10744" max="10745" width="15.77734375" style="13" bestFit="1" customWidth="1"/>
    <col min="10746" max="10746" width="22.21875" style="13" bestFit="1" customWidth="1"/>
    <col min="10747" max="10747" width="20.77734375" style="13" bestFit="1" customWidth="1"/>
    <col min="10748" max="10748" width="22.21875" style="13" bestFit="1" customWidth="1"/>
    <col min="10749" max="10749" width="25.21875" style="13" bestFit="1" customWidth="1"/>
    <col min="10750" max="10750" width="20.77734375" style="13" bestFit="1" customWidth="1"/>
    <col min="10751" max="10751" width="22.21875" style="13" bestFit="1" customWidth="1"/>
    <col min="10752" max="10752" width="19.21875" style="13" bestFit="1" customWidth="1"/>
    <col min="10753" max="10753" width="18" style="13" bestFit="1" customWidth="1"/>
    <col min="10754" max="10754" width="20.5546875" style="13" bestFit="1" customWidth="1"/>
    <col min="10755" max="10755" width="9.21875" style="13"/>
    <col min="10756" max="10756" width="23.21875" style="13" customWidth="1"/>
    <col min="10757" max="10998" width="9.21875" style="13"/>
    <col min="10999" max="10999" width="6.44140625" style="13" bestFit="1" customWidth="1"/>
    <col min="11000" max="11001" width="15.77734375" style="13" bestFit="1" customWidth="1"/>
    <col min="11002" max="11002" width="22.21875" style="13" bestFit="1" customWidth="1"/>
    <col min="11003" max="11003" width="20.77734375" style="13" bestFit="1" customWidth="1"/>
    <col min="11004" max="11004" width="22.21875" style="13" bestFit="1" customWidth="1"/>
    <col min="11005" max="11005" width="25.21875" style="13" bestFit="1" customWidth="1"/>
    <col min="11006" max="11006" width="20.77734375" style="13" bestFit="1" customWidth="1"/>
    <col min="11007" max="11007" width="22.21875" style="13" bestFit="1" customWidth="1"/>
    <col min="11008" max="11008" width="19.21875" style="13" bestFit="1" customWidth="1"/>
    <col min="11009" max="11009" width="18" style="13" bestFit="1" customWidth="1"/>
    <col min="11010" max="11010" width="20.5546875" style="13" bestFit="1" customWidth="1"/>
    <col min="11011" max="11011" width="9.21875" style="13"/>
    <col min="11012" max="11012" width="23.21875" style="13" customWidth="1"/>
    <col min="11013" max="11254" width="9.21875" style="13"/>
    <col min="11255" max="11255" width="6.44140625" style="13" bestFit="1" customWidth="1"/>
    <col min="11256" max="11257" width="15.77734375" style="13" bestFit="1" customWidth="1"/>
    <col min="11258" max="11258" width="22.21875" style="13" bestFit="1" customWidth="1"/>
    <col min="11259" max="11259" width="20.77734375" style="13" bestFit="1" customWidth="1"/>
    <col min="11260" max="11260" width="22.21875" style="13" bestFit="1" customWidth="1"/>
    <col min="11261" max="11261" width="25.21875" style="13" bestFit="1" customWidth="1"/>
    <col min="11262" max="11262" width="20.77734375" style="13" bestFit="1" customWidth="1"/>
    <col min="11263" max="11263" width="22.21875" style="13" bestFit="1" customWidth="1"/>
    <col min="11264" max="11264" width="19.21875" style="13" bestFit="1" customWidth="1"/>
    <col min="11265" max="11265" width="18" style="13" bestFit="1" customWidth="1"/>
    <col min="11266" max="11266" width="20.5546875" style="13" bestFit="1" customWidth="1"/>
    <col min="11267" max="11267" width="9.21875" style="13"/>
    <col min="11268" max="11268" width="23.21875" style="13" customWidth="1"/>
    <col min="11269" max="11510" width="9.21875" style="13"/>
    <col min="11511" max="11511" width="6.44140625" style="13" bestFit="1" customWidth="1"/>
    <col min="11512" max="11513" width="15.77734375" style="13" bestFit="1" customWidth="1"/>
    <col min="11514" max="11514" width="22.21875" style="13" bestFit="1" customWidth="1"/>
    <col min="11515" max="11515" width="20.77734375" style="13" bestFit="1" customWidth="1"/>
    <col min="11516" max="11516" width="22.21875" style="13" bestFit="1" customWidth="1"/>
    <col min="11517" max="11517" width="25.21875" style="13" bestFit="1" customWidth="1"/>
    <col min="11518" max="11518" width="20.77734375" style="13" bestFit="1" customWidth="1"/>
    <col min="11519" max="11519" width="22.21875" style="13" bestFit="1" customWidth="1"/>
    <col min="11520" max="11520" width="19.21875" style="13" bestFit="1" customWidth="1"/>
    <col min="11521" max="11521" width="18" style="13" bestFit="1" customWidth="1"/>
    <col min="11522" max="11522" width="20.5546875" style="13" bestFit="1" customWidth="1"/>
    <col min="11523" max="11523" width="9.21875" style="13"/>
    <col min="11524" max="11524" width="23.21875" style="13" customWidth="1"/>
    <col min="11525" max="11766" width="9.21875" style="13"/>
    <col min="11767" max="11767" width="6.44140625" style="13" bestFit="1" customWidth="1"/>
    <col min="11768" max="11769" width="15.77734375" style="13" bestFit="1" customWidth="1"/>
    <col min="11770" max="11770" width="22.21875" style="13" bestFit="1" customWidth="1"/>
    <col min="11771" max="11771" width="20.77734375" style="13" bestFit="1" customWidth="1"/>
    <col min="11772" max="11772" width="22.21875" style="13" bestFit="1" customWidth="1"/>
    <col min="11773" max="11773" width="25.21875" style="13" bestFit="1" customWidth="1"/>
    <col min="11774" max="11774" width="20.77734375" style="13" bestFit="1" customWidth="1"/>
    <col min="11775" max="11775" width="22.21875" style="13" bestFit="1" customWidth="1"/>
    <col min="11776" max="11776" width="19.21875" style="13" bestFit="1" customWidth="1"/>
    <col min="11777" max="11777" width="18" style="13" bestFit="1" customWidth="1"/>
    <col min="11778" max="11778" width="20.5546875" style="13" bestFit="1" customWidth="1"/>
    <col min="11779" max="11779" width="9.21875" style="13"/>
    <col min="11780" max="11780" width="23.21875" style="13" customWidth="1"/>
    <col min="11781" max="12022" width="9.21875" style="13"/>
    <col min="12023" max="12023" width="6.44140625" style="13" bestFit="1" customWidth="1"/>
    <col min="12024" max="12025" width="15.77734375" style="13" bestFit="1" customWidth="1"/>
    <col min="12026" max="12026" width="22.21875" style="13" bestFit="1" customWidth="1"/>
    <col min="12027" max="12027" width="20.77734375" style="13" bestFit="1" customWidth="1"/>
    <col min="12028" max="12028" width="22.21875" style="13" bestFit="1" customWidth="1"/>
    <col min="12029" max="12029" width="25.21875" style="13" bestFit="1" customWidth="1"/>
    <col min="12030" max="12030" width="20.77734375" style="13" bestFit="1" customWidth="1"/>
    <col min="12031" max="12031" width="22.21875" style="13" bestFit="1" customWidth="1"/>
    <col min="12032" max="12032" width="19.21875" style="13" bestFit="1" customWidth="1"/>
    <col min="12033" max="12033" width="18" style="13" bestFit="1" customWidth="1"/>
    <col min="12034" max="12034" width="20.5546875" style="13" bestFit="1" customWidth="1"/>
    <col min="12035" max="12035" width="9.21875" style="13"/>
    <col min="12036" max="12036" width="23.21875" style="13" customWidth="1"/>
    <col min="12037" max="12278" width="9.21875" style="13"/>
    <col min="12279" max="12279" width="6.44140625" style="13" bestFit="1" customWidth="1"/>
    <col min="12280" max="12281" width="15.77734375" style="13" bestFit="1" customWidth="1"/>
    <col min="12282" max="12282" width="22.21875" style="13" bestFit="1" customWidth="1"/>
    <col min="12283" max="12283" width="20.77734375" style="13" bestFit="1" customWidth="1"/>
    <col min="12284" max="12284" width="22.21875" style="13" bestFit="1" customWidth="1"/>
    <col min="12285" max="12285" width="25.21875" style="13" bestFit="1" customWidth="1"/>
    <col min="12286" max="12286" width="20.77734375" style="13" bestFit="1" customWidth="1"/>
    <col min="12287" max="12287" width="22.21875" style="13" bestFit="1" customWidth="1"/>
    <col min="12288" max="12288" width="19.21875" style="13" bestFit="1" customWidth="1"/>
    <col min="12289" max="12289" width="18" style="13" bestFit="1" customWidth="1"/>
    <col min="12290" max="12290" width="20.5546875" style="13" bestFit="1" customWidth="1"/>
    <col min="12291" max="12291" width="9.21875" style="13"/>
    <col min="12292" max="12292" width="23.21875" style="13" customWidth="1"/>
    <col min="12293" max="12534" width="9.21875" style="13"/>
    <col min="12535" max="12535" width="6.44140625" style="13" bestFit="1" customWidth="1"/>
    <col min="12536" max="12537" width="15.77734375" style="13" bestFit="1" customWidth="1"/>
    <col min="12538" max="12538" width="22.21875" style="13" bestFit="1" customWidth="1"/>
    <col min="12539" max="12539" width="20.77734375" style="13" bestFit="1" customWidth="1"/>
    <col min="12540" max="12540" width="22.21875" style="13" bestFit="1" customWidth="1"/>
    <col min="12541" max="12541" width="25.21875" style="13" bestFit="1" customWidth="1"/>
    <col min="12542" max="12542" width="20.77734375" style="13" bestFit="1" customWidth="1"/>
    <col min="12543" max="12543" width="22.21875" style="13" bestFit="1" customWidth="1"/>
    <col min="12544" max="12544" width="19.21875" style="13" bestFit="1" customWidth="1"/>
    <col min="12545" max="12545" width="18" style="13" bestFit="1" customWidth="1"/>
    <col min="12546" max="12546" width="20.5546875" style="13" bestFit="1" customWidth="1"/>
    <col min="12547" max="12547" width="9.21875" style="13"/>
    <col min="12548" max="12548" width="23.21875" style="13" customWidth="1"/>
    <col min="12549" max="12790" width="9.21875" style="13"/>
    <col min="12791" max="12791" width="6.44140625" style="13" bestFit="1" customWidth="1"/>
    <col min="12792" max="12793" width="15.77734375" style="13" bestFit="1" customWidth="1"/>
    <col min="12794" max="12794" width="22.21875" style="13" bestFit="1" customWidth="1"/>
    <col min="12795" max="12795" width="20.77734375" style="13" bestFit="1" customWidth="1"/>
    <col min="12796" max="12796" width="22.21875" style="13" bestFit="1" customWidth="1"/>
    <col min="12797" max="12797" width="25.21875" style="13" bestFit="1" customWidth="1"/>
    <col min="12798" max="12798" width="20.77734375" style="13" bestFit="1" customWidth="1"/>
    <col min="12799" max="12799" width="22.21875" style="13" bestFit="1" customWidth="1"/>
    <col min="12800" max="12800" width="19.21875" style="13" bestFit="1" customWidth="1"/>
    <col min="12801" max="12801" width="18" style="13" bestFit="1" customWidth="1"/>
    <col min="12802" max="12802" width="20.5546875" style="13" bestFit="1" customWidth="1"/>
    <col min="12803" max="12803" width="9.21875" style="13"/>
    <col min="12804" max="12804" width="23.21875" style="13" customWidth="1"/>
    <col min="12805" max="13046" width="9.21875" style="13"/>
    <col min="13047" max="13047" width="6.44140625" style="13" bestFit="1" customWidth="1"/>
    <col min="13048" max="13049" width="15.77734375" style="13" bestFit="1" customWidth="1"/>
    <col min="13050" max="13050" width="22.21875" style="13" bestFit="1" customWidth="1"/>
    <col min="13051" max="13051" width="20.77734375" style="13" bestFit="1" customWidth="1"/>
    <col min="13052" max="13052" width="22.21875" style="13" bestFit="1" customWidth="1"/>
    <col min="13053" max="13053" width="25.21875" style="13" bestFit="1" customWidth="1"/>
    <col min="13054" max="13054" width="20.77734375" style="13" bestFit="1" customWidth="1"/>
    <col min="13055" max="13055" width="22.21875" style="13" bestFit="1" customWidth="1"/>
    <col min="13056" max="13056" width="19.21875" style="13" bestFit="1" customWidth="1"/>
    <col min="13057" max="13057" width="18" style="13" bestFit="1" customWidth="1"/>
    <col min="13058" max="13058" width="20.5546875" style="13" bestFit="1" customWidth="1"/>
    <col min="13059" max="13059" width="9.21875" style="13"/>
    <col min="13060" max="13060" width="23.21875" style="13" customWidth="1"/>
    <col min="13061" max="13302" width="9.21875" style="13"/>
    <col min="13303" max="13303" width="6.44140625" style="13" bestFit="1" customWidth="1"/>
    <col min="13304" max="13305" width="15.77734375" style="13" bestFit="1" customWidth="1"/>
    <col min="13306" max="13306" width="22.21875" style="13" bestFit="1" customWidth="1"/>
    <col min="13307" max="13307" width="20.77734375" style="13" bestFit="1" customWidth="1"/>
    <col min="13308" max="13308" width="22.21875" style="13" bestFit="1" customWidth="1"/>
    <col min="13309" max="13309" width="25.21875" style="13" bestFit="1" customWidth="1"/>
    <col min="13310" max="13310" width="20.77734375" style="13" bestFit="1" customWidth="1"/>
    <col min="13311" max="13311" width="22.21875" style="13" bestFit="1" customWidth="1"/>
    <col min="13312" max="13312" width="19.21875" style="13" bestFit="1" customWidth="1"/>
    <col min="13313" max="13313" width="18" style="13" bestFit="1" customWidth="1"/>
    <col min="13314" max="13314" width="20.5546875" style="13" bestFit="1" customWidth="1"/>
    <col min="13315" max="13315" width="9.21875" style="13"/>
    <col min="13316" max="13316" width="23.21875" style="13" customWidth="1"/>
    <col min="13317" max="13558" width="9.21875" style="13"/>
    <col min="13559" max="13559" width="6.44140625" style="13" bestFit="1" customWidth="1"/>
    <col min="13560" max="13561" width="15.77734375" style="13" bestFit="1" customWidth="1"/>
    <col min="13562" max="13562" width="22.21875" style="13" bestFit="1" customWidth="1"/>
    <col min="13563" max="13563" width="20.77734375" style="13" bestFit="1" customWidth="1"/>
    <col min="13564" max="13564" width="22.21875" style="13" bestFit="1" customWidth="1"/>
    <col min="13565" max="13565" width="25.21875" style="13" bestFit="1" customWidth="1"/>
    <col min="13566" max="13566" width="20.77734375" style="13" bestFit="1" customWidth="1"/>
    <col min="13567" max="13567" width="22.21875" style="13" bestFit="1" customWidth="1"/>
    <col min="13568" max="13568" width="19.21875" style="13" bestFit="1" customWidth="1"/>
    <col min="13569" max="13569" width="18" style="13" bestFit="1" customWidth="1"/>
    <col min="13570" max="13570" width="20.5546875" style="13" bestFit="1" customWidth="1"/>
    <col min="13571" max="13571" width="9.21875" style="13"/>
    <col min="13572" max="13572" width="23.21875" style="13" customWidth="1"/>
    <col min="13573" max="13814" width="9.21875" style="13"/>
    <col min="13815" max="13815" width="6.44140625" style="13" bestFit="1" customWidth="1"/>
    <col min="13816" max="13817" width="15.77734375" style="13" bestFit="1" customWidth="1"/>
    <col min="13818" max="13818" width="22.21875" style="13" bestFit="1" customWidth="1"/>
    <col min="13819" max="13819" width="20.77734375" style="13" bestFit="1" customWidth="1"/>
    <col min="13820" max="13820" width="22.21875" style="13" bestFit="1" customWidth="1"/>
    <col min="13821" max="13821" width="25.21875" style="13" bestFit="1" customWidth="1"/>
    <col min="13822" max="13822" width="20.77734375" style="13" bestFit="1" customWidth="1"/>
    <col min="13823" max="13823" width="22.21875" style="13" bestFit="1" customWidth="1"/>
    <col min="13824" max="13824" width="19.21875" style="13" bestFit="1" customWidth="1"/>
    <col min="13825" max="13825" width="18" style="13" bestFit="1" customWidth="1"/>
    <col min="13826" max="13826" width="20.5546875" style="13" bestFit="1" customWidth="1"/>
    <col min="13827" max="13827" width="9.21875" style="13"/>
    <col min="13828" max="13828" width="23.21875" style="13" customWidth="1"/>
    <col min="13829" max="14070" width="9.21875" style="13"/>
    <col min="14071" max="14071" width="6.44140625" style="13" bestFit="1" customWidth="1"/>
    <col min="14072" max="14073" width="15.77734375" style="13" bestFit="1" customWidth="1"/>
    <col min="14074" max="14074" width="22.21875" style="13" bestFit="1" customWidth="1"/>
    <col min="14075" max="14075" width="20.77734375" style="13" bestFit="1" customWidth="1"/>
    <col min="14076" max="14076" width="22.21875" style="13" bestFit="1" customWidth="1"/>
    <col min="14077" max="14077" width="25.21875" style="13" bestFit="1" customWidth="1"/>
    <col min="14078" max="14078" width="20.77734375" style="13" bestFit="1" customWidth="1"/>
    <col min="14079" max="14079" width="22.21875" style="13" bestFit="1" customWidth="1"/>
    <col min="14080" max="14080" width="19.21875" style="13" bestFit="1" customWidth="1"/>
    <col min="14081" max="14081" width="18" style="13" bestFit="1" customWidth="1"/>
    <col min="14082" max="14082" width="20.5546875" style="13" bestFit="1" customWidth="1"/>
    <col min="14083" max="14083" width="9.21875" style="13"/>
    <col min="14084" max="14084" width="23.21875" style="13" customWidth="1"/>
    <col min="14085" max="14326" width="9.21875" style="13"/>
    <col min="14327" max="14327" width="6.44140625" style="13" bestFit="1" customWidth="1"/>
    <col min="14328" max="14329" width="15.77734375" style="13" bestFit="1" customWidth="1"/>
    <col min="14330" max="14330" width="22.21875" style="13" bestFit="1" customWidth="1"/>
    <col min="14331" max="14331" width="20.77734375" style="13" bestFit="1" customWidth="1"/>
    <col min="14332" max="14332" width="22.21875" style="13" bestFit="1" customWidth="1"/>
    <col min="14333" max="14333" width="25.21875" style="13" bestFit="1" customWidth="1"/>
    <col min="14334" max="14334" width="20.77734375" style="13" bestFit="1" customWidth="1"/>
    <col min="14335" max="14335" width="22.21875" style="13" bestFit="1" customWidth="1"/>
    <col min="14336" max="14336" width="19.21875" style="13" bestFit="1" customWidth="1"/>
    <col min="14337" max="14337" width="18" style="13" bestFit="1" customWidth="1"/>
    <col min="14338" max="14338" width="20.5546875" style="13" bestFit="1" customWidth="1"/>
    <col min="14339" max="14339" width="9.21875" style="13"/>
    <col min="14340" max="14340" width="23.21875" style="13" customWidth="1"/>
    <col min="14341" max="14582" width="9.21875" style="13"/>
    <col min="14583" max="14583" width="6.44140625" style="13" bestFit="1" customWidth="1"/>
    <col min="14584" max="14585" width="15.77734375" style="13" bestFit="1" customWidth="1"/>
    <col min="14586" max="14586" width="22.21875" style="13" bestFit="1" customWidth="1"/>
    <col min="14587" max="14587" width="20.77734375" style="13" bestFit="1" customWidth="1"/>
    <col min="14588" max="14588" width="22.21875" style="13" bestFit="1" customWidth="1"/>
    <col min="14589" max="14589" width="25.21875" style="13" bestFit="1" customWidth="1"/>
    <col min="14590" max="14590" width="20.77734375" style="13" bestFit="1" customWidth="1"/>
    <col min="14591" max="14591" width="22.21875" style="13" bestFit="1" customWidth="1"/>
    <col min="14592" max="14592" width="19.21875" style="13" bestFit="1" customWidth="1"/>
    <col min="14593" max="14593" width="18" style="13" bestFit="1" customWidth="1"/>
    <col min="14594" max="14594" width="20.5546875" style="13" bestFit="1" customWidth="1"/>
    <col min="14595" max="14595" width="9.21875" style="13"/>
    <col min="14596" max="14596" width="23.21875" style="13" customWidth="1"/>
    <col min="14597" max="14838" width="9.21875" style="13"/>
    <col min="14839" max="14839" width="6.44140625" style="13" bestFit="1" customWidth="1"/>
    <col min="14840" max="14841" width="15.77734375" style="13" bestFit="1" customWidth="1"/>
    <col min="14842" max="14842" width="22.21875" style="13" bestFit="1" customWidth="1"/>
    <col min="14843" max="14843" width="20.77734375" style="13" bestFit="1" customWidth="1"/>
    <col min="14844" max="14844" width="22.21875" style="13" bestFit="1" customWidth="1"/>
    <col min="14845" max="14845" width="25.21875" style="13" bestFit="1" customWidth="1"/>
    <col min="14846" max="14846" width="20.77734375" style="13" bestFit="1" customWidth="1"/>
    <col min="14847" max="14847" width="22.21875" style="13" bestFit="1" customWidth="1"/>
    <col min="14848" max="14848" width="19.21875" style="13" bestFit="1" customWidth="1"/>
    <col min="14849" max="14849" width="18" style="13" bestFit="1" customWidth="1"/>
    <col min="14850" max="14850" width="20.5546875" style="13" bestFit="1" customWidth="1"/>
    <col min="14851" max="14851" width="9.21875" style="13"/>
    <col min="14852" max="14852" width="23.21875" style="13" customWidth="1"/>
    <col min="14853" max="15094" width="9.21875" style="13"/>
    <col min="15095" max="15095" width="6.44140625" style="13" bestFit="1" customWidth="1"/>
    <col min="15096" max="15097" width="15.77734375" style="13" bestFit="1" customWidth="1"/>
    <col min="15098" max="15098" width="22.21875" style="13" bestFit="1" customWidth="1"/>
    <col min="15099" max="15099" width="20.77734375" style="13" bestFit="1" customWidth="1"/>
    <col min="15100" max="15100" width="22.21875" style="13" bestFit="1" customWidth="1"/>
    <col min="15101" max="15101" width="25.21875" style="13" bestFit="1" customWidth="1"/>
    <col min="15102" max="15102" width="20.77734375" style="13" bestFit="1" customWidth="1"/>
    <col min="15103" max="15103" width="22.21875" style="13" bestFit="1" customWidth="1"/>
    <col min="15104" max="15104" width="19.21875" style="13" bestFit="1" customWidth="1"/>
    <col min="15105" max="15105" width="18" style="13" bestFit="1" customWidth="1"/>
    <col min="15106" max="15106" width="20.5546875" style="13" bestFit="1" customWidth="1"/>
    <col min="15107" max="15107" width="9.21875" style="13"/>
    <col min="15108" max="15108" width="23.21875" style="13" customWidth="1"/>
    <col min="15109" max="15350" width="9.21875" style="13"/>
    <col min="15351" max="15351" width="6.44140625" style="13" bestFit="1" customWidth="1"/>
    <col min="15352" max="15353" width="15.77734375" style="13" bestFit="1" customWidth="1"/>
    <col min="15354" max="15354" width="22.21875" style="13" bestFit="1" customWidth="1"/>
    <col min="15355" max="15355" width="20.77734375" style="13" bestFit="1" customWidth="1"/>
    <col min="15356" max="15356" width="22.21875" style="13" bestFit="1" customWidth="1"/>
    <col min="15357" max="15357" width="25.21875" style="13" bestFit="1" customWidth="1"/>
    <col min="15358" max="15358" width="20.77734375" style="13" bestFit="1" customWidth="1"/>
    <col min="15359" max="15359" width="22.21875" style="13" bestFit="1" customWidth="1"/>
    <col min="15360" max="15360" width="19.21875" style="13" bestFit="1" customWidth="1"/>
    <col min="15361" max="15361" width="18" style="13" bestFit="1" customWidth="1"/>
    <col min="15362" max="15362" width="20.5546875" style="13" bestFit="1" customWidth="1"/>
    <col min="15363" max="15363" width="9.21875" style="13"/>
    <col min="15364" max="15364" width="23.21875" style="13" customWidth="1"/>
    <col min="15365" max="15606" width="9.21875" style="13"/>
    <col min="15607" max="15607" width="6.44140625" style="13" bestFit="1" customWidth="1"/>
    <col min="15608" max="15609" width="15.77734375" style="13" bestFit="1" customWidth="1"/>
    <col min="15610" max="15610" width="22.21875" style="13" bestFit="1" customWidth="1"/>
    <col min="15611" max="15611" width="20.77734375" style="13" bestFit="1" customWidth="1"/>
    <col min="15612" max="15612" width="22.21875" style="13" bestFit="1" customWidth="1"/>
    <col min="15613" max="15613" width="25.21875" style="13" bestFit="1" customWidth="1"/>
    <col min="15614" max="15614" width="20.77734375" style="13" bestFit="1" customWidth="1"/>
    <col min="15615" max="15615" width="22.21875" style="13" bestFit="1" customWidth="1"/>
    <col min="15616" max="15616" width="19.21875" style="13" bestFit="1" customWidth="1"/>
    <col min="15617" max="15617" width="18" style="13" bestFit="1" customWidth="1"/>
    <col min="15618" max="15618" width="20.5546875" style="13" bestFit="1" customWidth="1"/>
    <col min="15619" max="15619" width="9.21875" style="13"/>
    <col min="15620" max="15620" width="23.21875" style="13" customWidth="1"/>
    <col min="15621" max="15862" width="9.21875" style="13"/>
    <col min="15863" max="15863" width="6.44140625" style="13" bestFit="1" customWidth="1"/>
    <col min="15864" max="15865" width="15.77734375" style="13" bestFit="1" customWidth="1"/>
    <col min="15866" max="15866" width="22.21875" style="13" bestFit="1" customWidth="1"/>
    <col min="15867" max="15867" width="20.77734375" style="13" bestFit="1" customWidth="1"/>
    <col min="15868" max="15868" width="22.21875" style="13" bestFit="1" customWidth="1"/>
    <col min="15869" max="15869" width="25.21875" style="13" bestFit="1" customWidth="1"/>
    <col min="15870" max="15870" width="20.77734375" style="13" bestFit="1" customWidth="1"/>
    <col min="15871" max="15871" width="22.21875" style="13" bestFit="1" customWidth="1"/>
    <col min="15872" max="15872" width="19.21875" style="13" bestFit="1" customWidth="1"/>
    <col min="15873" max="15873" width="18" style="13" bestFit="1" customWidth="1"/>
    <col min="15874" max="15874" width="20.5546875" style="13" bestFit="1" customWidth="1"/>
    <col min="15875" max="15875" width="9.21875" style="13"/>
    <col min="15876" max="15876" width="23.21875" style="13" customWidth="1"/>
    <col min="15877" max="16118" width="9.21875" style="13"/>
    <col min="16119" max="16119" width="6.44140625" style="13" bestFit="1" customWidth="1"/>
    <col min="16120" max="16121" width="15.77734375" style="13" bestFit="1" customWidth="1"/>
    <col min="16122" max="16122" width="22.21875" style="13" bestFit="1" customWidth="1"/>
    <col min="16123" max="16123" width="20.77734375" style="13" bestFit="1" customWidth="1"/>
    <col min="16124" max="16124" width="22.21875" style="13" bestFit="1" customWidth="1"/>
    <col min="16125" max="16125" width="25.21875" style="13" bestFit="1" customWidth="1"/>
    <col min="16126" max="16126" width="20.77734375" style="13" bestFit="1" customWidth="1"/>
    <col min="16127" max="16127" width="22.21875" style="13" bestFit="1" customWidth="1"/>
    <col min="16128" max="16128" width="19.21875" style="13" bestFit="1" customWidth="1"/>
    <col min="16129" max="16129" width="18" style="13" bestFit="1" customWidth="1"/>
    <col min="16130" max="16130" width="20.5546875" style="13" bestFit="1" customWidth="1"/>
    <col min="16131" max="16131" width="9.21875" style="13"/>
    <col min="16132" max="16132" width="23.21875" style="13" customWidth="1"/>
    <col min="16133" max="16384" width="9.21875" style="13"/>
  </cols>
  <sheetData>
    <row r="1" spans="1:9" s="12" customFormat="1" ht="13.2" x14ac:dyDescent="0.25">
      <c r="A1" s="148"/>
      <c r="B1" s="148"/>
      <c r="C1" s="24"/>
      <c r="D1" s="104"/>
    </row>
    <row r="2" spans="1:9" ht="13.2" x14ac:dyDescent="0.25">
      <c r="A2" s="13">
        <v>1</v>
      </c>
      <c r="B2" s="13">
        <v>2</v>
      </c>
      <c r="C2" s="13">
        <v>3</v>
      </c>
      <c r="D2" s="98"/>
      <c r="E2" s="13">
        <v>4</v>
      </c>
      <c r="F2" s="13">
        <v>5</v>
      </c>
    </row>
    <row r="3" spans="1:9" s="16" customFormat="1" ht="13.2" x14ac:dyDescent="0.25">
      <c r="A3" s="14" t="s">
        <v>4</v>
      </c>
      <c r="B3" s="15"/>
      <c r="C3" s="15"/>
      <c r="D3" s="99"/>
    </row>
    <row r="4" spans="1:9" s="19" customFormat="1" ht="16.2" thickBot="1" x14ac:dyDescent="0.4">
      <c r="A4" s="17" t="s">
        <v>71</v>
      </c>
      <c r="B4" s="18" t="s">
        <v>5</v>
      </c>
      <c r="C4" s="18" t="s">
        <v>6</v>
      </c>
      <c r="D4" s="105"/>
      <c r="E4" s="18" t="s">
        <v>80</v>
      </c>
      <c r="F4" s="18" t="s">
        <v>81</v>
      </c>
      <c r="G4" s="18"/>
    </row>
    <row r="5" spans="1:9" s="20" customFormat="1" ht="13.8" thickTop="1" x14ac:dyDescent="0.25">
      <c r="D5" s="101"/>
    </row>
    <row r="6" spans="1:9" ht="13.8" thickBot="1" x14ac:dyDescent="0.3">
      <c r="A6" s="14">
        <f ca="1">Quotation!$B$12+Mort_Loading</f>
        <v>67</v>
      </c>
      <c r="B6" s="23">
        <f ca="1">IF(OR(A6=0,B5=1),1,IF(Quotation!$B$2=Quotation!$F$5,VLOOKUP(A6,'Male Mortality'!$A$6:$B$110,2,FALSE),VLOOKUP(A6,'Female Mortality'!$A$6:$B$110,2,FALSE)))</f>
        <v>2.8029999999999999E-2</v>
      </c>
      <c r="C6" s="20">
        <f ca="1">1-B6</f>
        <v>0.97197</v>
      </c>
      <c r="D6" s="106"/>
      <c r="E6" s="30">
        <f ca="1">PRODUCT($C$6:C6)</f>
        <v>0.97197</v>
      </c>
      <c r="F6" s="30">
        <f ca="1">(1+Adj_Inf_Disc_Rat)^-(A6-Quotation!$B$12+1-E7)*E6</f>
        <v>0.97029649790095129</v>
      </c>
      <c r="G6" s="30"/>
    </row>
    <row r="7" spans="1:9" ht="16.2" thickBot="1" x14ac:dyDescent="0.4">
      <c r="A7" s="14">
        <f ca="1">IF(A6&lt;20,0,IF((A6+1)&gt;120,0,A6+1))</f>
        <v>68</v>
      </c>
      <c r="B7" s="23">
        <f ca="1">IF(OR(A7=0,B6=1),1,IF(Quotation!$B$2=Quotation!$F$5,VLOOKUP(A7,'Male Mortality'!$A$6:$B$110,2,FALSE),VLOOKUP(A7,'Female Mortality'!$A$6:$B$110,2,FALSE)))</f>
        <v>3.0960000000000001E-2</v>
      </c>
      <c r="C7" s="20">
        <f t="shared" ref="C7:C70" ca="1" si="0">1-B7</f>
        <v>0.96904000000000001</v>
      </c>
      <c r="D7" s="106"/>
      <c r="E7" s="30">
        <f ca="1">PRODUCT($C$6:C7)</f>
        <v>0.94187780880000005</v>
      </c>
      <c r="F7" s="30">
        <f ca="1">(1+Adj_Inf_Disc_Rat)^-(A7-Quotation!$B$12+1-Mort_Loading)*E7</f>
        <v>0.8876505703294596</v>
      </c>
      <c r="G7" s="30"/>
      <c r="H7" s="32" t="s">
        <v>59</v>
      </c>
      <c r="I7" s="39">
        <f ca="1">SUM(F6:F109)+1</f>
        <v>10.770623505830619</v>
      </c>
    </row>
    <row r="8" spans="1:9" ht="13.2" x14ac:dyDescent="0.25">
      <c r="A8" s="14">
        <f t="shared" ref="A8:A71" ca="1" si="1">IF(A7&lt;20,0,IF((A7+1)&gt;120,0,A7+1))</f>
        <v>69</v>
      </c>
      <c r="B8" s="23">
        <f ca="1">IF(OR(A8=0,B7=1),1,IF(Quotation!$B$2=Quotation!$F$5,VLOOKUP(A8,'Male Mortality'!$A$6:$B$110,2,FALSE),VLOOKUP(A8,'Female Mortality'!$A$6:$B$110,2,FALSE)))</f>
        <v>3.4200000000000001E-2</v>
      </c>
      <c r="C8" s="20">
        <f t="shared" ca="1" si="0"/>
        <v>0.96579999999999999</v>
      </c>
      <c r="D8" s="106"/>
      <c r="E8" s="30">
        <f ca="1">PRODUCT($C$6:C8)</f>
        <v>0.90966558773904005</v>
      </c>
      <c r="F8" s="30">
        <f ca="1">(1+Adj_Inf_Disc_Rat)^-(A8-Quotation!$B$12+1-Mort_Loading)*E8</f>
        <v>0.83224840853045168</v>
      </c>
      <c r="G8" s="30"/>
    </row>
    <row r="9" spans="1:9" ht="13.2" x14ac:dyDescent="0.25">
      <c r="A9" s="14">
        <f t="shared" ca="1" si="1"/>
        <v>70</v>
      </c>
      <c r="B9" s="23">
        <f ca="1">IF(OR(A9=0,B8=1),1,IF(Quotation!$B$2=Quotation!$F$5,VLOOKUP(A9,'Male Mortality'!$A$6:$B$110,2,FALSE),VLOOKUP(A9,'Female Mortality'!$A$6:$B$110,2,FALSE)))</f>
        <v>3.7760000000000002E-2</v>
      </c>
      <c r="C9" s="20">
        <f t="shared" ca="1" si="0"/>
        <v>0.96223999999999998</v>
      </c>
      <c r="D9" s="106"/>
      <c r="E9" s="30">
        <f ca="1">PRODUCT($C$6:C9)</f>
        <v>0.87531661514601389</v>
      </c>
      <c r="F9" s="30">
        <f ca="1">(1+Adj_Inf_Disc_Rat)^-(A9-Quotation!$B$12+1-Mort_Loading)*E9</f>
        <v>0.77742788792295647</v>
      </c>
      <c r="G9" s="30"/>
    </row>
    <row r="10" spans="1:9" ht="13.2" x14ac:dyDescent="0.25">
      <c r="A10" s="14">
        <f t="shared" ca="1" si="1"/>
        <v>71</v>
      </c>
      <c r="B10" s="23">
        <f ca="1">IF(OR(A10=0,B9=1),1,IF(Quotation!$B$2=Quotation!$F$5,VLOOKUP(A10,'Male Mortality'!$A$6:$B$110,2,FALSE),VLOOKUP(A10,'Female Mortality'!$A$6:$B$110,2,FALSE)))</f>
        <v>4.1700000000000001E-2</v>
      </c>
      <c r="C10" s="20">
        <f t="shared" ca="1" si="0"/>
        <v>0.95830000000000004</v>
      </c>
      <c r="D10" s="106"/>
      <c r="E10" s="30">
        <f ca="1">PRODUCT($C$6:C10)</f>
        <v>0.83881591229442509</v>
      </c>
      <c r="F10" s="30">
        <f ca="1">(1+Adj_Inf_Disc_Rat)^-(A10-Quotation!$B$12+1-Mort_Loading)*E10</f>
        <v>0.72324483289554597</v>
      </c>
      <c r="G10" s="30"/>
    </row>
    <row r="11" spans="1:9" ht="13.2" x14ac:dyDescent="0.25">
      <c r="A11" s="14">
        <f t="shared" ca="1" si="1"/>
        <v>72</v>
      </c>
      <c r="B11" s="23">
        <f ca="1">IF(OR(A11=0,B10=1),1,IF(Quotation!$B$2=Quotation!$F$5,VLOOKUP(A11,'Male Mortality'!$A$6:$B$110,2,FALSE),VLOOKUP(A11,'Female Mortality'!$A$6:$B$110,2,FALSE)))</f>
        <v>4.6019999999999998E-2</v>
      </c>
      <c r="C11" s="20">
        <f t="shared" ca="1" si="0"/>
        <v>0.95398000000000005</v>
      </c>
      <c r="D11" s="106"/>
      <c r="E11" s="30">
        <f ca="1">PRODUCT($C$6:C11)</f>
        <v>0.80021360401063568</v>
      </c>
      <c r="F11" s="30">
        <f ca="1">(1+Adj_Inf_Disc_Rat)^-(A11-Quotation!$B$12+1-Mort_Loading)*E11</f>
        <v>0.66980493855330192</v>
      </c>
      <c r="G11" s="30"/>
    </row>
    <row r="12" spans="1:9" ht="13.2" x14ac:dyDescent="0.25">
      <c r="A12" s="14">
        <f t="shared" ca="1" si="1"/>
        <v>73</v>
      </c>
      <c r="B12" s="23">
        <f ca="1">IF(OR(A12=0,B11=1),1,IF(Quotation!$B$2=Quotation!$F$5,VLOOKUP(A12,'Male Mortality'!$A$6:$B$110,2,FALSE),VLOOKUP(A12,'Female Mortality'!$A$6:$B$110,2,FALSE)))</f>
        <v>5.0750000000000003E-2</v>
      </c>
      <c r="C12" s="20">
        <f t="shared" ca="1" si="0"/>
        <v>0.94925000000000004</v>
      </c>
      <c r="D12" s="106"/>
      <c r="E12" s="30">
        <f ca="1">PRODUCT($C$6:C12)</f>
        <v>0.759602763607096</v>
      </c>
      <c r="F12" s="30">
        <f ca="1">(1+Adj_Inf_Disc_Rat)^-(A12-Quotation!$B$12+1-Mort_Loading)*E12</f>
        <v>0.61723804490378398</v>
      </c>
      <c r="G12" s="30"/>
    </row>
    <row r="13" spans="1:9" ht="13.2" x14ac:dyDescent="0.25">
      <c r="A13" s="14">
        <f t="shared" ca="1" si="1"/>
        <v>74</v>
      </c>
      <c r="B13" s="23">
        <f ca="1">IF(OR(A13=0,B12=1),1,IF(Quotation!$B$2=Quotation!$F$5,VLOOKUP(A13,'Male Mortality'!$A$6:$B$110,2,FALSE),VLOOKUP(A13,'Female Mortality'!$A$6:$B$110,2,FALSE)))</f>
        <v>5.595E-2</v>
      </c>
      <c r="C13" s="20">
        <f t="shared" ca="1" si="0"/>
        <v>0.94405000000000006</v>
      </c>
      <c r="D13" s="106"/>
      <c r="E13" s="30">
        <f ca="1">PRODUCT($C$6:C13)</f>
        <v>0.71710298898327907</v>
      </c>
      <c r="F13" s="30">
        <f ca="1">(1+Adj_Inf_Disc_Rat)^-(A13-Quotation!$B$12+1-Mort_Loading)*E13</f>
        <v>0.56568077518627491</v>
      </c>
      <c r="G13" s="30"/>
    </row>
    <row r="14" spans="1:9" ht="13.2" x14ac:dyDescent="0.25">
      <c r="A14" s="14">
        <f t="shared" ca="1" si="1"/>
        <v>75</v>
      </c>
      <c r="B14" s="23">
        <f ca="1">IF(OR(A14=0,B13=1),1,IF(Quotation!$B$2=Quotation!$F$5,VLOOKUP(A14,'Male Mortality'!$A$6:$B$110,2,FALSE),VLOOKUP(A14,'Female Mortality'!$A$6:$B$110,2,FALSE)))</f>
        <v>6.164E-2</v>
      </c>
      <c r="C14" s="20">
        <f t="shared" ca="1" si="0"/>
        <v>0.93835999999999997</v>
      </c>
      <c r="D14" s="106"/>
      <c r="E14" s="30">
        <f ca="1">PRODUCT($C$6:C14)</f>
        <v>0.67290076074234972</v>
      </c>
      <c r="F14" s="30">
        <f ca="1">(1+Adj_Inf_Disc_Rat)^-(A14-Quotation!$B$12+1-Mort_Loading)*E14</f>
        <v>0.51530533858885064</v>
      </c>
      <c r="G14" s="30"/>
    </row>
    <row r="15" spans="1:9" ht="13.2" x14ac:dyDescent="0.25">
      <c r="A15" s="14">
        <f t="shared" ca="1" si="1"/>
        <v>76</v>
      </c>
      <c r="B15" s="23">
        <f ca="1">IF(OR(A15=0,B14=1),1,IF(Quotation!$B$2=Quotation!$F$5,VLOOKUP(A15,'Male Mortality'!$A$6:$B$110,2,FALSE),VLOOKUP(A15,'Female Mortality'!$A$6:$B$110,2,FALSE)))</f>
        <v>6.7860000000000004E-2</v>
      </c>
      <c r="C15" s="20">
        <f t="shared" ca="1" si="0"/>
        <v>0.93213999999999997</v>
      </c>
      <c r="D15" s="106"/>
      <c r="E15" s="30">
        <f ca="1">PRODUCT($C$6:C15)</f>
        <v>0.6272377151183739</v>
      </c>
      <c r="F15" s="30">
        <f ca="1">(1+Adj_Inf_Disc_Rat)^-(A15-Quotation!$B$12+1-Mort_Loading)*E15</f>
        <v>0.4663044096873602</v>
      </c>
      <c r="G15" s="30"/>
    </row>
    <row r="16" spans="1:9" ht="13.2" x14ac:dyDescent="0.25">
      <c r="A16" s="14">
        <f t="shared" ca="1" si="1"/>
        <v>77</v>
      </c>
      <c r="B16" s="23">
        <f ca="1">IF(OR(A16=0,B15=1),1,IF(Quotation!$B$2=Quotation!$F$5,VLOOKUP(A16,'Male Mortality'!$A$6:$B$110,2,FALSE),VLOOKUP(A16,'Female Mortality'!$A$6:$B$110,2,FALSE)))</f>
        <v>7.4630000000000002E-2</v>
      </c>
      <c r="C16" s="20">
        <f t="shared" ca="1" si="0"/>
        <v>0.92537000000000003</v>
      </c>
      <c r="D16" s="106"/>
      <c r="E16" s="30">
        <f ca="1">PRODUCT($C$6:C16)</f>
        <v>0.5804269644390897</v>
      </c>
      <c r="F16" s="30">
        <f ca="1">(1+Adj_Inf_Disc_Rat)^-(A16-Quotation!$B$12+1-Mort_Loading)*E16</f>
        <v>0.4188983735009294</v>
      </c>
      <c r="G16" s="30"/>
    </row>
    <row r="17" spans="1:7" ht="13.2" x14ac:dyDescent="0.25">
      <c r="A17" s="14">
        <f t="shared" ca="1" si="1"/>
        <v>78</v>
      </c>
      <c r="B17" s="23">
        <f ca="1">IF(OR(A17=0,B16=1),1,IF(Quotation!$B$2=Quotation!$F$5,VLOOKUP(A17,'Male Mortality'!$A$6:$B$110,2,FALSE),VLOOKUP(A17,'Female Mortality'!$A$6:$B$110,2,FALSE)))</f>
        <v>8.1989999999999993E-2</v>
      </c>
      <c r="C17" s="20">
        <f t="shared" ca="1" si="0"/>
        <v>0.91800999999999999</v>
      </c>
      <c r="D17" s="106"/>
      <c r="E17" s="30">
        <f ca="1">PRODUCT($C$6:C17)</f>
        <v>0.53283775762472874</v>
      </c>
      <c r="F17" s="30">
        <f ca="1">(1+Adj_Inf_Disc_Rat)^-(A17-Quotation!$B$12+1-Mort_Loading)*E17</f>
        <v>0.37331876631568117</v>
      </c>
      <c r="G17" s="30"/>
    </row>
    <row r="18" spans="1:7" ht="13.2" x14ac:dyDescent="0.25">
      <c r="A18" s="14">
        <f t="shared" ca="1" si="1"/>
        <v>79</v>
      </c>
      <c r="B18" s="23">
        <f ca="1">IF(OR(A18=0,B17=1),1,IF(Quotation!$B$2=Quotation!$F$5,VLOOKUP(A18,'Male Mortality'!$A$6:$B$110,2,FALSE),VLOOKUP(A18,'Female Mortality'!$A$6:$B$110,2,FALSE)))</f>
        <v>8.9980000000000004E-2</v>
      </c>
      <c r="C18" s="20">
        <f t="shared" ca="1" si="0"/>
        <v>0.91002000000000005</v>
      </c>
      <c r="D18" s="106"/>
      <c r="E18" s="30">
        <f ca="1">PRODUCT($C$6:C18)</f>
        <v>0.48489301619365566</v>
      </c>
      <c r="F18" s="30">
        <f ca="1">(1+Adj_Inf_Disc_Rat)^-(A18-Quotation!$B$12+1-Mort_Loading)*E18</f>
        <v>0.32980291884980123</v>
      </c>
      <c r="G18" s="30"/>
    </row>
    <row r="19" spans="1:7" ht="13.2" x14ac:dyDescent="0.25">
      <c r="A19" s="14">
        <f t="shared" ca="1" si="1"/>
        <v>80</v>
      </c>
      <c r="B19" s="23">
        <f ca="1">IF(OR(A19=0,B18=1),1,IF(Quotation!$B$2=Quotation!$F$5,VLOOKUP(A19,'Male Mortality'!$A$6:$B$110,2,FALSE),VLOOKUP(A19,'Female Mortality'!$A$6:$B$110,2,FALSE)))</f>
        <v>9.8610000000000003E-2</v>
      </c>
      <c r="C19" s="20">
        <f t="shared" ca="1" si="0"/>
        <v>0.90139000000000002</v>
      </c>
      <c r="D19" s="106"/>
      <c r="E19" s="30">
        <f ca="1">PRODUCT($C$6:C19)</f>
        <v>0.43707771586679928</v>
      </c>
      <c r="F19" s="30">
        <f ca="1">(1+Adj_Inf_Disc_Rat)^-(A19-Quotation!$B$12+1-Mort_Loading)*E19</f>
        <v>0.28859643798991835</v>
      </c>
      <c r="G19" s="30"/>
    </row>
    <row r="20" spans="1:7" ht="13.2" x14ac:dyDescent="0.25">
      <c r="A20" s="14">
        <f t="shared" ca="1" si="1"/>
        <v>81</v>
      </c>
      <c r="B20" s="23">
        <f ca="1">IF(OR(A20=0,B19=1),1,IF(Quotation!$B$2=Quotation!$F$5,VLOOKUP(A20,'Male Mortality'!$A$6:$B$110,2,FALSE),VLOOKUP(A20,'Female Mortality'!$A$6:$B$110,2,FALSE)))</f>
        <v>0.10795</v>
      </c>
      <c r="C20" s="20">
        <f t="shared" ca="1" si="0"/>
        <v>0.89205000000000001</v>
      </c>
      <c r="D20" s="106"/>
      <c r="E20" s="30">
        <f ca="1">PRODUCT($C$6:C20)</f>
        <v>0.38989517643897831</v>
      </c>
      <c r="F20" s="30">
        <f ca="1">(1+Adj_Inf_Disc_Rat)^-(A20-Quotation!$B$12+1-Mort_Loading)*E20</f>
        <v>0.24992166176145547</v>
      </c>
      <c r="G20" s="30"/>
    </row>
    <row r="21" spans="1:7" ht="13.2" x14ac:dyDescent="0.25">
      <c r="A21" s="14">
        <f t="shared" ca="1" si="1"/>
        <v>82</v>
      </c>
      <c r="B21" s="23">
        <f ca="1">IF(OR(A21=0,B20=1),1,IF(Quotation!$B$2=Quotation!$F$5,VLOOKUP(A21,'Male Mortality'!$A$6:$B$110,2,FALSE),VLOOKUP(A21,'Female Mortality'!$A$6:$B$110,2,FALSE)))</f>
        <v>0.11798</v>
      </c>
      <c r="C21" s="20">
        <f t="shared" ca="1" si="0"/>
        <v>0.88202000000000003</v>
      </c>
      <c r="D21" s="106"/>
      <c r="E21" s="30">
        <f ca="1">PRODUCT($C$6:C21)</f>
        <v>0.34389534352270767</v>
      </c>
      <c r="F21" s="30">
        <f ca="1">(1+Adj_Inf_Disc_Rat)^-(A21-Quotation!$B$12+1-Mort_Loading)*E21</f>
        <v>0.21399620353742574</v>
      </c>
      <c r="G21" s="30"/>
    </row>
    <row r="22" spans="1:7" ht="13.2" x14ac:dyDescent="0.25">
      <c r="A22" s="14">
        <f t="shared" ca="1" si="1"/>
        <v>83</v>
      </c>
      <c r="B22" s="23">
        <f ca="1">IF(OR(A22=0,B21=1),1,IF(Quotation!$B$2=Quotation!$F$5,VLOOKUP(A22,'Male Mortality'!$A$6:$B$110,2,FALSE),VLOOKUP(A22,'Female Mortality'!$A$6:$B$110,2,FALSE)))</f>
        <v>0.12873999999999999</v>
      </c>
      <c r="C22" s="20">
        <f t="shared" ca="1" si="0"/>
        <v>0.87126000000000003</v>
      </c>
      <c r="D22" s="106"/>
      <c r="E22" s="30">
        <f ca="1">PRODUCT($C$6:C22)</f>
        <v>0.29962225699759432</v>
      </c>
      <c r="F22" s="30">
        <f ca="1">(1+Adj_Inf_Disc_Rat)^-(A22-Quotation!$B$12+1-Mort_Loading)*E22</f>
        <v>0.18099958550790021</v>
      </c>
      <c r="G22" s="30"/>
    </row>
    <row r="23" spans="1:7" ht="13.2" x14ac:dyDescent="0.25">
      <c r="A23" s="14">
        <f t="shared" ca="1" si="1"/>
        <v>84</v>
      </c>
      <c r="B23" s="23">
        <f ca="1">IF(OR(A23=0,B22=1),1,IF(Quotation!$B$2=Quotation!$F$5,VLOOKUP(A23,'Male Mortality'!$A$6:$B$110,2,FALSE),VLOOKUP(A23,'Female Mortality'!$A$6:$B$110,2,FALSE)))</f>
        <v>0.14022999999999999</v>
      </c>
      <c r="C23" s="20">
        <f t="shared" ca="1" si="0"/>
        <v>0.85977000000000003</v>
      </c>
      <c r="D23" s="106"/>
      <c r="E23" s="30">
        <f ca="1">PRODUCT($C$6:C23)</f>
        <v>0.25760622789882165</v>
      </c>
      <c r="F23" s="30">
        <f ca="1">(1+Adj_Inf_Disc_Rat)^-(A23-Quotation!$B$12+1-Mort_Loading)*E23</f>
        <v>0.15107186941366071</v>
      </c>
      <c r="G23" s="30"/>
    </row>
    <row r="24" spans="1:7" ht="13.2" x14ac:dyDescent="0.25">
      <c r="A24" s="14">
        <f t="shared" ca="1" si="1"/>
        <v>85</v>
      </c>
      <c r="B24" s="23">
        <f ca="1">IF(OR(A24=0,B23=1),1,IF(Quotation!$B$2=Quotation!$F$5,VLOOKUP(A24,'Male Mortality'!$A$6:$B$110,2,FALSE),VLOOKUP(A24,'Female Mortality'!$A$6:$B$110,2,FALSE)))</f>
        <v>0.15246000000000001</v>
      </c>
      <c r="C24" s="20">
        <f t="shared" ca="1" si="0"/>
        <v>0.84753999999999996</v>
      </c>
      <c r="D24" s="106"/>
      <c r="E24" s="30">
        <f ca="1">PRODUCT($C$6:C24)</f>
        <v>0.21833158239336728</v>
      </c>
      <c r="F24" s="30">
        <f ca="1">(1+Adj_Inf_Disc_Rat)^-(A24-Quotation!$B$12+1-Mort_Loading)*E24</f>
        <v>0.12429897382389421</v>
      </c>
      <c r="G24" s="30"/>
    </row>
    <row r="25" spans="1:7" ht="13.2" x14ac:dyDescent="0.25">
      <c r="A25" s="14">
        <f t="shared" ca="1" si="1"/>
        <v>86</v>
      </c>
      <c r="B25" s="23">
        <f ca="1">IF(OR(A25=0,B24=1),1,IF(Quotation!$B$2=Quotation!$F$5,VLOOKUP(A25,'Male Mortality'!$A$6:$B$110,2,FALSE),VLOOKUP(A25,'Female Mortality'!$A$6:$B$110,2,FALSE)))</f>
        <v>0.16541</v>
      </c>
      <c r="C25" s="20">
        <f t="shared" ca="1" si="0"/>
        <v>0.83458999999999994</v>
      </c>
      <c r="D25" s="106"/>
      <c r="E25" s="30">
        <f ca="1">PRODUCT($C$6:C25)</f>
        <v>0.18221735534968039</v>
      </c>
      <c r="F25" s="30">
        <f ca="1">(1+Adj_Inf_Disc_Rat)^-(A25-Quotation!$B$12+1-Mort_Loading)*E25</f>
        <v>0.10070811236744141</v>
      </c>
      <c r="G25" s="30"/>
    </row>
    <row r="26" spans="1:7" ht="13.2" x14ac:dyDescent="0.25">
      <c r="A26" s="14">
        <f t="shared" ca="1" si="1"/>
        <v>87</v>
      </c>
      <c r="B26" s="23">
        <f ca="1">IF(OR(A26=0,B25=1),1,IF(Quotation!$B$2=Quotation!$F$5,VLOOKUP(A26,'Male Mortality'!$A$6:$B$110,2,FALSE),VLOOKUP(A26,'Female Mortality'!$A$6:$B$110,2,FALSE)))</f>
        <v>0.17910000000000001</v>
      </c>
      <c r="C26" s="20">
        <f t="shared" ca="1" si="0"/>
        <v>0.82089999999999996</v>
      </c>
      <c r="D26" s="106"/>
      <c r="E26" s="30">
        <f ca="1">PRODUCT($C$6:C26)</f>
        <v>0.14958222700655263</v>
      </c>
      <c r="F26" s="30">
        <f ca="1">(1+Adj_Inf_Disc_Rat)^-(A26-Quotation!$B$12+1-Mort_Loading)*E26</f>
        <v>8.0256173121642488E-2</v>
      </c>
      <c r="G26" s="30"/>
    </row>
    <row r="27" spans="1:7" ht="13.2" x14ac:dyDescent="0.25">
      <c r="A27" s="14">
        <f t="shared" ca="1" si="1"/>
        <v>88</v>
      </c>
      <c r="B27" s="23">
        <f ca="1">IF(OR(A27=0,B26=1),1,IF(Quotation!$B$2=Quotation!$F$5,VLOOKUP(A27,'Male Mortality'!$A$6:$B$110,2,FALSE),VLOOKUP(A27,'Female Mortality'!$A$6:$B$110,2,FALSE)))</f>
        <v>0.19345999999999999</v>
      </c>
      <c r="C27" s="20">
        <f t="shared" ca="1" si="0"/>
        <v>0.80654000000000003</v>
      </c>
      <c r="D27" s="106"/>
      <c r="E27" s="30">
        <f ca="1">PRODUCT($C$6:C27)</f>
        <v>0.12064404936986496</v>
      </c>
      <c r="F27" s="30">
        <f ca="1">(1+Adj_Inf_Disc_Rat)^-(A27-Quotation!$B$12+1-Mort_Loading)*E27</f>
        <v>6.283883054300396E-2</v>
      </c>
      <c r="G27" s="30"/>
    </row>
    <row r="28" spans="1:7" ht="13.2" x14ac:dyDescent="0.25">
      <c r="A28" s="14">
        <f t="shared" ca="1" si="1"/>
        <v>89</v>
      </c>
      <c r="B28" s="23">
        <f ca="1">IF(OR(A28=0,B27=1),1,IF(Quotation!$B$2=Quotation!$F$5,VLOOKUP(A28,'Male Mortality'!$A$6:$B$110,2,FALSE),VLOOKUP(A28,'Female Mortality'!$A$6:$B$110,2,FALSE)))</f>
        <v>0.20849000000000001</v>
      </c>
      <c r="C28" s="20">
        <f t="shared" ca="1" si="0"/>
        <v>0.79150999999999994</v>
      </c>
      <c r="D28" s="106"/>
      <c r="E28" s="30">
        <f ca="1">PRODUCT($C$6:C28)</f>
        <v>9.549097151674181E-2</v>
      </c>
      <c r="F28" s="30">
        <f ca="1">(1+Adj_Inf_Disc_Rat)^-(A28-Quotation!$B$12+1-Mort_Loading)*E28</f>
        <v>4.8284555311586971E-2</v>
      </c>
      <c r="G28" s="30"/>
    </row>
    <row r="29" spans="1:7" ht="13.2" x14ac:dyDescent="0.25">
      <c r="A29" s="14">
        <f t="shared" ca="1" si="1"/>
        <v>90</v>
      </c>
      <c r="B29" s="23">
        <f ca="1">IF(OR(A29=0,B28=1),1,IF(Quotation!$B$2=Quotation!$F$5,VLOOKUP(A29,'Male Mortality'!$A$6:$B$110,2,FALSE),VLOOKUP(A29,'Female Mortality'!$A$6:$B$110,2,FALSE)))</f>
        <v>0.22413</v>
      </c>
      <c r="C29" s="20">
        <f t="shared" ca="1" si="0"/>
        <v>0.77587000000000006</v>
      </c>
      <c r="D29" s="106"/>
      <c r="E29" s="30">
        <f ca="1">PRODUCT($C$6:C29)</f>
        <v>7.4088580070694479E-2</v>
      </c>
      <c r="F29" s="30">
        <f ca="1">(1+Adj_Inf_Disc_Rat)^-(A29-Quotation!$B$12+1-Mort_Loading)*E29</f>
        <v>3.6368126709185683E-2</v>
      </c>
      <c r="G29" s="30"/>
    </row>
    <row r="30" spans="1:7" ht="13.2" x14ac:dyDescent="0.25">
      <c r="A30" s="14">
        <f t="shared" ca="1" si="1"/>
        <v>91</v>
      </c>
      <c r="B30" s="23">
        <f ca="1">IF(OR(A30=0,B29=1),1,IF(Quotation!$B$2=Quotation!$F$5,VLOOKUP(A30,'Male Mortality'!$A$6:$B$110,2,FALSE),VLOOKUP(A30,'Female Mortality'!$A$6:$B$110,2,FALSE)))</f>
        <v>0.24032000000000001</v>
      </c>
      <c r="C30" s="20">
        <f t="shared" ca="1" si="0"/>
        <v>0.75968000000000002</v>
      </c>
      <c r="D30" s="106"/>
      <c r="E30" s="30">
        <f ca="1">PRODUCT($C$6:C30)</f>
        <v>5.6283612508105187E-2</v>
      </c>
      <c r="F30" s="30">
        <f ca="1">(1+Adj_Inf_Disc_Rat)^-(A30-Quotation!$B$12+1-Mort_Loading)*E30</f>
        <v>2.6821024340052964E-2</v>
      </c>
      <c r="G30" s="30"/>
    </row>
    <row r="31" spans="1:7" ht="13.2" x14ac:dyDescent="0.25">
      <c r="A31" s="14">
        <f t="shared" ca="1" si="1"/>
        <v>92</v>
      </c>
      <c r="B31" s="23">
        <f ca="1">IF(OR(A31=0,B30=1),1,IF(Quotation!$B$2=Quotation!$F$5,VLOOKUP(A31,'Male Mortality'!$A$6:$B$110,2,FALSE),VLOOKUP(A31,'Female Mortality'!$A$6:$B$110,2,FALSE)))</f>
        <v>0.25699</v>
      </c>
      <c r="C31" s="20">
        <f t="shared" ca="1" si="0"/>
        <v>0.74300999999999995</v>
      </c>
      <c r="D31" s="106"/>
      <c r="E31" s="30">
        <f ca="1">PRODUCT($C$6:C31)</f>
        <v>4.1819286929647231E-2</v>
      </c>
      <c r="F31" s="30">
        <f ca="1">(1+Adj_Inf_Disc_Rat)^-(A31-Quotation!$B$12+1-Mort_Loading)*E31</f>
        <v>1.9346114551456156E-2</v>
      </c>
      <c r="G31" s="30"/>
    </row>
    <row r="32" spans="1:7" ht="13.2" x14ac:dyDescent="0.25">
      <c r="A32" s="14">
        <f t="shared" ca="1" si="1"/>
        <v>93</v>
      </c>
      <c r="B32" s="23">
        <f ca="1">IF(OR(A32=0,B31=1),1,IF(Quotation!$B$2=Quotation!$F$5,VLOOKUP(A32,'Male Mortality'!$A$6:$B$110,2,FALSE),VLOOKUP(A32,'Female Mortality'!$A$6:$B$110,2,FALSE)))</f>
        <v>0.27405000000000002</v>
      </c>
      <c r="C32" s="20">
        <f t="shared" ca="1" si="0"/>
        <v>0.72594999999999998</v>
      </c>
      <c r="D32" s="106"/>
      <c r="E32" s="30">
        <f ca="1">PRODUCT($C$6:C32)</f>
        <v>3.0358711346577406E-2</v>
      </c>
      <c r="F32" s="30">
        <f ca="1">(1+Adj_Inf_Disc_Rat)^-(A32-Quotation!$B$12+1-Mort_Loading)*E32</f>
        <v>1.3634028590849405E-2</v>
      </c>
      <c r="G32" s="30"/>
    </row>
    <row r="33" spans="1:7" ht="13.2" x14ac:dyDescent="0.25">
      <c r="A33" s="14">
        <f t="shared" ca="1" si="1"/>
        <v>94</v>
      </c>
      <c r="B33" s="23">
        <f ca="1">IF(OR(A33=0,B32=1),1,IF(Quotation!$B$2=Quotation!$F$5,VLOOKUP(A33,'Male Mortality'!$A$6:$B$110,2,FALSE),VLOOKUP(A33,'Female Mortality'!$A$6:$B$110,2,FALSE)))</f>
        <v>0.29143000000000002</v>
      </c>
      <c r="C33" s="20">
        <f t="shared" ca="1" si="0"/>
        <v>0.70856999999999992</v>
      </c>
      <c r="D33" s="106"/>
      <c r="E33" s="30">
        <f ca="1">PRODUCT($C$6:C33)</f>
        <v>2.1511272098844351E-2</v>
      </c>
      <c r="F33" s="30">
        <f ca="1">(1+Adj_Inf_Disc_Rat)^-(A33-Quotation!$B$12+1-Mort_Loading)*E33</f>
        <v>9.3784420042315655E-3</v>
      </c>
      <c r="G33" s="30"/>
    </row>
    <row r="34" spans="1:7" ht="13.2" x14ac:dyDescent="0.25">
      <c r="A34" s="14">
        <f t="shared" ca="1" si="1"/>
        <v>95</v>
      </c>
      <c r="B34" s="23">
        <f ca="1">IF(OR(A34=0,B33=1),1,IF(Quotation!$B$2=Quotation!$F$5,VLOOKUP(A34,'Male Mortality'!$A$6:$B$110,2,FALSE),VLOOKUP(A34,'Female Mortality'!$A$6:$B$110,2,FALSE)))</f>
        <v>0.30903000000000003</v>
      </c>
      <c r="C34" s="20">
        <f t="shared" ca="1" si="0"/>
        <v>0.69096999999999997</v>
      </c>
      <c r="D34" s="106"/>
      <c r="E34" s="30">
        <f ca="1">PRODUCT($C$6:C34)</f>
        <v>1.486364368213848E-2</v>
      </c>
      <c r="F34" s="30">
        <f ca="1">(1+Adj_Inf_Disc_Rat)^-(A34-Quotation!$B$12+1-Mort_Loading)*E34</f>
        <v>6.2909122133905579E-3</v>
      </c>
      <c r="G34" s="30"/>
    </row>
    <row r="35" spans="1:7" ht="13.2" x14ac:dyDescent="0.25">
      <c r="A35" s="14">
        <f t="shared" ca="1" si="1"/>
        <v>96</v>
      </c>
      <c r="B35" s="23">
        <f ca="1">IF(OR(A35=0,B34=1),1,IF(Quotation!$B$2=Quotation!$F$5,VLOOKUP(A35,'Male Mortality'!$A$6:$B$110,2,FALSE),VLOOKUP(A35,'Female Mortality'!$A$6:$B$110,2,FALSE)))</f>
        <v>0.32673000000000002</v>
      </c>
      <c r="C35" s="20">
        <f t="shared" ca="1" si="0"/>
        <v>0.67327000000000004</v>
      </c>
      <c r="D35" s="106"/>
      <c r="E35" s="30">
        <f ca="1">PRODUCT($C$6:C35)</f>
        <v>1.0007245381873375E-2</v>
      </c>
      <c r="F35" s="30">
        <f ca="1">(1+Adj_Inf_Disc_Rat)^-(A35-Quotation!$B$12+1-Mort_Loading)*E35</f>
        <v>4.11174927027615E-3</v>
      </c>
      <c r="G35" s="30"/>
    </row>
    <row r="36" spans="1:7" ht="13.2" x14ac:dyDescent="0.25">
      <c r="A36" s="14">
        <f t="shared" ca="1" si="1"/>
        <v>97</v>
      </c>
      <c r="B36" s="23">
        <f ca="1">IF(OR(A36=0,B35=1),1,IF(Quotation!$B$2=Quotation!$F$5,VLOOKUP(A36,'Male Mortality'!$A$6:$B$110,2,FALSE),VLOOKUP(A36,'Female Mortality'!$A$6:$B$110,2,FALSE)))</f>
        <v>0.34444999999999998</v>
      </c>
      <c r="C36" s="20">
        <f t="shared" ca="1" si="0"/>
        <v>0.65555000000000008</v>
      </c>
      <c r="D36" s="106"/>
      <c r="E36" s="30">
        <f ca="1">PRODUCT($C$6:C36)</f>
        <v>6.5602497100870913E-3</v>
      </c>
      <c r="F36" s="30">
        <f ca="1">(1+Adj_Inf_Disc_Rat)^-(A36-Quotation!$B$12+1-Mort_Loading)*E36</f>
        <v>2.6167135396493427E-3</v>
      </c>
      <c r="G36" s="30"/>
    </row>
    <row r="37" spans="1:7" ht="13.2" x14ac:dyDescent="0.25">
      <c r="A37" s="14">
        <f t="shared" ca="1" si="1"/>
        <v>98</v>
      </c>
      <c r="B37" s="23">
        <f ca="1">IF(OR(A37=0,B36=1),1,IF(Quotation!$B$2=Quotation!$F$5,VLOOKUP(A37,'Male Mortality'!$A$6:$B$110,2,FALSE),VLOOKUP(A37,'Female Mortality'!$A$6:$B$110,2,FALSE)))</f>
        <v>0.36209000000000002</v>
      </c>
      <c r="C37" s="20">
        <f t="shared" ca="1" si="0"/>
        <v>0.63790999999999998</v>
      </c>
      <c r="D37" s="106"/>
      <c r="E37" s="30">
        <f ca="1">PRODUCT($C$6:C37)</f>
        <v>4.1848488925616562E-3</v>
      </c>
      <c r="F37" s="30">
        <f ca="1">(1+Adj_Inf_Disc_Rat)^-(A37-Quotation!$B$12+1-Mort_Loading)*E37</f>
        <v>1.6204637778012845E-3</v>
      </c>
      <c r="G37" s="30"/>
    </row>
    <row r="38" spans="1:7" ht="13.2" x14ac:dyDescent="0.25">
      <c r="A38" s="14">
        <f t="shared" ca="1" si="1"/>
        <v>99</v>
      </c>
      <c r="B38" s="23">
        <f ca="1">IF(OR(A38=0,B37=1),1,IF(Quotation!$B$2=Quotation!$F$5,VLOOKUP(A38,'Male Mortality'!$A$6:$B$110,2,FALSE),VLOOKUP(A38,'Female Mortality'!$A$6:$B$110,2,FALSE)))</f>
        <v>0.37952000000000002</v>
      </c>
      <c r="C38" s="20">
        <f t="shared" ca="1" si="0"/>
        <v>0.62047999999999992</v>
      </c>
      <c r="D38" s="106"/>
      <c r="E38" s="30">
        <f ca="1">PRODUCT($C$6:C38)</f>
        <v>2.5966150408566562E-3</v>
      </c>
      <c r="F38" s="30">
        <f ca="1">(1+Adj_Inf_Disc_Rat)^-(A38-Quotation!$B$12+1-Mort_Loading)*E38</f>
        <v>9.7609221936013684E-4</v>
      </c>
      <c r="G38" s="30"/>
    </row>
    <row r="39" spans="1:7" ht="13.2" x14ac:dyDescent="0.25">
      <c r="A39" s="14">
        <f t="shared" ca="1" si="1"/>
        <v>100</v>
      </c>
      <c r="B39" s="23">
        <f ca="1">IF(OR(A39=0,B38=1),1,IF(Quotation!$B$2=Quotation!$F$5,VLOOKUP(A39,'Male Mortality'!$A$6:$B$110,2,FALSE),VLOOKUP(A39,'Female Mortality'!$A$6:$B$110,2,FALSE)))</f>
        <v>0.39667999999999998</v>
      </c>
      <c r="C39" s="20">
        <f t="shared" ca="1" si="0"/>
        <v>0.60332000000000008</v>
      </c>
      <c r="D39" s="106"/>
      <c r="E39" s="30">
        <f ca="1">PRODUCT($C$6:C39)</f>
        <v>1.566589786449638E-3</v>
      </c>
      <c r="F39" s="30">
        <f ca="1">(1+Adj_Inf_Disc_Rat)^-(A39-Quotation!$B$12+1-Mort_Loading)*E39</f>
        <v>5.7169225564683741E-4</v>
      </c>
      <c r="G39" s="30"/>
    </row>
    <row r="40" spans="1:7" ht="13.2" x14ac:dyDescent="0.25">
      <c r="A40" s="14">
        <f t="shared" ca="1" si="1"/>
        <v>101</v>
      </c>
      <c r="B40" s="23">
        <f ca="1">IF(OR(A40=0,B39=1),1,IF(Quotation!$B$2=Quotation!$F$5,VLOOKUP(A40,'Male Mortality'!$A$6:$B$110,2,FALSE),VLOOKUP(A40,'Female Mortality'!$A$6:$B$110,2,FALSE)))</f>
        <v>0.41399999999999998</v>
      </c>
      <c r="C40" s="20">
        <f t="shared" ca="1" si="0"/>
        <v>0.58600000000000008</v>
      </c>
      <c r="D40" s="106"/>
      <c r="E40" s="30">
        <f ca="1">PRODUCT($C$6:C40)</f>
        <v>9.1802161485948796E-4</v>
      </c>
      <c r="F40" s="30">
        <f ca="1">(1+Adj_Inf_Disc_Rat)^-(A40-Quotation!$B$12+1-Mort_Loading)*E40</f>
        <v>3.2522480427305212E-4</v>
      </c>
      <c r="G40" s="30"/>
    </row>
    <row r="41" spans="1:7" ht="13.2" x14ac:dyDescent="0.25">
      <c r="A41" s="14">
        <f t="shared" ca="1" si="1"/>
        <v>102</v>
      </c>
      <c r="B41" s="23">
        <f ca="1">IF(OR(A41=0,B40=1),1,IF(Quotation!$B$2=Quotation!$F$5,VLOOKUP(A41,'Male Mortality'!$A$6:$B$110,2,FALSE),VLOOKUP(A41,'Female Mortality'!$A$6:$B$110,2,FALSE)))</f>
        <v>0.432</v>
      </c>
      <c r="C41" s="20">
        <f t="shared" ca="1" si="0"/>
        <v>0.56800000000000006</v>
      </c>
      <c r="D41" s="106"/>
      <c r="E41" s="30">
        <f ca="1">PRODUCT($C$6:C41)</f>
        <v>5.2143627724018926E-4</v>
      </c>
      <c r="F41" s="30">
        <f ca="1">(1+Adj_Inf_Disc_Rat)^-(A41-Quotation!$B$12+1-Mort_Loading)*E41</f>
        <v>1.7933114960293136E-4</v>
      </c>
      <c r="G41" s="30"/>
    </row>
    <row r="42" spans="1:7" ht="13.2" x14ac:dyDescent="0.25">
      <c r="A42" s="14">
        <f t="shared" ca="1" si="1"/>
        <v>103</v>
      </c>
      <c r="B42" s="23">
        <f ca="1">IF(OR(A42=0,B41=1),1,IF(Quotation!$B$2=Quotation!$F$5,VLOOKUP(A42,'Male Mortality'!$A$6:$B$110,2,FALSE),VLOOKUP(A42,'Female Mortality'!$A$6:$B$110,2,FALSE)))</f>
        <v>0.45</v>
      </c>
      <c r="C42" s="20">
        <f t="shared" ca="1" si="0"/>
        <v>0.55000000000000004</v>
      </c>
      <c r="D42" s="106"/>
      <c r="E42" s="30">
        <f ca="1">PRODUCT($C$6:C42)</f>
        <v>2.8678995248210412E-4</v>
      </c>
      <c r="F42" s="30">
        <f ca="1">(1+Adj_Inf_Disc_Rat)^-(A42-Quotation!$B$12+1-Mort_Loading)*E42</f>
        <v>9.5750744147542682E-5</v>
      </c>
      <c r="G42" s="30"/>
    </row>
    <row r="43" spans="1:7" ht="13.2" x14ac:dyDescent="0.25">
      <c r="A43" s="14">
        <f t="shared" ca="1" si="1"/>
        <v>104</v>
      </c>
      <c r="B43" s="23">
        <f ca="1">IF(OR(A43=0,B42=1),1,IF(Quotation!$B$2=Quotation!$F$5,VLOOKUP(A43,'Male Mortality'!$A$6:$B$110,2,FALSE),VLOOKUP(A43,'Female Mortality'!$A$6:$B$110,2,FALSE)))</f>
        <v>0.46899999999999997</v>
      </c>
      <c r="C43" s="20">
        <f t="shared" ca="1" si="0"/>
        <v>0.53100000000000003</v>
      </c>
      <c r="D43" s="106"/>
      <c r="E43" s="30">
        <f ca="1">PRODUCT($C$6:C43)</f>
        <v>1.522854647679973E-4</v>
      </c>
      <c r="F43" s="30">
        <f ca="1">(1+Adj_Inf_Disc_Rat)^-(A43-Quotation!$B$12+1-Mort_Loading)*E43</f>
        <v>4.9358325171894643E-5</v>
      </c>
      <c r="G43" s="30"/>
    </row>
    <row r="44" spans="1:7" ht="13.2" x14ac:dyDescent="0.25">
      <c r="A44" s="14">
        <f t="shared" ca="1" si="1"/>
        <v>105</v>
      </c>
      <c r="B44" s="23">
        <f ca="1">IF(OR(A44=0,B43=1),1,IF(Quotation!$B$2=Quotation!$F$5,VLOOKUP(A44,'Male Mortality'!$A$6:$B$110,2,FALSE),VLOOKUP(A44,'Female Mortality'!$A$6:$B$110,2,FALSE)))</f>
        <v>0.49</v>
      </c>
      <c r="C44" s="20">
        <f t="shared" ca="1" si="0"/>
        <v>0.51</v>
      </c>
      <c r="D44" s="106"/>
      <c r="E44" s="30">
        <f ca="1">PRODUCT($C$6:C44)</f>
        <v>7.7665587031678621E-5</v>
      </c>
      <c r="F44" s="30">
        <f ca="1">(1+Adj_Inf_Disc_Rat)^-(A44-Quotation!$B$12+1-Mort_Loading)*E44</f>
        <v>2.4437362251397363E-5</v>
      </c>
      <c r="G44" s="30"/>
    </row>
    <row r="45" spans="1:7" ht="13.2" x14ac:dyDescent="0.25">
      <c r="A45" s="14">
        <f t="shared" ca="1" si="1"/>
        <v>106</v>
      </c>
      <c r="B45" s="23">
        <f ca="1">IF(OR(A45=0,B44=1),1,IF(Quotation!$B$2=Quotation!$F$5,VLOOKUP(A45,'Male Mortality'!$A$6:$B$110,2,FALSE),VLOOKUP(A45,'Female Mortality'!$A$6:$B$110,2,FALSE)))</f>
        <v>0.51400000000000001</v>
      </c>
      <c r="C45" s="20">
        <f t="shared" ca="1" si="0"/>
        <v>0.48599999999999999</v>
      </c>
      <c r="D45" s="106"/>
      <c r="E45" s="30">
        <f ca="1">PRODUCT($C$6:C45)</f>
        <v>3.7745475297395807E-5</v>
      </c>
      <c r="F45" s="30">
        <f ca="1">(1+Adj_Inf_Disc_Rat)^-(A45-Quotation!$B$12+1-Mort_Loading)*E45</f>
        <v>1.1529602425630067E-5</v>
      </c>
      <c r="G45" s="30"/>
    </row>
    <row r="46" spans="1:7" ht="13.2" x14ac:dyDescent="0.25">
      <c r="A46" s="14">
        <f t="shared" ca="1" si="1"/>
        <v>107</v>
      </c>
      <c r="B46" s="23">
        <f ca="1">IF(OR(A46=0,B45=1),1,IF(Quotation!$B$2=Quotation!$F$5,VLOOKUP(A46,'Male Mortality'!$A$6:$B$110,2,FALSE),VLOOKUP(A46,'Female Mortality'!$A$6:$B$110,2,FALSE)))</f>
        <v>0.54200000000000004</v>
      </c>
      <c r="C46" s="20">
        <f t="shared" ca="1" si="0"/>
        <v>0.45799999999999996</v>
      </c>
      <c r="D46" s="106"/>
      <c r="E46" s="30">
        <f ca="1">PRODUCT($C$6:C46)</f>
        <v>1.728742768620728E-5</v>
      </c>
      <c r="F46" s="30">
        <f ca="1">(1+Adj_Inf_Disc_Rat)^-(A46-Quotation!$B$12+1-Mort_Loading)*E46</f>
        <v>5.1262944214055335E-6</v>
      </c>
      <c r="G46" s="30"/>
    </row>
    <row r="47" spans="1:7" ht="13.2" x14ac:dyDescent="0.25">
      <c r="A47" s="14">
        <f t="shared" ca="1" si="1"/>
        <v>108</v>
      </c>
      <c r="B47" s="23">
        <f ca="1">IF(OR(A47=0,B46=1),1,IF(Quotation!$B$2=Quotation!$F$5,VLOOKUP(A47,'Male Mortality'!$A$6:$B$110,2,FALSE),VLOOKUP(A47,'Female Mortality'!$A$6:$B$110,2,FALSE)))</f>
        <v>0.57599999999999996</v>
      </c>
      <c r="C47" s="20">
        <f t="shared" ca="1" si="0"/>
        <v>0.42400000000000004</v>
      </c>
      <c r="D47" s="106"/>
      <c r="E47" s="30">
        <f ca="1">PRODUCT($C$6:C47)</f>
        <v>7.3298693389518874E-6</v>
      </c>
      <c r="F47" s="30">
        <f ca="1">(1+Adj_Inf_Disc_Rat)^-(A47-Quotation!$B$12+1-Mort_Loading)*E47</f>
        <v>2.1100519024269865E-6</v>
      </c>
      <c r="G47" s="30"/>
    </row>
    <row r="48" spans="1:7" ht="13.2" x14ac:dyDescent="0.25">
      <c r="A48" s="14">
        <f t="shared" ca="1" si="1"/>
        <v>109</v>
      </c>
      <c r="B48" s="23">
        <f ca="1">IF(OR(A48=0,B47=1),1,IF(Quotation!$B$2=Quotation!$F$5,VLOOKUP(A48,'Male Mortality'!$A$6:$B$110,2,FALSE),VLOOKUP(A48,'Female Mortality'!$A$6:$B$110,2,FALSE)))</f>
        <v>0.61799999999999999</v>
      </c>
      <c r="C48" s="20">
        <f t="shared" ca="1" si="0"/>
        <v>0.38200000000000001</v>
      </c>
      <c r="D48" s="106"/>
      <c r="E48" s="30">
        <f ca="1">PRODUCT($C$6:C48)</f>
        <v>2.8000100874796211E-6</v>
      </c>
      <c r="F48" s="30">
        <f ca="1">(1+Adj_Inf_Disc_Rat)^-(A48-Quotation!$B$12+1-Mort_Loading)*E48</f>
        <v>7.8249259583395736E-7</v>
      </c>
      <c r="G48" s="30"/>
    </row>
    <row r="49" spans="1:7" ht="13.2" x14ac:dyDescent="0.25">
      <c r="A49" s="14">
        <f t="shared" ca="1" si="1"/>
        <v>110</v>
      </c>
      <c r="B49" s="23">
        <f ca="1">IF(OR(A49=0,B48=1),1,IF(Quotation!$B$2=Quotation!$F$5,VLOOKUP(A49,'Male Mortality'!$A$6:$B$110,2,FALSE),VLOOKUP(A49,'Female Mortality'!$A$6:$B$110,2,FALSE)))</f>
        <v>0.67</v>
      </c>
      <c r="C49" s="20">
        <f t="shared" ca="1" si="0"/>
        <v>0.32999999999999996</v>
      </c>
      <c r="D49" s="106"/>
      <c r="E49" s="30">
        <f ca="1">PRODUCT($C$6:C49)</f>
        <v>9.2400332886827491E-7</v>
      </c>
      <c r="F49" s="30">
        <f ca="1">(1+Adj_Inf_Disc_Rat)^-(A49-Quotation!$B$12+1-Mort_Loading)*E49</f>
        <v>2.506789763193011E-7</v>
      </c>
      <c r="G49" s="30"/>
    </row>
    <row r="50" spans="1:7" ht="13.2" x14ac:dyDescent="0.25">
      <c r="A50" s="14">
        <f t="shared" ca="1" si="1"/>
        <v>111</v>
      </c>
      <c r="B50" s="23">
        <f ca="1">IF(OR(A50=0,B49=1),1,IF(Quotation!$B$2=Quotation!$F$5,VLOOKUP(A50,'Male Mortality'!$A$6:$B$110,2,FALSE),VLOOKUP(A50,'Female Mortality'!$A$6:$B$110,2,FALSE)))</f>
        <v>0.73299999999999998</v>
      </c>
      <c r="C50" s="20">
        <f t="shared" ca="1" si="0"/>
        <v>0.26700000000000002</v>
      </c>
      <c r="D50" s="106"/>
      <c r="E50" s="30">
        <f ca="1">PRODUCT($C$6:C50)</f>
        <v>2.4670888880782941E-7</v>
      </c>
      <c r="F50" s="30">
        <f ca="1">(1+Adj_Inf_Disc_Rat)^-(A50-Quotation!$B$12+1-Mort_Loading)*E50</f>
        <v>6.4975990661962842E-8</v>
      </c>
      <c r="G50" s="30"/>
    </row>
    <row r="51" spans="1:7" ht="13.2" x14ac:dyDescent="0.25">
      <c r="A51" s="14">
        <f t="shared" ca="1" si="1"/>
        <v>112</v>
      </c>
      <c r="B51" s="23">
        <f ca="1">IF(OR(A51=0,B50=1),1,IF(Quotation!$B$2=Quotation!$F$5,VLOOKUP(A51,'Male Mortality'!$A$6:$B$110,2,FALSE),VLOOKUP(A51,'Female Mortality'!$A$6:$B$110,2,FALSE)))</f>
        <v>0.80800000000000005</v>
      </c>
      <c r="C51" s="20">
        <f t="shared" ca="1" si="0"/>
        <v>0.19199999999999995</v>
      </c>
      <c r="D51" s="106"/>
      <c r="E51" s="30">
        <f ca="1">PRODUCT($C$6:C51)</f>
        <v>4.7368106651103233E-8</v>
      </c>
      <c r="F51" s="30">
        <f ca="1">(1+Adj_Inf_Disc_Rat)^-(A51-Quotation!$B$12+1-Mort_Loading)*E51</f>
        <v>1.2110940605541223E-8</v>
      </c>
      <c r="G51" s="30"/>
    </row>
    <row r="52" spans="1:7" ht="13.2" x14ac:dyDescent="0.25">
      <c r="A52" s="14">
        <f t="shared" ca="1" si="1"/>
        <v>113</v>
      </c>
      <c r="B52" s="23">
        <f ca="1">IF(OR(A52=0,B51=1),1,IF(Quotation!$B$2=Quotation!$F$5,VLOOKUP(A52,'Male Mortality'!$A$6:$B$110,2,FALSE),VLOOKUP(A52,'Female Mortality'!$A$6:$B$110,2,FALSE)))</f>
        <v>0.89600000000000002</v>
      </c>
      <c r="C52" s="20">
        <f t="shared" ca="1" si="0"/>
        <v>0.10399999999999998</v>
      </c>
      <c r="D52" s="106"/>
      <c r="E52" s="30">
        <f ca="1">PRODUCT($C$6:C52)</f>
        <v>4.9262830917147355E-9</v>
      </c>
      <c r="F52" s="30">
        <f ca="1">(1+Adj_Inf_Disc_Rat)^-(A52-Quotation!$B$12+1-Mort_Loading)*E52</f>
        <v>1.222742336012935E-9</v>
      </c>
      <c r="G52" s="30"/>
    </row>
    <row r="53" spans="1:7" ht="13.2" x14ac:dyDescent="0.25">
      <c r="A53" s="14">
        <f t="shared" ca="1" si="1"/>
        <v>114</v>
      </c>
      <c r="B53" s="23">
        <f ca="1">IF(OR(A53=0,B52=1),1,IF(Quotation!$B$2=Quotation!$F$5,VLOOKUP(A53,'Male Mortality'!$A$6:$B$110,2,FALSE),VLOOKUP(A53,'Female Mortality'!$A$6:$B$110,2,FALSE)))</f>
        <v>1</v>
      </c>
      <c r="C53" s="20">
        <f t="shared" ca="1" si="0"/>
        <v>0</v>
      </c>
      <c r="D53" s="106"/>
      <c r="E53" s="30">
        <f ca="1">PRODUCT($C$6:C53)</f>
        <v>0</v>
      </c>
      <c r="F53" s="30">
        <f ca="1">(1+Adj_Inf_Disc_Rat)^-(A53-Quotation!$B$12+1-Mort_Loading)*E53</f>
        <v>0</v>
      </c>
      <c r="G53" s="30"/>
    </row>
    <row r="54" spans="1:7" ht="13.2" x14ac:dyDescent="0.25">
      <c r="A54" s="14">
        <f t="shared" ca="1" si="1"/>
        <v>115</v>
      </c>
      <c r="B54" s="23">
        <f ca="1">IF(OR(A54=0,B53=1),1,IF(Quotation!$B$2=Quotation!$F$5,VLOOKUP(A54,'Male Mortality'!$A$6:$B$110,2,FALSE),VLOOKUP(A54,'Female Mortality'!$A$6:$B$110,2,FALSE)))</f>
        <v>1</v>
      </c>
      <c r="C54" s="20">
        <f t="shared" ca="1" si="0"/>
        <v>0</v>
      </c>
      <c r="D54" s="106"/>
      <c r="E54" s="30">
        <f ca="1">PRODUCT($C$6:C54)</f>
        <v>0</v>
      </c>
      <c r="F54" s="30">
        <f ca="1">(1+Adj_Inf_Disc_Rat)^-(A54-Quotation!$B$12+1-Mort_Loading)*E54</f>
        <v>0</v>
      </c>
      <c r="G54" s="30"/>
    </row>
    <row r="55" spans="1:7" ht="13.2" x14ac:dyDescent="0.25">
      <c r="A55" s="14">
        <f t="shared" ca="1" si="1"/>
        <v>116</v>
      </c>
      <c r="B55" s="23">
        <f ca="1">IF(OR(A55=0,B54=1),1,IF(Quotation!$B$2=Quotation!$F$5,VLOOKUP(A55,'Male Mortality'!$A$6:$B$110,2,FALSE),VLOOKUP(A55,'Female Mortality'!$A$6:$B$110,2,FALSE)))</f>
        <v>1</v>
      </c>
      <c r="C55" s="20">
        <f t="shared" ca="1" si="0"/>
        <v>0</v>
      </c>
      <c r="D55" s="106"/>
      <c r="E55" s="30">
        <f ca="1">PRODUCT($C$6:C55)</f>
        <v>0</v>
      </c>
      <c r="F55" s="30">
        <f ca="1">(1+Adj_Inf_Disc_Rat)^-(A55-Quotation!$B$12+1-Mort_Loading)*E55</f>
        <v>0</v>
      </c>
      <c r="G55" s="30"/>
    </row>
    <row r="56" spans="1:7" ht="13.2" x14ac:dyDescent="0.25">
      <c r="A56" s="14">
        <f t="shared" ca="1" si="1"/>
        <v>117</v>
      </c>
      <c r="B56" s="23">
        <f ca="1">IF(OR(A56=0,B55=1),1,IF(Quotation!$B$2=Quotation!$F$5,VLOOKUP(A56,'Male Mortality'!$A$6:$B$110,2,FALSE),VLOOKUP(A56,'Female Mortality'!$A$6:$B$110,2,FALSE)))</f>
        <v>1</v>
      </c>
      <c r="C56" s="20">
        <f t="shared" ca="1" si="0"/>
        <v>0</v>
      </c>
      <c r="D56" s="106"/>
      <c r="E56" s="30">
        <f ca="1">PRODUCT($C$6:C56)</f>
        <v>0</v>
      </c>
      <c r="F56" s="30">
        <f ca="1">(1+Adj_Inf_Disc_Rat)^-(A56-Quotation!$B$12+1-Mort_Loading)*E56</f>
        <v>0</v>
      </c>
      <c r="G56" s="30"/>
    </row>
    <row r="57" spans="1:7" ht="13.2" x14ac:dyDescent="0.25">
      <c r="A57" s="14">
        <f t="shared" ca="1" si="1"/>
        <v>118</v>
      </c>
      <c r="B57" s="23">
        <f ca="1">IF(OR(A57=0,B56=1),1,IF(Quotation!$B$2=Quotation!$F$5,VLOOKUP(A57,'Male Mortality'!$A$6:$B$110,2,FALSE),VLOOKUP(A57,'Female Mortality'!$A$6:$B$110,2,FALSE)))</f>
        <v>1</v>
      </c>
      <c r="C57" s="20">
        <f t="shared" ca="1" si="0"/>
        <v>0</v>
      </c>
      <c r="D57" s="106"/>
      <c r="E57" s="30">
        <f ca="1">PRODUCT($C$6:C57)</f>
        <v>0</v>
      </c>
      <c r="F57" s="30">
        <f ca="1">(1+Adj_Inf_Disc_Rat)^-(A57-Quotation!$B$12+1-Mort_Loading)*E57</f>
        <v>0</v>
      </c>
      <c r="G57" s="30"/>
    </row>
    <row r="58" spans="1:7" ht="13.2" x14ac:dyDescent="0.25">
      <c r="A58" s="14">
        <f t="shared" ca="1" si="1"/>
        <v>119</v>
      </c>
      <c r="B58" s="23">
        <f ca="1">IF(OR(A58=0,B57=1),1,IF(Quotation!$B$2=Quotation!$F$5,VLOOKUP(A58,'Male Mortality'!$A$6:$B$110,2,FALSE),VLOOKUP(A58,'Female Mortality'!$A$6:$B$110,2,FALSE)))</f>
        <v>1</v>
      </c>
      <c r="C58" s="20">
        <f t="shared" ca="1" si="0"/>
        <v>0</v>
      </c>
      <c r="D58" s="106"/>
      <c r="E58" s="30">
        <f ca="1">PRODUCT($C$6:C58)</f>
        <v>0</v>
      </c>
      <c r="F58" s="30">
        <f ca="1">(1+Adj_Inf_Disc_Rat)^-(A58-Quotation!$B$12+1-Mort_Loading)*E58</f>
        <v>0</v>
      </c>
      <c r="G58" s="30"/>
    </row>
    <row r="59" spans="1:7" ht="13.2" x14ac:dyDescent="0.25">
      <c r="A59" s="14">
        <f t="shared" ca="1" si="1"/>
        <v>120</v>
      </c>
      <c r="B59" s="23">
        <f ca="1">IF(OR(A59=0,B58=1),1,IF(Quotation!$B$2=Quotation!$F$5,VLOOKUP(A59,'Male Mortality'!$A$6:$B$110,2,FALSE),VLOOKUP(A59,'Female Mortality'!$A$6:$B$110,2,FALSE)))</f>
        <v>1</v>
      </c>
      <c r="C59" s="20">
        <f t="shared" ca="1" si="0"/>
        <v>0</v>
      </c>
      <c r="D59" s="106"/>
      <c r="E59" s="30">
        <f ca="1">PRODUCT($C$6:C59)</f>
        <v>0</v>
      </c>
      <c r="F59" s="30">
        <f ca="1">(1+Adj_Inf_Disc_Rat)^-(A59-Quotation!$B$12+1-Mort_Loading)*E59</f>
        <v>0</v>
      </c>
      <c r="G59" s="30"/>
    </row>
    <row r="60" spans="1:7" ht="13.2" x14ac:dyDescent="0.25">
      <c r="A60" s="14">
        <f t="shared" ca="1" si="1"/>
        <v>0</v>
      </c>
      <c r="B60" s="23">
        <f ca="1">IF(OR(A60=0,B59=1),1,IF(Quotation!$B$2=Quotation!$F$5,VLOOKUP(A60,'Male Mortality'!$A$6:$B$110,2,FALSE),VLOOKUP(A60,'Female Mortality'!$A$6:$B$110,2,FALSE)))</f>
        <v>1</v>
      </c>
      <c r="C60" s="20">
        <f t="shared" ca="1" si="0"/>
        <v>0</v>
      </c>
      <c r="D60" s="106"/>
      <c r="E60" s="30">
        <f ca="1">PRODUCT($C$6:C60)</f>
        <v>0</v>
      </c>
      <c r="F60" s="30">
        <f ca="1">(1+Adj_Inf_Disc_Rat)^-(A60-Quotation!$B$12+1-Mort_Loading)*E60</f>
        <v>0</v>
      </c>
      <c r="G60" s="30"/>
    </row>
    <row r="61" spans="1:7" ht="13.2" x14ac:dyDescent="0.25">
      <c r="A61" s="14">
        <f t="shared" ca="1" si="1"/>
        <v>0</v>
      </c>
      <c r="B61" s="23">
        <f ca="1">IF(OR(A61=0,B60=1),1,IF(Quotation!$B$2=Quotation!$F$5,VLOOKUP(A61,'Male Mortality'!$A$6:$B$110,2,FALSE),VLOOKUP(A61,'Female Mortality'!$A$6:$B$110,2,FALSE)))</f>
        <v>1</v>
      </c>
      <c r="C61" s="20">
        <f t="shared" ca="1" si="0"/>
        <v>0</v>
      </c>
      <c r="D61" s="106"/>
      <c r="E61" s="30">
        <f ca="1">PRODUCT($C$6:C61)</f>
        <v>0</v>
      </c>
      <c r="F61" s="30">
        <f ca="1">(1+Adj_Inf_Disc_Rat)^-(A61-Quotation!$B$12+1-Mort_Loading)*E61</f>
        <v>0</v>
      </c>
      <c r="G61" s="30"/>
    </row>
    <row r="62" spans="1:7" ht="13.2" x14ac:dyDescent="0.25">
      <c r="A62" s="14">
        <f t="shared" ca="1" si="1"/>
        <v>0</v>
      </c>
      <c r="B62" s="23">
        <f ca="1">IF(OR(A62=0,B61=1),1,IF(Quotation!$B$2=Quotation!$F$5,VLOOKUP(A62,'Male Mortality'!$A$6:$B$110,2,FALSE),VLOOKUP(A62,'Female Mortality'!$A$6:$B$110,2,FALSE)))</f>
        <v>1</v>
      </c>
      <c r="C62" s="20">
        <f t="shared" ca="1" si="0"/>
        <v>0</v>
      </c>
      <c r="D62" s="106"/>
      <c r="E62" s="30">
        <f ca="1">PRODUCT($C$6:C62)</f>
        <v>0</v>
      </c>
      <c r="F62" s="30">
        <f ca="1">(1+Adj_Inf_Disc_Rat)^-(A62-Quotation!$B$12+1-Mort_Loading)*E62</f>
        <v>0</v>
      </c>
      <c r="G62" s="30"/>
    </row>
    <row r="63" spans="1:7" ht="13.2" x14ac:dyDescent="0.25">
      <c r="A63" s="14">
        <f t="shared" ca="1" si="1"/>
        <v>0</v>
      </c>
      <c r="B63" s="23">
        <f ca="1">IF(OR(A63=0,B62=1),1,IF(Quotation!$B$2=Quotation!$F$5,VLOOKUP(A63,'Male Mortality'!$A$6:$B$110,2,FALSE),VLOOKUP(A63,'Female Mortality'!$A$6:$B$110,2,FALSE)))</f>
        <v>1</v>
      </c>
      <c r="C63" s="20">
        <f t="shared" ca="1" si="0"/>
        <v>0</v>
      </c>
      <c r="D63" s="106"/>
      <c r="E63" s="30">
        <f ca="1">PRODUCT($C$6:C63)</f>
        <v>0</v>
      </c>
      <c r="F63" s="30">
        <f ca="1">(1+Adj_Inf_Disc_Rat)^-(A63-Quotation!$B$12+1-Mort_Loading)*E63</f>
        <v>0</v>
      </c>
      <c r="G63" s="30"/>
    </row>
    <row r="64" spans="1:7" ht="13.2" x14ac:dyDescent="0.25">
      <c r="A64" s="14">
        <f t="shared" ca="1" si="1"/>
        <v>0</v>
      </c>
      <c r="B64" s="23">
        <f ca="1">IF(OR(A64=0,B63=1),1,IF(Quotation!$B$2=Quotation!$F$5,VLOOKUP(A64,'Male Mortality'!$A$6:$B$110,2,FALSE),VLOOKUP(A64,'Female Mortality'!$A$6:$B$110,2,FALSE)))</f>
        <v>1</v>
      </c>
      <c r="C64" s="20">
        <f t="shared" ca="1" si="0"/>
        <v>0</v>
      </c>
      <c r="D64" s="106"/>
      <c r="E64" s="30">
        <f ca="1">PRODUCT($C$6:C64)</f>
        <v>0</v>
      </c>
      <c r="F64" s="30">
        <f ca="1">(1+Adj_Inf_Disc_Rat)^-(A64-Quotation!$B$12+1-Mort_Loading)*E64</f>
        <v>0</v>
      </c>
      <c r="G64" s="30"/>
    </row>
    <row r="65" spans="1:7" ht="13.2" x14ac:dyDescent="0.25">
      <c r="A65" s="14">
        <f t="shared" ca="1" si="1"/>
        <v>0</v>
      </c>
      <c r="B65" s="23">
        <f ca="1">IF(OR(A65=0,B64=1),1,IF(Quotation!$B$2=Quotation!$F$5,VLOOKUP(A65,'Male Mortality'!$A$6:$B$110,2,FALSE),VLOOKUP(A65,'Female Mortality'!$A$6:$B$110,2,FALSE)))</f>
        <v>1</v>
      </c>
      <c r="C65" s="20">
        <f t="shared" ca="1" si="0"/>
        <v>0</v>
      </c>
      <c r="D65" s="106"/>
      <c r="E65" s="30">
        <f ca="1">PRODUCT($C$6:C65)</f>
        <v>0</v>
      </c>
      <c r="F65" s="30">
        <f ca="1">(1+Adj_Inf_Disc_Rat)^-(A65-Quotation!$B$12+1-Mort_Loading)*E65</f>
        <v>0</v>
      </c>
      <c r="G65" s="30"/>
    </row>
    <row r="66" spans="1:7" ht="13.2" x14ac:dyDescent="0.25">
      <c r="A66" s="14">
        <f t="shared" ca="1" si="1"/>
        <v>0</v>
      </c>
      <c r="B66" s="23">
        <f ca="1">IF(OR(A66=0,B65=1),1,IF(Quotation!$B$2=Quotation!$F$5,VLOOKUP(A66,'Male Mortality'!$A$6:$B$110,2,FALSE),VLOOKUP(A66,'Female Mortality'!$A$6:$B$110,2,FALSE)))</f>
        <v>1</v>
      </c>
      <c r="C66" s="20">
        <f t="shared" ca="1" si="0"/>
        <v>0</v>
      </c>
      <c r="D66" s="106"/>
      <c r="E66" s="30">
        <f ca="1">PRODUCT($C$6:C66)</f>
        <v>0</v>
      </c>
      <c r="F66" s="30">
        <f ca="1">(1+Adj_Inf_Disc_Rat)^-(A66-Quotation!$B$12+1-Mort_Loading)*E66</f>
        <v>0</v>
      </c>
      <c r="G66" s="30"/>
    </row>
    <row r="67" spans="1:7" ht="13.2" x14ac:dyDescent="0.25">
      <c r="A67" s="14">
        <f t="shared" ca="1" si="1"/>
        <v>0</v>
      </c>
      <c r="B67" s="23">
        <f ca="1">IF(OR(A67=0,B66=1),1,IF(Quotation!$B$2=Quotation!$F$5,VLOOKUP(A67,'Male Mortality'!$A$6:$B$110,2,FALSE),VLOOKUP(A67,'Female Mortality'!$A$6:$B$110,2,FALSE)))</f>
        <v>1</v>
      </c>
      <c r="C67" s="20">
        <f t="shared" ca="1" si="0"/>
        <v>0</v>
      </c>
      <c r="D67" s="106"/>
      <c r="E67" s="30">
        <f ca="1">PRODUCT($C$6:C67)</f>
        <v>0</v>
      </c>
      <c r="F67" s="30">
        <f ca="1">(1+Adj_Inf_Disc_Rat)^-(A67-Quotation!$B$12+1-Mort_Loading)*E67</f>
        <v>0</v>
      </c>
      <c r="G67" s="30"/>
    </row>
    <row r="68" spans="1:7" ht="13.2" x14ac:dyDescent="0.25">
      <c r="A68" s="14">
        <f t="shared" ca="1" si="1"/>
        <v>0</v>
      </c>
      <c r="B68" s="23">
        <f ca="1">IF(OR(A68=0,B67=1),1,IF(Quotation!$B$2=Quotation!$F$5,VLOOKUP(A68,'Male Mortality'!$A$6:$B$110,2,FALSE),VLOOKUP(A68,'Female Mortality'!$A$6:$B$110,2,FALSE)))</f>
        <v>1</v>
      </c>
      <c r="C68" s="20">
        <f t="shared" ca="1" si="0"/>
        <v>0</v>
      </c>
      <c r="D68" s="106"/>
      <c r="E68" s="30">
        <f ca="1">PRODUCT($C$6:C68)</f>
        <v>0</v>
      </c>
      <c r="F68" s="30">
        <f ca="1">(1+Adj_Inf_Disc_Rat)^-(A68-Quotation!$B$12+1-Mort_Loading)*E68</f>
        <v>0</v>
      </c>
      <c r="G68" s="30"/>
    </row>
    <row r="69" spans="1:7" ht="13.2" x14ac:dyDescent="0.25">
      <c r="A69" s="14">
        <f t="shared" ca="1" si="1"/>
        <v>0</v>
      </c>
      <c r="B69" s="23">
        <f ca="1">IF(OR(A69=0,B68=1),1,IF(Quotation!$B$2=Quotation!$F$5,VLOOKUP(A69,'Male Mortality'!$A$6:$B$110,2,FALSE),VLOOKUP(A69,'Female Mortality'!$A$6:$B$110,2,FALSE)))</f>
        <v>1</v>
      </c>
      <c r="C69" s="20">
        <f t="shared" ca="1" si="0"/>
        <v>0</v>
      </c>
      <c r="D69" s="106"/>
      <c r="E69" s="30">
        <f ca="1">PRODUCT($C$6:C69)</f>
        <v>0</v>
      </c>
      <c r="F69" s="30">
        <f ca="1">(1+Adj_Inf_Disc_Rat)^-(A69-Quotation!$B$12+1-Mort_Loading)*E69</f>
        <v>0</v>
      </c>
      <c r="G69" s="30"/>
    </row>
    <row r="70" spans="1:7" ht="13.2" x14ac:dyDescent="0.25">
      <c r="A70" s="14">
        <f t="shared" ca="1" si="1"/>
        <v>0</v>
      </c>
      <c r="B70" s="23">
        <f ca="1">IF(OR(A70=0,B69=1),1,IF(Quotation!$B$2=Quotation!$F$5,VLOOKUP(A70,'Male Mortality'!$A$6:$B$110,2,FALSE),VLOOKUP(A70,'Female Mortality'!$A$6:$B$110,2,FALSE)))</f>
        <v>1</v>
      </c>
      <c r="C70" s="20">
        <f t="shared" ca="1" si="0"/>
        <v>0</v>
      </c>
      <c r="D70" s="106"/>
      <c r="E70" s="30">
        <f ca="1">PRODUCT($C$6:C70)</f>
        <v>0</v>
      </c>
      <c r="F70" s="30">
        <f ca="1">(1+Adj_Inf_Disc_Rat)^-(A70-Quotation!$B$12+1-Mort_Loading)*E70</f>
        <v>0</v>
      </c>
      <c r="G70" s="30"/>
    </row>
    <row r="71" spans="1:7" ht="13.2" x14ac:dyDescent="0.25">
      <c r="A71" s="14">
        <f t="shared" ca="1" si="1"/>
        <v>0</v>
      </c>
      <c r="B71" s="23">
        <f ca="1">IF(OR(A71=0,B70=1),1,IF(Quotation!$B$2=Quotation!$F$5,VLOOKUP(A71,'Male Mortality'!$A$6:$B$110,2,FALSE),VLOOKUP(A71,'Female Mortality'!$A$6:$B$110,2,FALSE)))</f>
        <v>1</v>
      </c>
      <c r="C71" s="20">
        <f t="shared" ref="C71:C109" ca="1" si="2">1-B71</f>
        <v>0</v>
      </c>
      <c r="D71" s="106"/>
      <c r="E71" s="30">
        <f ca="1">PRODUCT($C$6:C71)</f>
        <v>0</v>
      </c>
      <c r="F71" s="30">
        <f ca="1">(1+Adj_Inf_Disc_Rat)^-(A71-Quotation!$B$12+1-Mort_Loading)*E71</f>
        <v>0</v>
      </c>
      <c r="G71" s="30"/>
    </row>
    <row r="72" spans="1:7" ht="13.2" x14ac:dyDescent="0.25">
      <c r="A72" s="14">
        <f t="shared" ref="A72:A109" ca="1" si="3">IF(A71&lt;20,0,IF((A71+1)&gt;120,0,A71+1))</f>
        <v>0</v>
      </c>
      <c r="B72" s="23">
        <f ca="1">IF(OR(A72=0,B71=1),1,IF(Quotation!$B$2=Quotation!$F$5,VLOOKUP(A72,'Male Mortality'!$A$6:$B$110,2,FALSE),VLOOKUP(A72,'Female Mortality'!$A$6:$B$110,2,FALSE)))</f>
        <v>1</v>
      </c>
      <c r="C72" s="20">
        <f t="shared" ca="1" si="2"/>
        <v>0</v>
      </c>
      <c r="D72" s="106"/>
      <c r="E72" s="30">
        <f ca="1">PRODUCT($C$6:C72)</f>
        <v>0</v>
      </c>
      <c r="F72" s="30">
        <f ca="1">(1+Adj_Inf_Disc_Rat)^-(A72-Quotation!$B$12+1-Mort_Loading)*E72</f>
        <v>0</v>
      </c>
      <c r="G72" s="30"/>
    </row>
    <row r="73" spans="1:7" ht="13.2" x14ac:dyDescent="0.25">
      <c r="A73" s="14">
        <f t="shared" ca="1" si="3"/>
        <v>0</v>
      </c>
      <c r="B73" s="23">
        <f ca="1">IF(OR(A73=0,B72=1),1,IF(Quotation!$B$2=Quotation!$F$5,VLOOKUP(A73,'Male Mortality'!$A$6:$B$110,2,FALSE),VLOOKUP(A73,'Female Mortality'!$A$6:$B$110,2,FALSE)))</f>
        <v>1</v>
      </c>
      <c r="C73" s="20">
        <f t="shared" ca="1" si="2"/>
        <v>0</v>
      </c>
      <c r="D73" s="106"/>
      <c r="E73" s="30">
        <f ca="1">PRODUCT($C$6:C73)</f>
        <v>0</v>
      </c>
      <c r="F73" s="30">
        <f ca="1">(1+Adj_Inf_Disc_Rat)^-(A73-Quotation!$B$12+1-Mort_Loading)*E73</f>
        <v>0</v>
      </c>
      <c r="G73" s="30"/>
    </row>
    <row r="74" spans="1:7" ht="13.2" x14ac:dyDescent="0.25">
      <c r="A74" s="14">
        <f t="shared" ca="1" si="3"/>
        <v>0</v>
      </c>
      <c r="B74" s="23">
        <f ca="1">IF(OR(A74=0,B73=1),1,IF(Quotation!$B$2=Quotation!$F$5,VLOOKUP(A74,'Male Mortality'!$A$6:$B$110,2,FALSE),VLOOKUP(A74,'Female Mortality'!$A$6:$B$110,2,FALSE)))</f>
        <v>1</v>
      </c>
      <c r="C74" s="20">
        <f t="shared" ca="1" si="2"/>
        <v>0</v>
      </c>
      <c r="D74" s="106"/>
      <c r="E74" s="30">
        <f ca="1">PRODUCT($C$6:C74)</f>
        <v>0</v>
      </c>
      <c r="F74" s="30">
        <f ca="1">(1+Adj_Inf_Disc_Rat)^-(A74-Quotation!$B$12+1-Mort_Loading)*E74</f>
        <v>0</v>
      </c>
      <c r="G74" s="30"/>
    </row>
    <row r="75" spans="1:7" ht="13.2" x14ac:dyDescent="0.25">
      <c r="A75" s="14">
        <f t="shared" ca="1" si="3"/>
        <v>0</v>
      </c>
      <c r="B75" s="23">
        <f ca="1">IF(OR(A75=0,B74=1),1,IF(Quotation!$B$2=Quotation!$F$5,VLOOKUP(A75,'Male Mortality'!$A$6:$B$110,2,FALSE),VLOOKUP(A75,'Female Mortality'!$A$6:$B$110,2,FALSE)))</f>
        <v>1</v>
      </c>
      <c r="C75" s="20">
        <f t="shared" ca="1" si="2"/>
        <v>0</v>
      </c>
      <c r="D75" s="106"/>
      <c r="E75" s="30">
        <f ca="1">PRODUCT($C$6:C75)</f>
        <v>0</v>
      </c>
      <c r="F75" s="30">
        <f ca="1">(1+Adj_Inf_Disc_Rat)^-(A75-Quotation!$B$12+1-Mort_Loading)*E75</f>
        <v>0</v>
      </c>
      <c r="G75" s="30"/>
    </row>
    <row r="76" spans="1:7" ht="13.2" x14ac:dyDescent="0.25">
      <c r="A76" s="14">
        <f t="shared" ca="1" si="3"/>
        <v>0</v>
      </c>
      <c r="B76" s="23">
        <f ca="1">IF(OR(A76=0,B75=1),1,IF(Quotation!$B$2=Quotation!$F$5,VLOOKUP(A76,'Male Mortality'!$A$6:$B$110,2,FALSE),VLOOKUP(A76,'Female Mortality'!$A$6:$B$110,2,FALSE)))</f>
        <v>1</v>
      </c>
      <c r="C76" s="20">
        <f t="shared" ca="1" si="2"/>
        <v>0</v>
      </c>
      <c r="D76" s="106"/>
      <c r="E76" s="30">
        <f ca="1">PRODUCT($C$6:C76)</f>
        <v>0</v>
      </c>
      <c r="F76" s="30">
        <f ca="1">(1+Adj_Inf_Disc_Rat)^-(A76-Quotation!$B$12+1-Mort_Loading)*E76</f>
        <v>0</v>
      </c>
      <c r="G76" s="30"/>
    </row>
    <row r="77" spans="1:7" ht="13.2" x14ac:dyDescent="0.25">
      <c r="A77" s="14">
        <f t="shared" ca="1" si="3"/>
        <v>0</v>
      </c>
      <c r="B77" s="23">
        <f ca="1">IF(OR(A77=0,B76=1),1,IF(Quotation!$B$2=Quotation!$F$5,VLOOKUP(A77,'Male Mortality'!$A$6:$B$110,2,FALSE),VLOOKUP(A77,'Female Mortality'!$A$6:$B$110,2,FALSE)))</f>
        <v>1</v>
      </c>
      <c r="C77" s="20">
        <f t="shared" ca="1" si="2"/>
        <v>0</v>
      </c>
      <c r="D77" s="106"/>
      <c r="E77" s="30">
        <f ca="1">PRODUCT($C$6:C77)</f>
        <v>0</v>
      </c>
      <c r="F77" s="30">
        <f ca="1">(1+Adj_Inf_Disc_Rat)^-(A77-Quotation!$B$12+1-Mort_Loading)*E77</f>
        <v>0</v>
      </c>
      <c r="G77" s="30"/>
    </row>
    <row r="78" spans="1:7" ht="13.2" x14ac:dyDescent="0.25">
      <c r="A78" s="14">
        <f t="shared" ca="1" si="3"/>
        <v>0</v>
      </c>
      <c r="B78" s="23">
        <f ca="1">IF(OR(A78=0,B77=1),1,IF(Quotation!$B$2=Quotation!$F$5,VLOOKUP(A78,'Male Mortality'!$A$6:$B$110,2,FALSE),VLOOKUP(A78,'Female Mortality'!$A$6:$B$110,2,FALSE)))</f>
        <v>1</v>
      </c>
      <c r="C78" s="20">
        <f t="shared" ca="1" si="2"/>
        <v>0</v>
      </c>
      <c r="D78" s="106"/>
      <c r="E78" s="30">
        <f ca="1">PRODUCT($C$6:C78)</f>
        <v>0</v>
      </c>
      <c r="F78" s="30">
        <f ca="1">(1+Adj_Inf_Disc_Rat)^-(A78-Quotation!$B$12+1-Mort_Loading)*E78</f>
        <v>0</v>
      </c>
      <c r="G78" s="30"/>
    </row>
    <row r="79" spans="1:7" ht="13.2" x14ac:dyDescent="0.25">
      <c r="A79" s="14">
        <f t="shared" ca="1" si="3"/>
        <v>0</v>
      </c>
      <c r="B79" s="23">
        <f ca="1">IF(OR(A79=0,B78=1),1,IF(Quotation!$B$2=Quotation!$F$5,VLOOKUP(A79,'Male Mortality'!$A$6:$B$110,2,FALSE),VLOOKUP(A79,'Female Mortality'!$A$6:$B$110,2,FALSE)))</f>
        <v>1</v>
      </c>
      <c r="C79" s="20">
        <f t="shared" ca="1" si="2"/>
        <v>0</v>
      </c>
      <c r="D79" s="106"/>
      <c r="E79" s="30">
        <f ca="1">PRODUCT($C$6:C79)</f>
        <v>0</v>
      </c>
      <c r="F79" s="30">
        <f ca="1">(1+Adj_Inf_Disc_Rat)^-(A79-Quotation!$B$12+1-Mort_Loading)*E79</f>
        <v>0</v>
      </c>
      <c r="G79" s="30"/>
    </row>
    <row r="80" spans="1:7" ht="13.2" x14ac:dyDescent="0.25">
      <c r="A80" s="14">
        <f t="shared" ca="1" si="3"/>
        <v>0</v>
      </c>
      <c r="B80" s="23">
        <f ca="1">IF(OR(A80=0,B79=1),1,IF(Quotation!$B$2=Quotation!$F$5,VLOOKUP(A80,'Male Mortality'!$A$6:$B$110,2,FALSE),VLOOKUP(A80,'Female Mortality'!$A$6:$B$110,2,FALSE)))</f>
        <v>1</v>
      </c>
      <c r="C80" s="20">
        <f t="shared" ca="1" si="2"/>
        <v>0</v>
      </c>
      <c r="D80" s="106"/>
      <c r="E80" s="30">
        <f ca="1">PRODUCT($C$6:C80)</f>
        <v>0</v>
      </c>
      <c r="F80" s="30">
        <f ca="1">(1+Adj_Inf_Disc_Rat)^-(A80-Quotation!$B$12+1-Mort_Loading)*E80</f>
        <v>0</v>
      </c>
      <c r="G80" s="30"/>
    </row>
    <row r="81" spans="1:7" ht="13.2" x14ac:dyDescent="0.25">
      <c r="A81" s="14">
        <f t="shared" ca="1" si="3"/>
        <v>0</v>
      </c>
      <c r="B81" s="23">
        <f ca="1">IF(OR(A81=0,B80=1),1,IF(Quotation!$B$2=Quotation!$F$5,VLOOKUP(A81,'Male Mortality'!$A$6:$B$110,2,FALSE),VLOOKUP(A81,'Female Mortality'!$A$6:$B$110,2,FALSE)))</f>
        <v>1</v>
      </c>
      <c r="C81" s="20">
        <f t="shared" ca="1" si="2"/>
        <v>0</v>
      </c>
      <c r="D81" s="106"/>
      <c r="E81" s="30">
        <f ca="1">PRODUCT($C$6:C81)</f>
        <v>0</v>
      </c>
      <c r="F81" s="30">
        <f ca="1">(1+Adj_Inf_Disc_Rat)^-(A81-Quotation!$B$12+1-Mort_Loading)*E81</f>
        <v>0</v>
      </c>
      <c r="G81" s="30"/>
    </row>
    <row r="82" spans="1:7" ht="13.2" x14ac:dyDescent="0.25">
      <c r="A82" s="14">
        <f t="shared" ca="1" si="3"/>
        <v>0</v>
      </c>
      <c r="B82" s="23">
        <f ca="1">IF(OR(A82=0,B81=1),1,IF(Quotation!$B$2=Quotation!$F$5,VLOOKUP(A82,'Male Mortality'!$A$6:$B$110,2,FALSE),VLOOKUP(A82,'Female Mortality'!$A$6:$B$110,2,FALSE)))</f>
        <v>1</v>
      </c>
      <c r="C82" s="20">
        <f t="shared" ca="1" si="2"/>
        <v>0</v>
      </c>
      <c r="D82" s="106"/>
      <c r="E82" s="30">
        <f ca="1">PRODUCT($C$6:C82)</f>
        <v>0</v>
      </c>
      <c r="F82" s="30">
        <f ca="1">(1+Adj_Inf_Disc_Rat)^-(A82-Quotation!$B$12+1-Mort_Loading)*E82</f>
        <v>0</v>
      </c>
      <c r="G82" s="30"/>
    </row>
    <row r="83" spans="1:7" ht="13.2" x14ac:dyDescent="0.25">
      <c r="A83" s="14">
        <f t="shared" ca="1" si="3"/>
        <v>0</v>
      </c>
      <c r="B83" s="23">
        <f ca="1">IF(OR(A83=0,B82=1),1,IF(Quotation!$B$2=Quotation!$F$5,VLOOKUP(A83,'Male Mortality'!$A$6:$B$110,2,FALSE),VLOOKUP(A83,'Female Mortality'!$A$6:$B$110,2,FALSE)))</f>
        <v>1</v>
      </c>
      <c r="C83" s="20">
        <f t="shared" ca="1" si="2"/>
        <v>0</v>
      </c>
      <c r="D83" s="106"/>
      <c r="E83" s="30">
        <f ca="1">PRODUCT($C$6:C83)</f>
        <v>0</v>
      </c>
      <c r="F83" s="30">
        <f ca="1">(1+Adj_Inf_Disc_Rat)^-(A83-Quotation!$B$12+1-Mort_Loading)*E83</f>
        <v>0</v>
      </c>
      <c r="G83" s="30"/>
    </row>
    <row r="84" spans="1:7" ht="13.2" x14ac:dyDescent="0.25">
      <c r="A84" s="14">
        <f t="shared" ca="1" si="3"/>
        <v>0</v>
      </c>
      <c r="B84" s="23">
        <f ca="1">IF(OR(A84=0,B83=1),1,IF(Quotation!$B$2=Quotation!$F$5,VLOOKUP(A84,'Male Mortality'!$A$6:$B$110,2,FALSE),VLOOKUP(A84,'Female Mortality'!$A$6:$B$110,2,FALSE)))</f>
        <v>1</v>
      </c>
      <c r="C84" s="20">
        <f t="shared" ca="1" si="2"/>
        <v>0</v>
      </c>
      <c r="D84" s="106"/>
      <c r="E84" s="30">
        <f ca="1">PRODUCT($C$6:C84)</f>
        <v>0</v>
      </c>
      <c r="F84" s="30">
        <f ca="1">(1+Adj_Inf_Disc_Rat)^-(A84-Quotation!$B$12+1-Mort_Loading)*E84</f>
        <v>0</v>
      </c>
      <c r="G84" s="30"/>
    </row>
    <row r="85" spans="1:7" ht="13.2" x14ac:dyDescent="0.25">
      <c r="A85" s="14">
        <f t="shared" ca="1" si="3"/>
        <v>0</v>
      </c>
      <c r="B85" s="23">
        <f ca="1">IF(OR(A85=0,B84=1),1,IF(Quotation!$B$2=Quotation!$F$5,VLOOKUP(A85,'Male Mortality'!$A$6:$B$110,2,FALSE),VLOOKUP(A85,'Female Mortality'!$A$6:$B$110,2,FALSE)))</f>
        <v>1</v>
      </c>
      <c r="C85" s="20">
        <f t="shared" ca="1" si="2"/>
        <v>0</v>
      </c>
      <c r="D85" s="106"/>
      <c r="E85" s="30">
        <f ca="1">PRODUCT($C$6:C85)</f>
        <v>0</v>
      </c>
      <c r="F85" s="30">
        <f ca="1">(1+Adj_Inf_Disc_Rat)^-(A85-Quotation!$B$12+1-Mort_Loading)*E85</f>
        <v>0</v>
      </c>
      <c r="G85" s="30"/>
    </row>
    <row r="86" spans="1:7" ht="13.2" x14ac:dyDescent="0.25">
      <c r="A86" s="14">
        <f t="shared" ca="1" si="3"/>
        <v>0</v>
      </c>
      <c r="B86" s="23">
        <f ca="1">IF(OR(A86=0,B85=1),1,IF(Quotation!$B$2=Quotation!$F$5,VLOOKUP(A86,'Male Mortality'!$A$6:$B$110,2,FALSE),VLOOKUP(A86,'Female Mortality'!$A$6:$B$110,2,FALSE)))</f>
        <v>1</v>
      </c>
      <c r="C86" s="20">
        <f t="shared" ca="1" si="2"/>
        <v>0</v>
      </c>
      <c r="D86" s="106"/>
      <c r="E86" s="30">
        <f ca="1">PRODUCT($C$6:C86)</f>
        <v>0</v>
      </c>
      <c r="F86" s="30">
        <f ca="1">(1+Adj_Inf_Disc_Rat)^-(A86-Quotation!$B$12+1-Mort_Loading)*E86</f>
        <v>0</v>
      </c>
      <c r="G86" s="30"/>
    </row>
    <row r="87" spans="1:7" ht="13.2" x14ac:dyDescent="0.25">
      <c r="A87" s="14">
        <f t="shared" ca="1" si="3"/>
        <v>0</v>
      </c>
      <c r="B87" s="23">
        <f ca="1">IF(OR(A87=0,B86=1),1,IF(Quotation!$B$2=Quotation!$F$5,VLOOKUP(A87,'Male Mortality'!$A$6:$B$110,2,FALSE),VLOOKUP(A87,'Female Mortality'!$A$6:$B$110,2,FALSE)))</f>
        <v>1</v>
      </c>
      <c r="C87" s="20">
        <f t="shared" ca="1" si="2"/>
        <v>0</v>
      </c>
      <c r="D87" s="106"/>
      <c r="E87" s="30">
        <f ca="1">PRODUCT($C$6:C87)</f>
        <v>0</v>
      </c>
      <c r="F87" s="30">
        <f ca="1">(1+Adj_Inf_Disc_Rat)^-(A87-Quotation!$B$12+1-Mort_Loading)*E87</f>
        <v>0</v>
      </c>
      <c r="G87" s="30"/>
    </row>
    <row r="88" spans="1:7" ht="13.2" x14ac:dyDescent="0.25">
      <c r="A88" s="14">
        <f t="shared" ca="1" si="3"/>
        <v>0</v>
      </c>
      <c r="B88" s="23">
        <f ca="1">IF(OR(A88=0,B87=1),1,IF(Quotation!$B$2=Quotation!$F$5,VLOOKUP(A88,'Male Mortality'!$A$6:$B$110,2,FALSE),VLOOKUP(A88,'Female Mortality'!$A$6:$B$110,2,FALSE)))</f>
        <v>1</v>
      </c>
      <c r="C88" s="20">
        <f t="shared" ca="1" si="2"/>
        <v>0</v>
      </c>
      <c r="D88" s="106"/>
      <c r="E88" s="30">
        <f ca="1">PRODUCT($C$6:C88)</f>
        <v>0</v>
      </c>
      <c r="F88" s="30">
        <f ca="1">(1+Adj_Inf_Disc_Rat)^-(A88-Quotation!$B$12+1-Mort_Loading)*E88</f>
        <v>0</v>
      </c>
      <c r="G88" s="30"/>
    </row>
    <row r="89" spans="1:7" ht="13.2" x14ac:dyDescent="0.25">
      <c r="A89" s="14">
        <f t="shared" ca="1" si="3"/>
        <v>0</v>
      </c>
      <c r="B89" s="23">
        <f ca="1">IF(OR(A89=0,B88=1),1,IF(Quotation!$B$2=Quotation!$F$5,VLOOKUP(A89,'Male Mortality'!$A$6:$B$110,2,FALSE),VLOOKUP(A89,'Female Mortality'!$A$6:$B$110,2,FALSE)))</f>
        <v>1</v>
      </c>
      <c r="C89" s="20">
        <f t="shared" ca="1" si="2"/>
        <v>0</v>
      </c>
      <c r="D89" s="106"/>
      <c r="E89" s="30">
        <f ca="1">PRODUCT($C$6:C89)</f>
        <v>0</v>
      </c>
      <c r="F89" s="30">
        <f ca="1">(1+Adj_Inf_Disc_Rat)^-(A89-Quotation!$B$12+1-Mort_Loading)*E89</f>
        <v>0</v>
      </c>
      <c r="G89" s="30"/>
    </row>
    <row r="90" spans="1:7" ht="13.2" x14ac:dyDescent="0.25">
      <c r="A90" s="14">
        <f t="shared" ca="1" si="3"/>
        <v>0</v>
      </c>
      <c r="B90" s="23">
        <f ca="1">IF(OR(A90=0,B89=1),1,IF(Quotation!$B$2=Quotation!$F$5,VLOOKUP(A90,'Male Mortality'!$A$6:$B$110,2,FALSE),VLOOKUP(A90,'Female Mortality'!$A$6:$B$110,2,FALSE)))</f>
        <v>1</v>
      </c>
      <c r="C90" s="20">
        <f t="shared" ca="1" si="2"/>
        <v>0</v>
      </c>
      <c r="D90" s="106"/>
      <c r="E90" s="30">
        <f ca="1">PRODUCT($C$6:C90)</f>
        <v>0</v>
      </c>
      <c r="F90" s="30">
        <f ca="1">(1+Adj_Inf_Disc_Rat)^-(A90-Quotation!$B$12+1-Mort_Loading)*E90</f>
        <v>0</v>
      </c>
      <c r="G90" s="30"/>
    </row>
    <row r="91" spans="1:7" ht="13.2" x14ac:dyDescent="0.25">
      <c r="A91" s="14">
        <f t="shared" ca="1" si="3"/>
        <v>0</v>
      </c>
      <c r="B91" s="23">
        <f ca="1">IF(OR(A91=0,B90=1),1,IF(Quotation!$B$2=Quotation!$F$5,VLOOKUP(A91,'Male Mortality'!$A$6:$B$110,2,FALSE),VLOOKUP(A91,'Female Mortality'!$A$6:$B$110,2,FALSE)))</f>
        <v>1</v>
      </c>
      <c r="C91" s="20">
        <f t="shared" ca="1" si="2"/>
        <v>0</v>
      </c>
      <c r="D91" s="106"/>
      <c r="E91" s="30">
        <f ca="1">PRODUCT($C$6:C91)</f>
        <v>0</v>
      </c>
      <c r="F91" s="30">
        <f ca="1">(1+Adj_Inf_Disc_Rat)^-(A91-Quotation!$B$12+1-Mort_Loading)*E91</f>
        <v>0</v>
      </c>
      <c r="G91" s="30"/>
    </row>
    <row r="92" spans="1:7" ht="13.2" x14ac:dyDescent="0.25">
      <c r="A92" s="14">
        <f t="shared" ca="1" si="3"/>
        <v>0</v>
      </c>
      <c r="B92" s="23">
        <f ca="1">IF(OR(A92=0,B91=1),1,IF(Quotation!$B$2=Quotation!$F$5,VLOOKUP(A92,'Male Mortality'!$A$6:$B$110,2,FALSE),VLOOKUP(A92,'Female Mortality'!$A$6:$B$110,2,FALSE)))</f>
        <v>1</v>
      </c>
      <c r="C92" s="20">
        <f t="shared" ca="1" si="2"/>
        <v>0</v>
      </c>
      <c r="D92" s="106"/>
      <c r="E92" s="30">
        <f ca="1">PRODUCT($C$6:C92)</f>
        <v>0</v>
      </c>
      <c r="F92" s="30">
        <f ca="1">(1+Adj_Inf_Disc_Rat)^-(A92-Quotation!$B$12+1-Mort_Loading)*E92</f>
        <v>0</v>
      </c>
      <c r="G92" s="30"/>
    </row>
    <row r="93" spans="1:7" ht="13.2" x14ac:dyDescent="0.25">
      <c r="A93" s="14">
        <f t="shared" ca="1" si="3"/>
        <v>0</v>
      </c>
      <c r="B93" s="23">
        <f ca="1">IF(OR(A93=0,B92=1),1,IF(Quotation!$B$2=Quotation!$F$5,VLOOKUP(A93,'Male Mortality'!$A$6:$B$110,2,FALSE),VLOOKUP(A93,'Female Mortality'!$A$6:$B$110,2,FALSE)))</f>
        <v>1</v>
      </c>
      <c r="C93" s="20">
        <f t="shared" ca="1" si="2"/>
        <v>0</v>
      </c>
      <c r="D93" s="106"/>
      <c r="E93" s="30">
        <f ca="1">PRODUCT($C$6:C93)</f>
        <v>0</v>
      </c>
      <c r="F93" s="30">
        <f ca="1">(1+Adj_Inf_Disc_Rat)^-(A93-Quotation!$B$12+1-Mort_Loading)*E93</f>
        <v>0</v>
      </c>
      <c r="G93" s="30"/>
    </row>
    <row r="94" spans="1:7" ht="13.2" x14ac:dyDescent="0.25">
      <c r="A94" s="14">
        <f t="shared" ca="1" si="3"/>
        <v>0</v>
      </c>
      <c r="B94" s="23">
        <f ca="1">IF(OR(A94=0,B93=1),1,IF(Quotation!$B$2=Quotation!$F$5,VLOOKUP(A94,'Male Mortality'!$A$6:$B$110,2,FALSE),VLOOKUP(A94,'Female Mortality'!$A$6:$B$110,2,FALSE)))</f>
        <v>1</v>
      </c>
      <c r="C94" s="20">
        <f t="shared" ca="1" si="2"/>
        <v>0</v>
      </c>
      <c r="D94" s="106"/>
      <c r="E94" s="30">
        <f ca="1">PRODUCT($C$6:C94)</f>
        <v>0</v>
      </c>
      <c r="F94" s="30">
        <f ca="1">(1+Adj_Inf_Disc_Rat)^-(A94-Quotation!$B$12+1-Mort_Loading)*E94</f>
        <v>0</v>
      </c>
      <c r="G94" s="30"/>
    </row>
    <row r="95" spans="1:7" ht="13.2" x14ac:dyDescent="0.25">
      <c r="A95" s="14">
        <f t="shared" ca="1" si="3"/>
        <v>0</v>
      </c>
      <c r="B95" s="23">
        <f ca="1">IF(OR(A95=0,B94=1),1,IF(Quotation!$B$2=Quotation!$F$5,VLOOKUP(A95,'Male Mortality'!$A$6:$B$110,2,FALSE),VLOOKUP(A95,'Female Mortality'!$A$6:$B$110,2,FALSE)))</f>
        <v>1</v>
      </c>
      <c r="C95" s="20">
        <f t="shared" ca="1" si="2"/>
        <v>0</v>
      </c>
      <c r="D95" s="106"/>
      <c r="E95" s="30">
        <f ca="1">PRODUCT($C$6:C95)</f>
        <v>0</v>
      </c>
      <c r="F95" s="30">
        <f ca="1">(1+Adj_Inf_Disc_Rat)^-(A95-Quotation!$B$12+1-Mort_Loading)*E95</f>
        <v>0</v>
      </c>
      <c r="G95" s="30"/>
    </row>
    <row r="96" spans="1:7" ht="13.2" x14ac:dyDescent="0.25">
      <c r="A96" s="14">
        <f t="shared" ca="1" si="3"/>
        <v>0</v>
      </c>
      <c r="B96" s="23">
        <f ca="1">IF(OR(A96=0,B95=1),1,IF(Quotation!$B$2=Quotation!$F$5,VLOOKUP(A96,'Male Mortality'!$A$6:$B$110,2,FALSE),VLOOKUP(A96,'Female Mortality'!$A$6:$B$110,2,FALSE)))</f>
        <v>1</v>
      </c>
      <c r="C96" s="20">
        <f t="shared" ca="1" si="2"/>
        <v>0</v>
      </c>
      <c r="D96" s="106"/>
      <c r="E96" s="30">
        <f ca="1">PRODUCT($C$6:C96)</f>
        <v>0</v>
      </c>
      <c r="F96" s="30">
        <f ca="1">(1+Adj_Inf_Disc_Rat)^-(A96-Quotation!$B$12+1-Mort_Loading)*E96</f>
        <v>0</v>
      </c>
      <c r="G96" s="30"/>
    </row>
    <row r="97" spans="1:7" ht="13.2" x14ac:dyDescent="0.25">
      <c r="A97" s="14">
        <f t="shared" ca="1" si="3"/>
        <v>0</v>
      </c>
      <c r="B97" s="23">
        <f ca="1">IF(OR(A97=0,B96=1),1,IF(Quotation!$B$2=Quotation!$F$5,VLOOKUP(A97,'Male Mortality'!$A$6:$B$110,2,FALSE),VLOOKUP(A97,'Female Mortality'!$A$6:$B$110,2,FALSE)))</f>
        <v>1</v>
      </c>
      <c r="C97" s="20">
        <f t="shared" ca="1" si="2"/>
        <v>0</v>
      </c>
      <c r="D97" s="106"/>
      <c r="E97" s="30">
        <f ca="1">PRODUCT($C$6:C97)</f>
        <v>0</v>
      </c>
      <c r="F97" s="30">
        <f ca="1">(1+Adj_Inf_Disc_Rat)^-(A97-Quotation!$B$12+1-Mort_Loading)*E97</f>
        <v>0</v>
      </c>
      <c r="G97" s="30"/>
    </row>
    <row r="98" spans="1:7" ht="13.2" x14ac:dyDescent="0.25">
      <c r="A98" s="14">
        <f t="shared" ca="1" si="3"/>
        <v>0</v>
      </c>
      <c r="B98" s="23">
        <f ca="1">IF(OR(A98=0,B97=1),1,IF(Quotation!$B$2=Quotation!$F$5,VLOOKUP(A98,'Male Mortality'!$A$6:$B$110,2,FALSE),VLOOKUP(A98,'Female Mortality'!$A$6:$B$110,2,FALSE)))</f>
        <v>1</v>
      </c>
      <c r="C98" s="20">
        <f t="shared" ca="1" si="2"/>
        <v>0</v>
      </c>
      <c r="D98" s="106"/>
      <c r="E98" s="30">
        <f ca="1">PRODUCT($C$6:C98)</f>
        <v>0</v>
      </c>
      <c r="F98" s="30">
        <f ca="1">(1+Adj_Inf_Disc_Rat)^-(A98-Quotation!$B$12+1-Mort_Loading)*E98</f>
        <v>0</v>
      </c>
      <c r="G98" s="30"/>
    </row>
    <row r="99" spans="1:7" ht="13.2" x14ac:dyDescent="0.25">
      <c r="A99" s="14">
        <f t="shared" ca="1" si="3"/>
        <v>0</v>
      </c>
      <c r="B99" s="23">
        <f ca="1">IF(OR(A99=0,B98=1),1,IF(Quotation!$B$2=Quotation!$F$5,VLOOKUP(A99,'Male Mortality'!$A$6:$B$110,2,FALSE),VLOOKUP(A99,'Female Mortality'!$A$6:$B$110,2,FALSE)))</f>
        <v>1</v>
      </c>
      <c r="C99" s="20">
        <f t="shared" ca="1" si="2"/>
        <v>0</v>
      </c>
      <c r="D99" s="106"/>
      <c r="E99" s="30">
        <f ca="1">PRODUCT($C$6:C99)</f>
        <v>0</v>
      </c>
      <c r="F99" s="30">
        <f ca="1">(1+Adj_Inf_Disc_Rat)^-(A99-Quotation!$B$12+1-Mort_Loading)*E99</f>
        <v>0</v>
      </c>
      <c r="G99" s="30"/>
    </row>
    <row r="100" spans="1:7" ht="13.2" x14ac:dyDescent="0.25">
      <c r="A100" s="14">
        <f t="shared" ca="1" si="3"/>
        <v>0</v>
      </c>
      <c r="B100" s="23">
        <f ca="1">IF(OR(A100=0,B99=1),1,IF(Quotation!$B$2=Quotation!$F$5,VLOOKUP(A100,'Male Mortality'!$A$6:$B$110,2,FALSE),VLOOKUP(A100,'Female Mortality'!$A$6:$B$110,2,FALSE)))</f>
        <v>1</v>
      </c>
      <c r="C100" s="20">
        <f t="shared" ca="1" si="2"/>
        <v>0</v>
      </c>
      <c r="D100" s="106"/>
      <c r="E100" s="30">
        <f ca="1">PRODUCT($C$6:C100)</f>
        <v>0</v>
      </c>
      <c r="F100" s="30">
        <f ca="1">(1+Adj_Inf_Disc_Rat)^-(A100-Quotation!$B$12+1-Mort_Loading)*E100</f>
        <v>0</v>
      </c>
      <c r="G100" s="30"/>
    </row>
    <row r="101" spans="1:7" ht="13.2" x14ac:dyDescent="0.25">
      <c r="A101" s="14">
        <f t="shared" ca="1" si="3"/>
        <v>0</v>
      </c>
      <c r="B101" s="23">
        <f ca="1">IF(OR(A101=0,B100=1),1,IF(Quotation!$B$2=Quotation!$F$5,VLOOKUP(A101,'Male Mortality'!$A$6:$B$110,2,FALSE),VLOOKUP(A101,'Female Mortality'!$A$6:$B$110,2,FALSE)))</f>
        <v>1</v>
      </c>
      <c r="C101" s="20">
        <f t="shared" ca="1" si="2"/>
        <v>0</v>
      </c>
      <c r="D101" s="106"/>
      <c r="E101" s="30">
        <f ca="1">PRODUCT($C$6:C101)</f>
        <v>0</v>
      </c>
      <c r="F101" s="30">
        <f ca="1">(1+Adj_Inf_Disc_Rat)^-(A101-Quotation!$B$12+1-Mort_Loading)*E101</f>
        <v>0</v>
      </c>
      <c r="G101" s="30"/>
    </row>
    <row r="102" spans="1:7" ht="13.2" x14ac:dyDescent="0.25">
      <c r="A102" s="14">
        <f t="shared" ca="1" si="3"/>
        <v>0</v>
      </c>
      <c r="B102" s="23">
        <f ca="1">IF(OR(A102=0,B101=1),1,IF(Quotation!$B$2=Quotation!$F$5,VLOOKUP(A102,'Male Mortality'!$A$6:$B$110,2,FALSE),VLOOKUP(A102,'Female Mortality'!$A$6:$B$110,2,FALSE)))</f>
        <v>1</v>
      </c>
      <c r="C102" s="20">
        <f t="shared" ca="1" si="2"/>
        <v>0</v>
      </c>
      <c r="D102" s="106"/>
      <c r="E102" s="30">
        <f ca="1">PRODUCT($C$6:C102)</f>
        <v>0</v>
      </c>
      <c r="F102" s="30">
        <f ca="1">(1+Adj_Inf_Disc_Rat)^-(A102-Quotation!$B$12+1-Mort_Loading)*E102</f>
        <v>0</v>
      </c>
      <c r="G102" s="30"/>
    </row>
    <row r="103" spans="1:7" ht="13.2" x14ac:dyDescent="0.25">
      <c r="A103" s="14">
        <f t="shared" ca="1" si="3"/>
        <v>0</v>
      </c>
      <c r="B103" s="23">
        <f ca="1">IF(OR(A103=0,B102=1),1,IF(Quotation!$B$2=Quotation!$F$5,VLOOKUP(A103,'Male Mortality'!$A$6:$B$110,2,FALSE),VLOOKUP(A103,'Female Mortality'!$A$6:$B$110,2,FALSE)))</f>
        <v>1</v>
      </c>
      <c r="C103" s="20">
        <f t="shared" ca="1" si="2"/>
        <v>0</v>
      </c>
      <c r="D103" s="106"/>
      <c r="E103" s="30">
        <f ca="1">PRODUCT($C$6:C103)</f>
        <v>0</v>
      </c>
      <c r="F103" s="30">
        <f ca="1">(1+Adj_Inf_Disc_Rat)^-(A103-Quotation!$B$12+1-Mort_Loading)*E103</f>
        <v>0</v>
      </c>
      <c r="G103" s="30"/>
    </row>
    <row r="104" spans="1:7" ht="13.2" x14ac:dyDescent="0.25">
      <c r="A104" s="14">
        <f t="shared" ca="1" si="3"/>
        <v>0</v>
      </c>
      <c r="B104" s="21"/>
      <c r="C104" s="20">
        <f t="shared" si="2"/>
        <v>1</v>
      </c>
      <c r="D104" s="106"/>
      <c r="E104" s="30">
        <f ca="1">PRODUCT($C$6:C104)</f>
        <v>0</v>
      </c>
      <c r="F104" s="30">
        <f ca="1">(1+Adj_Inf_Disc_Rat)^-(A104-Quotation!$B$12+1-Mort_Loading)*E104</f>
        <v>0</v>
      </c>
      <c r="G104" s="30"/>
    </row>
    <row r="105" spans="1:7" ht="13.2" x14ac:dyDescent="0.25">
      <c r="A105" s="14">
        <f t="shared" ca="1" si="3"/>
        <v>0</v>
      </c>
      <c r="B105" s="21"/>
      <c r="C105" s="20">
        <f t="shared" si="2"/>
        <v>1</v>
      </c>
      <c r="D105" s="106"/>
      <c r="E105" s="30">
        <f ca="1">PRODUCT($C$6:C105)</f>
        <v>0</v>
      </c>
      <c r="F105" s="30">
        <f ca="1">(1+Adj_Inf_Disc_Rat)^-(A105-Quotation!$B$12+1-Mort_Loading)*E105</f>
        <v>0</v>
      </c>
      <c r="G105" s="30"/>
    </row>
    <row r="106" spans="1:7" ht="13.2" x14ac:dyDescent="0.25">
      <c r="A106" s="14">
        <f t="shared" ca="1" si="3"/>
        <v>0</v>
      </c>
      <c r="B106" s="21"/>
      <c r="C106" s="20">
        <f t="shared" si="2"/>
        <v>1</v>
      </c>
      <c r="D106" s="106"/>
      <c r="E106" s="30">
        <f ca="1">PRODUCT($C$6:C106)</f>
        <v>0</v>
      </c>
      <c r="F106" s="30">
        <f ca="1">(1+Adj_Inf_Disc_Rat)^-(A106-Quotation!$B$12+1-Mort_Loading)*E106</f>
        <v>0</v>
      </c>
      <c r="G106" s="30"/>
    </row>
    <row r="107" spans="1:7" ht="13.2" x14ac:dyDescent="0.25">
      <c r="A107" s="14">
        <f t="shared" ca="1" si="3"/>
        <v>0</v>
      </c>
      <c r="B107" s="21"/>
      <c r="C107" s="20">
        <f t="shared" si="2"/>
        <v>1</v>
      </c>
      <c r="D107" s="106"/>
      <c r="E107" s="30">
        <f ca="1">PRODUCT($C$6:C107)</f>
        <v>0</v>
      </c>
      <c r="F107" s="30">
        <f ca="1">(1+Adj_Inf_Disc_Rat)^-(A107-Quotation!$B$12+1-Mort_Loading)*E107</f>
        <v>0</v>
      </c>
      <c r="G107" s="30"/>
    </row>
    <row r="108" spans="1:7" ht="13.2" x14ac:dyDescent="0.25">
      <c r="A108" s="14">
        <f t="shared" ca="1" si="3"/>
        <v>0</v>
      </c>
      <c r="B108" s="22"/>
      <c r="C108" s="20">
        <f t="shared" si="2"/>
        <v>1</v>
      </c>
      <c r="D108" s="106"/>
      <c r="E108" s="30">
        <f ca="1">PRODUCT($C$6:C108)</f>
        <v>0</v>
      </c>
      <c r="F108" s="30">
        <f ca="1">(1+Adj_Inf_Disc_Rat)^-(A108-Quotation!$B$12+1-Mort_Loading)*E108</f>
        <v>0</v>
      </c>
      <c r="G108" s="30"/>
    </row>
    <row r="109" spans="1:7" ht="13.2" x14ac:dyDescent="0.25">
      <c r="A109" s="14">
        <f t="shared" ca="1" si="3"/>
        <v>0</v>
      </c>
      <c r="B109" s="22"/>
      <c r="C109" s="20">
        <f t="shared" si="2"/>
        <v>1</v>
      </c>
      <c r="D109" s="106"/>
      <c r="E109" s="30">
        <f ca="1">PRODUCT($C$6:C109)</f>
        <v>0</v>
      </c>
      <c r="F109" s="30">
        <f ca="1">(1+Adj_Inf_Disc_Rat)^-(A109-Quotation!$B$12+1-Mort_Loading)*E109</f>
        <v>0</v>
      </c>
      <c r="G109" s="30"/>
    </row>
    <row r="110" spans="1:7" ht="13.2" x14ac:dyDescent="0.25">
      <c r="C110" s="20"/>
      <c r="D110" s="106"/>
    </row>
    <row r="111" spans="1:7" ht="13.2" x14ac:dyDescent="0.25">
      <c r="D111" s="106"/>
    </row>
    <row r="112" spans="1:7" ht="13.2" x14ac:dyDescent="0.25"/>
    <row r="113" ht="13.2" x14ac:dyDescent="0.25"/>
    <row r="114" ht="13.2" x14ac:dyDescent="0.25"/>
    <row r="115" ht="13.2" x14ac:dyDescent="0.25"/>
    <row r="116" ht="13.2" x14ac:dyDescent="0.25"/>
    <row r="117" ht="13.2" x14ac:dyDescent="0.25"/>
    <row r="118" ht="13.2" x14ac:dyDescent="0.25"/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18"/>
  <sheetViews>
    <sheetView zoomScaleNormal="100" workbookViewId="0">
      <selection activeCell="J6" sqref="J6"/>
    </sheetView>
  </sheetViews>
  <sheetFormatPr baseColWidth="10" defaultColWidth="8.88671875" defaultRowHeight="0" customHeight="1" zeroHeight="1" x14ac:dyDescent="0.25"/>
  <cols>
    <col min="1" max="1" width="6.44140625" style="13" bestFit="1" customWidth="1"/>
    <col min="2" max="2" width="6.44140625" style="13" customWidth="1"/>
    <col min="3" max="3" width="9" style="13" customWidth="1"/>
    <col min="4" max="6" width="9.77734375" style="13" customWidth="1"/>
    <col min="7" max="7" width="12.21875" style="13" customWidth="1"/>
    <col min="8" max="8" width="2.21875" style="98" customWidth="1"/>
    <col min="9" max="11" width="12.21875" style="13" customWidth="1"/>
    <col min="12" max="12" width="11.21875" style="13" customWidth="1"/>
    <col min="13" max="13" width="2.21875" style="98" customWidth="1"/>
    <col min="14" max="16" width="11.5546875" style="27" customWidth="1"/>
    <col min="17" max="255" width="9.21875" style="13"/>
    <col min="256" max="256" width="6.44140625" style="13" bestFit="1" customWidth="1"/>
    <col min="257" max="258" width="15.77734375" style="13" bestFit="1" customWidth="1"/>
    <col min="259" max="259" width="22.21875" style="13" bestFit="1" customWidth="1"/>
    <col min="260" max="260" width="20.77734375" style="13" bestFit="1" customWidth="1"/>
    <col min="261" max="261" width="22.21875" style="13" bestFit="1" customWidth="1"/>
    <col min="262" max="262" width="25.21875" style="13" bestFit="1" customWidth="1"/>
    <col min="263" max="263" width="20.77734375" style="13" bestFit="1" customWidth="1"/>
    <col min="264" max="264" width="22.21875" style="13" bestFit="1" customWidth="1"/>
    <col min="265" max="265" width="19.21875" style="13" bestFit="1" customWidth="1"/>
    <col min="266" max="266" width="18" style="13" bestFit="1" customWidth="1"/>
    <col min="267" max="267" width="20.5546875" style="13" bestFit="1" customWidth="1"/>
    <col min="268" max="268" width="9.21875" style="13"/>
    <col min="269" max="269" width="23.21875" style="13" customWidth="1"/>
    <col min="270" max="511" width="9.21875" style="13"/>
    <col min="512" max="512" width="6.44140625" style="13" bestFit="1" customWidth="1"/>
    <col min="513" max="514" width="15.77734375" style="13" bestFit="1" customWidth="1"/>
    <col min="515" max="515" width="22.21875" style="13" bestFit="1" customWidth="1"/>
    <col min="516" max="516" width="20.77734375" style="13" bestFit="1" customWidth="1"/>
    <col min="517" max="517" width="22.21875" style="13" bestFit="1" customWidth="1"/>
    <col min="518" max="518" width="25.21875" style="13" bestFit="1" customWidth="1"/>
    <col min="519" max="519" width="20.77734375" style="13" bestFit="1" customWidth="1"/>
    <col min="520" max="520" width="22.21875" style="13" bestFit="1" customWidth="1"/>
    <col min="521" max="521" width="19.21875" style="13" bestFit="1" customWidth="1"/>
    <col min="522" max="522" width="18" style="13" bestFit="1" customWidth="1"/>
    <col min="523" max="523" width="20.5546875" style="13" bestFit="1" customWidth="1"/>
    <col min="524" max="524" width="9.21875" style="13"/>
    <col min="525" max="525" width="23.21875" style="13" customWidth="1"/>
    <col min="526" max="767" width="9.21875" style="13"/>
    <col min="768" max="768" width="6.44140625" style="13" bestFit="1" customWidth="1"/>
    <col min="769" max="770" width="15.77734375" style="13" bestFit="1" customWidth="1"/>
    <col min="771" max="771" width="22.21875" style="13" bestFit="1" customWidth="1"/>
    <col min="772" max="772" width="20.77734375" style="13" bestFit="1" customWidth="1"/>
    <col min="773" max="773" width="22.21875" style="13" bestFit="1" customWidth="1"/>
    <col min="774" max="774" width="25.21875" style="13" bestFit="1" customWidth="1"/>
    <col min="775" max="775" width="20.77734375" style="13" bestFit="1" customWidth="1"/>
    <col min="776" max="776" width="22.21875" style="13" bestFit="1" customWidth="1"/>
    <col min="777" max="777" width="19.21875" style="13" bestFit="1" customWidth="1"/>
    <col min="778" max="778" width="18" style="13" bestFit="1" customWidth="1"/>
    <col min="779" max="779" width="20.5546875" style="13" bestFit="1" customWidth="1"/>
    <col min="780" max="780" width="9.21875" style="13"/>
    <col min="781" max="781" width="23.21875" style="13" customWidth="1"/>
    <col min="782" max="1023" width="9.21875" style="13"/>
    <col min="1024" max="1024" width="6.44140625" style="13" bestFit="1" customWidth="1"/>
    <col min="1025" max="1026" width="15.77734375" style="13" bestFit="1" customWidth="1"/>
    <col min="1027" max="1027" width="22.21875" style="13" bestFit="1" customWidth="1"/>
    <col min="1028" max="1028" width="20.77734375" style="13" bestFit="1" customWidth="1"/>
    <col min="1029" max="1029" width="22.21875" style="13" bestFit="1" customWidth="1"/>
    <col min="1030" max="1030" width="25.21875" style="13" bestFit="1" customWidth="1"/>
    <col min="1031" max="1031" width="20.77734375" style="13" bestFit="1" customWidth="1"/>
    <col min="1032" max="1032" width="22.21875" style="13" bestFit="1" customWidth="1"/>
    <col min="1033" max="1033" width="19.21875" style="13" bestFit="1" customWidth="1"/>
    <col min="1034" max="1034" width="18" style="13" bestFit="1" customWidth="1"/>
    <col min="1035" max="1035" width="20.5546875" style="13" bestFit="1" customWidth="1"/>
    <col min="1036" max="1036" width="9.21875" style="13"/>
    <col min="1037" max="1037" width="23.21875" style="13" customWidth="1"/>
    <col min="1038" max="1279" width="9.21875" style="13"/>
    <col min="1280" max="1280" width="6.44140625" style="13" bestFit="1" customWidth="1"/>
    <col min="1281" max="1282" width="15.77734375" style="13" bestFit="1" customWidth="1"/>
    <col min="1283" max="1283" width="22.21875" style="13" bestFit="1" customWidth="1"/>
    <col min="1284" max="1284" width="20.77734375" style="13" bestFit="1" customWidth="1"/>
    <col min="1285" max="1285" width="22.21875" style="13" bestFit="1" customWidth="1"/>
    <col min="1286" max="1286" width="25.21875" style="13" bestFit="1" customWidth="1"/>
    <col min="1287" max="1287" width="20.77734375" style="13" bestFit="1" customWidth="1"/>
    <col min="1288" max="1288" width="22.21875" style="13" bestFit="1" customWidth="1"/>
    <col min="1289" max="1289" width="19.21875" style="13" bestFit="1" customWidth="1"/>
    <col min="1290" max="1290" width="18" style="13" bestFit="1" customWidth="1"/>
    <col min="1291" max="1291" width="20.5546875" style="13" bestFit="1" customWidth="1"/>
    <col min="1292" max="1292" width="9.21875" style="13"/>
    <col min="1293" max="1293" width="23.21875" style="13" customWidth="1"/>
    <col min="1294" max="1535" width="9.21875" style="13"/>
    <col min="1536" max="1536" width="6.44140625" style="13" bestFit="1" customWidth="1"/>
    <col min="1537" max="1538" width="15.77734375" style="13" bestFit="1" customWidth="1"/>
    <col min="1539" max="1539" width="22.21875" style="13" bestFit="1" customWidth="1"/>
    <col min="1540" max="1540" width="20.77734375" style="13" bestFit="1" customWidth="1"/>
    <col min="1541" max="1541" width="22.21875" style="13" bestFit="1" customWidth="1"/>
    <col min="1542" max="1542" width="25.21875" style="13" bestFit="1" customWidth="1"/>
    <col min="1543" max="1543" width="20.77734375" style="13" bestFit="1" customWidth="1"/>
    <col min="1544" max="1544" width="22.21875" style="13" bestFit="1" customWidth="1"/>
    <col min="1545" max="1545" width="19.21875" style="13" bestFit="1" customWidth="1"/>
    <col min="1546" max="1546" width="18" style="13" bestFit="1" customWidth="1"/>
    <col min="1547" max="1547" width="20.5546875" style="13" bestFit="1" customWidth="1"/>
    <col min="1548" max="1548" width="9.21875" style="13"/>
    <col min="1549" max="1549" width="23.21875" style="13" customWidth="1"/>
    <col min="1550" max="1791" width="9.21875" style="13"/>
    <col min="1792" max="1792" width="6.44140625" style="13" bestFit="1" customWidth="1"/>
    <col min="1793" max="1794" width="15.77734375" style="13" bestFit="1" customWidth="1"/>
    <col min="1795" max="1795" width="22.21875" style="13" bestFit="1" customWidth="1"/>
    <col min="1796" max="1796" width="20.77734375" style="13" bestFit="1" customWidth="1"/>
    <col min="1797" max="1797" width="22.21875" style="13" bestFit="1" customWidth="1"/>
    <col min="1798" max="1798" width="25.21875" style="13" bestFit="1" customWidth="1"/>
    <col min="1799" max="1799" width="20.77734375" style="13" bestFit="1" customWidth="1"/>
    <col min="1800" max="1800" width="22.21875" style="13" bestFit="1" customWidth="1"/>
    <col min="1801" max="1801" width="19.21875" style="13" bestFit="1" customWidth="1"/>
    <col min="1802" max="1802" width="18" style="13" bestFit="1" customWidth="1"/>
    <col min="1803" max="1803" width="20.5546875" style="13" bestFit="1" customWidth="1"/>
    <col min="1804" max="1804" width="9.21875" style="13"/>
    <col min="1805" max="1805" width="23.21875" style="13" customWidth="1"/>
    <col min="1806" max="2047" width="9.21875" style="13"/>
    <col min="2048" max="2048" width="6.44140625" style="13" bestFit="1" customWidth="1"/>
    <col min="2049" max="2050" width="15.77734375" style="13" bestFit="1" customWidth="1"/>
    <col min="2051" max="2051" width="22.21875" style="13" bestFit="1" customWidth="1"/>
    <col min="2052" max="2052" width="20.77734375" style="13" bestFit="1" customWidth="1"/>
    <col min="2053" max="2053" width="22.21875" style="13" bestFit="1" customWidth="1"/>
    <col min="2054" max="2054" width="25.21875" style="13" bestFit="1" customWidth="1"/>
    <col min="2055" max="2055" width="20.77734375" style="13" bestFit="1" customWidth="1"/>
    <col min="2056" max="2056" width="22.21875" style="13" bestFit="1" customWidth="1"/>
    <col min="2057" max="2057" width="19.21875" style="13" bestFit="1" customWidth="1"/>
    <col min="2058" max="2058" width="18" style="13" bestFit="1" customWidth="1"/>
    <col min="2059" max="2059" width="20.5546875" style="13" bestFit="1" customWidth="1"/>
    <col min="2060" max="2060" width="9.21875" style="13"/>
    <col min="2061" max="2061" width="23.21875" style="13" customWidth="1"/>
    <col min="2062" max="2303" width="9.21875" style="13"/>
    <col min="2304" max="2304" width="6.44140625" style="13" bestFit="1" customWidth="1"/>
    <col min="2305" max="2306" width="15.77734375" style="13" bestFit="1" customWidth="1"/>
    <col min="2307" max="2307" width="22.21875" style="13" bestFit="1" customWidth="1"/>
    <col min="2308" max="2308" width="20.77734375" style="13" bestFit="1" customWidth="1"/>
    <col min="2309" max="2309" width="22.21875" style="13" bestFit="1" customWidth="1"/>
    <col min="2310" max="2310" width="25.21875" style="13" bestFit="1" customWidth="1"/>
    <col min="2311" max="2311" width="20.77734375" style="13" bestFit="1" customWidth="1"/>
    <col min="2312" max="2312" width="22.21875" style="13" bestFit="1" customWidth="1"/>
    <col min="2313" max="2313" width="19.21875" style="13" bestFit="1" customWidth="1"/>
    <col min="2314" max="2314" width="18" style="13" bestFit="1" customWidth="1"/>
    <col min="2315" max="2315" width="20.5546875" style="13" bestFit="1" customWidth="1"/>
    <col min="2316" max="2316" width="9.21875" style="13"/>
    <col min="2317" max="2317" width="23.21875" style="13" customWidth="1"/>
    <col min="2318" max="2559" width="9.21875" style="13"/>
    <col min="2560" max="2560" width="6.44140625" style="13" bestFit="1" customWidth="1"/>
    <col min="2561" max="2562" width="15.77734375" style="13" bestFit="1" customWidth="1"/>
    <col min="2563" max="2563" width="22.21875" style="13" bestFit="1" customWidth="1"/>
    <col min="2564" max="2564" width="20.77734375" style="13" bestFit="1" customWidth="1"/>
    <col min="2565" max="2565" width="22.21875" style="13" bestFit="1" customWidth="1"/>
    <col min="2566" max="2566" width="25.21875" style="13" bestFit="1" customWidth="1"/>
    <col min="2567" max="2567" width="20.77734375" style="13" bestFit="1" customWidth="1"/>
    <col min="2568" max="2568" width="22.21875" style="13" bestFit="1" customWidth="1"/>
    <col min="2569" max="2569" width="19.21875" style="13" bestFit="1" customWidth="1"/>
    <col min="2570" max="2570" width="18" style="13" bestFit="1" customWidth="1"/>
    <col min="2571" max="2571" width="20.5546875" style="13" bestFit="1" customWidth="1"/>
    <col min="2572" max="2572" width="9.21875" style="13"/>
    <col min="2573" max="2573" width="23.21875" style="13" customWidth="1"/>
    <col min="2574" max="2815" width="9.21875" style="13"/>
    <col min="2816" max="2816" width="6.44140625" style="13" bestFit="1" customWidth="1"/>
    <col min="2817" max="2818" width="15.77734375" style="13" bestFit="1" customWidth="1"/>
    <col min="2819" max="2819" width="22.21875" style="13" bestFit="1" customWidth="1"/>
    <col min="2820" max="2820" width="20.77734375" style="13" bestFit="1" customWidth="1"/>
    <col min="2821" max="2821" width="22.21875" style="13" bestFit="1" customWidth="1"/>
    <col min="2822" max="2822" width="25.21875" style="13" bestFit="1" customWidth="1"/>
    <col min="2823" max="2823" width="20.77734375" style="13" bestFit="1" customWidth="1"/>
    <col min="2824" max="2824" width="22.21875" style="13" bestFit="1" customWidth="1"/>
    <col min="2825" max="2825" width="19.21875" style="13" bestFit="1" customWidth="1"/>
    <col min="2826" max="2826" width="18" style="13" bestFit="1" customWidth="1"/>
    <col min="2827" max="2827" width="20.5546875" style="13" bestFit="1" customWidth="1"/>
    <col min="2828" max="2828" width="9.21875" style="13"/>
    <col min="2829" max="2829" width="23.21875" style="13" customWidth="1"/>
    <col min="2830" max="3071" width="9.21875" style="13"/>
    <col min="3072" max="3072" width="6.44140625" style="13" bestFit="1" customWidth="1"/>
    <col min="3073" max="3074" width="15.77734375" style="13" bestFit="1" customWidth="1"/>
    <col min="3075" max="3075" width="22.21875" style="13" bestFit="1" customWidth="1"/>
    <col min="3076" max="3076" width="20.77734375" style="13" bestFit="1" customWidth="1"/>
    <col min="3077" max="3077" width="22.21875" style="13" bestFit="1" customWidth="1"/>
    <col min="3078" max="3078" width="25.21875" style="13" bestFit="1" customWidth="1"/>
    <col min="3079" max="3079" width="20.77734375" style="13" bestFit="1" customWidth="1"/>
    <col min="3080" max="3080" width="22.21875" style="13" bestFit="1" customWidth="1"/>
    <col min="3081" max="3081" width="19.21875" style="13" bestFit="1" customWidth="1"/>
    <col min="3082" max="3082" width="18" style="13" bestFit="1" customWidth="1"/>
    <col min="3083" max="3083" width="20.5546875" style="13" bestFit="1" customWidth="1"/>
    <col min="3084" max="3084" width="9.21875" style="13"/>
    <col min="3085" max="3085" width="23.21875" style="13" customWidth="1"/>
    <col min="3086" max="3327" width="9.21875" style="13"/>
    <col min="3328" max="3328" width="6.44140625" style="13" bestFit="1" customWidth="1"/>
    <col min="3329" max="3330" width="15.77734375" style="13" bestFit="1" customWidth="1"/>
    <col min="3331" max="3331" width="22.21875" style="13" bestFit="1" customWidth="1"/>
    <col min="3332" max="3332" width="20.77734375" style="13" bestFit="1" customWidth="1"/>
    <col min="3333" max="3333" width="22.21875" style="13" bestFit="1" customWidth="1"/>
    <col min="3334" max="3334" width="25.21875" style="13" bestFit="1" customWidth="1"/>
    <col min="3335" max="3335" width="20.77734375" style="13" bestFit="1" customWidth="1"/>
    <col min="3336" max="3336" width="22.21875" style="13" bestFit="1" customWidth="1"/>
    <col min="3337" max="3337" width="19.21875" style="13" bestFit="1" customWidth="1"/>
    <col min="3338" max="3338" width="18" style="13" bestFit="1" customWidth="1"/>
    <col min="3339" max="3339" width="20.5546875" style="13" bestFit="1" customWidth="1"/>
    <col min="3340" max="3340" width="9.21875" style="13"/>
    <col min="3341" max="3341" width="23.21875" style="13" customWidth="1"/>
    <col min="3342" max="3583" width="9.21875" style="13"/>
    <col min="3584" max="3584" width="6.44140625" style="13" bestFit="1" customWidth="1"/>
    <col min="3585" max="3586" width="15.77734375" style="13" bestFit="1" customWidth="1"/>
    <col min="3587" max="3587" width="22.21875" style="13" bestFit="1" customWidth="1"/>
    <col min="3588" max="3588" width="20.77734375" style="13" bestFit="1" customWidth="1"/>
    <col min="3589" max="3589" width="22.21875" style="13" bestFit="1" customWidth="1"/>
    <col min="3590" max="3590" width="25.21875" style="13" bestFit="1" customWidth="1"/>
    <col min="3591" max="3591" width="20.77734375" style="13" bestFit="1" customWidth="1"/>
    <col min="3592" max="3592" width="22.21875" style="13" bestFit="1" customWidth="1"/>
    <col min="3593" max="3593" width="19.21875" style="13" bestFit="1" customWidth="1"/>
    <col min="3594" max="3594" width="18" style="13" bestFit="1" customWidth="1"/>
    <col min="3595" max="3595" width="20.5546875" style="13" bestFit="1" customWidth="1"/>
    <col min="3596" max="3596" width="9.21875" style="13"/>
    <col min="3597" max="3597" width="23.21875" style="13" customWidth="1"/>
    <col min="3598" max="3839" width="9.21875" style="13"/>
    <col min="3840" max="3840" width="6.44140625" style="13" bestFit="1" customWidth="1"/>
    <col min="3841" max="3842" width="15.77734375" style="13" bestFit="1" customWidth="1"/>
    <col min="3843" max="3843" width="22.21875" style="13" bestFit="1" customWidth="1"/>
    <col min="3844" max="3844" width="20.77734375" style="13" bestFit="1" customWidth="1"/>
    <col min="3845" max="3845" width="22.21875" style="13" bestFit="1" customWidth="1"/>
    <col min="3846" max="3846" width="25.21875" style="13" bestFit="1" customWidth="1"/>
    <col min="3847" max="3847" width="20.77734375" style="13" bestFit="1" customWidth="1"/>
    <col min="3848" max="3848" width="22.21875" style="13" bestFit="1" customWidth="1"/>
    <col min="3849" max="3849" width="19.21875" style="13" bestFit="1" customWidth="1"/>
    <col min="3850" max="3850" width="18" style="13" bestFit="1" customWidth="1"/>
    <col min="3851" max="3851" width="20.5546875" style="13" bestFit="1" customWidth="1"/>
    <col min="3852" max="3852" width="9.21875" style="13"/>
    <col min="3853" max="3853" width="23.21875" style="13" customWidth="1"/>
    <col min="3854" max="4095" width="9.21875" style="13"/>
    <col min="4096" max="4096" width="6.44140625" style="13" bestFit="1" customWidth="1"/>
    <col min="4097" max="4098" width="15.77734375" style="13" bestFit="1" customWidth="1"/>
    <col min="4099" max="4099" width="22.21875" style="13" bestFit="1" customWidth="1"/>
    <col min="4100" max="4100" width="20.77734375" style="13" bestFit="1" customWidth="1"/>
    <col min="4101" max="4101" width="22.21875" style="13" bestFit="1" customWidth="1"/>
    <col min="4102" max="4102" width="25.21875" style="13" bestFit="1" customWidth="1"/>
    <col min="4103" max="4103" width="20.77734375" style="13" bestFit="1" customWidth="1"/>
    <col min="4104" max="4104" width="22.21875" style="13" bestFit="1" customWidth="1"/>
    <col min="4105" max="4105" width="19.21875" style="13" bestFit="1" customWidth="1"/>
    <col min="4106" max="4106" width="18" style="13" bestFit="1" customWidth="1"/>
    <col min="4107" max="4107" width="20.5546875" style="13" bestFit="1" customWidth="1"/>
    <col min="4108" max="4108" width="9.21875" style="13"/>
    <col min="4109" max="4109" width="23.21875" style="13" customWidth="1"/>
    <col min="4110" max="4351" width="9.21875" style="13"/>
    <col min="4352" max="4352" width="6.44140625" style="13" bestFit="1" customWidth="1"/>
    <col min="4353" max="4354" width="15.77734375" style="13" bestFit="1" customWidth="1"/>
    <col min="4355" max="4355" width="22.21875" style="13" bestFit="1" customWidth="1"/>
    <col min="4356" max="4356" width="20.77734375" style="13" bestFit="1" customWidth="1"/>
    <col min="4357" max="4357" width="22.21875" style="13" bestFit="1" customWidth="1"/>
    <col min="4358" max="4358" width="25.21875" style="13" bestFit="1" customWidth="1"/>
    <col min="4359" max="4359" width="20.77734375" style="13" bestFit="1" customWidth="1"/>
    <col min="4360" max="4360" width="22.21875" style="13" bestFit="1" customWidth="1"/>
    <col min="4361" max="4361" width="19.21875" style="13" bestFit="1" customWidth="1"/>
    <col min="4362" max="4362" width="18" style="13" bestFit="1" customWidth="1"/>
    <col min="4363" max="4363" width="20.5546875" style="13" bestFit="1" customWidth="1"/>
    <col min="4364" max="4364" width="9.21875" style="13"/>
    <col min="4365" max="4365" width="23.21875" style="13" customWidth="1"/>
    <col min="4366" max="4607" width="9.21875" style="13"/>
    <col min="4608" max="4608" width="6.44140625" style="13" bestFit="1" customWidth="1"/>
    <col min="4609" max="4610" width="15.77734375" style="13" bestFit="1" customWidth="1"/>
    <col min="4611" max="4611" width="22.21875" style="13" bestFit="1" customWidth="1"/>
    <col min="4612" max="4612" width="20.77734375" style="13" bestFit="1" customWidth="1"/>
    <col min="4613" max="4613" width="22.21875" style="13" bestFit="1" customWidth="1"/>
    <col min="4614" max="4614" width="25.21875" style="13" bestFit="1" customWidth="1"/>
    <col min="4615" max="4615" width="20.77734375" style="13" bestFit="1" customWidth="1"/>
    <col min="4616" max="4616" width="22.21875" style="13" bestFit="1" customWidth="1"/>
    <col min="4617" max="4617" width="19.21875" style="13" bestFit="1" customWidth="1"/>
    <col min="4618" max="4618" width="18" style="13" bestFit="1" customWidth="1"/>
    <col min="4619" max="4619" width="20.5546875" style="13" bestFit="1" customWidth="1"/>
    <col min="4620" max="4620" width="9.21875" style="13"/>
    <col min="4621" max="4621" width="23.21875" style="13" customWidth="1"/>
    <col min="4622" max="4863" width="9.21875" style="13"/>
    <col min="4864" max="4864" width="6.44140625" style="13" bestFit="1" customWidth="1"/>
    <col min="4865" max="4866" width="15.77734375" style="13" bestFit="1" customWidth="1"/>
    <col min="4867" max="4867" width="22.21875" style="13" bestFit="1" customWidth="1"/>
    <col min="4868" max="4868" width="20.77734375" style="13" bestFit="1" customWidth="1"/>
    <col min="4869" max="4869" width="22.21875" style="13" bestFit="1" customWidth="1"/>
    <col min="4870" max="4870" width="25.21875" style="13" bestFit="1" customWidth="1"/>
    <col min="4871" max="4871" width="20.77734375" style="13" bestFit="1" customWidth="1"/>
    <col min="4872" max="4872" width="22.21875" style="13" bestFit="1" customWidth="1"/>
    <col min="4873" max="4873" width="19.21875" style="13" bestFit="1" customWidth="1"/>
    <col min="4874" max="4874" width="18" style="13" bestFit="1" customWidth="1"/>
    <col min="4875" max="4875" width="20.5546875" style="13" bestFit="1" customWidth="1"/>
    <col min="4876" max="4876" width="9.21875" style="13"/>
    <col min="4877" max="4877" width="23.21875" style="13" customWidth="1"/>
    <col min="4878" max="5119" width="9.21875" style="13"/>
    <col min="5120" max="5120" width="6.44140625" style="13" bestFit="1" customWidth="1"/>
    <col min="5121" max="5122" width="15.77734375" style="13" bestFit="1" customWidth="1"/>
    <col min="5123" max="5123" width="22.21875" style="13" bestFit="1" customWidth="1"/>
    <col min="5124" max="5124" width="20.77734375" style="13" bestFit="1" customWidth="1"/>
    <col min="5125" max="5125" width="22.21875" style="13" bestFit="1" customWidth="1"/>
    <col min="5126" max="5126" width="25.21875" style="13" bestFit="1" customWidth="1"/>
    <col min="5127" max="5127" width="20.77734375" style="13" bestFit="1" customWidth="1"/>
    <col min="5128" max="5128" width="22.21875" style="13" bestFit="1" customWidth="1"/>
    <col min="5129" max="5129" width="19.21875" style="13" bestFit="1" customWidth="1"/>
    <col min="5130" max="5130" width="18" style="13" bestFit="1" customWidth="1"/>
    <col min="5131" max="5131" width="20.5546875" style="13" bestFit="1" customWidth="1"/>
    <col min="5132" max="5132" width="9.21875" style="13"/>
    <col min="5133" max="5133" width="23.21875" style="13" customWidth="1"/>
    <col min="5134" max="5375" width="9.21875" style="13"/>
    <col min="5376" max="5376" width="6.44140625" style="13" bestFit="1" customWidth="1"/>
    <col min="5377" max="5378" width="15.77734375" style="13" bestFit="1" customWidth="1"/>
    <col min="5379" max="5379" width="22.21875" style="13" bestFit="1" customWidth="1"/>
    <col min="5380" max="5380" width="20.77734375" style="13" bestFit="1" customWidth="1"/>
    <col min="5381" max="5381" width="22.21875" style="13" bestFit="1" customWidth="1"/>
    <col min="5382" max="5382" width="25.21875" style="13" bestFit="1" customWidth="1"/>
    <col min="5383" max="5383" width="20.77734375" style="13" bestFit="1" customWidth="1"/>
    <col min="5384" max="5384" width="22.21875" style="13" bestFit="1" customWidth="1"/>
    <col min="5385" max="5385" width="19.21875" style="13" bestFit="1" customWidth="1"/>
    <col min="5386" max="5386" width="18" style="13" bestFit="1" customWidth="1"/>
    <col min="5387" max="5387" width="20.5546875" style="13" bestFit="1" customWidth="1"/>
    <col min="5388" max="5388" width="9.21875" style="13"/>
    <col min="5389" max="5389" width="23.21875" style="13" customWidth="1"/>
    <col min="5390" max="5631" width="9.21875" style="13"/>
    <col min="5632" max="5632" width="6.44140625" style="13" bestFit="1" customWidth="1"/>
    <col min="5633" max="5634" width="15.77734375" style="13" bestFit="1" customWidth="1"/>
    <col min="5635" max="5635" width="22.21875" style="13" bestFit="1" customWidth="1"/>
    <col min="5636" max="5636" width="20.77734375" style="13" bestFit="1" customWidth="1"/>
    <col min="5637" max="5637" width="22.21875" style="13" bestFit="1" customWidth="1"/>
    <col min="5638" max="5638" width="25.21875" style="13" bestFit="1" customWidth="1"/>
    <col min="5639" max="5639" width="20.77734375" style="13" bestFit="1" customWidth="1"/>
    <col min="5640" max="5640" width="22.21875" style="13" bestFit="1" customWidth="1"/>
    <col min="5641" max="5641" width="19.21875" style="13" bestFit="1" customWidth="1"/>
    <col min="5642" max="5642" width="18" style="13" bestFit="1" customWidth="1"/>
    <col min="5643" max="5643" width="20.5546875" style="13" bestFit="1" customWidth="1"/>
    <col min="5644" max="5644" width="9.21875" style="13"/>
    <col min="5645" max="5645" width="23.21875" style="13" customWidth="1"/>
    <col min="5646" max="5887" width="9.21875" style="13"/>
    <col min="5888" max="5888" width="6.44140625" style="13" bestFit="1" customWidth="1"/>
    <col min="5889" max="5890" width="15.77734375" style="13" bestFit="1" customWidth="1"/>
    <col min="5891" max="5891" width="22.21875" style="13" bestFit="1" customWidth="1"/>
    <col min="5892" max="5892" width="20.77734375" style="13" bestFit="1" customWidth="1"/>
    <col min="5893" max="5893" width="22.21875" style="13" bestFit="1" customWidth="1"/>
    <col min="5894" max="5894" width="25.21875" style="13" bestFit="1" customWidth="1"/>
    <col min="5895" max="5895" width="20.77734375" style="13" bestFit="1" customWidth="1"/>
    <col min="5896" max="5896" width="22.21875" style="13" bestFit="1" customWidth="1"/>
    <col min="5897" max="5897" width="19.21875" style="13" bestFit="1" customWidth="1"/>
    <col min="5898" max="5898" width="18" style="13" bestFit="1" customWidth="1"/>
    <col min="5899" max="5899" width="20.5546875" style="13" bestFit="1" customWidth="1"/>
    <col min="5900" max="5900" width="9.21875" style="13"/>
    <col min="5901" max="5901" width="23.21875" style="13" customWidth="1"/>
    <col min="5902" max="6143" width="9.21875" style="13"/>
    <col min="6144" max="6144" width="6.44140625" style="13" bestFit="1" customWidth="1"/>
    <col min="6145" max="6146" width="15.77734375" style="13" bestFit="1" customWidth="1"/>
    <col min="6147" max="6147" width="22.21875" style="13" bestFit="1" customWidth="1"/>
    <col min="6148" max="6148" width="20.77734375" style="13" bestFit="1" customWidth="1"/>
    <col min="6149" max="6149" width="22.21875" style="13" bestFit="1" customWidth="1"/>
    <col min="6150" max="6150" width="25.21875" style="13" bestFit="1" customWidth="1"/>
    <col min="6151" max="6151" width="20.77734375" style="13" bestFit="1" customWidth="1"/>
    <col min="6152" max="6152" width="22.21875" style="13" bestFit="1" customWidth="1"/>
    <col min="6153" max="6153" width="19.21875" style="13" bestFit="1" customWidth="1"/>
    <col min="6154" max="6154" width="18" style="13" bestFit="1" customWidth="1"/>
    <col min="6155" max="6155" width="20.5546875" style="13" bestFit="1" customWidth="1"/>
    <col min="6156" max="6156" width="9.21875" style="13"/>
    <col min="6157" max="6157" width="23.21875" style="13" customWidth="1"/>
    <col min="6158" max="6399" width="9.21875" style="13"/>
    <col min="6400" max="6400" width="6.44140625" style="13" bestFit="1" customWidth="1"/>
    <col min="6401" max="6402" width="15.77734375" style="13" bestFit="1" customWidth="1"/>
    <col min="6403" max="6403" width="22.21875" style="13" bestFit="1" customWidth="1"/>
    <col min="6404" max="6404" width="20.77734375" style="13" bestFit="1" customWidth="1"/>
    <col min="6405" max="6405" width="22.21875" style="13" bestFit="1" customWidth="1"/>
    <col min="6406" max="6406" width="25.21875" style="13" bestFit="1" customWidth="1"/>
    <col min="6407" max="6407" width="20.77734375" style="13" bestFit="1" customWidth="1"/>
    <col min="6408" max="6408" width="22.21875" style="13" bestFit="1" customWidth="1"/>
    <col min="6409" max="6409" width="19.21875" style="13" bestFit="1" customWidth="1"/>
    <col min="6410" max="6410" width="18" style="13" bestFit="1" customWidth="1"/>
    <col min="6411" max="6411" width="20.5546875" style="13" bestFit="1" customWidth="1"/>
    <col min="6412" max="6412" width="9.21875" style="13"/>
    <col min="6413" max="6413" width="23.21875" style="13" customWidth="1"/>
    <col min="6414" max="6655" width="9.21875" style="13"/>
    <col min="6656" max="6656" width="6.44140625" style="13" bestFit="1" customWidth="1"/>
    <col min="6657" max="6658" width="15.77734375" style="13" bestFit="1" customWidth="1"/>
    <col min="6659" max="6659" width="22.21875" style="13" bestFit="1" customWidth="1"/>
    <col min="6660" max="6660" width="20.77734375" style="13" bestFit="1" customWidth="1"/>
    <col min="6661" max="6661" width="22.21875" style="13" bestFit="1" customWidth="1"/>
    <col min="6662" max="6662" width="25.21875" style="13" bestFit="1" customWidth="1"/>
    <col min="6663" max="6663" width="20.77734375" style="13" bestFit="1" customWidth="1"/>
    <col min="6664" max="6664" width="22.21875" style="13" bestFit="1" customWidth="1"/>
    <col min="6665" max="6665" width="19.21875" style="13" bestFit="1" customWidth="1"/>
    <col min="6666" max="6666" width="18" style="13" bestFit="1" customWidth="1"/>
    <col min="6667" max="6667" width="20.5546875" style="13" bestFit="1" customWidth="1"/>
    <col min="6668" max="6668" width="9.21875" style="13"/>
    <col min="6669" max="6669" width="23.21875" style="13" customWidth="1"/>
    <col min="6670" max="6911" width="9.21875" style="13"/>
    <col min="6912" max="6912" width="6.44140625" style="13" bestFit="1" customWidth="1"/>
    <col min="6913" max="6914" width="15.77734375" style="13" bestFit="1" customWidth="1"/>
    <col min="6915" max="6915" width="22.21875" style="13" bestFit="1" customWidth="1"/>
    <col min="6916" max="6916" width="20.77734375" style="13" bestFit="1" customWidth="1"/>
    <col min="6917" max="6917" width="22.21875" style="13" bestFit="1" customWidth="1"/>
    <col min="6918" max="6918" width="25.21875" style="13" bestFit="1" customWidth="1"/>
    <col min="6919" max="6919" width="20.77734375" style="13" bestFit="1" customWidth="1"/>
    <col min="6920" max="6920" width="22.21875" style="13" bestFit="1" customWidth="1"/>
    <col min="6921" max="6921" width="19.21875" style="13" bestFit="1" customWidth="1"/>
    <col min="6922" max="6922" width="18" style="13" bestFit="1" customWidth="1"/>
    <col min="6923" max="6923" width="20.5546875" style="13" bestFit="1" customWidth="1"/>
    <col min="6924" max="6924" width="9.21875" style="13"/>
    <col min="6925" max="6925" width="23.21875" style="13" customWidth="1"/>
    <col min="6926" max="7167" width="9.21875" style="13"/>
    <col min="7168" max="7168" width="6.44140625" style="13" bestFit="1" customWidth="1"/>
    <col min="7169" max="7170" width="15.77734375" style="13" bestFit="1" customWidth="1"/>
    <col min="7171" max="7171" width="22.21875" style="13" bestFit="1" customWidth="1"/>
    <col min="7172" max="7172" width="20.77734375" style="13" bestFit="1" customWidth="1"/>
    <col min="7173" max="7173" width="22.21875" style="13" bestFit="1" customWidth="1"/>
    <col min="7174" max="7174" width="25.21875" style="13" bestFit="1" customWidth="1"/>
    <col min="7175" max="7175" width="20.77734375" style="13" bestFit="1" customWidth="1"/>
    <col min="7176" max="7176" width="22.21875" style="13" bestFit="1" customWidth="1"/>
    <col min="7177" max="7177" width="19.21875" style="13" bestFit="1" customWidth="1"/>
    <col min="7178" max="7178" width="18" style="13" bestFit="1" customWidth="1"/>
    <col min="7179" max="7179" width="20.5546875" style="13" bestFit="1" customWidth="1"/>
    <col min="7180" max="7180" width="9.21875" style="13"/>
    <col min="7181" max="7181" width="23.21875" style="13" customWidth="1"/>
    <col min="7182" max="7423" width="9.21875" style="13"/>
    <col min="7424" max="7424" width="6.44140625" style="13" bestFit="1" customWidth="1"/>
    <col min="7425" max="7426" width="15.77734375" style="13" bestFit="1" customWidth="1"/>
    <col min="7427" max="7427" width="22.21875" style="13" bestFit="1" customWidth="1"/>
    <col min="7428" max="7428" width="20.77734375" style="13" bestFit="1" customWidth="1"/>
    <col min="7429" max="7429" width="22.21875" style="13" bestFit="1" customWidth="1"/>
    <col min="7430" max="7430" width="25.21875" style="13" bestFit="1" customWidth="1"/>
    <col min="7431" max="7431" width="20.77734375" style="13" bestFit="1" customWidth="1"/>
    <col min="7432" max="7432" width="22.21875" style="13" bestFit="1" customWidth="1"/>
    <col min="7433" max="7433" width="19.21875" style="13" bestFit="1" customWidth="1"/>
    <col min="7434" max="7434" width="18" style="13" bestFit="1" customWidth="1"/>
    <col min="7435" max="7435" width="20.5546875" style="13" bestFit="1" customWidth="1"/>
    <col min="7436" max="7436" width="9.21875" style="13"/>
    <col min="7437" max="7437" width="23.21875" style="13" customWidth="1"/>
    <col min="7438" max="7679" width="9.21875" style="13"/>
    <col min="7680" max="7680" width="6.44140625" style="13" bestFit="1" customWidth="1"/>
    <col min="7681" max="7682" width="15.77734375" style="13" bestFit="1" customWidth="1"/>
    <col min="7683" max="7683" width="22.21875" style="13" bestFit="1" customWidth="1"/>
    <col min="7684" max="7684" width="20.77734375" style="13" bestFit="1" customWidth="1"/>
    <col min="7685" max="7685" width="22.21875" style="13" bestFit="1" customWidth="1"/>
    <col min="7686" max="7686" width="25.21875" style="13" bestFit="1" customWidth="1"/>
    <col min="7687" max="7687" width="20.77734375" style="13" bestFit="1" customWidth="1"/>
    <col min="7688" max="7688" width="22.21875" style="13" bestFit="1" customWidth="1"/>
    <col min="7689" max="7689" width="19.21875" style="13" bestFit="1" customWidth="1"/>
    <col min="7690" max="7690" width="18" style="13" bestFit="1" customWidth="1"/>
    <col min="7691" max="7691" width="20.5546875" style="13" bestFit="1" customWidth="1"/>
    <col min="7692" max="7692" width="9.21875" style="13"/>
    <col min="7693" max="7693" width="23.21875" style="13" customWidth="1"/>
    <col min="7694" max="7935" width="9.21875" style="13"/>
    <col min="7936" max="7936" width="6.44140625" style="13" bestFit="1" customWidth="1"/>
    <col min="7937" max="7938" width="15.77734375" style="13" bestFit="1" customWidth="1"/>
    <col min="7939" max="7939" width="22.21875" style="13" bestFit="1" customWidth="1"/>
    <col min="7940" max="7940" width="20.77734375" style="13" bestFit="1" customWidth="1"/>
    <col min="7941" max="7941" width="22.21875" style="13" bestFit="1" customWidth="1"/>
    <col min="7942" max="7942" width="25.21875" style="13" bestFit="1" customWidth="1"/>
    <col min="7943" max="7943" width="20.77734375" style="13" bestFit="1" customWidth="1"/>
    <col min="7944" max="7944" width="22.21875" style="13" bestFit="1" customWidth="1"/>
    <col min="7945" max="7945" width="19.21875" style="13" bestFit="1" customWidth="1"/>
    <col min="7946" max="7946" width="18" style="13" bestFit="1" customWidth="1"/>
    <col min="7947" max="7947" width="20.5546875" style="13" bestFit="1" customWidth="1"/>
    <col min="7948" max="7948" width="9.21875" style="13"/>
    <col min="7949" max="7949" width="23.21875" style="13" customWidth="1"/>
    <col min="7950" max="8191" width="9.21875" style="13"/>
    <col min="8192" max="8192" width="6.44140625" style="13" bestFit="1" customWidth="1"/>
    <col min="8193" max="8194" width="15.77734375" style="13" bestFit="1" customWidth="1"/>
    <col min="8195" max="8195" width="22.21875" style="13" bestFit="1" customWidth="1"/>
    <col min="8196" max="8196" width="20.77734375" style="13" bestFit="1" customWidth="1"/>
    <col min="8197" max="8197" width="22.21875" style="13" bestFit="1" customWidth="1"/>
    <col min="8198" max="8198" width="25.21875" style="13" bestFit="1" customWidth="1"/>
    <col min="8199" max="8199" width="20.77734375" style="13" bestFit="1" customWidth="1"/>
    <col min="8200" max="8200" width="22.21875" style="13" bestFit="1" customWidth="1"/>
    <col min="8201" max="8201" width="19.21875" style="13" bestFit="1" customWidth="1"/>
    <col min="8202" max="8202" width="18" style="13" bestFit="1" customWidth="1"/>
    <col min="8203" max="8203" width="20.5546875" style="13" bestFit="1" customWidth="1"/>
    <col min="8204" max="8204" width="9.21875" style="13"/>
    <col min="8205" max="8205" width="23.21875" style="13" customWidth="1"/>
    <col min="8206" max="8447" width="9.21875" style="13"/>
    <col min="8448" max="8448" width="6.44140625" style="13" bestFit="1" customWidth="1"/>
    <col min="8449" max="8450" width="15.77734375" style="13" bestFit="1" customWidth="1"/>
    <col min="8451" max="8451" width="22.21875" style="13" bestFit="1" customWidth="1"/>
    <col min="8452" max="8452" width="20.77734375" style="13" bestFit="1" customWidth="1"/>
    <col min="8453" max="8453" width="22.21875" style="13" bestFit="1" customWidth="1"/>
    <col min="8454" max="8454" width="25.21875" style="13" bestFit="1" customWidth="1"/>
    <col min="8455" max="8455" width="20.77734375" style="13" bestFit="1" customWidth="1"/>
    <col min="8456" max="8456" width="22.21875" style="13" bestFit="1" customWidth="1"/>
    <col min="8457" max="8457" width="19.21875" style="13" bestFit="1" customWidth="1"/>
    <col min="8458" max="8458" width="18" style="13" bestFit="1" customWidth="1"/>
    <col min="8459" max="8459" width="20.5546875" style="13" bestFit="1" customWidth="1"/>
    <col min="8460" max="8460" width="9.21875" style="13"/>
    <col min="8461" max="8461" width="23.21875" style="13" customWidth="1"/>
    <col min="8462" max="8703" width="9.21875" style="13"/>
    <col min="8704" max="8704" width="6.44140625" style="13" bestFit="1" customWidth="1"/>
    <col min="8705" max="8706" width="15.77734375" style="13" bestFit="1" customWidth="1"/>
    <col min="8707" max="8707" width="22.21875" style="13" bestFit="1" customWidth="1"/>
    <col min="8708" max="8708" width="20.77734375" style="13" bestFit="1" customWidth="1"/>
    <col min="8709" max="8709" width="22.21875" style="13" bestFit="1" customWidth="1"/>
    <col min="8710" max="8710" width="25.21875" style="13" bestFit="1" customWidth="1"/>
    <col min="8711" max="8711" width="20.77734375" style="13" bestFit="1" customWidth="1"/>
    <col min="8712" max="8712" width="22.21875" style="13" bestFit="1" customWidth="1"/>
    <col min="8713" max="8713" width="19.21875" style="13" bestFit="1" customWidth="1"/>
    <col min="8714" max="8714" width="18" style="13" bestFit="1" customWidth="1"/>
    <col min="8715" max="8715" width="20.5546875" style="13" bestFit="1" customWidth="1"/>
    <col min="8716" max="8716" width="9.21875" style="13"/>
    <col min="8717" max="8717" width="23.21875" style="13" customWidth="1"/>
    <col min="8718" max="8959" width="9.21875" style="13"/>
    <col min="8960" max="8960" width="6.44140625" style="13" bestFit="1" customWidth="1"/>
    <col min="8961" max="8962" width="15.77734375" style="13" bestFit="1" customWidth="1"/>
    <col min="8963" max="8963" width="22.21875" style="13" bestFit="1" customWidth="1"/>
    <col min="8964" max="8964" width="20.77734375" style="13" bestFit="1" customWidth="1"/>
    <col min="8965" max="8965" width="22.21875" style="13" bestFit="1" customWidth="1"/>
    <col min="8966" max="8966" width="25.21875" style="13" bestFit="1" customWidth="1"/>
    <col min="8967" max="8967" width="20.77734375" style="13" bestFit="1" customWidth="1"/>
    <col min="8968" max="8968" width="22.21875" style="13" bestFit="1" customWidth="1"/>
    <col min="8969" max="8969" width="19.21875" style="13" bestFit="1" customWidth="1"/>
    <col min="8970" max="8970" width="18" style="13" bestFit="1" customWidth="1"/>
    <col min="8971" max="8971" width="20.5546875" style="13" bestFit="1" customWidth="1"/>
    <col min="8972" max="8972" width="9.21875" style="13"/>
    <col min="8973" max="8973" width="23.21875" style="13" customWidth="1"/>
    <col min="8974" max="9215" width="9.21875" style="13"/>
    <col min="9216" max="9216" width="6.44140625" style="13" bestFit="1" customWidth="1"/>
    <col min="9217" max="9218" width="15.77734375" style="13" bestFit="1" customWidth="1"/>
    <col min="9219" max="9219" width="22.21875" style="13" bestFit="1" customWidth="1"/>
    <col min="9220" max="9220" width="20.77734375" style="13" bestFit="1" customWidth="1"/>
    <col min="9221" max="9221" width="22.21875" style="13" bestFit="1" customWidth="1"/>
    <col min="9222" max="9222" width="25.21875" style="13" bestFit="1" customWidth="1"/>
    <col min="9223" max="9223" width="20.77734375" style="13" bestFit="1" customWidth="1"/>
    <col min="9224" max="9224" width="22.21875" style="13" bestFit="1" customWidth="1"/>
    <col min="9225" max="9225" width="19.21875" style="13" bestFit="1" customWidth="1"/>
    <col min="9226" max="9226" width="18" style="13" bestFit="1" customWidth="1"/>
    <col min="9227" max="9227" width="20.5546875" style="13" bestFit="1" customWidth="1"/>
    <col min="9228" max="9228" width="9.21875" style="13"/>
    <col min="9229" max="9229" width="23.21875" style="13" customWidth="1"/>
    <col min="9230" max="9471" width="9.21875" style="13"/>
    <col min="9472" max="9472" width="6.44140625" style="13" bestFit="1" customWidth="1"/>
    <col min="9473" max="9474" width="15.77734375" style="13" bestFit="1" customWidth="1"/>
    <col min="9475" max="9475" width="22.21875" style="13" bestFit="1" customWidth="1"/>
    <col min="9476" max="9476" width="20.77734375" style="13" bestFit="1" customWidth="1"/>
    <col min="9477" max="9477" width="22.21875" style="13" bestFit="1" customWidth="1"/>
    <col min="9478" max="9478" width="25.21875" style="13" bestFit="1" customWidth="1"/>
    <col min="9479" max="9479" width="20.77734375" style="13" bestFit="1" customWidth="1"/>
    <col min="9480" max="9480" width="22.21875" style="13" bestFit="1" customWidth="1"/>
    <col min="9481" max="9481" width="19.21875" style="13" bestFit="1" customWidth="1"/>
    <col min="9482" max="9482" width="18" style="13" bestFit="1" customWidth="1"/>
    <col min="9483" max="9483" width="20.5546875" style="13" bestFit="1" customWidth="1"/>
    <col min="9484" max="9484" width="9.21875" style="13"/>
    <col min="9485" max="9485" width="23.21875" style="13" customWidth="1"/>
    <col min="9486" max="9727" width="9.21875" style="13"/>
    <col min="9728" max="9728" width="6.44140625" style="13" bestFit="1" customWidth="1"/>
    <col min="9729" max="9730" width="15.77734375" style="13" bestFit="1" customWidth="1"/>
    <col min="9731" max="9731" width="22.21875" style="13" bestFit="1" customWidth="1"/>
    <col min="9732" max="9732" width="20.77734375" style="13" bestFit="1" customWidth="1"/>
    <col min="9733" max="9733" width="22.21875" style="13" bestFit="1" customWidth="1"/>
    <col min="9734" max="9734" width="25.21875" style="13" bestFit="1" customWidth="1"/>
    <col min="9735" max="9735" width="20.77734375" style="13" bestFit="1" customWidth="1"/>
    <col min="9736" max="9736" width="22.21875" style="13" bestFit="1" customWidth="1"/>
    <col min="9737" max="9737" width="19.21875" style="13" bestFit="1" customWidth="1"/>
    <col min="9738" max="9738" width="18" style="13" bestFit="1" customWidth="1"/>
    <col min="9739" max="9739" width="20.5546875" style="13" bestFit="1" customWidth="1"/>
    <col min="9740" max="9740" width="9.21875" style="13"/>
    <col min="9741" max="9741" width="23.21875" style="13" customWidth="1"/>
    <col min="9742" max="9983" width="9.21875" style="13"/>
    <col min="9984" max="9984" width="6.44140625" style="13" bestFit="1" customWidth="1"/>
    <col min="9985" max="9986" width="15.77734375" style="13" bestFit="1" customWidth="1"/>
    <col min="9987" max="9987" width="22.21875" style="13" bestFit="1" customWidth="1"/>
    <col min="9988" max="9988" width="20.77734375" style="13" bestFit="1" customWidth="1"/>
    <col min="9989" max="9989" width="22.21875" style="13" bestFit="1" customWidth="1"/>
    <col min="9990" max="9990" width="25.21875" style="13" bestFit="1" customWidth="1"/>
    <col min="9991" max="9991" width="20.77734375" style="13" bestFit="1" customWidth="1"/>
    <col min="9992" max="9992" width="22.21875" style="13" bestFit="1" customWidth="1"/>
    <col min="9993" max="9993" width="19.21875" style="13" bestFit="1" customWidth="1"/>
    <col min="9994" max="9994" width="18" style="13" bestFit="1" customWidth="1"/>
    <col min="9995" max="9995" width="20.5546875" style="13" bestFit="1" customWidth="1"/>
    <col min="9996" max="9996" width="9.21875" style="13"/>
    <col min="9997" max="9997" width="23.21875" style="13" customWidth="1"/>
    <col min="9998" max="10239" width="9.21875" style="13"/>
    <col min="10240" max="10240" width="6.44140625" style="13" bestFit="1" customWidth="1"/>
    <col min="10241" max="10242" width="15.77734375" style="13" bestFit="1" customWidth="1"/>
    <col min="10243" max="10243" width="22.21875" style="13" bestFit="1" customWidth="1"/>
    <col min="10244" max="10244" width="20.77734375" style="13" bestFit="1" customWidth="1"/>
    <col min="10245" max="10245" width="22.21875" style="13" bestFit="1" customWidth="1"/>
    <col min="10246" max="10246" width="25.21875" style="13" bestFit="1" customWidth="1"/>
    <col min="10247" max="10247" width="20.77734375" style="13" bestFit="1" customWidth="1"/>
    <col min="10248" max="10248" width="22.21875" style="13" bestFit="1" customWidth="1"/>
    <col min="10249" max="10249" width="19.21875" style="13" bestFit="1" customWidth="1"/>
    <col min="10250" max="10250" width="18" style="13" bestFit="1" customWidth="1"/>
    <col min="10251" max="10251" width="20.5546875" style="13" bestFit="1" customWidth="1"/>
    <col min="10252" max="10252" width="9.21875" style="13"/>
    <col min="10253" max="10253" width="23.21875" style="13" customWidth="1"/>
    <col min="10254" max="10495" width="9.21875" style="13"/>
    <col min="10496" max="10496" width="6.44140625" style="13" bestFit="1" customWidth="1"/>
    <col min="10497" max="10498" width="15.77734375" style="13" bestFit="1" customWidth="1"/>
    <col min="10499" max="10499" width="22.21875" style="13" bestFit="1" customWidth="1"/>
    <col min="10500" max="10500" width="20.77734375" style="13" bestFit="1" customWidth="1"/>
    <col min="10501" max="10501" width="22.21875" style="13" bestFit="1" customWidth="1"/>
    <col min="10502" max="10502" width="25.21875" style="13" bestFit="1" customWidth="1"/>
    <col min="10503" max="10503" width="20.77734375" style="13" bestFit="1" customWidth="1"/>
    <col min="10504" max="10504" width="22.21875" style="13" bestFit="1" customWidth="1"/>
    <col min="10505" max="10505" width="19.21875" style="13" bestFit="1" customWidth="1"/>
    <col min="10506" max="10506" width="18" style="13" bestFit="1" customWidth="1"/>
    <col min="10507" max="10507" width="20.5546875" style="13" bestFit="1" customWidth="1"/>
    <col min="10508" max="10508" width="9.21875" style="13"/>
    <col min="10509" max="10509" width="23.21875" style="13" customWidth="1"/>
    <col min="10510" max="10751" width="9.21875" style="13"/>
    <col min="10752" max="10752" width="6.44140625" style="13" bestFit="1" customWidth="1"/>
    <col min="10753" max="10754" width="15.77734375" style="13" bestFit="1" customWidth="1"/>
    <col min="10755" max="10755" width="22.21875" style="13" bestFit="1" customWidth="1"/>
    <col min="10756" max="10756" width="20.77734375" style="13" bestFit="1" customWidth="1"/>
    <col min="10757" max="10757" width="22.21875" style="13" bestFit="1" customWidth="1"/>
    <col min="10758" max="10758" width="25.21875" style="13" bestFit="1" customWidth="1"/>
    <col min="10759" max="10759" width="20.77734375" style="13" bestFit="1" customWidth="1"/>
    <col min="10760" max="10760" width="22.21875" style="13" bestFit="1" customWidth="1"/>
    <col min="10761" max="10761" width="19.21875" style="13" bestFit="1" customWidth="1"/>
    <col min="10762" max="10762" width="18" style="13" bestFit="1" customWidth="1"/>
    <col min="10763" max="10763" width="20.5546875" style="13" bestFit="1" customWidth="1"/>
    <col min="10764" max="10764" width="9.21875" style="13"/>
    <col min="10765" max="10765" width="23.21875" style="13" customWidth="1"/>
    <col min="10766" max="11007" width="9.21875" style="13"/>
    <col min="11008" max="11008" width="6.44140625" style="13" bestFit="1" customWidth="1"/>
    <col min="11009" max="11010" width="15.77734375" style="13" bestFit="1" customWidth="1"/>
    <col min="11011" max="11011" width="22.21875" style="13" bestFit="1" customWidth="1"/>
    <col min="11012" max="11012" width="20.77734375" style="13" bestFit="1" customWidth="1"/>
    <col min="11013" max="11013" width="22.21875" style="13" bestFit="1" customWidth="1"/>
    <col min="11014" max="11014" width="25.21875" style="13" bestFit="1" customWidth="1"/>
    <col min="11015" max="11015" width="20.77734375" style="13" bestFit="1" customWidth="1"/>
    <col min="11016" max="11016" width="22.21875" style="13" bestFit="1" customWidth="1"/>
    <col min="11017" max="11017" width="19.21875" style="13" bestFit="1" customWidth="1"/>
    <col min="11018" max="11018" width="18" style="13" bestFit="1" customWidth="1"/>
    <col min="11019" max="11019" width="20.5546875" style="13" bestFit="1" customWidth="1"/>
    <col min="11020" max="11020" width="9.21875" style="13"/>
    <col min="11021" max="11021" width="23.21875" style="13" customWidth="1"/>
    <col min="11022" max="11263" width="9.21875" style="13"/>
    <col min="11264" max="11264" width="6.44140625" style="13" bestFit="1" customWidth="1"/>
    <col min="11265" max="11266" width="15.77734375" style="13" bestFit="1" customWidth="1"/>
    <col min="11267" max="11267" width="22.21875" style="13" bestFit="1" customWidth="1"/>
    <col min="11268" max="11268" width="20.77734375" style="13" bestFit="1" customWidth="1"/>
    <col min="11269" max="11269" width="22.21875" style="13" bestFit="1" customWidth="1"/>
    <col min="11270" max="11270" width="25.21875" style="13" bestFit="1" customWidth="1"/>
    <col min="11271" max="11271" width="20.77734375" style="13" bestFit="1" customWidth="1"/>
    <col min="11272" max="11272" width="22.21875" style="13" bestFit="1" customWidth="1"/>
    <col min="11273" max="11273" width="19.21875" style="13" bestFit="1" customWidth="1"/>
    <col min="11274" max="11274" width="18" style="13" bestFit="1" customWidth="1"/>
    <col min="11275" max="11275" width="20.5546875" style="13" bestFit="1" customWidth="1"/>
    <col min="11276" max="11276" width="9.21875" style="13"/>
    <col min="11277" max="11277" width="23.21875" style="13" customWidth="1"/>
    <col min="11278" max="11519" width="9.21875" style="13"/>
    <col min="11520" max="11520" width="6.44140625" style="13" bestFit="1" customWidth="1"/>
    <col min="11521" max="11522" width="15.77734375" style="13" bestFit="1" customWidth="1"/>
    <col min="11523" max="11523" width="22.21875" style="13" bestFit="1" customWidth="1"/>
    <col min="11524" max="11524" width="20.77734375" style="13" bestFit="1" customWidth="1"/>
    <col min="11525" max="11525" width="22.21875" style="13" bestFit="1" customWidth="1"/>
    <col min="11526" max="11526" width="25.21875" style="13" bestFit="1" customWidth="1"/>
    <col min="11527" max="11527" width="20.77734375" style="13" bestFit="1" customWidth="1"/>
    <col min="11528" max="11528" width="22.21875" style="13" bestFit="1" customWidth="1"/>
    <col min="11529" max="11529" width="19.21875" style="13" bestFit="1" customWidth="1"/>
    <col min="11530" max="11530" width="18" style="13" bestFit="1" customWidth="1"/>
    <col min="11531" max="11531" width="20.5546875" style="13" bestFit="1" customWidth="1"/>
    <col min="11532" max="11532" width="9.21875" style="13"/>
    <col min="11533" max="11533" width="23.21875" style="13" customWidth="1"/>
    <col min="11534" max="11775" width="9.21875" style="13"/>
    <col min="11776" max="11776" width="6.44140625" style="13" bestFit="1" customWidth="1"/>
    <col min="11777" max="11778" width="15.77734375" style="13" bestFit="1" customWidth="1"/>
    <col min="11779" max="11779" width="22.21875" style="13" bestFit="1" customWidth="1"/>
    <col min="11780" max="11780" width="20.77734375" style="13" bestFit="1" customWidth="1"/>
    <col min="11781" max="11781" width="22.21875" style="13" bestFit="1" customWidth="1"/>
    <col min="11782" max="11782" width="25.21875" style="13" bestFit="1" customWidth="1"/>
    <col min="11783" max="11783" width="20.77734375" style="13" bestFit="1" customWidth="1"/>
    <col min="11784" max="11784" width="22.21875" style="13" bestFit="1" customWidth="1"/>
    <col min="11785" max="11785" width="19.21875" style="13" bestFit="1" customWidth="1"/>
    <col min="11786" max="11786" width="18" style="13" bestFit="1" customWidth="1"/>
    <col min="11787" max="11787" width="20.5546875" style="13" bestFit="1" customWidth="1"/>
    <col min="11788" max="11788" width="9.21875" style="13"/>
    <col min="11789" max="11789" width="23.21875" style="13" customWidth="1"/>
    <col min="11790" max="12031" width="9.21875" style="13"/>
    <col min="12032" max="12032" width="6.44140625" style="13" bestFit="1" customWidth="1"/>
    <col min="12033" max="12034" width="15.77734375" style="13" bestFit="1" customWidth="1"/>
    <col min="12035" max="12035" width="22.21875" style="13" bestFit="1" customWidth="1"/>
    <col min="12036" max="12036" width="20.77734375" style="13" bestFit="1" customWidth="1"/>
    <col min="12037" max="12037" width="22.21875" style="13" bestFit="1" customWidth="1"/>
    <col min="12038" max="12038" width="25.21875" style="13" bestFit="1" customWidth="1"/>
    <col min="12039" max="12039" width="20.77734375" style="13" bestFit="1" customWidth="1"/>
    <col min="12040" max="12040" width="22.21875" style="13" bestFit="1" customWidth="1"/>
    <col min="12041" max="12041" width="19.21875" style="13" bestFit="1" customWidth="1"/>
    <col min="12042" max="12042" width="18" style="13" bestFit="1" customWidth="1"/>
    <col min="12043" max="12043" width="20.5546875" style="13" bestFit="1" customWidth="1"/>
    <col min="12044" max="12044" width="9.21875" style="13"/>
    <col min="12045" max="12045" width="23.21875" style="13" customWidth="1"/>
    <col min="12046" max="12287" width="9.21875" style="13"/>
    <col min="12288" max="12288" width="6.44140625" style="13" bestFit="1" customWidth="1"/>
    <col min="12289" max="12290" width="15.77734375" style="13" bestFit="1" customWidth="1"/>
    <col min="12291" max="12291" width="22.21875" style="13" bestFit="1" customWidth="1"/>
    <col min="12292" max="12292" width="20.77734375" style="13" bestFit="1" customWidth="1"/>
    <col min="12293" max="12293" width="22.21875" style="13" bestFit="1" customWidth="1"/>
    <col min="12294" max="12294" width="25.21875" style="13" bestFit="1" customWidth="1"/>
    <col min="12295" max="12295" width="20.77734375" style="13" bestFit="1" customWidth="1"/>
    <col min="12296" max="12296" width="22.21875" style="13" bestFit="1" customWidth="1"/>
    <col min="12297" max="12297" width="19.21875" style="13" bestFit="1" customWidth="1"/>
    <col min="12298" max="12298" width="18" style="13" bestFit="1" customWidth="1"/>
    <col min="12299" max="12299" width="20.5546875" style="13" bestFit="1" customWidth="1"/>
    <col min="12300" max="12300" width="9.21875" style="13"/>
    <col min="12301" max="12301" width="23.21875" style="13" customWidth="1"/>
    <col min="12302" max="12543" width="9.21875" style="13"/>
    <col min="12544" max="12544" width="6.44140625" style="13" bestFit="1" customWidth="1"/>
    <col min="12545" max="12546" width="15.77734375" style="13" bestFit="1" customWidth="1"/>
    <col min="12547" max="12547" width="22.21875" style="13" bestFit="1" customWidth="1"/>
    <col min="12548" max="12548" width="20.77734375" style="13" bestFit="1" customWidth="1"/>
    <col min="12549" max="12549" width="22.21875" style="13" bestFit="1" customWidth="1"/>
    <col min="12550" max="12550" width="25.21875" style="13" bestFit="1" customWidth="1"/>
    <col min="12551" max="12551" width="20.77734375" style="13" bestFit="1" customWidth="1"/>
    <col min="12552" max="12552" width="22.21875" style="13" bestFit="1" customWidth="1"/>
    <col min="12553" max="12553" width="19.21875" style="13" bestFit="1" customWidth="1"/>
    <col min="12554" max="12554" width="18" style="13" bestFit="1" customWidth="1"/>
    <col min="12555" max="12555" width="20.5546875" style="13" bestFit="1" customWidth="1"/>
    <col min="12556" max="12556" width="9.21875" style="13"/>
    <col min="12557" max="12557" width="23.21875" style="13" customWidth="1"/>
    <col min="12558" max="12799" width="9.21875" style="13"/>
    <col min="12800" max="12800" width="6.44140625" style="13" bestFit="1" customWidth="1"/>
    <col min="12801" max="12802" width="15.77734375" style="13" bestFit="1" customWidth="1"/>
    <col min="12803" max="12803" width="22.21875" style="13" bestFit="1" customWidth="1"/>
    <col min="12804" max="12804" width="20.77734375" style="13" bestFit="1" customWidth="1"/>
    <col min="12805" max="12805" width="22.21875" style="13" bestFit="1" customWidth="1"/>
    <col min="12806" max="12806" width="25.21875" style="13" bestFit="1" customWidth="1"/>
    <col min="12807" max="12807" width="20.77734375" style="13" bestFit="1" customWidth="1"/>
    <col min="12808" max="12808" width="22.21875" style="13" bestFit="1" customWidth="1"/>
    <col min="12809" max="12809" width="19.21875" style="13" bestFit="1" customWidth="1"/>
    <col min="12810" max="12810" width="18" style="13" bestFit="1" customWidth="1"/>
    <col min="12811" max="12811" width="20.5546875" style="13" bestFit="1" customWidth="1"/>
    <col min="12812" max="12812" width="9.21875" style="13"/>
    <col min="12813" max="12813" width="23.21875" style="13" customWidth="1"/>
    <col min="12814" max="13055" width="9.21875" style="13"/>
    <col min="13056" max="13056" width="6.44140625" style="13" bestFit="1" customWidth="1"/>
    <col min="13057" max="13058" width="15.77734375" style="13" bestFit="1" customWidth="1"/>
    <col min="13059" max="13059" width="22.21875" style="13" bestFit="1" customWidth="1"/>
    <col min="13060" max="13060" width="20.77734375" style="13" bestFit="1" customWidth="1"/>
    <col min="13061" max="13061" width="22.21875" style="13" bestFit="1" customWidth="1"/>
    <col min="13062" max="13062" width="25.21875" style="13" bestFit="1" customWidth="1"/>
    <col min="13063" max="13063" width="20.77734375" style="13" bestFit="1" customWidth="1"/>
    <col min="13064" max="13064" width="22.21875" style="13" bestFit="1" customWidth="1"/>
    <col min="13065" max="13065" width="19.21875" style="13" bestFit="1" customWidth="1"/>
    <col min="13066" max="13066" width="18" style="13" bestFit="1" customWidth="1"/>
    <col min="13067" max="13067" width="20.5546875" style="13" bestFit="1" customWidth="1"/>
    <col min="13068" max="13068" width="9.21875" style="13"/>
    <col min="13069" max="13069" width="23.21875" style="13" customWidth="1"/>
    <col min="13070" max="13311" width="9.21875" style="13"/>
    <col min="13312" max="13312" width="6.44140625" style="13" bestFit="1" customWidth="1"/>
    <col min="13313" max="13314" width="15.77734375" style="13" bestFit="1" customWidth="1"/>
    <col min="13315" max="13315" width="22.21875" style="13" bestFit="1" customWidth="1"/>
    <col min="13316" max="13316" width="20.77734375" style="13" bestFit="1" customWidth="1"/>
    <col min="13317" max="13317" width="22.21875" style="13" bestFit="1" customWidth="1"/>
    <col min="13318" max="13318" width="25.21875" style="13" bestFit="1" customWidth="1"/>
    <col min="13319" max="13319" width="20.77734375" style="13" bestFit="1" customWidth="1"/>
    <col min="13320" max="13320" width="22.21875" style="13" bestFit="1" customWidth="1"/>
    <col min="13321" max="13321" width="19.21875" style="13" bestFit="1" customWidth="1"/>
    <col min="13322" max="13322" width="18" style="13" bestFit="1" customWidth="1"/>
    <col min="13323" max="13323" width="20.5546875" style="13" bestFit="1" customWidth="1"/>
    <col min="13324" max="13324" width="9.21875" style="13"/>
    <col min="13325" max="13325" width="23.21875" style="13" customWidth="1"/>
    <col min="13326" max="13567" width="9.21875" style="13"/>
    <col min="13568" max="13568" width="6.44140625" style="13" bestFit="1" customWidth="1"/>
    <col min="13569" max="13570" width="15.77734375" style="13" bestFit="1" customWidth="1"/>
    <col min="13571" max="13571" width="22.21875" style="13" bestFit="1" customWidth="1"/>
    <col min="13572" max="13572" width="20.77734375" style="13" bestFit="1" customWidth="1"/>
    <col min="13573" max="13573" width="22.21875" style="13" bestFit="1" customWidth="1"/>
    <col min="13574" max="13574" width="25.21875" style="13" bestFit="1" customWidth="1"/>
    <col min="13575" max="13575" width="20.77734375" style="13" bestFit="1" customWidth="1"/>
    <col min="13576" max="13576" width="22.21875" style="13" bestFit="1" customWidth="1"/>
    <col min="13577" max="13577" width="19.21875" style="13" bestFit="1" customWidth="1"/>
    <col min="13578" max="13578" width="18" style="13" bestFit="1" customWidth="1"/>
    <col min="13579" max="13579" width="20.5546875" style="13" bestFit="1" customWidth="1"/>
    <col min="13580" max="13580" width="9.21875" style="13"/>
    <col min="13581" max="13581" width="23.21875" style="13" customWidth="1"/>
    <col min="13582" max="13823" width="9.21875" style="13"/>
    <col min="13824" max="13824" width="6.44140625" style="13" bestFit="1" customWidth="1"/>
    <col min="13825" max="13826" width="15.77734375" style="13" bestFit="1" customWidth="1"/>
    <col min="13827" max="13827" width="22.21875" style="13" bestFit="1" customWidth="1"/>
    <col min="13828" max="13828" width="20.77734375" style="13" bestFit="1" customWidth="1"/>
    <col min="13829" max="13829" width="22.21875" style="13" bestFit="1" customWidth="1"/>
    <col min="13830" max="13830" width="25.21875" style="13" bestFit="1" customWidth="1"/>
    <col min="13831" max="13831" width="20.77734375" style="13" bestFit="1" customWidth="1"/>
    <col min="13832" max="13832" width="22.21875" style="13" bestFit="1" customWidth="1"/>
    <col min="13833" max="13833" width="19.21875" style="13" bestFit="1" customWidth="1"/>
    <col min="13834" max="13834" width="18" style="13" bestFit="1" customWidth="1"/>
    <col min="13835" max="13835" width="20.5546875" style="13" bestFit="1" customWidth="1"/>
    <col min="13836" max="13836" width="9.21875" style="13"/>
    <col min="13837" max="13837" width="23.21875" style="13" customWidth="1"/>
    <col min="13838" max="14079" width="9.21875" style="13"/>
    <col min="14080" max="14080" width="6.44140625" style="13" bestFit="1" customWidth="1"/>
    <col min="14081" max="14082" width="15.77734375" style="13" bestFit="1" customWidth="1"/>
    <col min="14083" max="14083" width="22.21875" style="13" bestFit="1" customWidth="1"/>
    <col min="14084" max="14084" width="20.77734375" style="13" bestFit="1" customWidth="1"/>
    <col min="14085" max="14085" width="22.21875" style="13" bestFit="1" customWidth="1"/>
    <col min="14086" max="14086" width="25.21875" style="13" bestFit="1" customWidth="1"/>
    <col min="14087" max="14087" width="20.77734375" style="13" bestFit="1" customWidth="1"/>
    <col min="14088" max="14088" width="22.21875" style="13" bestFit="1" customWidth="1"/>
    <col min="14089" max="14089" width="19.21875" style="13" bestFit="1" customWidth="1"/>
    <col min="14090" max="14090" width="18" style="13" bestFit="1" customWidth="1"/>
    <col min="14091" max="14091" width="20.5546875" style="13" bestFit="1" customWidth="1"/>
    <col min="14092" max="14092" width="9.21875" style="13"/>
    <col min="14093" max="14093" width="23.21875" style="13" customWidth="1"/>
    <col min="14094" max="14335" width="9.21875" style="13"/>
    <col min="14336" max="14336" width="6.44140625" style="13" bestFit="1" customWidth="1"/>
    <col min="14337" max="14338" width="15.77734375" style="13" bestFit="1" customWidth="1"/>
    <col min="14339" max="14339" width="22.21875" style="13" bestFit="1" customWidth="1"/>
    <col min="14340" max="14340" width="20.77734375" style="13" bestFit="1" customWidth="1"/>
    <col min="14341" max="14341" width="22.21875" style="13" bestFit="1" customWidth="1"/>
    <col min="14342" max="14342" width="25.21875" style="13" bestFit="1" customWidth="1"/>
    <col min="14343" max="14343" width="20.77734375" style="13" bestFit="1" customWidth="1"/>
    <col min="14344" max="14344" width="22.21875" style="13" bestFit="1" customWidth="1"/>
    <col min="14345" max="14345" width="19.21875" style="13" bestFit="1" customWidth="1"/>
    <col min="14346" max="14346" width="18" style="13" bestFit="1" customWidth="1"/>
    <col min="14347" max="14347" width="20.5546875" style="13" bestFit="1" customWidth="1"/>
    <col min="14348" max="14348" width="9.21875" style="13"/>
    <col min="14349" max="14349" width="23.21875" style="13" customWidth="1"/>
    <col min="14350" max="14591" width="9.21875" style="13"/>
    <col min="14592" max="14592" width="6.44140625" style="13" bestFit="1" customWidth="1"/>
    <col min="14593" max="14594" width="15.77734375" style="13" bestFit="1" customWidth="1"/>
    <col min="14595" max="14595" width="22.21875" style="13" bestFit="1" customWidth="1"/>
    <col min="14596" max="14596" width="20.77734375" style="13" bestFit="1" customWidth="1"/>
    <col min="14597" max="14597" width="22.21875" style="13" bestFit="1" customWidth="1"/>
    <col min="14598" max="14598" width="25.21875" style="13" bestFit="1" customWidth="1"/>
    <col min="14599" max="14599" width="20.77734375" style="13" bestFit="1" customWidth="1"/>
    <col min="14600" max="14600" width="22.21875" style="13" bestFit="1" customWidth="1"/>
    <col min="14601" max="14601" width="19.21875" style="13" bestFit="1" customWidth="1"/>
    <col min="14602" max="14602" width="18" style="13" bestFit="1" customWidth="1"/>
    <col min="14603" max="14603" width="20.5546875" style="13" bestFit="1" customWidth="1"/>
    <col min="14604" max="14604" width="9.21875" style="13"/>
    <col min="14605" max="14605" width="23.21875" style="13" customWidth="1"/>
    <col min="14606" max="14847" width="9.21875" style="13"/>
    <col min="14848" max="14848" width="6.44140625" style="13" bestFit="1" customWidth="1"/>
    <col min="14849" max="14850" width="15.77734375" style="13" bestFit="1" customWidth="1"/>
    <col min="14851" max="14851" width="22.21875" style="13" bestFit="1" customWidth="1"/>
    <col min="14852" max="14852" width="20.77734375" style="13" bestFit="1" customWidth="1"/>
    <col min="14853" max="14853" width="22.21875" style="13" bestFit="1" customWidth="1"/>
    <col min="14854" max="14854" width="25.21875" style="13" bestFit="1" customWidth="1"/>
    <col min="14855" max="14855" width="20.77734375" style="13" bestFit="1" customWidth="1"/>
    <col min="14856" max="14856" width="22.21875" style="13" bestFit="1" customWidth="1"/>
    <col min="14857" max="14857" width="19.21875" style="13" bestFit="1" customWidth="1"/>
    <col min="14858" max="14858" width="18" style="13" bestFit="1" customWidth="1"/>
    <col min="14859" max="14859" width="20.5546875" style="13" bestFit="1" customWidth="1"/>
    <col min="14860" max="14860" width="9.21875" style="13"/>
    <col min="14861" max="14861" width="23.21875" style="13" customWidth="1"/>
    <col min="14862" max="15103" width="9.21875" style="13"/>
    <col min="15104" max="15104" width="6.44140625" style="13" bestFit="1" customWidth="1"/>
    <col min="15105" max="15106" width="15.77734375" style="13" bestFit="1" customWidth="1"/>
    <col min="15107" max="15107" width="22.21875" style="13" bestFit="1" customWidth="1"/>
    <col min="15108" max="15108" width="20.77734375" style="13" bestFit="1" customWidth="1"/>
    <col min="15109" max="15109" width="22.21875" style="13" bestFit="1" customWidth="1"/>
    <col min="15110" max="15110" width="25.21875" style="13" bestFit="1" customWidth="1"/>
    <col min="15111" max="15111" width="20.77734375" style="13" bestFit="1" customWidth="1"/>
    <col min="15112" max="15112" width="22.21875" style="13" bestFit="1" customWidth="1"/>
    <col min="15113" max="15113" width="19.21875" style="13" bestFit="1" customWidth="1"/>
    <col min="15114" max="15114" width="18" style="13" bestFit="1" customWidth="1"/>
    <col min="15115" max="15115" width="20.5546875" style="13" bestFit="1" customWidth="1"/>
    <col min="15116" max="15116" width="9.21875" style="13"/>
    <col min="15117" max="15117" width="23.21875" style="13" customWidth="1"/>
    <col min="15118" max="15359" width="9.21875" style="13"/>
    <col min="15360" max="15360" width="6.44140625" style="13" bestFit="1" customWidth="1"/>
    <col min="15361" max="15362" width="15.77734375" style="13" bestFit="1" customWidth="1"/>
    <col min="15363" max="15363" width="22.21875" style="13" bestFit="1" customWidth="1"/>
    <col min="15364" max="15364" width="20.77734375" style="13" bestFit="1" customWidth="1"/>
    <col min="15365" max="15365" width="22.21875" style="13" bestFit="1" customWidth="1"/>
    <col min="15366" max="15366" width="25.21875" style="13" bestFit="1" customWidth="1"/>
    <col min="15367" max="15367" width="20.77734375" style="13" bestFit="1" customWidth="1"/>
    <col min="15368" max="15368" width="22.21875" style="13" bestFit="1" customWidth="1"/>
    <col min="15369" max="15369" width="19.21875" style="13" bestFit="1" customWidth="1"/>
    <col min="15370" max="15370" width="18" style="13" bestFit="1" customWidth="1"/>
    <col min="15371" max="15371" width="20.5546875" style="13" bestFit="1" customWidth="1"/>
    <col min="15372" max="15372" width="9.21875" style="13"/>
    <col min="15373" max="15373" width="23.21875" style="13" customWidth="1"/>
    <col min="15374" max="15615" width="9.21875" style="13"/>
    <col min="15616" max="15616" width="6.44140625" style="13" bestFit="1" customWidth="1"/>
    <col min="15617" max="15618" width="15.77734375" style="13" bestFit="1" customWidth="1"/>
    <col min="15619" max="15619" width="22.21875" style="13" bestFit="1" customWidth="1"/>
    <col min="15620" max="15620" width="20.77734375" style="13" bestFit="1" customWidth="1"/>
    <col min="15621" max="15621" width="22.21875" style="13" bestFit="1" customWidth="1"/>
    <col min="15622" max="15622" width="25.21875" style="13" bestFit="1" customWidth="1"/>
    <col min="15623" max="15623" width="20.77734375" style="13" bestFit="1" customWidth="1"/>
    <col min="15624" max="15624" width="22.21875" style="13" bestFit="1" customWidth="1"/>
    <col min="15625" max="15625" width="19.21875" style="13" bestFit="1" customWidth="1"/>
    <col min="15626" max="15626" width="18" style="13" bestFit="1" customWidth="1"/>
    <col min="15627" max="15627" width="20.5546875" style="13" bestFit="1" customWidth="1"/>
    <col min="15628" max="15628" width="9.21875" style="13"/>
    <col min="15629" max="15629" width="23.21875" style="13" customWidth="1"/>
    <col min="15630" max="15871" width="9.21875" style="13"/>
    <col min="15872" max="15872" width="6.44140625" style="13" bestFit="1" customWidth="1"/>
    <col min="15873" max="15874" width="15.77734375" style="13" bestFit="1" customWidth="1"/>
    <col min="15875" max="15875" width="22.21875" style="13" bestFit="1" customWidth="1"/>
    <col min="15876" max="15876" width="20.77734375" style="13" bestFit="1" customWidth="1"/>
    <col min="15877" max="15877" width="22.21875" style="13" bestFit="1" customWidth="1"/>
    <col min="15878" max="15878" width="25.21875" style="13" bestFit="1" customWidth="1"/>
    <col min="15879" max="15879" width="20.77734375" style="13" bestFit="1" customWidth="1"/>
    <col min="15880" max="15880" width="22.21875" style="13" bestFit="1" customWidth="1"/>
    <col min="15881" max="15881" width="19.21875" style="13" bestFit="1" customWidth="1"/>
    <col min="15882" max="15882" width="18" style="13" bestFit="1" customWidth="1"/>
    <col min="15883" max="15883" width="20.5546875" style="13" bestFit="1" customWidth="1"/>
    <col min="15884" max="15884" width="9.21875" style="13"/>
    <col min="15885" max="15885" width="23.21875" style="13" customWidth="1"/>
    <col min="15886" max="16127" width="9.21875" style="13"/>
    <col min="16128" max="16128" width="6.44140625" style="13" bestFit="1" customWidth="1"/>
    <col min="16129" max="16130" width="15.77734375" style="13" bestFit="1" customWidth="1"/>
    <col min="16131" max="16131" width="22.21875" style="13" bestFit="1" customWidth="1"/>
    <col min="16132" max="16132" width="20.77734375" style="13" bestFit="1" customWidth="1"/>
    <col min="16133" max="16133" width="22.21875" style="13" bestFit="1" customWidth="1"/>
    <col min="16134" max="16134" width="25.21875" style="13" bestFit="1" customWidth="1"/>
    <col min="16135" max="16135" width="20.77734375" style="13" bestFit="1" customWidth="1"/>
    <col min="16136" max="16136" width="22.21875" style="13" bestFit="1" customWidth="1"/>
    <col min="16137" max="16137" width="19.21875" style="13" bestFit="1" customWidth="1"/>
    <col min="16138" max="16138" width="18" style="13" bestFit="1" customWidth="1"/>
    <col min="16139" max="16139" width="20.5546875" style="13" bestFit="1" customWidth="1"/>
    <col min="16140" max="16140" width="9.21875" style="13"/>
    <col min="16141" max="16141" width="23.21875" style="13" customWidth="1"/>
    <col min="16142" max="16384" width="9.21875" style="13"/>
  </cols>
  <sheetData>
    <row r="1" spans="1:16" s="12" customFormat="1" ht="13.2" x14ac:dyDescent="0.25">
      <c r="A1" s="24"/>
      <c r="B1" s="24"/>
      <c r="C1" s="24"/>
      <c r="D1" s="24"/>
      <c r="E1" s="24"/>
      <c r="F1" s="24"/>
      <c r="G1" s="24"/>
      <c r="H1" s="97"/>
      <c r="I1" s="24"/>
      <c r="J1" s="24"/>
      <c r="K1" s="24"/>
      <c r="L1" s="24"/>
      <c r="M1" s="97"/>
      <c r="N1" s="25"/>
      <c r="O1" s="25"/>
      <c r="P1" s="25"/>
    </row>
    <row r="2" spans="1:16" ht="13.2" x14ac:dyDescent="0.25">
      <c r="A2" s="13">
        <v>1</v>
      </c>
      <c r="B2" s="13">
        <v>2</v>
      </c>
      <c r="C2" s="13">
        <v>3</v>
      </c>
      <c r="D2" s="13">
        <v>4</v>
      </c>
      <c r="E2" s="13">
        <v>5</v>
      </c>
      <c r="F2" s="13">
        <v>6</v>
      </c>
      <c r="G2" s="13">
        <v>7</v>
      </c>
      <c r="H2" s="98">
        <v>8</v>
      </c>
      <c r="I2" s="13">
        <v>9</v>
      </c>
      <c r="J2" s="13">
        <v>10</v>
      </c>
      <c r="K2" s="13">
        <v>11</v>
      </c>
      <c r="L2" s="13">
        <v>12</v>
      </c>
      <c r="N2" s="13"/>
      <c r="O2" s="13"/>
      <c r="P2" s="13"/>
    </row>
    <row r="3" spans="1:16" s="16" customFormat="1" ht="13.2" x14ac:dyDescent="0.25">
      <c r="A3" s="14" t="s">
        <v>4</v>
      </c>
      <c r="B3" s="14"/>
      <c r="C3" s="14"/>
      <c r="D3" s="14"/>
      <c r="E3" s="14"/>
      <c r="F3" s="14"/>
      <c r="G3" s="15"/>
      <c r="H3" s="99"/>
      <c r="I3" s="15"/>
      <c r="J3" s="15"/>
      <c r="K3" s="15"/>
      <c r="L3" s="15"/>
      <c r="M3" s="99"/>
      <c r="N3" s="15"/>
      <c r="O3" s="15"/>
      <c r="P3" s="15"/>
    </row>
    <row r="4" spans="1:16" s="19" customFormat="1" ht="16.2" thickBot="1" x14ac:dyDescent="0.4">
      <c r="A4" s="29" t="s">
        <v>71</v>
      </c>
      <c r="B4" s="29" t="s">
        <v>72</v>
      </c>
      <c r="C4" s="18" t="s">
        <v>77</v>
      </c>
      <c r="D4" s="18" t="s">
        <v>76</v>
      </c>
      <c r="E4" s="18" t="s">
        <v>75</v>
      </c>
      <c r="F4" s="18" t="s">
        <v>74</v>
      </c>
      <c r="G4" s="18" t="s">
        <v>79</v>
      </c>
      <c r="H4" s="100"/>
      <c r="I4" s="18" t="s">
        <v>84</v>
      </c>
      <c r="J4" s="18" t="s">
        <v>83</v>
      </c>
      <c r="K4" s="18" t="s">
        <v>73</v>
      </c>
      <c r="L4" s="18" t="s">
        <v>78</v>
      </c>
      <c r="M4" s="100"/>
    </row>
    <row r="5" spans="1:16" s="20" customFormat="1" ht="13.8" thickTop="1" x14ac:dyDescent="0.25">
      <c r="H5" s="101"/>
      <c r="M5" s="101"/>
    </row>
    <row r="6" spans="1:16" ht="13.8" thickBot="1" x14ac:dyDescent="0.3">
      <c r="A6" s="14">
        <f ca="1">Quotation!B12+Mort_Loading</f>
        <v>67</v>
      </c>
      <c r="B6" s="14">
        <f t="shared" ref="B6:B37" ca="1" si="0">IF(A6&lt;&gt;0,A6+Spouse_Diff_Ass,0)</f>
        <v>67</v>
      </c>
      <c r="C6" s="28">
        <f ca="1">IF(OR(A6=0,C5=1),1,IF(Quotation!$B$2=Quotation!$F$5,VLOOKUP(A6,'Male Mortality'!$A$6:$B$110,2,FALSE),VLOOKUP(A6,'Female Mortality'!$A$6:$B$110,2,FALSE)))</f>
        <v>2.8029999999999999E-2</v>
      </c>
      <c r="D6" s="28">
        <f ca="1">IF(OR(B6=0,D5=1),1,IF(Quotation!$B$2=Quotation!$F$5,VLOOKUP(B6,'Female Mortality'!$A$6:$B$110,2,FALSE),VLOOKUP(B6,'Male Mortality'!$A$6:$B$110,2,FALSE)))</f>
        <v>2.8029999999999999E-2</v>
      </c>
      <c r="E6" s="28">
        <f ca="1">1-C6</f>
        <v>0.97197</v>
      </c>
      <c r="F6" s="28">
        <f ca="1">1-D6</f>
        <v>0.97197</v>
      </c>
      <c r="G6" s="23">
        <f ca="1">E6*F6</f>
        <v>0.94472568089999998</v>
      </c>
      <c r="H6" s="102"/>
      <c r="I6" s="23">
        <f ca="1">PRODUCT($F$6:F6)</f>
        <v>0.97197</v>
      </c>
      <c r="J6" s="23">
        <f ca="1">(1+Adj_disc_R)^-(A6-Quotation!$B$12+1-Mort_Loading)*I6</f>
        <v>0.87368089887640443</v>
      </c>
      <c r="K6" s="23">
        <f ca="1">PRODUCT($G$6:G6)</f>
        <v>0.94472568089999998</v>
      </c>
      <c r="L6" s="20">
        <f ca="1">(1+Adj_disc_R)^-(A6-Quotation!$B$12+1-Mort_Loading)*K6</f>
        <v>0.84919162328089881</v>
      </c>
      <c r="M6" s="101"/>
      <c r="O6" s="26"/>
      <c r="P6" s="26"/>
    </row>
    <row r="7" spans="1:16" ht="16.2" thickBot="1" x14ac:dyDescent="0.4">
      <c r="A7" s="14">
        <f ca="1">IF(A6&lt;20,0,IF((A6+1)&gt;120,0,A6+1))</f>
        <v>68</v>
      </c>
      <c r="B7" s="14">
        <f t="shared" ca="1" si="0"/>
        <v>68</v>
      </c>
      <c r="C7" s="28">
        <f ca="1">IF(OR(A7=0,C6=1),1,IF(Quotation!$B$2=Quotation!$F$5,VLOOKUP(A7,'Male Mortality'!$A$6:$B$110,2,FALSE),VLOOKUP(A7,'Female Mortality'!$A$6:$B$110,2,FALSE)))</f>
        <v>3.0960000000000001E-2</v>
      </c>
      <c r="D7" s="28">
        <f ca="1">IF(OR(B7=0,D6=1),1,IF(Quotation!$B$2=Quotation!$F$5,VLOOKUP(B7,'Female Mortality'!$A$6:$B$110,2,FALSE),VLOOKUP(B7,'Male Mortality'!$A$6:$B$110,2,FALSE)))</f>
        <v>3.0960000000000001E-2</v>
      </c>
      <c r="E7" s="28">
        <f t="shared" ref="E7:F70" ca="1" si="1">1-C7</f>
        <v>0.96904000000000001</v>
      </c>
      <c r="F7" s="28">
        <f t="shared" ca="1" si="1"/>
        <v>0.96904000000000001</v>
      </c>
      <c r="G7" s="23">
        <f t="shared" ref="G7:G70" ca="1" si="2">E7*F7</f>
        <v>0.93903852160000001</v>
      </c>
      <c r="H7" s="102"/>
      <c r="I7" s="23">
        <f ca="1">PRODUCT($F$6:F7)</f>
        <v>0.94187780880000005</v>
      </c>
      <c r="J7" s="23">
        <f ca="1">(1+Adj_disc_R)^-(A7-Quotation!$B$12+1-Mort_Loading)*I7</f>
        <v>0.7610172928064638</v>
      </c>
      <c r="K7" s="23">
        <f ca="1">PRODUCT($G$6:G7)</f>
        <v>0.88713380670988939</v>
      </c>
      <c r="L7" s="20">
        <f ca="1">(1+Adj_disc_R)^-(A7-Quotation!$B$12+1-Mort_Loading)*K7</f>
        <v>0.71678530020746012</v>
      </c>
      <c r="M7" s="101"/>
      <c r="N7" s="33" t="s">
        <v>69</v>
      </c>
      <c r="O7" s="36">
        <f ca="1">SUM(L6:L109)+1</f>
        <v>5.5967198373710438</v>
      </c>
      <c r="P7" s="26"/>
    </row>
    <row r="8" spans="1:16" ht="14.4" thickTop="1" thickBot="1" x14ac:dyDescent="0.3">
      <c r="A8" s="14">
        <f t="shared" ref="A8:A64" ca="1" si="3">IF(A7&lt;20,0,IF((A7+1)&gt;120,0,A7+1))</f>
        <v>69</v>
      </c>
      <c r="B8" s="14">
        <f t="shared" ca="1" si="0"/>
        <v>69</v>
      </c>
      <c r="C8" s="28">
        <f ca="1">IF(OR(A8=0,C7=1),1,IF(Quotation!$B$2=Quotation!$F$5,VLOOKUP(A8,'Male Mortality'!$A$6:$B$110,2,FALSE),VLOOKUP(A8,'Female Mortality'!$A$6:$B$110,2,FALSE)))</f>
        <v>3.4200000000000001E-2</v>
      </c>
      <c r="D8" s="28">
        <f ca="1">IF(OR(B8=0,D7=1),1,IF(Quotation!$B$2=Quotation!$F$5,VLOOKUP(B8,'Female Mortality'!$A$6:$B$110,2,FALSE),VLOOKUP(B8,'Male Mortality'!$A$6:$B$110,2,FALSE)))</f>
        <v>3.4200000000000001E-2</v>
      </c>
      <c r="E8" s="28">
        <f t="shared" ca="1" si="1"/>
        <v>0.96579999999999999</v>
      </c>
      <c r="F8" s="28">
        <f t="shared" ca="1" si="1"/>
        <v>0.96579999999999999</v>
      </c>
      <c r="G8" s="23">
        <f t="shared" ca="1" si="2"/>
        <v>0.93276963999999996</v>
      </c>
      <c r="H8" s="102"/>
      <c r="I8" s="23">
        <f ca="1">PRODUCT($F$6:F8)</f>
        <v>0.90966558773904005</v>
      </c>
      <c r="J8" s="23">
        <f ca="1">(1+Adj_disc_R)^-(A8-Quotation!$B$12+1-Mort_Loading)*I8</f>
        <v>0.66066561922919798</v>
      </c>
      <c r="K8" s="23">
        <f ca="1">PRODUCT($G$6:G8)</f>
        <v>0.82749148151661311</v>
      </c>
      <c r="L8" s="20">
        <f ca="1">(1+Adj_disc_R)^-(A8-Quotation!$B$12+1-Mort_Loading)*K8</f>
        <v>0.60098477881510515</v>
      </c>
      <c r="M8" s="101"/>
      <c r="N8" s="34" t="s">
        <v>82</v>
      </c>
      <c r="O8" s="37">
        <f ca="1">SUM(J6:J109)+1</f>
        <v>6.7988831241977152</v>
      </c>
      <c r="P8" s="26"/>
    </row>
    <row r="9" spans="1:16" ht="16.8" thickTop="1" thickBot="1" x14ac:dyDescent="0.4">
      <c r="A9" s="14">
        <f t="shared" ca="1" si="3"/>
        <v>70</v>
      </c>
      <c r="B9" s="14">
        <f t="shared" ca="1" si="0"/>
        <v>70</v>
      </c>
      <c r="C9" s="28">
        <f ca="1">IF(OR(A9=0,C8=1),1,IF(Quotation!$B$2=Quotation!$F$5,VLOOKUP(A9,'Male Mortality'!$A$6:$B$110,2,FALSE),VLOOKUP(A9,'Female Mortality'!$A$6:$B$110,2,FALSE)))</f>
        <v>3.7760000000000002E-2</v>
      </c>
      <c r="D9" s="28">
        <f ca="1">IF(OR(B9=0,D8=1),1,IF(Quotation!$B$2=Quotation!$F$5,VLOOKUP(B9,'Female Mortality'!$A$6:$B$110,2,FALSE),VLOOKUP(B9,'Male Mortality'!$A$6:$B$110,2,FALSE)))</f>
        <v>3.7760000000000002E-2</v>
      </c>
      <c r="E9" s="28">
        <f t="shared" ca="1" si="1"/>
        <v>0.96223999999999998</v>
      </c>
      <c r="F9" s="28">
        <f t="shared" ca="1" si="1"/>
        <v>0.96223999999999998</v>
      </c>
      <c r="G9" s="23">
        <f t="shared" ca="1" si="2"/>
        <v>0.92590581760000001</v>
      </c>
      <c r="H9" s="102"/>
      <c r="I9" s="23">
        <f ca="1">PRODUCT($F$6:F9)</f>
        <v>0.87531661514601389</v>
      </c>
      <c r="J9" s="23">
        <f ca="1">(1+Adj_disc_R)^-(A9-Quotation!$B$12+1-Mort_Loading)*I9</f>
        <v>0.57143270601986818</v>
      </c>
      <c r="K9" s="23">
        <f ca="1">PRODUCT($G$6:G9)</f>
        <v>0.76617917675067493</v>
      </c>
      <c r="L9" s="20">
        <f ca="1">(1+Adj_disc_R)^-(A9-Quotation!$B$12+1-Mort_Loading)*K9</f>
        <v>0.50018454201703821</v>
      </c>
      <c r="M9" s="101"/>
      <c r="N9" s="35" t="s">
        <v>70</v>
      </c>
      <c r="O9" s="38">
        <f ca="1">O8-O7</f>
        <v>1.2021632868266714</v>
      </c>
      <c r="P9" s="26"/>
    </row>
    <row r="10" spans="1:16" ht="13.2" x14ac:dyDescent="0.25">
      <c r="A10" s="14">
        <f t="shared" ca="1" si="3"/>
        <v>71</v>
      </c>
      <c r="B10" s="14">
        <f t="shared" ca="1" si="0"/>
        <v>71</v>
      </c>
      <c r="C10" s="28">
        <f ca="1">IF(OR(A10=0,C9=1),1,IF(Quotation!$B$2=Quotation!$F$5,VLOOKUP(A10,'Male Mortality'!$A$6:$B$110,2,FALSE),VLOOKUP(A10,'Female Mortality'!$A$6:$B$110,2,FALSE)))</f>
        <v>4.1700000000000001E-2</v>
      </c>
      <c r="D10" s="28">
        <f ca="1">IF(OR(B10=0,D9=1),1,IF(Quotation!$B$2=Quotation!$F$5,VLOOKUP(B10,'Female Mortality'!$A$6:$B$110,2,FALSE),VLOOKUP(B10,'Male Mortality'!$A$6:$B$110,2,FALSE)))</f>
        <v>4.1700000000000001E-2</v>
      </c>
      <c r="E10" s="28">
        <f t="shared" ca="1" si="1"/>
        <v>0.95830000000000004</v>
      </c>
      <c r="F10" s="28">
        <f t="shared" ca="1" si="1"/>
        <v>0.95830000000000004</v>
      </c>
      <c r="G10" s="23">
        <f t="shared" ca="1" si="2"/>
        <v>0.91833889000000013</v>
      </c>
      <c r="H10" s="102"/>
      <c r="I10" s="23">
        <f ca="1">PRODUCT($F$6:F10)</f>
        <v>0.83881591229442509</v>
      </c>
      <c r="J10" s="23">
        <f ca="1">(1+Adj_disc_R)^-(A10-Quotation!$B$12+1-Mort_Loading)*I10</f>
        <v>0.49222828061019297</v>
      </c>
      <c r="K10" s="23">
        <f ca="1">PRODUCT($G$6:G10)</f>
        <v>0.70361213471832873</v>
      </c>
      <c r="L10" s="20">
        <f ca="1">(1+Adj_disc_R)^-(A10-Quotation!$B$12+1-Mort_Loading)*K10</f>
        <v>0.41288891425715535</v>
      </c>
      <c r="M10" s="101"/>
      <c r="N10" s="26"/>
      <c r="O10" s="26"/>
      <c r="P10" s="26"/>
    </row>
    <row r="11" spans="1:16" ht="13.2" x14ac:dyDescent="0.25">
      <c r="A11" s="14">
        <f t="shared" ca="1" si="3"/>
        <v>72</v>
      </c>
      <c r="B11" s="14">
        <f t="shared" ca="1" si="0"/>
        <v>72</v>
      </c>
      <c r="C11" s="28">
        <f ca="1">IF(OR(A11=0,C10=1),1,IF(Quotation!$B$2=Quotation!$F$5,VLOOKUP(A11,'Male Mortality'!$A$6:$B$110,2,FALSE),VLOOKUP(A11,'Female Mortality'!$A$6:$B$110,2,FALSE)))</f>
        <v>4.6019999999999998E-2</v>
      </c>
      <c r="D11" s="28">
        <f ca="1">IF(OR(B11=0,D10=1),1,IF(Quotation!$B$2=Quotation!$F$5,VLOOKUP(B11,'Female Mortality'!$A$6:$B$110,2,FALSE),VLOOKUP(B11,'Male Mortality'!$A$6:$B$110,2,FALSE)))</f>
        <v>4.6019999999999998E-2</v>
      </c>
      <c r="E11" s="28">
        <f t="shared" ca="1" si="1"/>
        <v>0.95398000000000005</v>
      </c>
      <c r="F11" s="28">
        <f t="shared" ca="1" si="1"/>
        <v>0.95398000000000005</v>
      </c>
      <c r="G11" s="23">
        <f t="shared" ca="1" si="2"/>
        <v>0.91007784040000006</v>
      </c>
      <c r="H11" s="102"/>
      <c r="I11" s="23">
        <f ca="1">PRODUCT($F$6:F11)</f>
        <v>0.80021360401063568</v>
      </c>
      <c r="J11" s="23">
        <f ca="1">(1+Adj_disc_R)^-(A11-Quotation!$B$12+1-Mort_Loading)*I11</f>
        <v>0.42209072821259497</v>
      </c>
      <c r="K11" s="23">
        <f ca="1">PRODUCT($G$6:G11)</f>
        <v>0.64034181204369056</v>
      </c>
      <c r="L11" s="20">
        <f ca="1">(1+Adj_disc_R)^-(A11-Quotation!$B$12+1-Mort_Loading)*K11</f>
        <v>0.33776274284247437</v>
      </c>
      <c r="M11" s="101"/>
      <c r="N11" s="26"/>
      <c r="O11" s="26"/>
      <c r="P11" s="26"/>
    </row>
    <row r="12" spans="1:16" ht="13.2" x14ac:dyDescent="0.25">
      <c r="A12" s="14">
        <f t="shared" ca="1" si="3"/>
        <v>73</v>
      </c>
      <c r="B12" s="14">
        <f t="shared" ca="1" si="0"/>
        <v>73</v>
      </c>
      <c r="C12" s="28">
        <f ca="1">IF(OR(A12=0,C11=1),1,IF(Quotation!$B$2=Quotation!$F$5,VLOOKUP(A12,'Male Mortality'!$A$6:$B$110,2,FALSE),VLOOKUP(A12,'Female Mortality'!$A$6:$B$110,2,FALSE)))</f>
        <v>5.0750000000000003E-2</v>
      </c>
      <c r="D12" s="28">
        <f ca="1">IF(OR(B12=0,D11=1),1,IF(Quotation!$B$2=Quotation!$F$5,VLOOKUP(B12,'Female Mortality'!$A$6:$B$110,2,FALSE),VLOOKUP(B12,'Male Mortality'!$A$6:$B$110,2,FALSE)))</f>
        <v>5.0750000000000003E-2</v>
      </c>
      <c r="E12" s="28">
        <f t="shared" ca="1" si="1"/>
        <v>0.94925000000000004</v>
      </c>
      <c r="F12" s="28">
        <f t="shared" ca="1" si="1"/>
        <v>0.94925000000000004</v>
      </c>
      <c r="G12" s="23">
        <f t="shared" ca="1" si="2"/>
        <v>0.90107556250000009</v>
      </c>
      <c r="H12" s="102"/>
      <c r="I12" s="23">
        <f ca="1">PRODUCT($F$6:F12)</f>
        <v>0.759602763607096</v>
      </c>
      <c r="J12" s="23">
        <f ca="1">(1+Adj_disc_R)^-(A12-Quotation!$B$12+1-Mort_Loading)*I12</f>
        <v>0.36015247079173551</v>
      </c>
      <c r="K12" s="23">
        <f ca="1">PRODUCT($G$6:G12)</f>
        <v>0.57699635847953779</v>
      </c>
      <c r="L12" s="20">
        <f ca="1">(1+Adj_disc_R)^-(A12-Quotation!$B$12+1-Mort_Loading)*K12</f>
        <v>0.27357281213332624</v>
      </c>
      <c r="M12" s="101"/>
      <c r="N12" s="26"/>
      <c r="O12" s="26"/>
      <c r="P12" s="26"/>
    </row>
    <row r="13" spans="1:16" ht="13.2" x14ac:dyDescent="0.25">
      <c r="A13" s="14">
        <f t="shared" ca="1" si="3"/>
        <v>74</v>
      </c>
      <c r="B13" s="14">
        <f t="shared" ca="1" si="0"/>
        <v>74</v>
      </c>
      <c r="C13" s="28">
        <f ca="1">IF(OR(A13=0,C12=1),1,IF(Quotation!$B$2=Quotation!$F$5,VLOOKUP(A13,'Male Mortality'!$A$6:$B$110,2,FALSE),VLOOKUP(A13,'Female Mortality'!$A$6:$B$110,2,FALSE)))</f>
        <v>5.595E-2</v>
      </c>
      <c r="D13" s="28">
        <f ca="1">IF(OR(B13=0,D12=1),1,IF(Quotation!$B$2=Quotation!$F$5,VLOOKUP(B13,'Female Mortality'!$A$6:$B$110,2,FALSE),VLOOKUP(B13,'Male Mortality'!$A$6:$B$110,2,FALSE)))</f>
        <v>5.595E-2</v>
      </c>
      <c r="E13" s="28">
        <f t="shared" ca="1" si="1"/>
        <v>0.94405000000000006</v>
      </c>
      <c r="F13" s="28">
        <f t="shared" ca="1" si="1"/>
        <v>0.94405000000000006</v>
      </c>
      <c r="G13" s="23">
        <f t="shared" ca="1" si="2"/>
        <v>0.89123040250000007</v>
      </c>
      <c r="H13" s="102"/>
      <c r="I13" s="23">
        <f ca="1">PRODUCT($F$6:F13)</f>
        <v>0.71710298898327907</v>
      </c>
      <c r="J13" s="23">
        <f ca="1">(1+Adj_disc_R)^-(A13-Quotation!$B$12+1-Mort_Loading)*I13</f>
        <v>0.30561972139410148</v>
      </c>
      <c r="K13" s="23">
        <f ca="1">PRODUCT($G$6:G13)</f>
        <v>0.51423669680875284</v>
      </c>
      <c r="L13" s="20">
        <f ca="1">(1+Adj_disc_R)^-(A13-Quotation!$B$12+1-Mort_Loading)*K13</f>
        <v>0.21916081570394719</v>
      </c>
      <c r="M13" s="101"/>
      <c r="N13" s="26"/>
      <c r="O13" s="26"/>
      <c r="P13" s="26"/>
    </row>
    <row r="14" spans="1:16" ht="13.2" x14ac:dyDescent="0.25">
      <c r="A14" s="14">
        <f t="shared" ca="1" si="3"/>
        <v>75</v>
      </c>
      <c r="B14" s="14">
        <f t="shared" ca="1" si="0"/>
        <v>75</v>
      </c>
      <c r="C14" s="28">
        <f ca="1">IF(OR(A14=0,C13=1),1,IF(Quotation!$B$2=Quotation!$F$5,VLOOKUP(A14,'Male Mortality'!$A$6:$B$110,2,FALSE),VLOOKUP(A14,'Female Mortality'!$A$6:$B$110,2,FALSE)))</f>
        <v>6.164E-2</v>
      </c>
      <c r="D14" s="28">
        <f ca="1">IF(OR(B14=0,D13=1),1,IF(Quotation!$B$2=Quotation!$F$5,VLOOKUP(B14,'Female Mortality'!$A$6:$B$110,2,FALSE),VLOOKUP(B14,'Male Mortality'!$A$6:$B$110,2,FALSE)))</f>
        <v>6.164E-2</v>
      </c>
      <c r="E14" s="28">
        <f t="shared" ca="1" si="1"/>
        <v>0.93835999999999997</v>
      </c>
      <c r="F14" s="28">
        <f t="shared" ca="1" si="1"/>
        <v>0.93835999999999997</v>
      </c>
      <c r="G14" s="23">
        <f t="shared" ca="1" si="2"/>
        <v>0.88051948959999993</v>
      </c>
      <c r="H14" s="102"/>
      <c r="I14" s="23">
        <f ca="1">PRODUCT($F$6:F14)</f>
        <v>0.67290076074234972</v>
      </c>
      <c r="J14" s="23">
        <f ca="1">(1+Adj_disc_R)^-(A14-Quotation!$B$12+1-Mort_Loading)*I14</f>
        <v>0.25778096338639916</v>
      </c>
      <c r="K14" s="23">
        <f ca="1">PRODUCT($G$6:G14)</f>
        <v>0.45279543380763299</v>
      </c>
      <c r="L14" s="20">
        <f ca="1">(1+Adj_disc_R)^-(A14-Quotation!$B$12+1-Mort_Loading)*K14</f>
        <v>0.17346100636760381</v>
      </c>
      <c r="M14" s="101"/>
      <c r="N14" s="26"/>
      <c r="O14" s="26"/>
      <c r="P14" s="26"/>
    </row>
    <row r="15" spans="1:16" ht="13.2" x14ac:dyDescent="0.25">
      <c r="A15" s="14">
        <f t="shared" ca="1" si="3"/>
        <v>76</v>
      </c>
      <c r="B15" s="14">
        <f t="shared" ca="1" si="0"/>
        <v>76</v>
      </c>
      <c r="C15" s="28">
        <f ca="1">IF(OR(A15=0,C14=1),1,IF(Quotation!$B$2=Quotation!$F$5,VLOOKUP(A15,'Male Mortality'!$A$6:$B$110,2,FALSE),VLOOKUP(A15,'Female Mortality'!$A$6:$B$110,2,FALSE)))</f>
        <v>6.7860000000000004E-2</v>
      </c>
      <c r="D15" s="28">
        <f ca="1">IF(OR(B15=0,D14=1),1,IF(Quotation!$B$2=Quotation!$F$5,VLOOKUP(B15,'Female Mortality'!$A$6:$B$110,2,FALSE),VLOOKUP(B15,'Male Mortality'!$A$6:$B$110,2,FALSE)))</f>
        <v>6.7860000000000004E-2</v>
      </c>
      <c r="E15" s="28">
        <f t="shared" ca="1" si="1"/>
        <v>0.93213999999999997</v>
      </c>
      <c r="F15" s="28">
        <f t="shared" ca="1" si="1"/>
        <v>0.93213999999999997</v>
      </c>
      <c r="G15" s="23">
        <f t="shared" ca="1" si="2"/>
        <v>0.8688849796</v>
      </c>
      <c r="H15" s="102"/>
      <c r="I15" s="23">
        <f ca="1">PRODUCT($F$6:F15)</f>
        <v>0.6272377151183739</v>
      </c>
      <c r="J15" s="23">
        <f ca="1">(1+Adj_disc_R)^-(A15-Quotation!$B$12+1-Mort_Loading)*I15</f>
        <v>0.21598916603235782</v>
      </c>
      <c r="K15" s="23">
        <f ca="1">PRODUCT($G$6:G15)</f>
        <v>0.39342715126691835</v>
      </c>
      <c r="L15" s="20">
        <f ca="1">(1+Adj_disc_R)^-(A15-Quotation!$B$12+1-Mort_Loading)*K15</f>
        <v>0.13547655099245923</v>
      </c>
      <c r="M15" s="101"/>
      <c r="N15" s="26"/>
      <c r="O15" s="26"/>
      <c r="P15" s="26"/>
    </row>
    <row r="16" spans="1:16" ht="13.2" x14ac:dyDescent="0.25">
      <c r="A16" s="14">
        <f t="shared" ca="1" si="3"/>
        <v>77</v>
      </c>
      <c r="B16" s="14">
        <f t="shared" ca="1" si="0"/>
        <v>77</v>
      </c>
      <c r="C16" s="28">
        <f ca="1">IF(OR(A16=0,C15=1),1,IF(Quotation!$B$2=Quotation!$F$5,VLOOKUP(A16,'Male Mortality'!$A$6:$B$110,2,FALSE),VLOOKUP(A16,'Female Mortality'!$A$6:$B$110,2,FALSE)))</f>
        <v>7.4630000000000002E-2</v>
      </c>
      <c r="D16" s="28">
        <f ca="1">IF(OR(B16=0,D15=1),1,IF(Quotation!$B$2=Quotation!$F$5,VLOOKUP(B16,'Female Mortality'!$A$6:$B$110,2,FALSE),VLOOKUP(B16,'Male Mortality'!$A$6:$B$110,2,FALSE)))</f>
        <v>7.4630000000000002E-2</v>
      </c>
      <c r="E16" s="28">
        <f t="shared" ca="1" si="1"/>
        <v>0.92537000000000003</v>
      </c>
      <c r="F16" s="28">
        <f t="shared" ca="1" si="1"/>
        <v>0.92537000000000003</v>
      </c>
      <c r="G16" s="23">
        <f t="shared" ca="1" si="2"/>
        <v>0.85630963690000006</v>
      </c>
      <c r="H16" s="102"/>
      <c r="I16" s="23">
        <f ca="1">PRODUCT($F$6:F16)</f>
        <v>0.5804269644390897</v>
      </c>
      <c r="J16" s="23">
        <f ca="1">(1+Adj_disc_R)^-(A16-Quotation!$B$12+1-Mort_Loading)*I16</f>
        <v>0.17965833219897798</v>
      </c>
      <c r="K16" s="23">
        <f ca="1">PRODUCT($G$6:G16)</f>
        <v>0.33689546104797624</v>
      </c>
      <c r="L16" s="20">
        <f ca="1">(1+Adj_disc_R)^-(A16-Quotation!$B$12+1-Mort_Loading)*K16</f>
        <v>0.10427854039444234</v>
      </c>
      <c r="M16" s="101"/>
      <c r="N16" s="26"/>
      <c r="O16" s="26"/>
      <c r="P16" s="26"/>
    </row>
    <row r="17" spans="1:16" ht="13.2" x14ac:dyDescent="0.25">
      <c r="A17" s="14">
        <f t="shared" ca="1" si="3"/>
        <v>78</v>
      </c>
      <c r="B17" s="14">
        <f t="shared" ca="1" si="0"/>
        <v>78</v>
      </c>
      <c r="C17" s="28">
        <f ca="1">IF(OR(A17=0,C16=1),1,IF(Quotation!$B$2=Quotation!$F$5,VLOOKUP(A17,'Male Mortality'!$A$6:$B$110,2,FALSE),VLOOKUP(A17,'Female Mortality'!$A$6:$B$110,2,FALSE)))</f>
        <v>8.1989999999999993E-2</v>
      </c>
      <c r="D17" s="28">
        <f ca="1">IF(OR(B17=0,D16=1),1,IF(Quotation!$B$2=Quotation!$F$5,VLOOKUP(B17,'Female Mortality'!$A$6:$B$110,2,FALSE),VLOOKUP(B17,'Male Mortality'!$A$6:$B$110,2,FALSE)))</f>
        <v>8.1989999999999993E-2</v>
      </c>
      <c r="E17" s="28">
        <f t="shared" ca="1" si="1"/>
        <v>0.91800999999999999</v>
      </c>
      <c r="F17" s="28">
        <f t="shared" ca="1" si="1"/>
        <v>0.91800999999999999</v>
      </c>
      <c r="G17" s="23">
        <f t="shared" ca="1" si="2"/>
        <v>0.84274236010000003</v>
      </c>
      <c r="H17" s="102"/>
      <c r="I17" s="23">
        <f ca="1">PRODUCT($F$6:F17)</f>
        <v>0.53283775762472874</v>
      </c>
      <c r="J17" s="23">
        <f ca="1">(1+Adj_disc_R)^-(A17-Quotation!$B$12+1-Mort_Loading)*I17</f>
        <v>0.14825001846470451</v>
      </c>
      <c r="K17" s="23">
        <f ca="1">PRODUCT($G$6:G17)</f>
        <v>0.28391607595054913</v>
      </c>
      <c r="L17" s="20">
        <f ca="1">(1+Adj_disc_R)^-(A17-Quotation!$B$12+1-Mort_Loading)*K17</f>
        <v>7.8993207406557769E-2</v>
      </c>
      <c r="M17" s="101"/>
      <c r="N17" s="26"/>
      <c r="O17" s="26"/>
      <c r="P17" s="26"/>
    </row>
    <row r="18" spans="1:16" ht="13.2" x14ac:dyDescent="0.25">
      <c r="A18" s="14">
        <f t="shared" ca="1" si="3"/>
        <v>79</v>
      </c>
      <c r="B18" s="14">
        <f t="shared" ca="1" si="0"/>
        <v>79</v>
      </c>
      <c r="C18" s="28">
        <f ca="1">IF(OR(A18=0,C17=1),1,IF(Quotation!$B$2=Quotation!$F$5,VLOOKUP(A18,'Male Mortality'!$A$6:$B$110,2,FALSE),VLOOKUP(A18,'Female Mortality'!$A$6:$B$110,2,FALSE)))</f>
        <v>8.9980000000000004E-2</v>
      </c>
      <c r="D18" s="28">
        <f ca="1">IF(OR(B18=0,D17=1),1,IF(Quotation!$B$2=Quotation!$F$5,VLOOKUP(B18,'Female Mortality'!$A$6:$B$110,2,FALSE),VLOOKUP(B18,'Male Mortality'!$A$6:$B$110,2,FALSE)))</f>
        <v>8.9980000000000004E-2</v>
      </c>
      <c r="E18" s="28">
        <f t="shared" ca="1" si="1"/>
        <v>0.91002000000000005</v>
      </c>
      <c r="F18" s="28">
        <f t="shared" ca="1" si="1"/>
        <v>0.91002000000000005</v>
      </c>
      <c r="G18" s="23">
        <f t="shared" ca="1" si="2"/>
        <v>0.82813640040000014</v>
      </c>
      <c r="H18" s="102"/>
      <c r="I18" s="23">
        <f ca="1">PRODUCT($F$6:F18)</f>
        <v>0.48489301619365566</v>
      </c>
      <c r="J18" s="23">
        <f ca="1">(1+Adj_disc_R)^-(A18-Quotation!$B$12+1-Mort_Loading)*I18</f>
        <v>0.12126784881191045</v>
      </c>
      <c r="K18" s="23">
        <f ca="1">PRODUCT($G$6:G18)</f>
        <v>0.23512123715338079</v>
      </c>
      <c r="L18" s="20">
        <f ca="1">(1+Adj_disc_R)^-(A18-Quotation!$B$12+1-Mort_Loading)*K18</f>
        <v>5.880193297772348E-2</v>
      </c>
      <c r="M18" s="101"/>
      <c r="N18" s="26"/>
      <c r="O18" s="26"/>
      <c r="P18" s="26"/>
    </row>
    <row r="19" spans="1:16" ht="13.2" x14ac:dyDescent="0.25">
      <c r="A19" s="14">
        <f t="shared" ca="1" si="3"/>
        <v>80</v>
      </c>
      <c r="B19" s="14">
        <f t="shared" ca="1" si="0"/>
        <v>80</v>
      </c>
      <c r="C19" s="28">
        <f ca="1">IF(OR(A19=0,C18=1),1,IF(Quotation!$B$2=Quotation!$F$5,VLOOKUP(A19,'Male Mortality'!$A$6:$B$110,2,FALSE),VLOOKUP(A19,'Female Mortality'!$A$6:$B$110,2,FALSE)))</f>
        <v>9.8610000000000003E-2</v>
      </c>
      <c r="D19" s="28">
        <f ca="1">IF(OR(B19=0,D18=1),1,IF(Quotation!$B$2=Quotation!$F$5,VLOOKUP(B19,'Female Mortality'!$A$6:$B$110,2,FALSE),VLOOKUP(B19,'Male Mortality'!$A$6:$B$110,2,FALSE)))</f>
        <v>9.8610000000000003E-2</v>
      </c>
      <c r="E19" s="28">
        <f t="shared" ca="1" si="1"/>
        <v>0.90139000000000002</v>
      </c>
      <c r="F19" s="28">
        <f t="shared" ca="1" si="1"/>
        <v>0.90139000000000002</v>
      </c>
      <c r="G19" s="23">
        <f t="shared" ca="1" si="2"/>
        <v>0.81250393210000005</v>
      </c>
      <c r="H19" s="102"/>
      <c r="I19" s="23">
        <f ca="1">PRODUCT($F$6:F19)</f>
        <v>0.43707771586679928</v>
      </c>
      <c r="J19" s="23">
        <f ca="1">(1+Adj_disc_R)^-(A19-Quotation!$B$12+1-Mort_Loading)*I19</f>
        <v>9.8255843811746485E-2</v>
      </c>
      <c r="K19" s="23">
        <f ca="1">PRODUCT($G$6:G19)</f>
        <v>0.19103692970733852</v>
      </c>
      <c r="L19" s="20">
        <f ca="1">(1+Adj_disc_R)^-(A19-Quotation!$B$12+1-Mort_Loading)*K19</f>
        <v>4.2945439783803135E-2</v>
      </c>
      <c r="M19" s="101"/>
      <c r="N19" s="26"/>
      <c r="O19" s="26"/>
      <c r="P19" s="26"/>
    </row>
    <row r="20" spans="1:16" ht="13.2" x14ac:dyDescent="0.25">
      <c r="A20" s="14">
        <f t="shared" ca="1" si="3"/>
        <v>81</v>
      </c>
      <c r="B20" s="14">
        <f t="shared" ca="1" si="0"/>
        <v>81</v>
      </c>
      <c r="C20" s="28">
        <f ca="1">IF(OR(A20=0,C19=1),1,IF(Quotation!$B$2=Quotation!$F$5,VLOOKUP(A20,'Male Mortality'!$A$6:$B$110,2,FALSE),VLOOKUP(A20,'Female Mortality'!$A$6:$B$110,2,FALSE)))</f>
        <v>0.10795</v>
      </c>
      <c r="D20" s="28">
        <f ca="1">IF(OR(B20=0,D19=1),1,IF(Quotation!$B$2=Quotation!$F$5,VLOOKUP(B20,'Female Mortality'!$A$6:$B$110,2,FALSE),VLOOKUP(B20,'Male Mortality'!$A$6:$B$110,2,FALSE)))</f>
        <v>0.10795</v>
      </c>
      <c r="E20" s="28">
        <f t="shared" ca="1" si="1"/>
        <v>0.89205000000000001</v>
      </c>
      <c r="F20" s="28">
        <f t="shared" ca="1" si="1"/>
        <v>0.89205000000000001</v>
      </c>
      <c r="G20" s="23">
        <f t="shared" ca="1" si="2"/>
        <v>0.79575320250000003</v>
      </c>
      <c r="H20" s="102"/>
      <c r="I20" s="23">
        <f ca="1">PRODUCT($F$6:F20)</f>
        <v>0.38989517643897831</v>
      </c>
      <c r="J20" s="23">
        <f ca="1">(1+Adj_disc_R)^-(A20-Quotation!$B$12+1-Mort_Loading)*I20</f>
        <v>7.8785730761589637E-2</v>
      </c>
      <c r="K20" s="23">
        <f ca="1">PRODUCT($G$6:G20)</f>
        <v>0.15201824861038202</v>
      </c>
      <c r="L20" s="20">
        <f ca="1">(1+Adj_disc_R)^-(A20-Quotation!$B$12+1-Mort_Loading)*K20</f>
        <v>3.0718176396163827E-2</v>
      </c>
      <c r="M20" s="101"/>
      <c r="N20" s="26"/>
      <c r="O20" s="26"/>
      <c r="P20" s="26"/>
    </row>
    <row r="21" spans="1:16" ht="13.2" x14ac:dyDescent="0.25">
      <c r="A21" s="14">
        <f t="shared" ca="1" si="3"/>
        <v>82</v>
      </c>
      <c r="B21" s="14">
        <f t="shared" ca="1" si="0"/>
        <v>82</v>
      </c>
      <c r="C21" s="28">
        <f ca="1">IF(OR(A21=0,C20=1),1,IF(Quotation!$B$2=Quotation!$F$5,VLOOKUP(A21,'Male Mortality'!$A$6:$B$110,2,FALSE),VLOOKUP(A21,'Female Mortality'!$A$6:$B$110,2,FALSE)))</f>
        <v>0.11798</v>
      </c>
      <c r="D21" s="28">
        <f ca="1">IF(OR(B21=0,D20=1),1,IF(Quotation!$B$2=Quotation!$F$5,VLOOKUP(B21,'Female Mortality'!$A$6:$B$110,2,FALSE),VLOOKUP(B21,'Male Mortality'!$A$6:$B$110,2,FALSE)))</f>
        <v>0.11798</v>
      </c>
      <c r="E21" s="28">
        <f t="shared" ca="1" si="1"/>
        <v>0.88202000000000003</v>
      </c>
      <c r="F21" s="28">
        <f t="shared" ca="1" si="1"/>
        <v>0.88202000000000003</v>
      </c>
      <c r="G21" s="23">
        <f t="shared" ca="1" si="2"/>
        <v>0.77795928040000006</v>
      </c>
      <c r="H21" s="102"/>
      <c r="I21" s="23">
        <f ca="1">PRODUCT($F$6:F21)</f>
        <v>0.34389534352270767</v>
      </c>
      <c r="J21" s="23">
        <f ca="1">(1+Adj_disc_R)^-(A21-Quotation!$B$12+1-Mort_Loading)*I21</f>
        <v>6.2463451906820025E-2</v>
      </c>
      <c r="K21" s="23">
        <f ca="1">PRODUCT($G$6:G21)</f>
        <v>0.11826400729660111</v>
      </c>
      <c r="L21" s="20">
        <f ca="1">(1+Adj_disc_R)^-(A21-Quotation!$B$12+1-Mort_Loading)*K21</f>
        <v>2.148089025111E-2</v>
      </c>
      <c r="M21" s="101"/>
      <c r="N21" s="26"/>
      <c r="O21" s="26"/>
      <c r="P21" s="26"/>
    </row>
    <row r="22" spans="1:16" ht="13.2" x14ac:dyDescent="0.25">
      <c r="A22" s="14">
        <f t="shared" ca="1" si="3"/>
        <v>83</v>
      </c>
      <c r="B22" s="14">
        <f t="shared" ca="1" si="0"/>
        <v>83</v>
      </c>
      <c r="C22" s="28">
        <f ca="1">IF(OR(A22=0,C21=1),1,IF(Quotation!$B$2=Quotation!$F$5,VLOOKUP(A22,'Male Mortality'!$A$6:$B$110,2,FALSE),VLOOKUP(A22,'Female Mortality'!$A$6:$B$110,2,FALSE)))</f>
        <v>0.12873999999999999</v>
      </c>
      <c r="D22" s="28">
        <f ca="1">IF(OR(B22=0,D21=1),1,IF(Quotation!$B$2=Quotation!$F$5,VLOOKUP(B22,'Female Mortality'!$A$6:$B$110,2,FALSE),VLOOKUP(B22,'Male Mortality'!$A$6:$B$110,2,FALSE)))</f>
        <v>0.12873999999999999</v>
      </c>
      <c r="E22" s="28">
        <f t="shared" ca="1" si="1"/>
        <v>0.87126000000000003</v>
      </c>
      <c r="F22" s="28">
        <f t="shared" ca="1" si="1"/>
        <v>0.87126000000000003</v>
      </c>
      <c r="G22" s="23">
        <f t="shared" ca="1" si="2"/>
        <v>0.75909398760000002</v>
      </c>
      <c r="H22" s="102"/>
      <c r="I22" s="23">
        <f ca="1">PRODUCT($F$6:F22)</f>
        <v>0.29962225699759432</v>
      </c>
      <c r="J22" s="23">
        <f ca="1">(1+Adj_disc_R)^-(A22-Quotation!$B$12+1-Mort_Loading)*I22</f>
        <v>4.8918568187268328E-2</v>
      </c>
      <c r="K22" s="23">
        <f ca="1">PRODUCT($G$6:G22)</f>
        <v>8.977349688833243E-2</v>
      </c>
      <c r="L22" s="20">
        <f ca="1">(1+Adj_disc_R)^-(A22-Quotation!$B$12+1-Mort_Loading)*K22</f>
        <v>1.4657091809360048E-2</v>
      </c>
      <c r="M22" s="101"/>
      <c r="N22" s="26"/>
      <c r="O22" s="26"/>
      <c r="P22" s="26"/>
    </row>
    <row r="23" spans="1:16" ht="13.2" x14ac:dyDescent="0.25">
      <c r="A23" s="14">
        <f t="shared" ca="1" si="3"/>
        <v>84</v>
      </c>
      <c r="B23" s="14">
        <f t="shared" ca="1" si="0"/>
        <v>84</v>
      </c>
      <c r="C23" s="28">
        <f ca="1">IF(OR(A23=0,C22=1),1,IF(Quotation!$B$2=Quotation!$F$5,VLOOKUP(A23,'Male Mortality'!$A$6:$B$110,2,FALSE),VLOOKUP(A23,'Female Mortality'!$A$6:$B$110,2,FALSE)))</f>
        <v>0.14022999999999999</v>
      </c>
      <c r="D23" s="28">
        <f ca="1">IF(OR(B23=0,D22=1),1,IF(Quotation!$B$2=Quotation!$F$5,VLOOKUP(B23,'Female Mortality'!$A$6:$B$110,2,FALSE),VLOOKUP(B23,'Male Mortality'!$A$6:$B$110,2,FALSE)))</f>
        <v>0.14022999999999999</v>
      </c>
      <c r="E23" s="28">
        <f t="shared" ca="1" si="1"/>
        <v>0.85977000000000003</v>
      </c>
      <c r="F23" s="28">
        <f t="shared" ca="1" si="1"/>
        <v>0.85977000000000003</v>
      </c>
      <c r="G23" s="23">
        <f t="shared" ca="1" si="2"/>
        <v>0.73920445290000003</v>
      </c>
      <c r="H23" s="102"/>
      <c r="I23" s="23">
        <f ca="1">PRODUCT($F$6:F23)</f>
        <v>0.25760622789882165</v>
      </c>
      <c r="J23" s="23">
        <f ca="1">(1+Adj_disc_R)^-(A23-Quotation!$B$12+1-Mort_Loading)*I23</f>
        <v>3.7805588647521517E-2</v>
      </c>
      <c r="K23" s="23">
        <f ca="1">PRODUCT($G$6:G23)</f>
        <v>6.6360968652259628E-2</v>
      </c>
      <c r="L23" s="20">
        <f ca="1">(1+Adj_disc_R)^-(A23-Quotation!$B$12+1-Mort_Loading)*K23</f>
        <v>9.7389550849825302E-3</v>
      </c>
      <c r="M23" s="101"/>
      <c r="N23" s="26"/>
      <c r="O23" s="26"/>
      <c r="P23" s="26"/>
    </row>
    <row r="24" spans="1:16" ht="13.2" x14ac:dyDescent="0.25">
      <c r="A24" s="14">
        <f t="shared" ca="1" si="3"/>
        <v>85</v>
      </c>
      <c r="B24" s="14">
        <f t="shared" ca="1" si="0"/>
        <v>85</v>
      </c>
      <c r="C24" s="28">
        <f ca="1">IF(OR(A24=0,C23=1),1,IF(Quotation!$B$2=Quotation!$F$5,VLOOKUP(A24,'Male Mortality'!$A$6:$B$110,2,FALSE),VLOOKUP(A24,'Female Mortality'!$A$6:$B$110,2,FALSE)))</f>
        <v>0.15246000000000001</v>
      </c>
      <c r="D24" s="28">
        <f ca="1">IF(OR(B24=0,D23=1),1,IF(Quotation!$B$2=Quotation!$F$5,VLOOKUP(B24,'Female Mortality'!$A$6:$B$110,2,FALSE),VLOOKUP(B24,'Male Mortality'!$A$6:$B$110,2,FALSE)))</f>
        <v>0.15246000000000001</v>
      </c>
      <c r="E24" s="28">
        <f t="shared" ca="1" si="1"/>
        <v>0.84753999999999996</v>
      </c>
      <c r="F24" s="28">
        <f t="shared" ca="1" si="1"/>
        <v>0.84753999999999996</v>
      </c>
      <c r="G24" s="23">
        <f t="shared" ca="1" si="2"/>
        <v>0.7183240515999999</v>
      </c>
      <c r="H24" s="102"/>
      <c r="I24" s="23">
        <f ca="1">PRODUCT($F$6:F24)</f>
        <v>0.21833158239336728</v>
      </c>
      <c r="J24" s="23">
        <f ca="1">(1+Adj_disc_R)^-(A24-Quotation!$B$12+1-Mort_Loading)*I24</f>
        <v>2.8801571777366634E-2</v>
      </c>
      <c r="K24" s="23">
        <f ca="1">PRODUCT($G$6:G24)</f>
        <v>4.7668679870391722E-2</v>
      </c>
      <c r="L24" s="20">
        <f ca="1">(1+Adj_disc_R)^-(A24-Quotation!$B$12+1-Mort_Loading)*K24</f>
        <v>6.2882927415686043E-3</v>
      </c>
      <c r="M24" s="101"/>
      <c r="N24" s="26"/>
      <c r="O24" s="26"/>
      <c r="P24" s="26"/>
    </row>
    <row r="25" spans="1:16" ht="13.2" x14ac:dyDescent="0.25">
      <c r="A25" s="14">
        <f t="shared" ca="1" si="3"/>
        <v>86</v>
      </c>
      <c r="B25" s="14">
        <f t="shared" ca="1" si="0"/>
        <v>86</v>
      </c>
      <c r="C25" s="28">
        <f ca="1">IF(OR(A25=0,C24=1),1,IF(Quotation!$B$2=Quotation!$F$5,VLOOKUP(A25,'Male Mortality'!$A$6:$B$110,2,FALSE),VLOOKUP(A25,'Female Mortality'!$A$6:$B$110,2,FALSE)))</f>
        <v>0.16541</v>
      </c>
      <c r="D25" s="28">
        <f ca="1">IF(OR(B25=0,D24=1),1,IF(Quotation!$B$2=Quotation!$F$5,VLOOKUP(B25,'Female Mortality'!$A$6:$B$110,2,FALSE),VLOOKUP(B25,'Male Mortality'!$A$6:$B$110,2,FALSE)))</f>
        <v>0.16541</v>
      </c>
      <c r="E25" s="28">
        <f t="shared" ca="1" si="1"/>
        <v>0.83458999999999994</v>
      </c>
      <c r="F25" s="28">
        <f t="shared" ca="1" si="1"/>
        <v>0.83458999999999994</v>
      </c>
      <c r="G25" s="23">
        <f t="shared" ca="1" si="2"/>
        <v>0.69654046809999992</v>
      </c>
      <c r="H25" s="102"/>
      <c r="I25" s="23">
        <f ca="1">PRODUCT($F$6:F25)</f>
        <v>0.18221735534968039</v>
      </c>
      <c r="J25" s="23">
        <f ca="1">(1+Adj_disc_R)^-(A25-Quotation!$B$12+1-Mort_Loading)*I25</f>
        <v>2.1606744979480827E-2</v>
      </c>
      <c r="K25" s="23">
        <f ca="1">PRODUCT($G$6:G25)</f>
        <v>3.3203164590631697E-2</v>
      </c>
      <c r="L25" s="20">
        <f ca="1">(1+Adj_disc_R)^-(A25-Quotation!$B$12+1-Mort_Loading)*K25</f>
        <v>3.9371239278759807E-3</v>
      </c>
      <c r="M25" s="101"/>
      <c r="N25" s="26"/>
      <c r="O25" s="26"/>
      <c r="P25" s="26"/>
    </row>
    <row r="26" spans="1:16" ht="13.2" x14ac:dyDescent="0.25">
      <c r="A26" s="14">
        <f t="shared" ca="1" si="3"/>
        <v>87</v>
      </c>
      <c r="B26" s="14">
        <f t="shared" ca="1" si="0"/>
        <v>87</v>
      </c>
      <c r="C26" s="28">
        <f ca="1">IF(OR(A26=0,C25=1),1,IF(Quotation!$B$2=Quotation!$F$5,VLOOKUP(A26,'Male Mortality'!$A$6:$B$110,2,FALSE),VLOOKUP(A26,'Female Mortality'!$A$6:$B$110,2,FALSE)))</f>
        <v>0.17910000000000001</v>
      </c>
      <c r="D26" s="28">
        <f ca="1">IF(OR(B26=0,D25=1),1,IF(Quotation!$B$2=Quotation!$F$5,VLOOKUP(B26,'Female Mortality'!$A$6:$B$110,2,FALSE),VLOOKUP(B26,'Male Mortality'!$A$6:$B$110,2,FALSE)))</f>
        <v>0.17910000000000001</v>
      </c>
      <c r="E26" s="28">
        <f t="shared" ca="1" si="1"/>
        <v>0.82089999999999996</v>
      </c>
      <c r="F26" s="28">
        <f t="shared" ca="1" si="1"/>
        <v>0.82089999999999996</v>
      </c>
      <c r="G26" s="23">
        <f t="shared" ca="1" si="2"/>
        <v>0.67387680999999999</v>
      </c>
      <c r="H26" s="102"/>
      <c r="I26" s="23">
        <f ca="1">PRODUCT($F$6:F26)</f>
        <v>0.14958222700655263</v>
      </c>
      <c r="J26" s="23">
        <f ca="1">(1+Adj_disc_R)^-(A26-Quotation!$B$12+1-Mort_Loading)*I26</f>
        <v>1.5943350070701849E-2</v>
      </c>
      <c r="K26" s="23">
        <f ca="1">PRODUCT($G$6:G26)</f>
        <v>2.2374842636239844E-2</v>
      </c>
      <c r="L26" s="20">
        <f ca="1">(1+Adj_disc_R)^-(A26-Quotation!$B$12+1-Mort_Loading)*K26</f>
        <v>2.384841809520661E-3</v>
      </c>
      <c r="M26" s="101"/>
      <c r="N26" s="26"/>
      <c r="O26" s="26"/>
      <c r="P26" s="26"/>
    </row>
    <row r="27" spans="1:16" ht="13.2" x14ac:dyDescent="0.25">
      <c r="A27" s="14">
        <f t="shared" ca="1" si="3"/>
        <v>88</v>
      </c>
      <c r="B27" s="14">
        <f t="shared" ca="1" si="0"/>
        <v>88</v>
      </c>
      <c r="C27" s="28">
        <f ca="1">IF(OR(A27=0,C26=1),1,IF(Quotation!$B$2=Quotation!$F$5,VLOOKUP(A27,'Male Mortality'!$A$6:$B$110,2,FALSE),VLOOKUP(A27,'Female Mortality'!$A$6:$B$110,2,FALSE)))</f>
        <v>0.19345999999999999</v>
      </c>
      <c r="D27" s="28">
        <f ca="1">IF(OR(B27=0,D26=1),1,IF(Quotation!$B$2=Quotation!$F$5,VLOOKUP(B27,'Female Mortality'!$A$6:$B$110,2,FALSE),VLOOKUP(B27,'Male Mortality'!$A$6:$B$110,2,FALSE)))</f>
        <v>0.19345999999999999</v>
      </c>
      <c r="E27" s="28">
        <f t="shared" ca="1" si="1"/>
        <v>0.80654000000000003</v>
      </c>
      <c r="F27" s="28">
        <f t="shared" ca="1" si="1"/>
        <v>0.80654000000000003</v>
      </c>
      <c r="G27" s="23">
        <f t="shared" ca="1" si="2"/>
        <v>0.65050677160000003</v>
      </c>
      <c r="H27" s="102"/>
      <c r="I27" s="23">
        <f ca="1">PRODUCT($F$6:F27)</f>
        <v>0.12064404936986496</v>
      </c>
      <c r="J27" s="23">
        <f ca="1">(1+Adj_disc_R)^-(A27-Quotation!$B$12+1-Mort_Loading)*I27</f>
        <v>1.1558606351482131E-2</v>
      </c>
      <c r="K27" s="23">
        <f ca="1">PRODUCT($G$6:G27)</f>
        <v>1.4554986648358414E-2</v>
      </c>
      <c r="L27" s="20">
        <f ca="1">(1+Adj_disc_R)^-(A27-Quotation!$B$12+1-Mort_Loading)*K27</f>
        <v>1.3944770753150449E-3</v>
      </c>
      <c r="M27" s="101"/>
      <c r="N27" s="26"/>
      <c r="O27" s="26"/>
      <c r="P27" s="26"/>
    </row>
    <row r="28" spans="1:16" ht="13.2" x14ac:dyDescent="0.25">
      <c r="A28" s="14">
        <f t="shared" ca="1" si="3"/>
        <v>89</v>
      </c>
      <c r="B28" s="14">
        <f t="shared" ca="1" si="0"/>
        <v>89</v>
      </c>
      <c r="C28" s="28">
        <f ca="1">IF(OR(A28=0,C27=1),1,IF(Quotation!$B$2=Quotation!$F$5,VLOOKUP(A28,'Male Mortality'!$A$6:$B$110,2,FALSE),VLOOKUP(A28,'Female Mortality'!$A$6:$B$110,2,FALSE)))</f>
        <v>0.20849000000000001</v>
      </c>
      <c r="D28" s="28">
        <f ca="1">IF(OR(B28=0,D27=1),1,IF(Quotation!$B$2=Quotation!$F$5,VLOOKUP(B28,'Female Mortality'!$A$6:$B$110,2,FALSE),VLOOKUP(B28,'Male Mortality'!$A$6:$B$110,2,FALSE)))</f>
        <v>0.20849000000000001</v>
      </c>
      <c r="E28" s="28">
        <f t="shared" ca="1" si="1"/>
        <v>0.79150999999999994</v>
      </c>
      <c r="F28" s="28">
        <f t="shared" ca="1" si="1"/>
        <v>0.79150999999999994</v>
      </c>
      <c r="G28" s="23">
        <f t="shared" ca="1" si="2"/>
        <v>0.6264880800999999</v>
      </c>
      <c r="H28" s="102"/>
      <c r="I28" s="23">
        <f ca="1">PRODUCT($F$6:F28)</f>
        <v>9.549097151674181E-2</v>
      </c>
      <c r="J28" s="23">
        <f ca="1">(1+Adj_disc_R)^-(A28-Quotation!$B$12+1-Mort_Loading)*I28</f>
        <v>8.2235977647295462E-3</v>
      </c>
      <c r="K28" s="23">
        <f ca="1">PRODUCT($G$6:G28)</f>
        <v>9.1185256412111958E-3</v>
      </c>
      <c r="L28" s="20">
        <f ca="1">(1+Adj_disc_R)^-(A28-Quotation!$B$12+1-Mort_Loading)*K28</f>
        <v>7.852793399169307E-4</v>
      </c>
      <c r="M28" s="101"/>
      <c r="N28" s="26"/>
      <c r="O28" s="26"/>
      <c r="P28" s="26"/>
    </row>
    <row r="29" spans="1:16" ht="13.2" x14ac:dyDescent="0.25">
      <c r="A29" s="14">
        <f t="shared" ca="1" si="3"/>
        <v>90</v>
      </c>
      <c r="B29" s="14">
        <f t="shared" ca="1" si="0"/>
        <v>90</v>
      </c>
      <c r="C29" s="28">
        <f ca="1">IF(OR(A29=0,C28=1),1,IF(Quotation!$B$2=Quotation!$F$5,VLOOKUP(A29,'Male Mortality'!$A$6:$B$110,2,FALSE),VLOOKUP(A29,'Female Mortality'!$A$6:$B$110,2,FALSE)))</f>
        <v>0.22413</v>
      </c>
      <c r="D29" s="28">
        <f ca="1">IF(OR(B29=0,D28=1),1,IF(Quotation!$B$2=Quotation!$F$5,VLOOKUP(B29,'Female Mortality'!$A$6:$B$110,2,FALSE),VLOOKUP(B29,'Male Mortality'!$A$6:$B$110,2,FALSE)))</f>
        <v>0.22413</v>
      </c>
      <c r="E29" s="28">
        <f t="shared" ca="1" si="1"/>
        <v>0.77587000000000006</v>
      </c>
      <c r="F29" s="28">
        <f t="shared" ca="1" si="1"/>
        <v>0.77587000000000006</v>
      </c>
      <c r="G29" s="23">
        <f t="shared" ca="1" si="2"/>
        <v>0.60197425690000006</v>
      </c>
      <c r="H29" s="102"/>
      <c r="I29" s="23">
        <f ca="1">PRODUCT($F$6:F29)</f>
        <v>7.4088580070694479E-2</v>
      </c>
      <c r="J29" s="23">
        <f ca="1">(1+Adj_disc_R)^-(A29-Quotation!$B$12+1-Mort_Loading)*I29</f>
        <v>5.7352294810972702E-3</v>
      </c>
      <c r="K29" s="23">
        <f ca="1">PRODUCT($G$6:G29)</f>
        <v>5.4891176968917058E-3</v>
      </c>
      <c r="L29" s="20">
        <f ca="1">(1+Adj_disc_R)^-(A29-Quotation!$B$12+1-Mort_Loading)*K29</f>
        <v>4.2491500863408254E-4</v>
      </c>
      <c r="M29" s="101"/>
      <c r="N29" s="26"/>
      <c r="O29" s="26"/>
      <c r="P29" s="26"/>
    </row>
    <row r="30" spans="1:16" ht="13.2" x14ac:dyDescent="0.25">
      <c r="A30" s="14">
        <f t="shared" ca="1" si="3"/>
        <v>91</v>
      </c>
      <c r="B30" s="14">
        <f t="shared" ca="1" si="0"/>
        <v>91</v>
      </c>
      <c r="C30" s="28">
        <f ca="1">IF(OR(A30=0,C29=1),1,IF(Quotation!$B$2=Quotation!$F$5,VLOOKUP(A30,'Male Mortality'!$A$6:$B$110,2,FALSE),VLOOKUP(A30,'Female Mortality'!$A$6:$B$110,2,FALSE)))</f>
        <v>0.24032000000000001</v>
      </c>
      <c r="D30" s="28">
        <f ca="1">IF(OR(B30=0,D29=1),1,IF(Quotation!$B$2=Quotation!$F$5,VLOOKUP(B30,'Female Mortality'!$A$6:$B$110,2,FALSE),VLOOKUP(B30,'Male Mortality'!$A$6:$B$110,2,FALSE)))</f>
        <v>0.24032000000000001</v>
      </c>
      <c r="E30" s="28">
        <f t="shared" ca="1" si="1"/>
        <v>0.75968000000000002</v>
      </c>
      <c r="F30" s="28">
        <f t="shared" ca="1" si="1"/>
        <v>0.75968000000000002</v>
      </c>
      <c r="G30" s="23">
        <f t="shared" ca="1" si="2"/>
        <v>0.57711370240000004</v>
      </c>
      <c r="H30" s="102"/>
      <c r="I30" s="23">
        <f ca="1">PRODUCT($F$6:F30)</f>
        <v>5.6283612508105187E-2</v>
      </c>
      <c r="J30" s="23">
        <f ca="1">(1+Adj_disc_R)^-(A30-Quotation!$B$12+1-Mort_Loading)*I30</f>
        <v>3.9163497817527862E-3</v>
      </c>
      <c r="K30" s="23">
        <f ca="1">PRODUCT($G$6:G30)</f>
        <v>3.1678450369625336E-3</v>
      </c>
      <c r="L30" s="20">
        <f ca="1">(1+Adj_disc_R)^-(A30-Quotation!$B$12+1-Mort_Loading)*K30</f>
        <v>2.2042631356237604E-4</v>
      </c>
      <c r="M30" s="101"/>
      <c r="N30" s="26"/>
      <c r="O30" s="26"/>
      <c r="P30" s="26"/>
    </row>
    <row r="31" spans="1:16" ht="13.2" x14ac:dyDescent="0.25">
      <c r="A31" s="14">
        <f t="shared" ca="1" si="3"/>
        <v>92</v>
      </c>
      <c r="B31" s="14">
        <f t="shared" ca="1" si="0"/>
        <v>92</v>
      </c>
      <c r="C31" s="28">
        <f ca="1">IF(OR(A31=0,C30=1),1,IF(Quotation!$B$2=Quotation!$F$5,VLOOKUP(A31,'Male Mortality'!$A$6:$B$110,2,FALSE),VLOOKUP(A31,'Female Mortality'!$A$6:$B$110,2,FALSE)))</f>
        <v>0.25699</v>
      </c>
      <c r="D31" s="28">
        <f ca="1">IF(OR(B31=0,D30=1),1,IF(Quotation!$B$2=Quotation!$F$5,VLOOKUP(B31,'Female Mortality'!$A$6:$B$110,2,FALSE),VLOOKUP(B31,'Male Mortality'!$A$6:$B$110,2,FALSE)))</f>
        <v>0.25699</v>
      </c>
      <c r="E31" s="28">
        <f t="shared" ca="1" si="1"/>
        <v>0.74300999999999995</v>
      </c>
      <c r="F31" s="28">
        <f t="shared" ca="1" si="1"/>
        <v>0.74300999999999995</v>
      </c>
      <c r="G31" s="23">
        <f t="shared" ca="1" si="2"/>
        <v>0.55206386009999997</v>
      </c>
      <c r="H31" s="102"/>
      <c r="I31" s="23">
        <f ca="1">PRODUCT($F$6:F31)</f>
        <v>4.1819286929647231E-2</v>
      </c>
      <c r="J31" s="23">
        <f ca="1">(1+Adj_disc_R)^-(A31-Quotation!$B$12+1-Mort_Loading)*I31</f>
        <v>2.6156288101933812E-3</v>
      </c>
      <c r="K31" s="23">
        <f ca="1">PRODUCT($G$6:G31)</f>
        <v>1.7488527593041633E-3</v>
      </c>
      <c r="L31" s="20">
        <f ca="1">(1+Adj_disc_R)^-(A31-Quotation!$B$12+1-Mort_Loading)*K31</f>
        <v>1.0938373171492878E-4</v>
      </c>
      <c r="M31" s="101"/>
      <c r="N31" s="26"/>
      <c r="O31" s="26"/>
      <c r="P31" s="26"/>
    </row>
    <row r="32" spans="1:16" ht="13.2" x14ac:dyDescent="0.25">
      <c r="A32" s="14">
        <f t="shared" ca="1" si="3"/>
        <v>93</v>
      </c>
      <c r="B32" s="14">
        <f t="shared" ca="1" si="0"/>
        <v>93</v>
      </c>
      <c r="C32" s="28">
        <f ca="1">IF(OR(A32=0,C31=1),1,IF(Quotation!$B$2=Quotation!$F$5,VLOOKUP(A32,'Male Mortality'!$A$6:$B$110,2,FALSE),VLOOKUP(A32,'Female Mortality'!$A$6:$B$110,2,FALSE)))</f>
        <v>0.27405000000000002</v>
      </c>
      <c r="D32" s="28">
        <f ca="1">IF(OR(B32=0,D31=1),1,IF(Quotation!$B$2=Quotation!$F$5,VLOOKUP(B32,'Female Mortality'!$A$6:$B$110,2,FALSE),VLOOKUP(B32,'Male Mortality'!$A$6:$B$110,2,FALSE)))</f>
        <v>0.27405000000000002</v>
      </c>
      <c r="E32" s="28">
        <f t="shared" ca="1" si="1"/>
        <v>0.72594999999999998</v>
      </c>
      <c r="F32" s="28">
        <f t="shared" ca="1" si="1"/>
        <v>0.72594999999999998</v>
      </c>
      <c r="G32" s="23">
        <f t="shared" ca="1" si="2"/>
        <v>0.5270034025</v>
      </c>
      <c r="H32" s="102"/>
      <c r="I32" s="23">
        <f ca="1">PRODUCT($F$6:F32)</f>
        <v>3.0358711346577406E-2</v>
      </c>
      <c r="J32" s="23">
        <f ca="1">(1+Adj_disc_R)^-(A32-Quotation!$B$12+1-Mort_Loading)*I32</f>
        <v>1.706800660458324E-3</v>
      </c>
      <c r="K32" s="23">
        <f ca="1">PRODUCT($G$6:G32)</f>
        <v>9.216513546248076E-4</v>
      </c>
      <c r="L32" s="20">
        <f ca="1">(1+Adj_disc_R)^-(A32-Quotation!$B$12+1-Mort_Loading)*K32</f>
        <v>5.1816268577001927E-5</v>
      </c>
      <c r="M32" s="101"/>
      <c r="N32" s="26"/>
      <c r="O32" s="26"/>
      <c r="P32" s="26"/>
    </row>
    <row r="33" spans="1:16" ht="13.2" x14ac:dyDescent="0.25">
      <c r="A33" s="14">
        <f t="shared" ca="1" si="3"/>
        <v>94</v>
      </c>
      <c r="B33" s="14">
        <f t="shared" ca="1" si="0"/>
        <v>94</v>
      </c>
      <c r="C33" s="28">
        <f ca="1">IF(OR(A33=0,C32=1),1,IF(Quotation!$B$2=Quotation!$F$5,VLOOKUP(A33,'Male Mortality'!$A$6:$B$110,2,FALSE),VLOOKUP(A33,'Female Mortality'!$A$6:$B$110,2,FALSE)))</f>
        <v>0.29143000000000002</v>
      </c>
      <c r="D33" s="28">
        <f ca="1">IF(OR(B33=0,D32=1),1,IF(Quotation!$B$2=Quotation!$F$5,VLOOKUP(B33,'Female Mortality'!$A$6:$B$110,2,FALSE),VLOOKUP(B33,'Male Mortality'!$A$6:$B$110,2,FALSE)))</f>
        <v>0.29143000000000002</v>
      </c>
      <c r="E33" s="28">
        <f t="shared" ca="1" si="1"/>
        <v>0.70856999999999992</v>
      </c>
      <c r="F33" s="28">
        <f t="shared" ca="1" si="1"/>
        <v>0.70856999999999992</v>
      </c>
      <c r="G33" s="23">
        <f t="shared" ca="1" si="2"/>
        <v>0.50207144489999989</v>
      </c>
      <c r="H33" s="102"/>
      <c r="I33" s="23">
        <f ca="1">PRODUCT($F$6:F33)</f>
        <v>2.1511272098844351E-2</v>
      </c>
      <c r="J33" s="23">
        <f ca="1">(1+Adj_disc_R)^-(A33-Quotation!$B$12+1-Mort_Loading)*I33</f>
        <v>1.0870901069491724E-3</v>
      </c>
      <c r="K33" s="23">
        <f ca="1">PRODUCT($G$6:G33)</f>
        <v>4.6273482731051937E-4</v>
      </c>
      <c r="L33" s="20">
        <f ca="1">(1+Adj_disc_R)^-(A33-Quotation!$B$12+1-Mort_Loading)*K33</f>
        <v>2.3384691086545451E-5</v>
      </c>
      <c r="M33" s="101"/>
      <c r="N33" s="26"/>
      <c r="O33" s="26"/>
      <c r="P33" s="26"/>
    </row>
    <row r="34" spans="1:16" ht="13.2" x14ac:dyDescent="0.25">
      <c r="A34" s="14">
        <f t="shared" ca="1" si="3"/>
        <v>95</v>
      </c>
      <c r="B34" s="14">
        <f t="shared" ca="1" si="0"/>
        <v>95</v>
      </c>
      <c r="C34" s="28">
        <f ca="1">IF(OR(A34=0,C33=1),1,IF(Quotation!$B$2=Quotation!$F$5,VLOOKUP(A34,'Male Mortality'!$A$6:$B$110,2,FALSE),VLOOKUP(A34,'Female Mortality'!$A$6:$B$110,2,FALSE)))</f>
        <v>0.30903000000000003</v>
      </c>
      <c r="D34" s="28">
        <f ca="1">IF(OR(B34=0,D33=1),1,IF(Quotation!$B$2=Quotation!$F$5,VLOOKUP(B34,'Female Mortality'!$A$6:$B$110,2,FALSE),VLOOKUP(B34,'Male Mortality'!$A$6:$B$110,2,FALSE)))</f>
        <v>0.30903000000000003</v>
      </c>
      <c r="E34" s="28">
        <f t="shared" ca="1" si="1"/>
        <v>0.69096999999999997</v>
      </c>
      <c r="F34" s="28">
        <f t="shared" ca="1" si="1"/>
        <v>0.69096999999999997</v>
      </c>
      <c r="G34" s="23">
        <f t="shared" ca="1" si="2"/>
        <v>0.47743954089999996</v>
      </c>
      <c r="H34" s="102"/>
      <c r="I34" s="23">
        <f ca="1">PRODUCT($F$6:F34)</f>
        <v>1.486364368213848E-2</v>
      </c>
      <c r="J34" s="23">
        <f ca="1">(1+Adj_disc_R)^-(A34-Quotation!$B$12+1-Mort_Loading)*I34</f>
        <v>6.7518800107745579E-4</v>
      </c>
      <c r="K34" s="23">
        <f ca="1">PRODUCT($G$6:G34)</f>
        <v>2.2092790350957512E-4</v>
      </c>
      <c r="L34" s="20">
        <f ca="1">(1+Adj_disc_R)^-(A34-Quotation!$B$12+1-Mort_Loading)*K34</f>
        <v>1.0035753866470633E-5</v>
      </c>
      <c r="M34" s="101"/>
      <c r="N34" s="26"/>
      <c r="O34" s="26"/>
      <c r="P34" s="26"/>
    </row>
    <row r="35" spans="1:16" ht="13.2" x14ac:dyDescent="0.25">
      <c r="A35" s="14">
        <f t="shared" ca="1" si="3"/>
        <v>96</v>
      </c>
      <c r="B35" s="14">
        <f t="shared" ca="1" si="0"/>
        <v>96</v>
      </c>
      <c r="C35" s="28">
        <f ca="1">IF(OR(A35=0,C34=1),1,IF(Quotation!$B$2=Quotation!$F$5,VLOOKUP(A35,'Male Mortality'!$A$6:$B$110,2,FALSE),VLOOKUP(A35,'Female Mortality'!$A$6:$B$110,2,FALSE)))</f>
        <v>0.32673000000000002</v>
      </c>
      <c r="D35" s="28">
        <f ca="1">IF(OR(B35=0,D34=1),1,IF(Quotation!$B$2=Quotation!$F$5,VLOOKUP(B35,'Female Mortality'!$A$6:$B$110,2,FALSE),VLOOKUP(B35,'Male Mortality'!$A$6:$B$110,2,FALSE)))</f>
        <v>0.32673000000000002</v>
      </c>
      <c r="E35" s="28">
        <f t="shared" ca="1" si="1"/>
        <v>0.67327000000000004</v>
      </c>
      <c r="F35" s="28">
        <f t="shared" ca="1" si="1"/>
        <v>0.67327000000000004</v>
      </c>
      <c r="G35" s="23">
        <f t="shared" ca="1" si="2"/>
        <v>0.45329249290000007</v>
      </c>
      <c r="H35" s="102"/>
      <c r="I35" s="23">
        <f ca="1">PRODUCT($F$6:F35)</f>
        <v>1.0007245381873375E-2</v>
      </c>
      <c r="J35" s="23">
        <f ca="1">(1+Adj_disc_R)^-(A35-Quotation!$B$12+1-Mort_Loading)*I35</f>
        <v>4.0861467459363471E-4</v>
      </c>
      <c r="K35" s="23">
        <f ca="1">PRODUCT($G$6:G35)</f>
        <v>1.0014496013302598E-4</v>
      </c>
      <c r="L35" s="20">
        <f ca="1">(1+Adj_disc_R)^-(A35-Quotation!$B$12+1-Mort_Loading)*K35</f>
        <v>4.0891073152928429E-6</v>
      </c>
      <c r="M35" s="101"/>
      <c r="N35" s="26"/>
      <c r="O35" s="26"/>
      <c r="P35" s="26"/>
    </row>
    <row r="36" spans="1:16" ht="13.2" x14ac:dyDescent="0.25">
      <c r="A36" s="14">
        <f t="shared" ca="1" si="3"/>
        <v>97</v>
      </c>
      <c r="B36" s="14">
        <f t="shared" ca="1" si="0"/>
        <v>97</v>
      </c>
      <c r="C36" s="28">
        <f ca="1">IF(OR(A36=0,C35=1),1,IF(Quotation!$B$2=Quotation!$F$5,VLOOKUP(A36,'Male Mortality'!$A$6:$B$110,2,FALSE),VLOOKUP(A36,'Female Mortality'!$A$6:$B$110,2,FALSE)))</f>
        <v>0.34444999999999998</v>
      </c>
      <c r="D36" s="28">
        <f ca="1">IF(OR(B36=0,D35=1),1,IF(Quotation!$B$2=Quotation!$F$5,VLOOKUP(B36,'Female Mortality'!$A$6:$B$110,2,FALSE),VLOOKUP(B36,'Male Mortality'!$A$6:$B$110,2,FALSE)))</f>
        <v>0.34444999999999998</v>
      </c>
      <c r="E36" s="28">
        <f t="shared" ca="1" si="1"/>
        <v>0.65555000000000008</v>
      </c>
      <c r="F36" s="28">
        <f t="shared" ca="1" si="1"/>
        <v>0.65555000000000008</v>
      </c>
      <c r="G36" s="23">
        <f t="shared" ca="1" si="2"/>
        <v>0.42974580250000011</v>
      </c>
      <c r="H36" s="102"/>
      <c r="I36" s="23">
        <f ca="1">PRODUCT($F$6:F36)</f>
        <v>6.5602497100870913E-3</v>
      </c>
      <c r="J36" s="23">
        <f ca="1">(1+Adj_disc_R)^-(A36-Quotation!$B$12+1-Mort_Loading)*I36</f>
        <v>2.407796403863886E-4</v>
      </c>
      <c r="K36" s="23">
        <f ca="1">PRODUCT($G$6:G36)</f>
        <v>4.3036876258697769E-5</v>
      </c>
      <c r="L36" s="20">
        <f ca="1">(1+Adj_disc_R)^-(A36-Quotation!$B$12+1-Mort_Loading)*K36</f>
        <v>1.57957456603968E-6</v>
      </c>
      <c r="M36" s="101"/>
      <c r="N36" s="26"/>
      <c r="O36" s="26"/>
      <c r="P36" s="26"/>
    </row>
    <row r="37" spans="1:16" ht="13.2" x14ac:dyDescent="0.25">
      <c r="A37" s="14">
        <f t="shared" ca="1" si="3"/>
        <v>98</v>
      </c>
      <c r="B37" s="14">
        <f t="shared" ca="1" si="0"/>
        <v>98</v>
      </c>
      <c r="C37" s="28">
        <f ca="1">IF(OR(A37=0,C36=1),1,IF(Quotation!$B$2=Quotation!$F$5,VLOOKUP(A37,'Male Mortality'!$A$6:$B$110,2,FALSE),VLOOKUP(A37,'Female Mortality'!$A$6:$B$110,2,FALSE)))</f>
        <v>0.36209000000000002</v>
      </c>
      <c r="D37" s="28">
        <f ca="1">IF(OR(B37=0,D36=1),1,IF(Quotation!$B$2=Quotation!$F$5,VLOOKUP(B37,'Female Mortality'!$A$6:$B$110,2,FALSE),VLOOKUP(B37,'Male Mortality'!$A$6:$B$110,2,FALSE)))</f>
        <v>0.36209000000000002</v>
      </c>
      <c r="E37" s="28">
        <f t="shared" ca="1" si="1"/>
        <v>0.63790999999999998</v>
      </c>
      <c r="F37" s="28">
        <f t="shared" ca="1" si="1"/>
        <v>0.63790999999999998</v>
      </c>
      <c r="G37" s="23">
        <f t="shared" ca="1" si="2"/>
        <v>0.40692916809999996</v>
      </c>
      <c r="H37" s="102"/>
      <c r="I37" s="23">
        <f ca="1">PRODUCT($F$6:F37)</f>
        <v>4.1848488925616562E-3</v>
      </c>
      <c r="J37" s="23">
        <f ca="1">(1+Adj_disc_R)^-(A37-Quotation!$B$12+1-Mort_Loading)*I37</f>
        <v>1.3806358687539877E-4</v>
      </c>
      <c r="K37" s="23">
        <f ca="1">PRODUCT($G$6:G37)</f>
        <v>1.7512960253574523E-5</v>
      </c>
      <c r="L37" s="20">
        <f ca="1">(1+Adj_disc_R)^-(A37-Quotation!$B$12+1-Mort_Loading)*K37</f>
        <v>5.7777524863860259E-7</v>
      </c>
      <c r="M37" s="101"/>
      <c r="N37" s="26"/>
      <c r="O37" s="26"/>
      <c r="P37" s="26"/>
    </row>
    <row r="38" spans="1:16" ht="13.2" x14ac:dyDescent="0.25">
      <c r="A38" s="14">
        <f t="shared" ca="1" si="3"/>
        <v>99</v>
      </c>
      <c r="B38" s="14">
        <f t="shared" ref="B38:B69" ca="1" si="4">IF(A38&lt;&gt;0,A38+Spouse_Diff_Ass,0)</f>
        <v>99</v>
      </c>
      <c r="C38" s="28">
        <f ca="1">IF(OR(A38=0,C37=1),1,IF(Quotation!$B$2=Quotation!$F$5,VLOOKUP(A38,'Male Mortality'!$A$6:$B$110,2,FALSE),VLOOKUP(A38,'Female Mortality'!$A$6:$B$110,2,FALSE)))</f>
        <v>0.37952000000000002</v>
      </c>
      <c r="D38" s="28">
        <f ca="1">IF(OR(B38=0,D37=1),1,IF(Quotation!$B$2=Quotation!$F$5,VLOOKUP(B38,'Female Mortality'!$A$6:$B$110,2,FALSE),VLOOKUP(B38,'Male Mortality'!$A$6:$B$110,2,FALSE)))</f>
        <v>0.37952000000000002</v>
      </c>
      <c r="E38" s="28">
        <f t="shared" ca="1" si="1"/>
        <v>0.62047999999999992</v>
      </c>
      <c r="F38" s="28">
        <f t="shared" ca="1" si="1"/>
        <v>0.62047999999999992</v>
      </c>
      <c r="G38" s="23">
        <f t="shared" ca="1" si="2"/>
        <v>0.38499543039999989</v>
      </c>
      <c r="H38" s="102"/>
      <c r="I38" s="23">
        <f ca="1">PRODUCT($F$6:F38)</f>
        <v>2.5966150408566562E-3</v>
      </c>
      <c r="J38" s="23">
        <f ca="1">(1+Adj_disc_R)^-(A38-Quotation!$B$12+1-Mort_Loading)*I38</f>
        <v>7.7002871356806661E-5</v>
      </c>
      <c r="K38" s="23">
        <f ca="1">PRODUCT($G$6:G38)</f>
        <v>6.7424096704030146E-6</v>
      </c>
      <c r="L38" s="20">
        <f ca="1">(1+Adj_disc_R)^-(A38-Quotation!$B$12+1-Mort_Loading)*K38</f>
        <v>1.9994681395423436E-7</v>
      </c>
      <c r="M38" s="101"/>
      <c r="N38" s="26"/>
      <c r="O38" s="26"/>
      <c r="P38" s="26"/>
    </row>
    <row r="39" spans="1:16" ht="13.2" x14ac:dyDescent="0.25">
      <c r="A39" s="14">
        <f t="shared" ca="1" si="3"/>
        <v>100</v>
      </c>
      <c r="B39" s="14">
        <f t="shared" ca="1" si="4"/>
        <v>100</v>
      </c>
      <c r="C39" s="28">
        <f ca="1">IF(OR(A39=0,C38=1),1,IF(Quotation!$B$2=Quotation!$F$5,VLOOKUP(A39,'Male Mortality'!$A$6:$B$110,2,FALSE),VLOOKUP(A39,'Female Mortality'!$A$6:$B$110,2,FALSE)))</f>
        <v>0.39667999999999998</v>
      </c>
      <c r="D39" s="28">
        <f ca="1">IF(OR(B39=0,D38=1),1,IF(Quotation!$B$2=Quotation!$F$5,VLOOKUP(B39,'Female Mortality'!$A$6:$B$110,2,FALSE),VLOOKUP(B39,'Male Mortality'!$A$6:$B$110,2,FALSE)))</f>
        <v>0.39667999999999998</v>
      </c>
      <c r="E39" s="28">
        <f t="shared" ca="1" si="1"/>
        <v>0.60332000000000008</v>
      </c>
      <c r="F39" s="28">
        <f t="shared" ca="1" si="1"/>
        <v>0.60332000000000008</v>
      </c>
      <c r="G39" s="23">
        <f t="shared" ca="1" si="2"/>
        <v>0.36399502240000009</v>
      </c>
      <c r="H39" s="102"/>
      <c r="I39" s="23">
        <f ca="1">PRODUCT($F$6:F39)</f>
        <v>1.566589786449638E-3</v>
      </c>
      <c r="J39" s="23">
        <f ca="1">(1+Adj_disc_R)^-(A39-Quotation!$B$12+1-Mort_Loading)*I39</f>
        <v>4.1759435817517841E-5</v>
      </c>
      <c r="K39" s="23">
        <f ca="1">PRODUCT($G$6:G39)</f>
        <v>2.4542035590083226E-6</v>
      </c>
      <c r="L39" s="20">
        <f ca="1">(1+Adj_disc_R)^-(A39-Quotation!$B$12+1-Mort_Loading)*K39</f>
        <v>6.5419905639622635E-8</v>
      </c>
      <c r="M39" s="101"/>
      <c r="N39" s="26"/>
      <c r="O39" s="26"/>
      <c r="P39" s="26"/>
    </row>
    <row r="40" spans="1:16" ht="13.2" x14ac:dyDescent="0.25">
      <c r="A40" s="14">
        <f t="shared" ca="1" si="3"/>
        <v>101</v>
      </c>
      <c r="B40" s="14">
        <f t="shared" ca="1" si="4"/>
        <v>101</v>
      </c>
      <c r="C40" s="28">
        <f ca="1">IF(OR(A40=0,C39=1),1,IF(Quotation!$B$2=Quotation!$F$5,VLOOKUP(A40,'Male Mortality'!$A$6:$B$110,2,FALSE),VLOOKUP(A40,'Female Mortality'!$A$6:$B$110,2,FALSE)))</f>
        <v>0.41399999999999998</v>
      </c>
      <c r="D40" s="28">
        <f ca="1">IF(OR(B40=0,D39=1),1,IF(Quotation!$B$2=Quotation!$F$5,VLOOKUP(B40,'Female Mortality'!$A$6:$B$110,2,FALSE),VLOOKUP(B40,'Male Mortality'!$A$6:$B$110,2,FALSE)))</f>
        <v>0.41399999999999998</v>
      </c>
      <c r="E40" s="28">
        <f t="shared" ca="1" si="1"/>
        <v>0.58600000000000008</v>
      </c>
      <c r="F40" s="28">
        <f t="shared" ca="1" si="1"/>
        <v>0.58600000000000008</v>
      </c>
      <c r="G40" s="23">
        <f t="shared" ca="1" si="2"/>
        <v>0.34339600000000009</v>
      </c>
      <c r="H40" s="102"/>
      <c r="I40" s="23">
        <f ca="1">PRODUCT($F$6:F40)</f>
        <v>9.1802161485948796E-4</v>
      </c>
      <c r="J40" s="23">
        <f ca="1">(1+Adj_disc_R)^-(A40-Quotation!$B$12+1-Mort_Loading)*I40</f>
        <v>2.1996430911519511E-5</v>
      </c>
      <c r="K40" s="23">
        <f ca="1">PRODUCT($G$6:G40)</f>
        <v>8.4276368534922214E-7</v>
      </c>
      <c r="L40" s="20">
        <f ca="1">(1+Adj_disc_R)^-(A40-Quotation!$B$12+1-Mort_Loading)*K40</f>
        <v>2.0193199026538305E-8</v>
      </c>
      <c r="M40" s="101"/>
      <c r="N40" s="26"/>
      <c r="O40" s="26"/>
      <c r="P40" s="26"/>
    </row>
    <row r="41" spans="1:16" ht="13.2" x14ac:dyDescent="0.25">
      <c r="A41" s="14">
        <f t="shared" ca="1" si="3"/>
        <v>102</v>
      </c>
      <c r="B41" s="14">
        <f t="shared" ca="1" si="4"/>
        <v>102</v>
      </c>
      <c r="C41" s="28">
        <f ca="1">IF(OR(A41=0,C40=1),1,IF(Quotation!$B$2=Quotation!$F$5,VLOOKUP(A41,'Male Mortality'!$A$6:$B$110,2,FALSE),VLOOKUP(A41,'Female Mortality'!$A$6:$B$110,2,FALSE)))</f>
        <v>0.432</v>
      </c>
      <c r="D41" s="28">
        <f ca="1">IF(OR(B41=0,D40=1),1,IF(Quotation!$B$2=Quotation!$F$5,VLOOKUP(B41,'Female Mortality'!$A$6:$B$110,2,FALSE),VLOOKUP(B41,'Male Mortality'!$A$6:$B$110,2,FALSE)))</f>
        <v>0.432</v>
      </c>
      <c r="E41" s="28">
        <f t="shared" ca="1" si="1"/>
        <v>0.56800000000000006</v>
      </c>
      <c r="F41" s="28">
        <f t="shared" ca="1" si="1"/>
        <v>0.56800000000000006</v>
      </c>
      <c r="G41" s="23">
        <f t="shared" ca="1" si="2"/>
        <v>0.32262400000000008</v>
      </c>
      <c r="H41" s="102"/>
      <c r="I41" s="23">
        <f ca="1">PRODUCT($F$6:F41)</f>
        <v>5.2143627724018926E-4</v>
      </c>
      <c r="J41" s="23">
        <f ca="1">(1+Adj_disc_R)^-(A41-Quotation!$B$12+1-Mort_Loading)*I41</f>
        <v>1.1230537310330859E-5</v>
      </c>
      <c r="K41" s="23">
        <f ca="1">PRODUCT($G$6:G41)</f>
        <v>2.7189579122210752E-7</v>
      </c>
      <c r="L41" s="20">
        <f ca="1">(1+Adj_disc_R)^-(A41-Quotation!$B$12+1-Mort_Loading)*K41</f>
        <v>5.8560095665059716E-9</v>
      </c>
      <c r="M41" s="101"/>
      <c r="N41" s="26"/>
      <c r="O41" s="26"/>
      <c r="P41" s="26"/>
    </row>
    <row r="42" spans="1:16" ht="13.2" x14ac:dyDescent="0.25">
      <c r="A42" s="14">
        <f t="shared" ca="1" si="3"/>
        <v>103</v>
      </c>
      <c r="B42" s="14">
        <f t="shared" ca="1" si="4"/>
        <v>103</v>
      </c>
      <c r="C42" s="28">
        <f ca="1">IF(OR(A42=0,C41=1),1,IF(Quotation!$B$2=Quotation!$F$5,VLOOKUP(A42,'Male Mortality'!$A$6:$B$110,2,FALSE),VLOOKUP(A42,'Female Mortality'!$A$6:$B$110,2,FALSE)))</f>
        <v>0.45</v>
      </c>
      <c r="D42" s="28">
        <f ca="1">IF(OR(B42=0,D41=1),1,IF(Quotation!$B$2=Quotation!$F$5,VLOOKUP(B42,'Female Mortality'!$A$6:$B$110,2,FALSE),VLOOKUP(B42,'Male Mortality'!$A$6:$B$110,2,FALSE)))</f>
        <v>0.45</v>
      </c>
      <c r="E42" s="28">
        <f t="shared" ca="1" si="1"/>
        <v>0.55000000000000004</v>
      </c>
      <c r="F42" s="28">
        <f t="shared" ca="1" si="1"/>
        <v>0.55000000000000004</v>
      </c>
      <c r="G42" s="23">
        <f t="shared" ca="1" si="2"/>
        <v>0.30250000000000005</v>
      </c>
      <c r="H42" s="102"/>
      <c r="I42" s="23">
        <f ca="1">PRODUCT($F$6:F42)</f>
        <v>2.8678995248210412E-4</v>
      </c>
      <c r="J42" s="23">
        <f ca="1">(1+Adj_disc_R)^-(A42-Quotation!$B$12+1-Mort_Loading)*I42</f>
        <v>5.5521757489276168E-6</v>
      </c>
      <c r="K42" s="23">
        <f ca="1">PRODUCT($G$6:G42)</f>
        <v>8.2248476844687542E-8</v>
      </c>
      <c r="L42" s="20">
        <f ca="1">(1+Adj_disc_R)^-(A42-Quotation!$B$12+1-Mort_Loading)*K42</f>
        <v>1.5923082192072423E-9</v>
      </c>
      <c r="M42" s="101"/>
      <c r="N42" s="26"/>
      <c r="O42" s="26"/>
      <c r="P42" s="26"/>
    </row>
    <row r="43" spans="1:16" ht="13.2" x14ac:dyDescent="0.25">
      <c r="A43" s="14">
        <f t="shared" ca="1" si="3"/>
        <v>104</v>
      </c>
      <c r="B43" s="14">
        <f t="shared" ca="1" si="4"/>
        <v>104</v>
      </c>
      <c r="C43" s="28">
        <f ca="1">IF(OR(A43=0,C42=1),1,IF(Quotation!$B$2=Quotation!$F$5,VLOOKUP(A43,'Male Mortality'!$A$6:$B$110,2,FALSE),VLOOKUP(A43,'Female Mortality'!$A$6:$B$110,2,FALSE)))</f>
        <v>0.46899999999999997</v>
      </c>
      <c r="D43" s="28">
        <f ca="1">IF(OR(B43=0,D42=1),1,IF(Quotation!$B$2=Quotation!$F$5,VLOOKUP(B43,'Female Mortality'!$A$6:$B$110,2,FALSE),VLOOKUP(B43,'Male Mortality'!$A$6:$B$110,2,FALSE)))</f>
        <v>0.46899999999999997</v>
      </c>
      <c r="E43" s="28">
        <f t="shared" ca="1" si="1"/>
        <v>0.53100000000000003</v>
      </c>
      <c r="F43" s="28">
        <f t="shared" ca="1" si="1"/>
        <v>0.53100000000000003</v>
      </c>
      <c r="G43" s="23">
        <f t="shared" ca="1" si="2"/>
        <v>0.28196100000000002</v>
      </c>
      <c r="H43" s="102"/>
      <c r="I43" s="23">
        <f ca="1">PRODUCT($F$6:F43)</f>
        <v>1.522854647679973E-4</v>
      </c>
      <c r="J43" s="23">
        <f ca="1">(1+Adj_disc_R)^-(A43-Quotation!$B$12+1-Mort_Loading)*I43</f>
        <v>2.6500722001623057E-6</v>
      </c>
      <c r="K43" s="23">
        <f ca="1">PRODUCT($G$6:G43)</f>
        <v>2.3190862779604947E-8</v>
      </c>
      <c r="L43" s="20">
        <f ca="1">(1+Adj_disc_R)^-(A43-Quotation!$B$12+1-Mort_Loading)*K43</f>
        <v>4.0356747667046587E-10</v>
      </c>
      <c r="M43" s="101"/>
      <c r="N43" s="26"/>
      <c r="O43" s="26"/>
      <c r="P43" s="26"/>
    </row>
    <row r="44" spans="1:16" ht="13.2" x14ac:dyDescent="0.25">
      <c r="A44" s="14">
        <f t="shared" ca="1" si="3"/>
        <v>105</v>
      </c>
      <c r="B44" s="14">
        <f t="shared" ca="1" si="4"/>
        <v>105</v>
      </c>
      <c r="C44" s="28">
        <f ca="1">IF(OR(A44=0,C43=1),1,IF(Quotation!$B$2=Quotation!$F$5,VLOOKUP(A44,'Male Mortality'!$A$6:$B$110,2,FALSE),VLOOKUP(A44,'Female Mortality'!$A$6:$B$110,2,FALSE)))</f>
        <v>0.49</v>
      </c>
      <c r="D44" s="28">
        <f ca="1">IF(OR(B44=0,D43=1),1,IF(Quotation!$B$2=Quotation!$F$5,VLOOKUP(B44,'Female Mortality'!$A$6:$B$110,2,FALSE),VLOOKUP(B44,'Male Mortality'!$A$6:$B$110,2,FALSE)))</f>
        <v>0.49</v>
      </c>
      <c r="E44" s="28">
        <f t="shared" ca="1" si="1"/>
        <v>0.51</v>
      </c>
      <c r="F44" s="28">
        <f t="shared" ca="1" si="1"/>
        <v>0.51</v>
      </c>
      <c r="G44" s="23">
        <f t="shared" ca="1" si="2"/>
        <v>0.2601</v>
      </c>
      <c r="H44" s="102"/>
      <c r="I44" s="23">
        <f ca="1">PRODUCT($F$6:F44)</f>
        <v>7.7665587031678621E-5</v>
      </c>
      <c r="J44" s="23">
        <f ca="1">(1+Adj_disc_R)^-(A44-Quotation!$B$12+1-Mort_Loading)*I44</f>
        <v>1.2148645591755286E-6</v>
      </c>
      <c r="K44" s="23">
        <f ca="1">PRODUCT($G$6:G44)</f>
        <v>6.0319434089752463E-9</v>
      </c>
      <c r="L44" s="20">
        <f ca="1">(1+Adj_disc_R)^-(A44-Quotation!$B$12+1-Mort_Loading)*K44</f>
        <v>9.43531691523489E-11</v>
      </c>
      <c r="M44" s="101"/>
      <c r="N44" s="26"/>
      <c r="O44" s="26"/>
      <c r="P44" s="26"/>
    </row>
    <row r="45" spans="1:16" ht="13.2" x14ac:dyDescent="0.25">
      <c r="A45" s="14">
        <f t="shared" ca="1" si="3"/>
        <v>106</v>
      </c>
      <c r="B45" s="14">
        <f t="shared" ca="1" si="4"/>
        <v>106</v>
      </c>
      <c r="C45" s="28">
        <f ca="1">IF(OR(A45=0,C44=1),1,IF(Quotation!$B$2=Quotation!$F$5,VLOOKUP(A45,'Male Mortality'!$A$6:$B$110,2,FALSE),VLOOKUP(A45,'Female Mortality'!$A$6:$B$110,2,FALSE)))</f>
        <v>0.51400000000000001</v>
      </c>
      <c r="D45" s="28">
        <f ca="1">IF(OR(B45=0,D44=1),1,IF(Quotation!$B$2=Quotation!$F$5,VLOOKUP(B45,'Female Mortality'!$A$6:$B$110,2,FALSE),VLOOKUP(B45,'Male Mortality'!$A$6:$B$110,2,FALSE)))</f>
        <v>0.51400000000000001</v>
      </c>
      <c r="E45" s="28">
        <f t="shared" ca="1" si="1"/>
        <v>0.48599999999999999</v>
      </c>
      <c r="F45" s="28">
        <f t="shared" ca="1" si="1"/>
        <v>0.48599999999999999</v>
      </c>
      <c r="G45" s="23">
        <f t="shared" ca="1" si="2"/>
        <v>0.23619599999999999</v>
      </c>
      <c r="H45" s="102"/>
      <c r="I45" s="23">
        <f ca="1">PRODUCT($F$6:F45)</f>
        <v>3.7745475297395807E-5</v>
      </c>
      <c r="J45" s="23">
        <f ca="1">(1+Adj_disc_R)^-(A45-Quotation!$B$12+1-Mort_Loading)*I45</f>
        <v>5.3071836023308479E-7</v>
      </c>
      <c r="K45" s="23">
        <f ca="1">PRODUCT($G$6:G45)</f>
        <v>1.4247209054263171E-9</v>
      </c>
      <c r="L45" s="20">
        <f ca="1">(1+Adj_disc_R)^-(A45-Quotation!$B$12+1-Mort_Loading)*K45</f>
        <v>2.0032216756052312E-11</v>
      </c>
      <c r="M45" s="101"/>
      <c r="N45" s="26"/>
      <c r="O45" s="26"/>
      <c r="P45" s="26"/>
    </row>
    <row r="46" spans="1:16" ht="13.2" x14ac:dyDescent="0.25">
      <c r="A46" s="14">
        <f t="shared" ca="1" si="3"/>
        <v>107</v>
      </c>
      <c r="B46" s="14">
        <f t="shared" ca="1" si="4"/>
        <v>107</v>
      </c>
      <c r="C46" s="28">
        <f ca="1">IF(OR(A46=0,C45=1),1,IF(Quotation!$B$2=Quotation!$F$5,VLOOKUP(A46,'Male Mortality'!$A$6:$B$110,2,FALSE),VLOOKUP(A46,'Female Mortality'!$A$6:$B$110,2,FALSE)))</f>
        <v>0.54200000000000004</v>
      </c>
      <c r="D46" s="28">
        <f ca="1">IF(OR(B46=0,D45=1),1,IF(Quotation!$B$2=Quotation!$F$5,VLOOKUP(B46,'Female Mortality'!$A$6:$B$110,2,FALSE),VLOOKUP(B46,'Male Mortality'!$A$6:$B$110,2,FALSE)))</f>
        <v>0.54200000000000004</v>
      </c>
      <c r="E46" s="28">
        <f t="shared" ca="1" si="1"/>
        <v>0.45799999999999996</v>
      </c>
      <c r="F46" s="28">
        <f t="shared" ca="1" si="1"/>
        <v>0.45799999999999996</v>
      </c>
      <c r="G46" s="23">
        <f t="shared" ca="1" si="2"/>
        <v>0.20976399999999998</v>
      </c>
      <c r="H46" s="102"/>
      <c r="I46" s="23">
        <f ca="1">PRODUCT($F$6:F46)</f>
        <v>1.728742768620728E-5</v>
      </c>
      <c r="J46" s="23">
        <f ca="1">(1+Adj_disc_R)^-(A46-Quotation!$B$12+1-Mort_Loading)*I46</f>
        <v>2.18488996842025E-7</v>
      </c>
      <c r="K46" s="23">
        <f ca="1">PRODUCT($G$6:G46)</f>
        <v>2.9885515600584595E-10</v>
      </c>
      <c r="L46" s="20">
        <f ca="1">(1+Adj_disc_R)^-(A46-Quotation!$B$12+1-Mort_Loading)*K46</f>
        <v>3.7771127331384776E-12</v>
      </c>
      <c r="M46" s="101"/>
      <c r="N46" s="26"/>
      <c r="O46" s="26"/>
      <c r="P46" s="26"/>
    </row>
    <row r="47" spans="1:16" ht="13.2" x14ac:dyDescent="0.25">
      <c r="A47" s="14">
        <f t="shared" ca="1" si="3"/>
        <v>108</v>
      </c>
      <c r="B47" s="14">
        <f t="shared" ca="1" si="4"/>
        <v>108</v>
      </c>
      <c r="C47" s="28">
        <f ca="1">IF(OR(A47=0,C46=1),1,IF(Quotation!$B$2=Quotation!$F$5,VLOOKUP(A47,'Male Mortality'!$A$6:$B$110,2,FALSE),VLOOKUP(A47,'Female Mortality'!$A$6:$B$110,2,FALSE)))</f>
        <v>0.57599999999999996</v>
      </c>
      <c r="D47" s="28">
        <f ca="1">IF(OR(B47=0,D46=1),1,IF(Quotation!$B$2=Quotation!$F$5,VLOOKUP(B47,'Female Mortality'!$A$6:$B$110,2,FALSE),VLOOKUP(B47,'Male Mortality'!$A$6:$B$110,2,FALSE)))</f>
        <v>0.57599999999999996</v>
      </c>
      <c r="E47" s="28">
        <f t="shared" ca="1" si="1"/>
        <v>0.42400000000000004</v>
      </c>
      <c r="F47" s="28">
        <f t="shared" ca="1" si="1"/>
        <v>0.42400000000000004</v>
      </c>
      <c r="G47" s="23">
        <f t="shared" ca="1" si="2"/>
        <v>0.17977600000000005</v>
      </c>
      <c r="H47" s="102"/>
      <c r="I47" s="23">
        <f ca="1">PRODUCT($F$6:F47)</f>
        <v>7.3298693389518874E-6</v>
      </c>
      <c r="J47" s="23">
        <f ca="1">(1+Adj_disc_R)^-(A47-Quotation!$B$12+1-Mort_Loading)*I47</f>
        <v>8.3271312054848188E-8</v>
      </c>
      <c r="K47" s="23">
        <f ca="1">PRODUCT($G$6:G47)</f>
        <v>5.3726984526106976E-11</v>
      </c>
      <c r="L47" s="20">
        <f ca="1">(1+Adj_disc_R)^-(A47-Quotation!$B$12+1-Mort_Loading)*K47</f>
        <v>6.1036783704512631E-13</v>
      </c>
      <c r="M47" s="101"/>
      <c r="N47" s="26"/>
      <c r="O47" s="26"/>
      <c r="P47" s="26"/>
    </row>
    <row r="48" spans="1:16" ht="13.2" x14ac:dyDescent="0.25">
      <c r="A48" s="14">
        <f t="shared" ca="1" si="3"/>
        <v>109</v>
      </c>
      <c r="B48" s="14">
        <f t="shared" ca="1" si="4"/>
        <v>109</v>
      </c>
      <c r="C48" s="28">
        <f ca="1">IF(OR(A48=0,C47=1),1,IF(Quotation!$B$2=Quotation!$F$5,VLOOKUP(A48,'Male Mortality'!$A$6:$B$110,2,FALSE),VLOOKUP(A48,'Female Mortality'!$A$6:$B$110,2,FALSE)))</f>
        <v>0.61799999999999999</v>
      </c>
      <c r="D48" s="28">
        <f ca="1">IF(OR(B48=0,D47=1),1,IF(Quotation!$B$2=Quotation!$F$5,VLOOKUP(B48,'Female Mortality'!$A$6:$B$110,2,FALSE),VLOOKUP(B48,'Male Mortality'!$A$6:$B$110,2,FALSE)))</f>
        <v>0.61799999999999999</v>
      </c>
      <c r="E48" s="28">
        <f t="shared" ca="1" si="1"/>
        <v>0.38200000000000001</v>
      </c>
      <c r="F48" s="28">
        <f t="shared" ca="1" si="1"/>
        <v>0.38200000000000001</v>
      </c>
      <c r="G48" s="23">
        <f t="shared" ca="1" si="2"/>
        <v>0.145924</v>
      </c>
      <c r="H48" s="102"/>
      <c r="I48" s="23">
        <f ca="1">PRODUCT($F$6:F48)</f>
        <v>2.8000100874796211E-6</v>
      </c>
      <c r="J48" s="23">
        <f ca="1">(1+Adj_disc_R)^-(A48-Quotation!$B$12+1-Mort_Loading)*I48</f>
        <v>2.8592935914563604E-8</v>
      </c>
      <c r="K48" s="23">
        <f ca="1">PRODUCT($G$6:G48)</f>
        <v>7.8400564899876338E-12</v>
      </c>
      <c r="L48" s="20">
        <f ca="1">(1+Adj_disc_R)^-(A48-Quotation!$B$12+1-Mort_Loading)*K48</f>
        <v>8.0060508991436421E-14</v>
      </c>
      <c r="M48" s="101"/>
      <c r="N48" s="26"/>
      <c r="O48" s="26"/>
      <c r="P48" s="26"/>
    </row>
    <row r="49" spans="1:16" ht="13.2" x14ac:dyDescent="0.25">
      <c r="A49" s="14">
        <f t="shared" ca="1" si="3"/>
        <v>110</v>
      </c>
      <c r="B49" s="14">
        <f t="shared" ca="1" si="4"/>
        <v>110</v>
      </c>
      <c r="C49" s="28">
        <f ca="1">IF(OR(A49=0,C48=1),1,IF(Quotation!$B$2=Quotation!$F$5,VLOOKUP(A49,'Male Mortality'!$A$6:$B$110,2,FALSE),VLOOKUP(A49,'Female Mortality'!$A$6:$B$110,2,FALSE)))</f>
        <v>0.67</v>
      </c>
      <c r="D49" s="28">
        <f ca="1">IF(OR(B49=0,D48=1),1,IF(Quotation!$B$2=Quotation!$F$5,VLOOKUP(B49,'Female Mortality'!$A$6:$B$110,2,FALSE),VLOOKUP(B49,'Male Mortality'!$A$6:$B$110,2,FALSE)))</f>
        <v>0.67</v>
      </c>
      <c r="E49" s="28">
        <f t="shared" ca="1" si="1"/>
        <v>0.32999999999999996</v>
      </c>
      <c r="F49" s="28">
        <f t="shared" ca="1" si="1"/>
        <v>0.32999999999999996</v>
      </c>
      <c r="G49" s="23">
        <f t="shared" ca="1" si="2"/>
        <v>0.10889999999999997</v>
      </c>
      <c r="H49" s="102"/>
      <c r="I49" s="23">
        <f ca="1">PRODUCT($F$6:F49)</f>
        <v>9.2400332886827491E-7</v>
      </c>
      <c r="J49" s="23">
        <f ca="1">(1+Adj_disc_R)^-(A49-Quotation!$B$12+1-Mort_Loading)*I49</f>
        <v>8.4815000915110016E-9</v>
      </c>
      <c r="K49" s="23">
        <f ca="1">PRODUCT($G$6:G49)</f>
        <v>8.5378215175965313E-13</v>
      </c>
      <c r="L49" s="20">
        <f ca="1">(1+Adj_disc_R)^-(A49-Quotation!$B$12+1-Mort_Loading)*K49</f>
        <v>7.836934318352741E-15</v>
      </c>
      <c r="M49" s="101"/>
      <c r="N49" s="26"/>
      <c r="O49" s="26"/>
      <c r="P49" s="26"/>
    </row>
    <row r="50" spans="1:16" ht="13.2" x14ac:dyDescent="0.25">
      <c r="A50" s="14">
        <f t="shared" ca="1" si="3"/>
        <v>111</v>
      </c>
      <c r="B50" s="14">
        <f t="shared" ca="1" si="4"/>
        <v>111</v>
      </c>
      <c r="C50" s="28">
        <f ca="1">IF(OR(A50=0,C49=1),1,IF(Quotation!$B$2=Quotation!$F$5,VLOOKUP(A50,'Male Mortality'!$A$6:$B$110,2,FALSE),VLOOKUP(A50,'Female Mortality'!$A$6:$B$110,2,FALSE)))</f>
        <v>0.73299999999999998</v>
      </c>
      <c r="D50" s="28">
        <f ca="1">IF(OR(B50=0,D49=1),1,IF(Quotation!$B$2=Quotation!$F$5,VLOOKUP(B50,'Female Mortality'!$A$6:$B$110,2,FALSE),VLOOKUP(B50,'Male Mortality'!$A$6:$B$110,2,FALSE)))</f>
        <v>0.73299999999999998</v>
      </c>
      <c r="E50" s="28">
        <f t="shared" ca="1" si="1"/>
        <v>0.26700000000000002</v>
      </c>
      <c r="F50" s="28">
        <f t="shared" ca="1" si="1"/>
        <v>0.26700000000000002</v>
      </c>
      <c r="G50" s="23">
        <f t="shared" ca="1" si="2"/>
        <v>7.1289000000000005E-2</v>
      </c>
      <c r="H50" s="102"/>
      <c r="I50" s="23">
        <f ca="1">PRODUCT($F$6:F50)</f>
        <v>2.4670888880782941E-7</v>
      </c>
      <c r="J50" s="23">
        <f ca="1">(1+Adj_disc_R)^-(A50-Quotation!$B$12+1-Mort_Loading)*I50</f>
        <v>2.0355600219626399E-9</v>
      </c>
      <c r="K50" s="23">
        <f ca="1">PRODUCT($G$6:G50)</f>
        <v>6.086527581679391E-14</v>
      </c>
      <c r="L50" s="20">
        <f ca="1">(1+Adj_disc_R)^-(A50-Quotation!$B$12+1-Mort_Loading)*K50</f>
        <v>5.0219075112004349E-16</v>
      </c>
      <c r="M50" s="101"/>
      <c r="N50" s="26"/>
      <c r="O50" s="26"/>
      <c r="P50" s="26"/>
    </row>
    <row r="51" spans="1:16" ht="13.2" x14ac:dyDescent="0.25">
      <c r="A51" s="14">
        <f t="shared" ca="1" si="3"/>
        <v>112</v>
      </c>
      <c r="B51" s="14">
        <f t="shared" ca="1" si="4"/>
        <v>112</v>
      </c>
      <c r="C51" s="28">
        <f ca="1">IF(OR(A51=0,C50=1),1,IF(Quotation!$B$2=Quotation!$F$5,VLOOKUP(A51,'Male Mortality'!$A$6:$B$110,2,FALSE),VLOOKUP(A51,'Female Mortality'!$A$6:$B$110,2,FALSE)))</f>
        <v>0.80800000000000005</v>
      </c>
      <c r="D51" s="28">
        <f ca="1">IF(OR(B51=0,D50=1),1,IF(Quotation!$B$2=Quotation!$F$5,VLOOKUP(B51,'Female Mortality'!$A$6:$B$110,2,FALSE),VLOOKUP(B51,'Male Mortality'!$A$6:$B$110,2,FALSE)))</f>
        <v>0.80800000000000005</v>
      </c>
      <c r="E51" s="28">
        <f t="shared" ca="1" si="1"/>
        <v>0.19199999999999995</v>
      </c>
      <c r="F51" s="28">
        <f t="shared" ca="1" si="1"/>
        <v>0.19199999999999995</v>
      </c>
      <c r="G51" s="23">
        <f t="shared" ca="1" si="2"/>
        <v>3.686399999999998E-2</v>
      </c>
      <c r="H51" s="102"/>
      <c r="I51" s="23">
        <f ca="1">PRODUCT($F$6:F51)</f>
        <v>4.7368106651103233E-8</v>
      </c>
      <c r="J51" s="23">
        <f ca="1">(1+Adj_disc_R)^-(A51-Quotation!$B$12+1-Mort_Loading)*I51</f>
        <v>3.5130563974546222E-10</v>
      </c>
      <c r="K51" s="23">
        <f ca="1">PRODUCT($G$6:G51)</f>
        <v>2.2437375277102895E-15</v>
      </c>
      <c r="L51" s="20">
        <f ca="1">(1+Adj_disc_R)^-(A51-Quotation!$B$12+1-Mort_Loading)*K51</f>
        <v>1.66406830105971E-17</v>
      </c>
      <c r="M51" s="101"/>
      <c r="N51" s="26"/>
      <c r="O51" s="26"/>
      <c r="P51" s="26"/>
    </row>
    <row r="52" spans="1:16" ht="13.2" x14ac:dyDescent="0.25">
      <c r="A52" s="14">
        <f t="shared" ca="1" si="3"/>
        <v>113</v>
      </c>
      <c r="B52" s="14">
        <f t="shared" ca="1" si="4"/>
        <v>113</v>
      </c>
      <c r="C52" s="28">
        <f ca="1">IF(OR(A52=0,C51=1),1,IF(Quotation!$B$2=Quotation!$F$5,VLOOKUP(A52,'Male Mortality'!$A$6:$B$110,2,FALSE),VLOOKUP(A52,'Female Mortality'!$A$6:$B$110,2,FALSE)))</f>
        <v>0.89600000000000002</v>
      </c>
      <c r="D52" s="28">
        <f ca="1">IF(OR(B52=0,D51=1),1,IF(Quotation!$B$2=Quotation!$F$5,VLOOKUP(B52,'Female Mortality'!$A$6:$B$110,2,FALSE),VLOOKUP(B52,'Male Mortality'!$A$6:$B$110,2,FALSE)))</f>
        <v>0.89600000000000002</v>
      </c>
      <c r="E52" s="28">
        <f t="shared" ca="1" si="1"/>
        <v>0.10399999999999998</v>
      </c>
      <c r="F52" s="28">
        <f t="shared" ca="1" si="1"/>
        <v>0.10399999999999998</v>
      </c>
      <c r="G52" s="23">
        <f t="shared" ca="1" si="2"/>
        <v>1.0815999999999996E-2</v>
      </c>
      <c r="H52" s="102"/>
      <c r="I52" s="23">
        <f ca="1">PRODUCT($F$6:F52)</f>
        <v>4.9262830917147355E-9</v>
      </c>
      <c r="J52" s="23">
        <f ca="1">(1+Adj_disc_R)^-(A52-Quotation!$B$12+1-Mort_Loading)*I52</f>
        <v>3.2841156434631973E-11</v>
      </c>
      <c r="K52" s="23">
        <f ca="1">PRODUCT($G$6:G52)</f>
        <v>2.4268265099714483E-17</v>
      </c>
      <c r="L52" s="20">
        <f ca="1">(1+Adj_disc_R)^-(A52-Quotation!$B$12+1-Mort_Loading)*K52</f>
        <v>1.6178483365628601E-19</v>
      </c>
      <c r="M52" s="101"/>
      <c r="N52" s="26"/>
      <c r="O52" s="26"/>
      <c r="P52" s="26"/>
    </row>
    <row r="53" spans="1:16" ht="13.2" x14ac:dyDescent="0.25">
      <c r="A53" s="14">
        <f t="shared" ca="1" si="3"/>
        <v>114</v>
      </c>
      <c r="B53" s="14">
        <f t="shared" ca="1" si="4"/>
        <v>114</v>
      </c>
      <c r="C53" s="28">
        <f ca="1">IF(OR(A53=0,C52=1),1,IF(Quotation!$B$2=Quotation!$F$5,VLOOKUP(A53,'Male Mortality'!$A$6:$B$110,2,FALSE),VLOOKUP(A53,'Female Mortality'!$A$6:$B$110,2,FALSE)))</f>
        <v>1</v>
      </c>
      <c r="D53" s="28">
        <f ca="1">IF(OR(B53=0,D52=1),1,IF(Quotation!$B$2=Quotation!$F$5,VLOOKUP(B53,'Female Mortality'!$A$6:$B$110,2,FALSE),VLOOKUP(B53,'Male Mortality'!$A$6:$B$110,2,FALSE)))</f>
        <v>1</v>
      </c>
      <c r="E53" s="28">
        <f t="shared" ca="1" si="1"/>
        <v>0</v>
      </c>
      <c r="F53" s="28">
        <f t="shared" ca="1" si="1"/>
        <v>0</v>
      </c>
      <c r="G53" s="23">
        <f t="shared" ca="1" si="2"/>
        <v>0</v>
      </c>
      <c r="H53" s="102"/>
      <c r="I53" s="23">
        <f ca="1">PRODUCT($F$6:F53)</f>
        <v>0</v>
      </c>
      <c r="J53" s="23">
        <f ca="1">(1+Adj_disc_R)^-(A53-Quotation!$B$12+1-Mort_Loading)*I53</f>
        <v>0</v>
      </c>
      <c r="K53" s="23">
        <f ca="1">PRODUCT($G$6:G53)</f>
        <v>0</v>
      </c>
      <c r="L53" s="20">
        <f ca="1">(1+Adj_disc_R)^-(A53-Quotation!$B$12+1-Mort_Loading)*K53</f>
        <v>0</v>
      </c>
      <c r="M53" s="101"/>
      <c r="N53" s="26"/>
      <c r="O53" s="26"/>
      <c r="P53" s="26"/>
    </row>
    <row r="54" spans="1:16" ht="13.2" x14ac:dyDescent="0.25">
      <c r="A54" s="14">
        <f t="shared" ca="1" si="3"/>
        <v>115</v>
      </c>
      <c r="B54" s="14">
        <f t="shared" ca="1" si="4"/>
        <v>115</v>
      </c>
      <c r="C54" s="28">
        <f ca="1">IF(OR(A54=0,C53=1),1,IF(Quotation!$B$2=Quotation!$F$5,VLOOKUP(A54,'Male Mortality'!$A$6:$B$110,2,FALSE),VLOOKUP(A54,'Female Mortality'!$A$6:$B$110,2,FALSE)))</f>
        <v>1</v>
      </c>
      <c r="D54" s="28">
        <f ca="1">IF(OR(B54=0,D53=1),1,IF(Quotation!$B$2=Quotation!$F$5,VLOOKUP(B54,'Female Mortality'!$A$6:$B$110,2,FALSE),VLOOKUP(B54,'Male Mortality'!$A$6:$B$110,2,FALSE)))</f>
        <v>1</v>
      </c>
      <c r="E54" s="28">
        <f t="shared" ca="1" si="1"/>
        <v>0</v>
      </c>
      <c r="F54" s="28">
        <f t="shared" ca="1" si="1"/>
        <v>0</v>
      </c>
      <c r="G54" s="23">
        <f t="shared" ca="1" si="2"/>
        <v>0</v>
      </c>
      <c r="H54" s="102"/>
      <c r="I54" s="23">
        <f ca="1">PRODUCT($F$6:F54)</f>
        <v>0</v>
      </c>
      <c r="J54" s="23">
        <f ca="1">(1+Adj_disc_R)^-(A54-Quotation!$B$12+1-Mort_Loading)*I54</f>
        <v>0</v>
      </c>
      <c r="K54" s="23">
        <f ca="1">PRODUCT($G$6:G54)</f>
        <v>0</v>
      </c>
      <c r="L54" s="20">
        <f ca="1">(1+Adj_disc_R)^-(A54-Quotation!$B$12+1-Mort_Loading)*K54</f>
        <v>0</v>
      </c>
      <c r="M54" s="101"/>
      <c r="N54" s="26"/>
      <c r="O54" s="26"/>
      <c r="P54" s="26"/>
    </row>
    <row r="55" spans="1:16" ht="13.2" x14ac:dyDescent="0.25">
      <c r="A55" s="14">
        <f t="shared" ca="1" si="3"/>
        <v>116</v>
      </c>
      <c r="B55" s="14">
        <f t="shared" ca="1" si="4"/>
        <v>116</v>
      </c>
      <c r="C55" s="28">
        <f ca="1">IF(OR(A55=0,C54=1),1,IF(Quotation!$B$2=Quotation!$F$5,VLOOKUP(A55,'Male Mortality'!$A$6:$B$110,2,FALSE),VLOOKUP(A55,'Female Mortality'!$A$6:$B$110,2,FALSE)))</f>
        <v>1</v>
      </c>
      <c r="D55" s="28">
        <f ca="1">IF(OR(B55=0,D54=1),1,IF(Quotation!$B$2=Quotation!$F$5,VLOOKUP(B55,'Female Mortality'!$A$6:$B$110,2,FALSE),VLOOKUP(B55,'Male Mortality'!$A$6:$B$110,2,FALSE)))</f>
        <v>1</v>
      </c>
      <c r="E55" s="28">
        <f t="shared" ca="1" si="1"/>
        <v>0</v>
      </c>
      <c r="F55" s="28">
        <f t="shared" ca="1" si="1"/>
        <v>0</v>
      </c>
      <c r="G55" s="23">
        <f t="shared" ca="1" si="2"/>
        <v>0</v>
      </c>
      <c r="H55" s="102"/>
      <c r="I55" s="23">
        <f ca="1">PRODUCT($F$6:F55)</f>
        <v>0</v>
      </c>
      <c r="J55" s="23">
        <f ca="1">(1+Adj_disc_R)^-(A55-Quotation!$B$12+1-Mort_Loading)*I55</f>
        <v>0</v>
      </c>
      <c r="K55" s="23">
        <f ca="1">PRODUCT($G$6:G55)</f>
        <v>0</v>
      </c>
      <c r="L55" s="20">
        <f ca="1">(1+Adj_disc_R)^-(A55-Quotation!$B$12+1-Mort_Loading)*K55</f>
        <v>0</v>
      </c>
      <c r="M55" s="101"/>
      <c r="N55" s="26"/>
      <c r="O55" s="26"/>
      <c r="P55" s="26"/>
    </row>
    <row r="56" spans="1:16" ht="13.2" x14ac:dyDescent="0.25">
      <c r="A56" s="14">
        <f t="shared" ca="1" si="3"/>
        <v>117</v>
      </c>
      <c r="B56" s="14">
        <f t="shared" ca="1" si="4"/>
        <v>117</v>
      </c>
      <c r="C56" s="28">
        <f ca="1">IF(OR(A56=0,C55=1),1,IF(Quotation!$B$2=Quotation!$F$5,VLOOKUP(A56,'Male Mortality'!$A$6:$B$110,2,FALSE),VLOOKUP(A56,'Female Mortality'!$A$6:$B$110,2,FALSE)))</f>
        <v>1</v>
      </c>
      <c r="D56" s="28">
        <f ca="1">IF(OR(B56=0,D55=1),1,IF(Quotation!$B$2=Quotation!$F$5,VLOOKUP(B56,'Female Mortality'!$A$6:$B$110,2,FALSE),VLOOKUP(B56,'Male Mortality'!$A$6:$B$110,2,FALSE)))</f>
        <v>1</v>
      </c>
      <c r="E56" s="28">
        <f t="shared" ca="1" si="1"/>
        <v>0</v>
      </c>
      <c r="F56" s="28">
        <f t="shared" ca="1" si="1"/>
        <v>0</v>
      </c>
      <c r="G56" s="23">
        <f t="shared" ca="1" si="2"/>
        <v>0</v>
      </c>
      <c r="H56" s="102"/>
      <c r="I56" s="23">
        <f ca="1">PRODUCT($F$6:F56)</f>
        <v>0</v>
      </c>
      <c r="J56" s="23">
        <f ca="1">(1+Adj_disc_R)^-(A56-Quotation!$B$12+1-Mort_Loading)*I56</f>
        <v>0</v>
      </c>
      <c r="K56" s="23">
        <f ca="1">PRODUCT($G$6:G56)</f>
        <v>0</v>
      </c>
      <c r="L56" s="20">
        <f ca="1">(1+Adj_disc_R)^-(A56-Quotation!$B$12+1-Mort_Loading)*K56</f>
        <v>0</v>
      </c>
      <c r="M56" s="101"/>
      <c r="N56" s="26"/>
      <c r="O56" s="26"/>
      <c r="P56" s="26"/>
    </row>
    <row r="57" spans="1:16" ht="13.2" x14ac:dyDescent="0.25">
      <c r="A57" s="14">
        <f t="shared" ca="1" si="3"/>
        <v>118</v>
      </c>
      <c r="B57" s="14">
        <f t="shared" ca="1" si="4"/>
        <v>118</v>
      </c>
      <c r="C57" s="28">
        <f ca="1">IF(OR(A57=0,C56=1),1,IF(Quotation!$B$2=Quotation!$F$5,VLOOKUP(A57,'Male Mortality'!$A$6:$B$110,2,FALSE),VLOOKUP(A57,'Female Mortality'!$A$6:$B$110,2,FALSE)))</f>
        <v>1</v>
      </c>
      <c r="D57" s="28">
        <f ca="1">IF(OR(B57=0,D56=1),1,IF(Quotation!$B$2=Quotation!$F$5,VLOOKUP(B57,'Female Mortality'!$A$6:$B$110,2,FALSE),VLOOKUP(B57,'Male Mortality'!$A$6:$B$110,2,FALSE)))</f>
        <v>1</v>
      </c>
      <c r="E57" s="28">
        <f t="shared" ca="1" si="1"/>
        <v>0</v>
      </c>
      <c r="F57" s="28">
        <f t="shared" ca="1" si="1"/>
        <v>0</v>
      </c>
      <c r="G57" s="23">
        <f t="shared" ca="1" si="2"/>
        <v>0</v>
      </c>
      <c r="H57" s="102"/>
      <c r="I57" s="23">
        <f ca="1">PRODUCT($F$6:F57)</f>
        <v>0</v>
      </c>
      <c r="J57" s="23">
        <f ca="1">(1+Adj_disc_R)^-(A57-Quotation!$B$12+1-Mort_Loading)*I57</f>
        <v>0</v>
      </c>
      <c r="K57" s="23">
        <f ca="1">PRODUCT($G$6:G57)</f>
        <v>0</v>
      </c>
      <c r="L57" s="20">
        <f ca="1">(1+Adj_disc_R)^-(A57-Quotation!$B$12+1-Mort_Loading)*K57</f>
        <v>0</v>
      </c>
      <c r="M57" s="101"/>
      <c r="N57" s="26"/>
      <c r="O57" s="26"/>
      <c r="P57" s="26"/>
    </row>
    <row r="58" spans="1:16" ht="13.2" x14ac:dyDescent="0.25">
      <c r="A58" s="14">
        <f t="shared" ca="1" si="3"/>
        <v>119</v>
      </c>
      <c r="B58" s="14">
        <f t="shared" ca="1" si="4"/>
        <v>119</v>
      </c>
      <c r="C58" s="28">
        <f ca="1">IF(OR(A58=0,C57=1),1,IF(Quotation!$B$2=Quotation!$F$5,VLOOKUP(A58,'Male Mortality'!$A$6:$B$110,2,FALSE),VLOOKUP(A58,'Female Mortality'!$A$6:$B$110,2,FALSE)))</f>
        <v>1</v>
      </c>
      <c r="D58" s="28">
        <f ca="1">IF(OR(B58=0,D57=1),1,IF(Quotation!$B$2=Quotation!$F$5,VLOOKUP(B58,'Female Mortality'!$A$6:$B$110,2,FALSE),VLOOKUP(B58,'Male Mortality'!$A$6:$B$110,2,FALSE)))</f>
        <v>1</v>
      </c>
      <c r="E58" s="28">
        <f t="shared" ca="1" si="1"/>
        <v>0</v>
      </c>
      <c r="F58" s="28">
        <f t="shared" ca="1" si="1"/>
        <v>0</v>
      </c>
      <c r="G58" s="23">
        <f t="shared" ca="1" si="2"/>
        <v>0</v>
      </c>
      <c r="H58" s="102"/>
      <c r="I58" s="23">
        <f ca="1">PRODUCT($F$6:F58)</f>
        <v>0</v>
      </c>
      <c r="J58" s="23">
        <f ca="1">(1+Adj_disc_R)^-(A58-Quotation!$B$12+1-Mort_Loading)*I58</f>
        <v>0</v>
      </c>
      <c r="K58" s="23">
        <f ca="1">PRODUCT($G$6:G58)</f>
        <v>0</v>
      </c>
      <c r="L58" s="20">
        <f ca="1">(1+Adj_disc_R)^-(A58-Quotation!$B$12+1-Mort_Loading)*K58</f>
        <v>0</v>
      </c>
      <c r="M58" s="101"/>
      <c r="N58" s="26"/>
      <c r="O58" s="26"/>
      <c r="P58" s="26"/>
    </row>
    <row r="59" spans="1:16" ht="13.2" x14ac:dyDescent="0.25">
      <c r="A59" s="14">
        <f t="shared" ca="1" si="3"/>
        <v>120</v>
      </c>
      <c r="B59" s="14">
        <f t="shared" ca="1" si="4"/>
        <v>120</v>
      </c>
      <c r="C59" s="28">
        <f ca="1">IF(OR(A59=0,C58=1),1,IF(Quotation!$B$2=Quotation!$F$5,VLOOKUP(A59,'Male Mortality'!$A$6:$B$110,2,FALSE),VLOOKUP(A59,'Female Mortality'!$A$6:$B$110,2,FALSE)))</f>
        <v>1</v>
      </c>
      <c r="D59" s="28">
        <f ca="1">IF(OR(B59=0,D58=1),1,IF(Quotation!$B$2=Quotation!$F$5,VLOOKUP(B59,'Female Mortality'!$A$6:$B$110,2,FALSE),VLOOKUP(B59,'Male Mortality'!$A$6:$B$110,2,FALSE)))</f>
        <v>1</v>
      </c>
      <c r="E59" s="28">
        <f t="shared" ca="1" si="1"/>
        <v>0</v>
      </c>
      <c r="F59" s="28">
        <f t="shared" ca="1" si="1"/>
        <v>0</v>
      </c>
      <c r="G59" s="23">
        <f t="shared" ca="1" si="2"/>
        <v>0</v>
      </c>
      <c r="H59" s="102"/>
      <c r="I59" s="23">
        <f ca="1">PRODUCT($F$6:F59)</f>
        <v>0</v>
      </c>
      <c r="J59" s="23">
        <f ca="1">(1+Adj_disc_R)^-(A59-Quotation!$B$12+1-Mort_Loading)*I59</f>
        <v>0</v>
      </c>
      <c r="K59" s="23">
        <f ca="1">PRODUCT($G$6:G59)</f>
        <v>0</v>
      </c>
      <c r="L59" s="20">
        <f ca="1">(1+Adj_disc_R)^-(A59-Quotation!$B$12+1-Mort_Loading)*K59</f>
        <v>0</v>
      </c>
      <c r="M59" s="101"/>
      <c r="N59" s="26"/>
      <c r="O59" s="26"/>
      <c r="P59" s="26"/>
    </row>
    <row r="60" spans="1:16" ht="13.2" x14ac:dyDescent="0.25">
      <c r="A60" s="14">
        <f t="shared" ca="1" si="3"/>
        <v>0</v>
      </c>
      <c r="B60" s="14">
        <f t="shared" ca="1" si="4"/>
        <v>0</v>
      </c>
      <c r="C60" s="28">
        <f ca="1">IF(OR(A60=0,C59=1),1,IF(Quotation!$B$2=Quotation!$F$5,VLOOKUP(A60,'Male Mortality'!$A$6:$B$110,2,FALSE),VLOOKUP(A60,'Female Mortality'!$A$6:$B$110,2,FALSE)))</f>
        <v>1</v>
      </c>
      <c r="D60" s="28">
        <f ca="1">IF(OR(B60=0,D59=1),1,IF(Quotation!$B$2=Quotation!$F$5,VLOOKUP(B60,'Female Mortality'!$A$6:$B$110,2,FALSE),VLOOKUP(B60,'Male Mortality'!$A$6:$B$110,2,FALSE)))</f>
        <v>1</v>
      </c>
      <c r="E60" s="28">
        <f t="shared" ca="1" si="1"/>
        <v>0</v>
      </c>
      <c r="F60" s="28">
        <f t="shared" ca="1" si="1"/>
        <v>0</v>
      </c>
      <c r="G60" s="23">
        <f t="shared" ca="1" si="2"/>
        <v>0</v>
      </c>
      <c r="H60" s="102"/>
      <c r="I60" s="23">
        <f ca="1">PRODUCT($F$6:F60)</f>
        <v>0</v>
      </c>
      <c r="J60" s="23">
        <f ca="1">(1+Adj_disc_R)^-(A60-Quotation!$B$12+1-Mort_Loading)*I60</f>
        <v>0</v>
      </c>
      <c r="K60" s="23">
        <f ca="1">PRODUCT($G$6:G60)</f>
        <v>0</v>
      </c>
      <c r="L60" s="20">
        <f ca="1">(1+Adj_disc_R)^-(A60-Quotation!$B$12+1-Mort_Loading)*K60</f>
        <v>0</v>
      </c>
      <c r="M60" s="101"/>
      <c r="N60" s="26"/>
      <c r="O60" s="26"/>
      <c r="P60" s="26"/>
    </row>
    <row r="61" spans="1:16" ht="13.2" x14ac:dyDescent="0.25">
      <c r="A61" s="14">
        <f t="shared" ca="1" si="3"/>
        <v>0</v>
      </c>
      <c r="B61" s="14">
        <f t="shared" ca="1" si="4"/>
        <v>0</v>
      </c>
      <c r="C61" s="28">
        <f ca="1">IF(OR(A61=0,C60=1),1,IF(Quotation!$B$2=Quotation!$F$5,VLOOKUP(A61,'Male Mortality'!$A$6:$B$110,2,FALSE),VLOOKUP(A61,'Female Mortality'!$A$6:$B$110,2,FALSE)))</f>
        <v>1</v>
      </c>
      <c r="D61" s="28">
        <f ca="1">IF(OR(B61=0,D60=1),1,IF(Quotation!$B$2=Quotation!$F$5,VLOOKUP(B61,'Female Mortality'!$A$6:$B$110,2,FALSE),VLOOKUP(B61,'Male Mortality'!$A$6:$B$110,2,FALSE)))</f>
        <v>1</v>
      </c>
      <c r="E61" s="28">
        <f t="shared" ca="1" si="1"/>
        <v>0</v>
      </c>
      <c r="F61" s="28">
        <f t="shared" ca="1" si="1"/>
        <v>0</v>
      </c>
      <c r="G61" s="23">
        <f t="shared" ca="1" si="2"/>
        <v>0</v>
      </c>
      <c r="H61" s="102"/>
      <c r="I61" s="23">
        <f ca="1">PRODUCT($F$6:F61)</f>
        <v>0</v>
      </c>
      <c r="J61" s="23">
        <f ca="1">(1+Adj_disc_R)^-(A61-Quotation!$B$12+1-Mort_Loading)*I61</f>
        <v>0</v>
      </c>
      <c r="K61" s="23">
        <f ca="1">PRODUCT($G$6:G61)</f>
        <v>0</v>
      </c>
      <c r="L61" s="20">
        <f ca="1">(1+Adj_disc_R)^-(A61-Quotation!$B$12+1-Mort_Loading)*K61</f>
        <v>0</v>
      </c>
      <c r="M61" s="101"/>
      <c r="N61" s="26"/>
      <c r="O61" s="26"/>
      <c r="P61" s="26"/>
    </row>
    <row r="62" spans="1:16" ht="13.2" x14ac:dyDescent="0.25">
      <c r="A62" s="14">
        <f t="shared" ca="1" si="3"/>
        <v>0</v>
      </c>
      <c r="B62" s="14">
        <f t="shared" ca="1" si="4"/>
        <v>0</v>
      </c>
      <c r="C62" s="28">
        <f ca="1">IF(OR(A62=0,C61=1),1,IF(Quotation!$B$2=Quotation!$F$5,VLOOKUP(A62,'Male Mortality'!$A$6:$B$110,2,FALSE),VLOOKUP(A62,'Female Mortality'!$A$6:$B$110,2,FALSE)))</f>
        <v>1</v>
      </c>
      <c r="D62" s="28">
        <f ca="1">IF(OR(B62=0,D61=1),1,IF(Quotation!$B$2=Quotation!$F$5,VLOOKUP(B62,'Female Mortality'!$A$6:$B$110,2,FALSE),VLOOKUP(B62,'Male Mortality'!$A$6:$B$110,2,FALSE)))</f>
        <v>1</v>
      </c>
      <c r="E62" s="28">
        <f t="shared" ca="1" si="1"/>
        <v>0</v>
      </c>
      <c r="F62" s="28">
        <f t="shared" ca="1" si="1"/>
        <v>0</v>
      </c>
      <c r="G62" s="23">
        <f t="shared" ca="1" si="2"/>
        <v>0</v>
      </c>
      <c r="H62" s="102"/>
      <c r="I62" s="23">
        <f ca="1">PRODUCT($F$6:F62)</f>
        <v>0</v>
      </c>
      <c r="J62" s="23">
        <f ca="1">(1+Adj_disc_R)^-(A62-Quotation!$B$12+1-Mort_Loading)*I62</f>
        <v>0</v>
      </c>
      <c r="K62" s="23">
        <f ca="1">PRODUCT($G$6:G62)</f>
        <v>0</v>
      </c>
      <c r="L62" s="20">
        <f ca="1">(1+Adj_disc_R)^-(A62-Quotation!$B$12+1-Mort_Loading)*K62</f>
        <v>0</v>
      </c>
      <c r="M62" s="101"/>
      <c r="N62" s="26"/>
      <c r="O62" s="26"/>
      <c r="P62" s="26"/>
    </row>
    <row r="63" spans="1:16" ht="13.2" x14ac:dyDescent="0.25">
      <c r="A63" s="14">
        <f t="shared" ca="1" si="3"/>
        <v>0</v>
      </c>
      <c r="B63" s="14">
        <f t="shared" ca="1" si="4"/>
        <v>0</v>
      </c>
      <c r="C63" s="28">
        <f ca="1">IF(OR(A63=0,C62=1),1,IF(Quotation!$B$2=Quotation!$F$5,VLOOKUP(A63,'Male Mortality'!$A$6:$B$110,2,FALSE),VLOOKUP(A63,'Female Mortality'!$A$6:$B$110,2,FALSE)))</f>
        <v>1</v>
      </c>
      <c r="D63" s="28">
        <f ca="1">IF(OR(B63=0,D62=1),1,IF(Quotation!$B$2=Quotation!$F$5,VLOOKUP(B63,'Female Mortality'!$A$6:$B$110,2,FALSE),VLOOKUP(B63,'Male Mortality'!$A$6:$B$110,2,FALSE)))</f>
        <v>1</v>
      </c>
      <c r="E63" s="28">
        <f t="shared" ca="1" si="1"/>
        <v>0</v>
      </c>
      <c r="F63" s="28">
        <f t="shared" ca="1" si="1"/>
        <v>0</v>
      </c>
      <c r="G63" s="23">
        <f t="shared" ca="1" si="2"/>
        <v>0</v>
      </c>
      <c r="H63" s="102"/>
      <c r="I63" s="23">
        <f ca="1">PRODUCT($F$6:F63)</f>
        <v>0</v>
      </c>
      <c r="J63" s="23">
        <f ca="1">(1+Adj_disc_R)^-(A63-Quotation!$B$12+1-Mort_Loading)*I63</f>
        <v>0</v>
      </c>
      <c r="K63" s="23">
        <f ca="1">PRODUCT($G$6:G63)</f>
        <v>0</v>
      </c>
      <c r="L63" s="20">
        <f ca="1">(1+Adj_disc_R)^-(A63-Quotation!$B$12+1-Mort_Loading)*K63</f>
        <v>0</v>
      </c>
      <c r="M63" s="101"/>
      <c r="N63" s="26"/>
      <c r="O63" s="26"/>
      <c r="P63" s="26"/>
    </row>
    <row r="64" spans="1:16" ht="13.2" x14ac:dyDescent="0.25">
      <c r="A64" s="14">
        <f t="shared" ca="1" si="3"/>
        <v>0</v>
      </c>
      <c r="B64" s="14">
        <f t="shared" ca="1" si="4"/>
        <v>0</v>
      </c>
      <c r="C64" s="28">
        <f ca="1">IF(OR(A64=0,C63=1),1,IF(Quotation!$B$2=Quotation!$F$5,VLOOKUP(A64,'Male Mortality'!$A$6:$B$110,2,FALSE),VLOOKUP(A64,'Female Mortality'!$A$6:$B$110,2,FALSE)))</f>
        <v>1</v>
      </c>
      <c r="D64" s="28">
        <f ca="1">IF(OR(B64=0,D63=1),1,IF(Quotation!$B$2=Quotation!$F$5,VLOOKUP(B64,'Female Mortality'!$A$6:$B$110,2,FALSE),VLOOKUP(B64,'Male Mortality'!$A$6:$B$110,2,FALSE)))</f>
        <v>1</v>
      </c>
      <c r="E64" s="28">
        <f t="shared" ca="1" si="1"/>
        <v>0</v>
      </c>
      <c r="F64" s="28">
        <f t="shared" ca="1" si="1"/>
        <v>0</v>
      </c>
      <c r="G64" s="23">
        <f t="shared" ca="1" si="2"/>
        <v>0</v>
      </c>
      <c r="H64" s="102"/>
      <c r="I64" s="23">
        <f ca="1">PRODUCT($F$6:F64)</f>
        <v>0</v>
      </c>
      <c r="J64" s="23">
        <f ca="1">(1+Adj_disc_R)^-(A64-Quotation!$B$12+1-Mort_Loading)*I64</f>
        <v>0</v>
      </c>
      <c r="K64" s="23">
        <f ca="1">PRODUCT($G$6:G64)</f>
        <v>0</v>
      </c>
      <c r="L64" s="20">
        <f ca="1">(1+Adj_disc_R)^-(A64-Quotation!$B$12+1-Mort_Loading)*K64</f>
        <v>0</v>
      </c>
      <c r="M64" s="101"/>
      <c r="N64" s="26"/>
      <c r="O64" s="26"/>
      <c r="P64" s="26"/>
    </row>
    <row r="65" spans="1:16" ht="13.2" x14ac:dyDescent="0.25">
      <c r="A65" s="14">
        <f ca="1">IF(A64&lt;20,0,IF((A64+1)&gt;120,0,A64+1))</f>
        <v>0</v>
      </c>
      <c r="B65" s="14">
        <f t="shared" ca="1" si="4"/>
        <v>0</v>
      </c>
      <c r="C65" s="28">
        <f ca="1">IF(OR(A65=0,C64=1),1,IF(Quotation!$B$2=Quotation!$F$5,VLOOKUP(A65,'Male Mortality'!$A$6:$B$110,2,FALSE),VLOOKUP(A65,'Female Mortality'!$A$6:$B$110,2,FALSE)))</f>
        <v>1</v>
      </c>
      <c r="D65" s="28">
        <f ca="1">IF(OR(B65=0,D64=1),1,IF(Quotation!$B$2=Quotation!$F$5,VLOOKUP(B65,'Female Mortality'!$A$6:$B$110,2,FALSE),VLOOKUP(B65,'Male Mortality'!$A$6:$B$110,2,FALSE)))</f>
        <v>1</v>
      </c>
      <c r="E65" s="28">
        <f t="shared" ca="1" si="1"/>
        <v>0</v>
      </c>
      <c r="F65" s="28">
        <f t="shared" ca="1" si="1"/>
        <v>0</v>
      </c>
      <c r="G65" s="23">
        <f t="shared" ca="1" si="2"/>
        <v>0</v>
      </c>
      <c r="H65" s="102"/>
      <c r="I65" s="23">
        <f ca="1">PRODUCT($F$6:F65)</f>
        <v>0</v>
      </c>
      <c r="J65" s="23">
        <f ca="1">(1+Adj_disc_R)^-(A65-Quotation!$B$12+1-Mort_Loading)*I65</f>
        <v>0</v>
      </c>
      <c r="K65" s="23">
        <f ca="1">PRODUCT($G$6:G65)</f>
        <v>0</v>
      </c>
      <c r="L65" s="20">
        <f ca="1">(1+Adj_disc_R)^-(A65-Quotation!$B$12+1-Mort_Loading)*K65</f>
        <v>0</v>
      </c>
      <c r="M65" s="101"/>
      <c r="N65" s="26"/>
      <c r="O65" s="26"/>
      <c r="P65" s="26"/>
    </row>
    <row r="66" spans="1:16" ht="13.2" x14ac:dyDescent="0.25">
      <c r="A66" s="14">
        <f t="shared" ref="A66:A109" ca="1" si="5">IF(A65&lt;20,0,IF((A65+1)&gt;120,0,A65+1))</f>
        <v>0</v>
      </c>
      <c r="B66" s="14">
        <f t="shared" ca="1" si="4"/>
        <v>0</v>
      </c>
      <c r="C66" s="28">
        <f ca="1">IF(OR(A66=0,C65=1),1,IF(Quotation!$B$2=Quotation!$F$5,VLOOKUP(A66,'Male Mortality'!$A$6:$B$110,2,FALSE),VLOOKUP(A66,'Female Mortality'!$A$6:$B$110,2,FALSE)))</f>
        <v>1</v>
      </c>
      <c r="D66" s="28">
        <f ca="1">IF(OR(B66=0,D65=1),1,IF(Quotation!$B$2=Quotation!$F$5,VLOOKUP(B66,'Female Mortality'!$A$6:$B$110,2,FALSE),VLOOKUP(B66,'Male Mortality'!$A$6:$B$110,2,FALSE)))</f>
        <v>1</v>
      </c>
      <c r="E66" s="28">
        <f t="shared" ca="1" si="1"/>
        <v>0</v>
      </c>
      <c r="F66" s="28">
        <f t="shared" ca="1" si="1"/>
        <v>0</v>
      </c>
      <c r="G66" s="23">
        <f t="shared" ca="1" si="2"/>
        <v>0</v>
      </c>
      <c r="H66" s="102"/>
      <c r="I66" s="23">
        <f ca="1">PRODUCT($F$6:F66)</f>
        <v>0</v>
      </c>
      <c r="J66" s="23">
        <f ca="1">(1+Adj_disc_R)^-(A66-Quotation!$B$12+1-Mort_Loading)*I66</f>
        <v>0</v>
      </c>
      <c r="K66" s="23">
        <f ca="1">PRODUCT($G$6:G66)</f>
        <v>0</v>
      </c>
      <c r="L66" s="20">
        <f ca="1">(1+Adj_disc_R)^-(A66-Quotation!$B$12+1-Mort_Loading)*K66</f>
        <v>0</v>
      </c>
      <c r="M66" s="101"/>
      <c r="N66" s="26"/>
      <c r="O66" s="26"/>
      <c r="P66" s="26"/>
    </row>
    <row r="67" spans="1:16" ht="13.2" x14ac:dyDescent="0.25">
      <c r="A67" s="14">
        <f t="shared" ca="1" si="5"/>
        <v>0</v>
      </c>
      <c r="B67" s="14">
        <f t="shared" ca="1" si="4"/>
        <v>0</v>
      </c>
      <c r="C67" s="28">
        <f ca="1">IF(OR(A67=0,C66=1),1,IF(Quotation!$B$2=Quotation!$F$5,VLOOKUP(A67,'Male Mortality'!$A$6:$B$110,2,FALSE),VLOOKUP(A67,'Female Mortality'!$A$6:$B$110,2,FALSE)))</f>
        <v>1</v>
      </c>
      <c r="D67" s="28">
        <f ca="1">IF(OR(B67=0,D66=1),1,IF(Quotation!$B$2=Quotation!$F$5,VLOOKUP(B67,'Female Mortality'!$A$6:$B$110,2,FALSE),VLOOKUP(B67,'Male Mortality'!$A$6:$B$110,2,FALSE)))</f>
        <v>1</v>
      </c>
      <c r="E67" s="28">
        <f t="shared" ca="1" si="1"/>
        <v>0</v>
      </c>
      <c r="F67" s="28">
        <f t="shared" ca="1" si="1"/>
        <v>0</v>
      </c>
      <c r="G67" s="23">
        <f t="shared" ca="1" si="2"/>
        <v>0</v>
      </c>
      <c r="H67" s="102"/>
      <c r="I67" s="23">
        <f ca="1">PRODUCT($F$6:F67)</f>
        <v>0</v>
      </c>
      <c r="J67" s="23">
        <f ca="1">(1+Adj_disc_R)^-(A67-Quotation!$B$12+1-Mort_Loading)*I67</f>
        <v>0</v>
      </c>
      <c r="K67" s="23">
        <f ca="1">PRODUCT($G$6:G67)</f>
        <v>0</v>
      </c>
      <c r="L67" s="20">
        <f ca="1">(1+Adj_disc_R)^-(A67-Quotation!$B$12+1-Mort_Loading)*K67</f>
        <v>0</v>
      </c>
      <c r="M67" s="101"/>
      <c r="N67" s="26"/>
      <c r="O67" s="26"/>
      <c r="P67" s="26"/>
    </row>
    <row r="68" spans="1:16" ht="13.2" x14ac:dyDescent="0.25">
      <c r="A68" s="14">
        <f t="shared" ca="1" si="5"/>
        <v>0</v>
      </c>
      <c r="B68" s="14">
        <f t="shared" ca="1" si="4"/>
        <v>0</v>
      </c>
      <c r="C68" s="28">
        <f ca="1">IF(OR(A68=0,C67=1),1,IF(Quotation!$B$2=Quotation!$F$5,VLOOKUP(A68,'Male Mortality'!$A$6:$B$110,2,FALSE),VLOOKUP(A68,'Female Mortality'!$A$6:$B$110,2,FALSE)))</f>
        <v>1</v>
      </c>
      <c r="D68" s="28">
        <f ca="1">IF(OR(B68=0,D67=1),1,IF(Quotation!$B$2=Quotation!$F$5,VLOOKUP(B68,'Female Mortality'!$A$6:$B$110,2,FALSE),VLOOKUP(B68,'Male Mortality'!$A$6:$B$110,2,FALSE)))</f>
        <v>1</v>
      </c>
      <c r="E68" s="28">
        <f t="shared" ca="1" si="1"/>
        <v>0</v>
      </c>
      <c r="F68" s="28">
        <f t="shared" ca="1" si="1"/>
        <v>0</v>
      </c>
      <c r="G68" s="23">
        <f t="shared" ca="1" si="2"/>
        <v>0</v>
      </c>
      <c r="H68" s="102"/>
      <c r="I68" s="23">
        <f ca="1">PRODUCT($F$6:F68)</f>
        <v>0</v>
      </c>
      <c r="J68" s="23">
        <f ca="1">(1+Adj_disc_R)^-(A68-Quotation!$B$12+1-Mort_Loading)*I68</f>
        <v>0</v>
      </c>
      <c r="K68" s="23">
        <f ca="1">PRODUCT($G$6:G68)</f>
        <v>0</v>
      </c>
      <c r="L68" s="20">
        <f ca="1">(1+Adj_disc_R)^-(A68-Quotation!$B$12+1-Mort_Loading)*K68</f>
        <v>0</v>
      </c>
      <c r="M68" s="101"/>
      <c r="N68" s="26"/>
      <c r="O68" s="26"/>
      <c r="P68" s="26"/>
    </row>
    <row r="69" spans="1:16" ht="13.2" x14ac:dyDescent="0.25">
      <c r="A69" s="14">
        <f t="shared" ca="1" si="5"/>
        <v>0</v>
      </c>
      <c r="B69" s="14">
        <f t="shared" ca="1" si="4"/>
        <v>0</v>
      </c>
      <c r="C69" s="28">
        <f ca="1">IF(OR(A69=0,C68=1),1,IF(Quotation!$B$2=Quotation!$F$5,VLOOKUP(A69,'Male Mortality'!$A$6:$B$110,2,FALSE),VLOOKUP(A69,'Female Mortality'!$A$6:$B$110,2,FALSE)))</f>
        <v>1</v>
      </c>
      <c r="D69" s="28">
        <f ca="1">IF(OR(B69=0,D68=1),1,IF(Quotation!$B$2=Quotation!$F$5,VLOOKUP(B69,'Female Mortality'!$A$6:$B$110,2,FALSE),VLOOKUP(B69,'Male Mortality'!$A$6:$B$110,2,FALSE)))</f>
        <v>1</v>
      </c>
      <c r="E69" s="28">
        <f t="shared" ca="1" si="1"/>
        <v>0</v>
      </c>
      <c r="F69" s="28">
        <f t="shared" ca="1" si="1"/>
        <v>0</v>
      </c>
      <c r="G69" s="23">
        <f t="shared" ca="1" si="2"/>
        <v>0</v>
      </c>
      <c r="H69" s="102"/>
      <c r="I69" s="23">
        <f ca="1">PRODUCT($F$6:F69)</f>
        <v>0</v>
      </c>
      <c r="J69" s="23">
        <f ca="1">(1+Adj_disc_R)^-(A69-Quotation!$B$12+1-Mort_Loading)*I69</f>
        <v>0</v>
      </c>
      <c r="K69" s="23">
        <f ca="1">PRODUCT($G$6:G69)</f>
        <v>0</v>
      </c>
      <c r="L69" s="20">
        <f ca="1">(1+Adj_disc_R)^-(A69-Quotation!$B$12+1-Mort_Loading)*K69</f>
        <v>0</v>
      </c>
      <c r="M69" s="101"/>
      <c r="N69" s="26"/>
      <c r="O69" s="26"/>
      <c r="P69" s="26"/>
    </row>
    <row r="70" spans="1:16" ht="13.2" x14ac:dyDescent="0.25">
      <c r="A70" s="14">
        <f t="shared" ca="1" si="5"/>
        <v>0</v>
      </c>
      <c r="B70" s="14">
        <f t="shared" ref="B70:B101" ca="1" si="6">IF(A70&lt;&gt;0,A70+Spouse_Diff_Ass,0)</f>
        <v>0</v>
      </c>
      <c r="C70" s="28">
        <f ca="1">IF(OR(A70=0,C69=1),1,IF(Quotation!$B$2=Quotation!$F$5,VLOOKUP(A70,'Male Mortality'!$A$6:$B$110,2,FALSE),VLOOKUP(A70,'Female Mortality'!$A$6:$B$110,2,FALSE)))</f>
        <v>1</v>
      </c>
      <c r="D70" s="28">
        <f ca="1">IF(OR(B70=0,D69=1),1,IF(Quotation!$B$2=Quotation!$F$5,VLOOKUP(B70,'Female Mortality'!$A$6:$B$110,2,FALSE),VLOOKUP(B70,'Male Mortality'!$A$6:$B$110,2,FALSE)))</f>
        <v>1</v>
      </c>
      <c r="E70" s="28">
        <f t="shared" ca="1" si="1"/>
        <v>0</v>
      </c>
      <c r="F70" s="28">
        <f t="shared" ca="1" si="1"/>
        <v>0</v>
      </c>
      <c r="G70" s="23">
        <f t="shared" ca="1" si="2"/>
        <v>0</v>
      </c>
      <c r="H70" s="102"/>
      <c r="I70" s="23">
        <f ca="1">PRODUCT($F$6:F70)</f>
        <v>0</v>
      </c>
      <c r="J70" s="23">
        <f ca="1">(1+Adj_disc_R)^-(A70-Quotation!$B$12+1-Mort_Loading)*I70</f>
        <v>0</v>
      </c>
      <c r="K70" s="23">
        <f ca="1">PRODUCT($G$6:G70)</f>
        <v>0</v>
      </c>
      <c r="L70" s="20">
        <f ca="1">(1+Adj_disc_R)^-(A70-Quotation!$B$12+1-Mort_Loading)*K70</f>
        <v>0</v>
      </c>
      <c r="M70" s="101"/>
      <c r="N70" s="26"/>
      <c r="O70" s="26"/>
      <c r="P70" s="26"/>
    </row>
    <row r="71" spans="1:16" ht="13.2" x14ac:dyDescent="0.25">
      <c r="A71" s="14">
        <f t="shared" ca="1" si="5"/>
        <v>0</v>
      </c>
      <c r="B71" s="14">
        <f t="shared" ca="1" si="6"/>
        <v>0</v>
      </c>
      <c r="C71" s="28">
        <f ca="1">IF(OR(A71=0,C70=1),1,IF(Quotation!$B$2=Quotation!$F$5,VLOOKUP(A71,'Male Mortality'!$A$6:$B$110,2,FALSE),VLOOKUP(A71,'Female Mortality'!$A$6:$B$110,2,FALSE)))</f>
        <v>1</v>
      </c>
      <c r="D71" s="28">
        <f ca="1">IF(OR(B71=0,D70=1),1,IF(Quotation!$B$2=Quotation!$F$5,VLOOKUP(B71,'Female Mortality'!$A$6:$B$110,2,FALSE),VLOOKUP(B71,'Male Mortality'!$A$6:$B$110,2,FALSE)))</f>
        <v>1</v>
      </c>
      <c r="E71" s="28">
        <f t="shared" ref="E71:F109" ca="1" si="7">1-C71</f>
        <v>0</v>
      </c>
      <c r="F71" s="28">
        <f t="shared" ca="1" si="7"/>
        <v>0</v>
      </c>
      <c r="G71" s="23">
        <f t="shared" ref="G71:G103" ca="1" si="8">E71*F71</f>
        <v>0</v>
      </c>
      <c r="H71" s="102"/>
      <c r="I71" s="23">
        <f ca="1">PRODUCT($F$6:F71)</f>
        <v>0</v>
      </c>
      <c r="J71" s="23">
        <f ca="1">(1+Adj_disc_R)^-(A71-Quotation!$B$12+1-Mort_Loading)*I71</f>
        <v>0</v>
      </c>
      <c r="K71" s="23">
        <f ca="1">PRODUCT($G$6:G71)</f>
        <v>0</v>
      </c>
      <c r="L71" s="20">
        <f ca="1">(1+Adj_disc_R)^-(A71-Quotation!$B$12+1-Mort_Loading)*K71</f>
        <v>0</v>
      </c>
      <c r="M71" s="101"/>
      <c r="N71" s="26"/>
      <c r="O71" s="26"/>
      <c r="P71" s="26"/>
    </row>
    <row r="72" spans="1:16" ht="13.2" x14ac:dyDescent="0.25">
      <c r="A72" s="14">
        <f t="shared" ca="1" si="5"/>
        <v>0</v>
      </c>
      <c r="B72" s="14">
        <f t="shared" ca="1" si="6"/>
        <v>0</v>
      </c>
      <c r="C72" s="28">
        <f ca="1">IF(OR(A72=0,C71=1),1,IF(Quotation!$B$2=Quotation!$F$5,VLOOKUP(A72,'Male Mortality'!$A$6:$B$110,2,FALSE),VLOOKUP(A72,'Female Mortality'!$A$6:$B$110,2,FALSE)))</f>
        <v>1</v>
      </c>
      <c r="D72" s="28">
        <f ca="1">IF(OR(B72=0,D71=1),1,IF(Quotation!$B$2=Quotation!$F$5,VLOOKUP(B72,'Female Mortality'!$A$6:$B$110,2,FALSE),VLOOKUP(B72,'Male Mortality'!$A$6:$B$110,2,FALSE)))</f>
        <v>1</v>
      </c>
      <c r="E72" s="28">
        <f t="shared" ca="1" si="7"/>
        <v>0</v>
      </c>
      <c r="F72" s="28">
        <f t="shared" ca="1" si="7"/>
        <v>0</v>
      </c>
      <c r="G72" s="23">
        <f t="shared" ca="1" si="8"/>
        <v>0</v>
      </c>
      <c r="H72" s="102"/>
      <c r="I72" s="23">
        <f ca="1">PRODUCT($F$6:F72)</f>
        <v>0</v>
      </c>
      <c r="J72" s="23">
        <f ca="1">(1+Adj_disc_R)^-(A72-Quotation!$B$12+1-Mort_Loading)*I72</f>
        <v>0</v>
      </c>
      <c r="K72" s="23">
        <f ca="1">PRODUCT($G$6:G72)</f>
        <v>0</v>
      </c>
      <c r="L72" s="20">
        <f ca="1">(1+Adj_disc_R)^-(A72-Quotation!$B$12+1-Mort_Loading)*K72</f>
        <v>0</v>
      </c>
      <c r="M72" s="101"/>
      <c r="N72" s="26"/>
      <c r="O72" s="26"/>
      <c r="P72" s="26"/>
    </row>
    <row r="73" spans="1:16" ht="13.2" x14ac:dyDescent="0.25">
      <c r="A73" s="14">
        <f t="shared" ca="1" si="5"/>
        <v>0</v>
      </c>
      <c r="B73" s="14">
        <f t="shared" ca="1" si="6"/>
        <v>0</v>
      </c>
      <c r="C73" s="28">
        <f ca="1">IF(OR(A73=0,C72=1),1,IF(Quotation!$B$2=Quotation!$F$5,VLOOKUP(A73,'Male Mortality'!$A$6:$B$110,2,FALSE),VLOOKUP(A73,'Female Mortality'!$A$6:$B$110,2,FALSE)))</f>
        <v>1</v>
      </c>
      <c r="D73" s="28">
        <f ca="1">IF(OR(B73=0,D72=1),1,IF(Quotation!$B$2=Quotation!$F$5,VLOOKUP(B73,'Female Mortality'!$A$6:$B$110,2,FALSE),VLOOKUP(B73,'Male Mortality'!$A$6:$B$110,2,FALSE)))</f>
        <v>1</v>
      </c>
      <c r="E73" s="28">
        <f t="shared" ca="1" si="7"/>
        <v>0</v>
      </c>
      <c r="F73" s="28">
        <f t="shared" ca="1" si="7"/>
        <v>0</v>
      </c>
      <c r="G73" s="23">
        <f t="shared" ca="1" si="8"/>
        <v>0</v>
      </c>
      <c r="H73" s="102"/>
      <c r="I73" s="23">
        <f ca="1">PRODUCT($F$6:F73)</f>
        <v>0</v>
      </c>
      <c r="J73" s="23">
        <f ca="1">(1+Adj_disc_R)^-(A73-Quotation!$B$12+1-Mort_Loading)*I73</f>
        <v>0</v>
      </c>
      <c r="K73" s="23">
        <f ca="1">PRODUCT($G$6:G73)</f>
        <v>0</v>
      </c>
      <c r="L73" s="20">
        <f ca="1">(1+Adj_disc_R)^-(A73-Quotation!$B$12+1-Mort_Loading)*K73</f>
        <v>0</v>
      </c>
      <c r="M73" s="101"/>
      <c r="N73" s="26"/>
      <c r="O73" s="26"/>
      <c r="P73" s="26"/>
    </row>
    <row r="74" spans="1:16" ht="13.2" x14ac:dyDescent="0.25">
      <c r="A74" s="14">
        <f t="shared" ca="1" si="5"/>
        <v>0</v>
      </c>
      <c r="B74" s="14">
        <f t="shared" ca="1" si="6"/>
        <v>0</v>
      </c>
      <c r="C74" s="28">
        <f ca="1">IF(OR(A74=0,C73=1),1,IF(Quotation!$B$2=Quotation!$F$5,VLOOKUP(A74,'Male Mortality'!$A$6:$B$110,2,FALSE),VLOOKUP(A74,'Female Mortality'!$A$6:$B$110,2,FALSE)))</f>
        <v>1</v>
      </c>
      <c r="D74" s="28">
        <f ca="1">IF(OR(B74=0,D73=1),1,IF(Quotation!$B$2=Quotation!$F$5,VLOOKUP(B74,'Female Mortality'!$A$6:$B$110,2,FALSE),VLOOKUP(B74,'Male Mortality'!$A$6:$B$110,2,FALSE)))</f>
        <v>1</v>
      </c>
      <c r="E74" s="28">
        <f t="shared" ca="1" si="7"/>
        <v>0</v>
      </c>
      <c r="F74" s="28">
        <f t="shared" ca="1" si="7"/>
        <v>0</v>
      </c>
      <c r="G74" s="23">
        <f t="shared" ca="1" si="8"/>
        <v>0</v>
      </c>
      <c r="H74" s="102"/>
      <c r="I74" s="23">
        <f ca="1">PRODUCT($F$6:F74)</f>
        <v>0</v>
      </c>
      <c r="J74" s="23">
        <f ca="1">(1+Adj_disc_R)^-(A74-Quotation!$B$12+1-Mort_Loading)*I74</f>
        <v>0</v>
      </c>
      <c r="K74" s="23">
        <f ca="1">PRODUCT($G$6:G74)</f>
        <v>0</v>
      </c>
      <c r="L74" s="20">
        <f ca="1">(1+Adj_disc_R)^-(A74-Quotation!$B$12+1-Mort_Loading)*K74</f>
        <v>0</v>
      </c>
      <c r="M74" s="101"/>
      <c r="N74" s="26"/>
      <c r="O74" s="26"/>
      <c r="P74" s="26"/>
    </row>
    <row r="75" spans="1:16" ht="13.2" x14ac:dyDescent="0.25">
      <c r="A75" s="14">
        <f t="shared" ca="1" si="5"/>
        <v>0</v>
      </c>
      <c r="B75" s="14">
        <f t="shared" ca="1" si="6"/>
        <v>0</v>
      </c>
      <c r="C75" s="28">
        <f ca="1">IF(OR(A75=0,C74=1),1,IF(Quotation!$B$2=Quotation!$F$5,VLOOKUP(A75,'Male Mortality'!$A$6:$B$110,2,FALSE),VLOOKUP(A75,'Female Mortality'!$A$6:$B$110,2,FALSE)))</f>
        <v>1</v>
      </c>
      <c r="D75" s="28">
        <f ca="1">IF(OR(B75=0,D74=1),1,IF(Quotation!$B$2=Quotation!$F$5,VLOOKUP(B75,'Female Mortality'!$A$6:$B$110,2,FALSE),VLOOKUP(B75,'Male Mortality'!$A$6:$B$110,2,FALSE)))</f>
        <v>1</v>
      </c>
      <c r="E75" s="28">
        <f t="shared" ca="1" si="7"/>
        <v>0</v>
      </c>
      <c r="F75" s="28">
        <f t="shared" ca="1" si="7"/>
        <v>0</v>
      </c>
      <c r="G75" s="23">
        <f t="shared" ca="1" si="8"/>
        <v>0</v>
      </c>
      <c r="H75" s="102"/>
      <c r="I75" s="23">
        <f ca="1">PRODUCT($F$6:F75)</f>
        <v>0</v>
      </c>
      <c r="J75" s="23">
        <f ca="1">(1+Adj_disc_R)^-(A75-Quotation!$B$12+1-Mort_Loading)*I75</f>
        <v>0</v>
      </c>
      <c r="K75" s="23">
        <f ca="1">PRODUCT($G$6:G75)</f>
        <v>0</v>
      </c>
      <c r="L75" s="20">
        <f ca="1">(1+Adj_disc_R)^-(A75-Quotation!$B$12+1-Mort_Loading)*K75</f>
        <v>0</v>
      </c>
      <c r="M75" s="101"/>
      <c r="N75" s="26"/>
      <c r="O75" s="26"/>
      <c r="P75" s="26"/>
    </row>
    <row r="76" spans="1:16" ht="13.2" x14ac:dyDescent="0.25">
      <c r="A76" s="14">
        <f t="shared" ca="1" si="5"/>
        <v>0</v>
      </c>
      <c r="B76" s="14">
        <f t="shared" ca="1" si="6"/>
        <v>0</v>
      </c>
      <c r="C76" s="28">
        <f ca="1">IF(OR(A76=0,C75=1),1,IF(Quotation!$B$2=Quotation!$F$5,VLOOKUP(A76,'Male Mortality'!$A$6:$B$110,2,FALSE),VLOOKUP(A76,'Female Mortality'!$A$6:$B$110,2,FALSE)))</f>
        <v>1</v>
      </c>
      <c r="D76" s="28">
        <f ca="1">IF(OR(B76=0,D75=1),1,IF(Quotation!$B$2=Quotation!$F$5,VLOOKUP(B76,'Female Mortality'!$A$6:$B$110,2,FALSE),VLOOKUP(B76,'Male Mortality'!$A$6:$B$110,2,FALSE)))</f>
        <v>1</v>
      </c>
      <c r="E76" s="28">
        <f t="shared" ca="1" si="7"/>
        <v>0</v>
      </c>
      <c r="F76" s="28">
        <f t="shared" ca="1" si="7"/>
        <v>0</v>
      </c>
      <c r="G76" s="23">
        <f t="shared" ca="1" si="8"/>
        <v>0</v>
      </c>
      <c r="H76" s="102"/>
      <c r="I76" s="23">
        <f ca="1">PRODUCT($F$6:F76)</f>
        <v>0</v>
      </c>
      <c r="J76" s="23">
        <f ca="1">(1+Adj_disc_R)^-(A76-Quotation!$B$12+1-Mort_Loading)*I76</f>
        <v>0</v>
      </c>
      <c r="K76" s="23">
        <f ca="1">PRODUCT($G$6:G76)</f>
        <v>0</v>
      </c>
      <c r="L76" s="20">
        <f ca="1">(1+Adj_disc_R)^-(A76-Quotation!$B$12+1-Mort_Loading)*K76</f>
        <v>0</v>
      </c>
      <c r="M76" s="101"/>
      <c r="N76" s="26"/>
      <c r="O76" s="26"/>
      <c r="P76" s="26"/>
    </row>
    <row r="77" spans="1:16" ht="13.2" x14ac:dyDescent="0.25">
      <c r="A77" s="14">
        <f t="shared" ca="1" si="5"/>
        <v>0</v>
      </c>
      <c r="B77" s="14">
        <f t="shared" ca="1" si="6"/>
        <v>0</v>
      </c>
      <c r="C77" s="28">
        <f ca="1">IF(OR(A77=0,C76=1),1,IF(Quotation!$B$2=Quotation!$F$5,VLOOKUP(A77,'Male Mortality'!$A$6:$B$110,2,FALSE),VLOOKUP(A77,'Female Mortality'!$A$6:$B$110,2,FALSE)))</f>
        <v>1</v>
      </c>
      <c r="D77" s="28">
        <f ca="1">IF(OR(B77=0,D76=1),1,IF(Quotation!$B$2=Quotation!$F$5,VLOOKUP(B77,'Female Mortality'!$A$6:$B$110,2,FALSE),VLOOKUP(B77,'Male Mortality'!$A$6:$B$110,2,FALSE)))</f>
        <v>1</v>
      </c>
      <c r="E77" s="28">
        <f t="shared" ca="1" si="7"/>
        <v>0</v>
      </c>
      <c r="F77" s="28">
        <f t="shared" ca="1" si="7"/>
        <v>0</v>
      </c>
      <c r="G77" s="23">
        <f t="shared" ca="1" si="8"/>
        <v>0</v>
      </c>
      <c r="H77" s="102"/>
      <c r="I77" s="23">
        <f ca="1">PRODUCT($F$6:F77)</f>
        <v>0</v>
      </c>
      <c r="J77" s="23">
        <f ca="1">(1+Adj_disc_R)^-(A77-Quotation!$B$12+1-Mort_Loading)*I77</f>
        <v>0</v>
      </c>
      <c r="K77" s="23">
        <f ca="1">PRODUCT($G$6:G77)</f>
        <v>0</v>
      </c>
      <c r="L77" s="20">
        <f ca="1">(1+Adj_disc_R)^-(A77-Quotation!$B$12+1-Mort_Loading)*K77</f>
        <v>0</v>
      </c>
      <c r="M77" s="101"/>
      <c r="N77" s="26"/>
      <c r="O77" s="26"/>
      <c r="P77" s="26"/>
    </row>
    <row r="78" spans="1:16" ht="13.2" x14ac:dyDescent="0.25">
      <c r="A78" s="14">
        <f t="shared" ca="1" si="5"/>
        <v>0</v>
      </c>
      <c r="B78" s="14">
        <f t="shared" ca="1" si="6"/>
        <v>0</v>
      </c>
      <c r="C78" s="28">
        <f ca="1">IF(OR(A78=0,C77=1),1,IF(Quotation!$B$2=Quotation!$F$5,VLOOKUP(A78,'Male Mortality'!$A$6:$B$110,2,FALSE),VLOOKUP(A78,'Female Mortality'!$A$6:$B$110,2,FALSE)))</f>
        <v>1</v>
      </c>
      <c r="D78" s="28">
        <f ca="1">IF(OR(B78=0,D77=1),1,IF(Quotation!$B$2=Quotation!$F$5,VLOOKUP(B78,'Female Mortality'!$A$6:$B$110,2,FALSE),VLOOKUP(B78,'Male Mortality'!$A$6:$B$110,2,FALSE)))</f>
        <v>1</v>
      </c>
      <c r="E78" s="28">
        <f t="shared" ca="1" si="7"/>
        <v>0</v>
      </c>
      <c r="F78" s="28">
        <f t="shared" ca="1" si="7"/>
        <v>0</v>
      </c>
      <c r="G78" s="23">
        <f t="shared" ca="1" si="8"/>
        <v>0</v>
      </c>
      <c r="H78" s="102"/>
      <c r="I78" s="23">
        <f ca="1">PRODUCT($F$6:F78)</f>
        <v>0</v>
      </c>
      <c r="J78" s="23">
        <f ca="1">(1+Adj_disc_R)^-(A78-Quotation!$B$12+1-Mort_Loading)*I78</f>
        <v>0</v>
      </c>
      <c r="K78" s="23">
        <f ca="1">PRODUCT($G$6:G78)</f>
        <v>0</v>
      </c>
      <c r="L78" s="20">
        <f ca="1">(1+Adj_disc_R)^-(A78-Quotation!$B$12+1-Mort_Loading)*K78</f>
        <v>0</v>
      </c>
      <c r="M78" s="101"/>
      <c r="N78" s="26"/>
      <c r="O78" s="26"/>
      <c r="P78" s="26"/>
    </row>
    <row r="79" spans="1:16" ht="13.2" x14ac:dyDescent="0.25">
      <c r="A79" s="14">
        <f t="shared" ca="1" si="5"/>
        <v>0</v>
      </c>
      <c r="B79" s="14">
        <f t="shared" ca="1" si="6"/>
        <v>0</v>
      </c>
      <c r="C79" s="28">
        <f ca="1">IF(OR(A79=0,C78=1),1,IF(Quotation!$B$2=Quotation!$F$5,VLOOKUP(A79,'Male Mortality'!$A$6:$B$110,2,FALSE),VLOOKUP(A79,'Female Mortality'!$A$6:$B$110,2,FALSE)))</f>
        <v>1</v>
      </c>
      <c r="D79" s="28">
        <f ca="1">IF(OR(B79=0,D78=1),1,IF(Quotation!$B$2=Quotation!$F$5,VLOOKUP(B79,'Female Mortality'!$A$6:$B$110,2,FALSE),VLOOKUP(B79,'Male Mortality'!$A$6:$B$110,2,FALSE)))</f>
        <v>1</v>
      </c>
      <c r="E79" s="28">
        <f t="shared" ca="1" si="7"/>
        <v>0</v>
      </c>
      <c r="F79" s="28">
        <f t="shared" ca="1" si="7"/>
        <v>0</v>
      </c>
      <c r="G79" s="23">
        <f t="shared" ca="1" si="8"/>
        <v>0</v>
      </c>
      <c r="H79" s="102"/>
      <c r="I79" s="23">
        <f ca="1">PRODUCT($F$6:F79)</f>
        <v>0</v>
      </c>
      <c r="J79" s="23">
        <f ca="1">(1+Adj_disc_R)^-(A79-Quotation!$B$12+1-Mort_Loading)*I79</f>
        <v>0</v>
      </c>
      <c r="K79" s="23">
        <f ca="1">PRODUCT($G$6:G79)</f>
        <v>0</v>
      </c>
      <c r="L79" s="20">
        <f ca="1">(1+Adj_disc_R)^-(A79-Quotation!$B$12+1-Mort_Loading)*K79</f>
        <v>0</v>
      </c>
      <c r="M79" s="101"/>
      <c r="N79" s="26"/>
      <c r="O79" s="26"/>
      <c r="P79" s="26"/>
    </row>
    <row r="80" spans="1:16" ht="13.2" x14ac:dyDescent="0.25">
      <c r="A80" s="14">
        <f t="shared" ca="1" si="5"/>
        <v>0</v>
      </c>
      <c r="B80" s="14">
        <f t="shared" ca="1" si="6"/>
        <v>0</v>
      </c>
      <c r="C80" s="28">
        <f ca="1">IF(OR(A80=0,C79=1),1,IF(Quotation!$B$2=Quotation!$F$5,VLOOKUP(A80,'Male Mortality'!$A$6:$B$110,2,FALSE),VLOOKUP(A80,'Female Mortality'!$A$6:$B$110,2,FALSE)))</f>
        <v>1</v>
      </c>
      <c r="D80" s="28">
        <f ca="1">IF(OR(B80=0,D79=1),1,IF(Quotation!$B$2=Quotation!$F$5,VLOOKUP(B80,'Female Mortality'!$A$6:$B$110,2,FALSE),VLOOKUP(B80,'Male Mortality'!$A$6:$B$110,2,FALSE)))</f>
        <v>1</v>
      </c>
      <c r="E80" s="28">
        <f t="shared" ca="1" si="7"/>
        <v>0</v>
      </c>
      <c r="F80" s="28">
        <f t="shared" ca="1" si="7"/>
        <v>0</v>
      </c>
      <c r="G80" s="23">
        <f t="shared" ca="1" si="8"/>
        <v>0</v>
      </c>
      <c r="H80" s="102"/>
      <c r="I80" s="23">
        <f ca="1">PRODUCT($F$6:F80)</f>
        <v>0</v>
      </c>
      <c r="J80" s="23">
        <f ca="1">(1+Adj_disc_R)^-(A80-Quotation!$B$12+1-Mort_Loading)*I80</f>
        <v>0</v>
      </c>
      <c r="K80" s="23">
        <f ca="1">PRODUCT($G$6:G80)</f>
        <v>0</v>
      </c>
      <c r="L80" s="20">
        <f ca="1">(1+Adj_disc_R)^-(A80-Quotation!$B$12+1-Mort_Loading)*K80</f>
        <v>0</v>
      </c>
      <c r="M80" s="101"/>
      <c r="N80" s="26"/>
      <c r="O80" s="26"/>
      <c r="P80" s="26"/>
    </row>
    <row r="81" spans="1:16" ht="13.2" x14ac:dyDescent="0.25">
      <c r="A81" s="14">
        <f t="shared" ca="1" si="5"/>
        <v>0</v>
      </c>
      <c r="B81" s="14">
        <f t="shared" ca="1" si="6"/>
        <v>0</v>
      </c>
      <c r="C81" s="28">
        <f ca="1">IF(OR(A81=0,C80=1),1,IF(Quotation!$B$2=Quotation!$F$5,VLOOKUP(A81,'Male Mortality'!$A$6:$B$110,2,FALSE),VLOOKUP(A81,'Female Mortality'!$A$6:$B$110,2,FALSE)))</f>
        <v>1</v>
      </c>
      <c r="D81" s="28">
        <f ca="1">IF(OR(B81=0,D80=1),1,IF(Quotation!$B$2=Quotation!$F$5,VLOOKUP(B81,'Female Mortality'!$A$6:$B$110,2,FALSE),VLOOKUP(B81,'Male Mortality'!$A$6:$B$110,2,FALSE)))</f>
        <v>1</v>
      </c>
      <c r="E81" s="28">
        <f t="shared" ca="1" si="7"/>
        <v>0</v>
      </c>
      <c r="F81" s="28">
        <f t="shared" ca="1" si="7"/>
        <v>0</v>
      </c>
      <c r="G81" s="23">
        <f t="shared" ca="1" si="8"/>
        <v>0</v>
      </c>
      <c r="H81" s="102"/>
      <c r="I81" s="23">
        <f ca="1">PRODUCT($F$6:F81)</f>
        <v>0</v>
      </c>
      <c r="J81" s="23">
        <f ca="1">(1+Adj_disc_R)^-(A81-Quotation!$B$12+1-Mort_Loading)*I81</f>
        <v>0</v>
      </c>
      <c r="K81" s="23">
        <f ca="1">PRODUCT($G$6:G81)</f>
        <v>0</v>
      </c>
      <c r="L81" s="20">
        <f ca="1">(1+Adj_disc_R)^-(A81-Quotation!$B$12+1-Mort_Loading)*K81</f>
        <v>0</v>
      </c>
      <c r="M81" s="101"/>
      <c r="N81" s="26"/>
      <c r="O81" s="26"/>
      <c r="P81" s="26"/>
    </row>
    <row r="82" spans="1:16" ht="13.2" x14ac:dyDescent="0.25">
      <c r="A82" s="14">
        <f t="shared" ca="1" si="5"/>
        <v>0</v>
      </c>
      <c r="B82" s="14">
        <f t="shared" ca="1" si="6"/>
        <v>0</v>
      </c>
      <c r="C82" s="28">
        <f ca="1">IF(OR(A82=0,C81=1),1,IF(Quotation!$B$2=Quotation!$F$5,VLOOKUP(A82,'Male Mortality'!$A$6:$B$110,2,FALSE),VLOOKUP(A82,'Female Mortality'!$A$6:$B$110,2,FALSE)))</f>
        <v>1</v>
      </c>
      <c r="D82" s="28">
        <f ca="1">IF(OR(B82=0,D81=1),1,IF(Quotation!$B$2=Quotation!$F$5,VLOOKUP(B82,'Female Mortality'!$A$6:$B$110,2,FALSE),VLOOKUP(B82,'Male Mortality'!$A$6:$B$110,2,FALSE)))</f>
        <v>1</v>
      </c>
      <c r="E82" s="28">
        <f t="shared" ca="1" si="7"/>
        <v>0</v>
      </c>
      <c r="F82" s="28">
        <f t="shared" ca="1" si="7"/>
        <v>0</v>
      </c>
      <c r="G82" s="23">
        <f t="shared" ca="1" si="8"/>
        <v>0</v>
      </c>
      <c r="H82" s="102"/>
      <c r="I82" s="23">
        <f ca="1">PRODUCT($F$6:F82)</f>
        <v>0</v>
      </c>
      <c r="J82" s="23">
        <f ca="1">(1+Adj_disc_R)^-(A82-Quotation!$B$12+1-Mort_Loading)*I82</f>
        <v>0</v>
      </c>
      <c r="K82" s="23">
        <f ca="1">PRODUCT($G$6:G82)</f>
        <v>0</v>
      </c>
      <c r="L82" s="20">
        <f ca="1">(1+Adj_disc_R)^-(A82-Quotation!$B$12+1-Mort_Loading)*K82</f>
        <v>0</v>
      </c>
      <c r="M82" s="101"/>
      <c r="N82" s="26"/>
      <c r="O82" s="26"/>
      <c r="P82" s="26"/>
    </row>
    <row r="83" spans="1:16" ht="13.2" x14ac:dyDescent="0.25">
      <c r="A83" s="14">
        <f t="shared" ca="1" si="5"/>
        <v>0</v>
      </c>
      <c r="B83" s="14">
        <f t="shared" ca="1" si="6"/>
        <v>0</v>
      </c>
      <c r="C83" s="28">
        <f ca="1">IF(OR(A83=0,C82=1),1,IF(Quotation!$B$2=Quotation!$F$5,VLOOKUP(A83,'Male Mortality'!$A$6:$B$110,2,FALSE),VLOOKUP(A83,'Female Mortality'!$A$6:$B$110,2,FALSE)))</f>
        <v>1</v>
      </c>
      <c r="D83" s="28">
        <f ca="1">IF(OR(B83=0,D82=1),1,IF(Quotation!$B$2=Quotation!$F$5,VLOOKUP(B83,'Female Mortality'!$A$6:$B$110,2,FALSE),VLOOKUP(B83,'Male Mortality'!$A$6:$B$110,2,FALSE)))</f>
        <v>1</v>
      </c>
      <c r="E83" s="28">
        <f t="shared" ca="1" si="7"/>
        <v>0</v>
      </c>
      <c r="F83" s="28">
        <f t="shared" ca="1" si="7"/>
        <v>0</v>
      </c>
      <c r="G83" s="23">
        <f t="shared" ca="1" si="8"/>
        <v>0</v>
      </c>
      <c r="H83" s="102"/>
      <c r="I83" s="23">
        <f ca="1">PRODUCT($F$6:F83)</f>
        <v>0</v>
      </c>
      <c r="J83" s="23">
        <f ca="1">(1+Adj_disc_R)^-(A83-Quotation!$B$12+1-Mort_Loading)*I83</f>
        <v>0</v>
      </c>
      <c r="K83" s="23">
        <f ca="1">PRODUCT($G$6:G83)</f>
        <v>0</v>
      </c>
      <c r="L83" s="20">
        <f ca="1">(1+Adj_disc_R)^-(A83-Quotation!$B$12+1-Mort_Loading)*K83</f>
        <v>0</v>
      </c>
      <c r="M83" s="101"/>
      <c r="N83" s="26"/>
      <c r="O83" s="26"/>
      <c r="P83" s="26"/>
    </row>
    <row r="84" spans="1:16" ht="13.2" x14ac:dyDescent="0.25">
      <c r="A84" s="14">
        <f t="shared" ca="1" si="5"/>
        <v>0</v>
      </c>
      <c r="B84" s="14">
        <f t="shared" ca="1" si="6"/>
        <v>0</v>
      </c>
      <c r="C84" s="28">
        <f ca="1">IF(OR(A84=0,C83=1),1,IF(Quotation!$B$2=Quotation!$F$5,VLOOKUP(A84,'Male Mortality'!$A$6:$B$110,2,FALSE),VLOOKUP(A84,'Female Mortality'!$A$6:$B$110,2,FALSE)))</f>
        <v>1</v>
      </c>
      <c r="D84" s="28">
        <f ca="1">IF(OR(B84=0,D83=1),1,IF(Quotation!$B$2=Quotation!$F$5,VLOOKUP(B84,'Female Mortality'!$A$6:$B$110,2,FALSE),VLOOKUP(B84,'Male Mortality'!$A$6:$B$110,2,FALSE)))</f>
        <v>1</v>
      </c>
      <c r="E84" s="28">
        <f t="shared" ca="1" si="7"/>
        <v>0</v>
      </c>
      <c r="F84" s="28">
        <f t="shared" ca="1" si="7"/>
        <v>0</v>
      </c>
      <c r="G84" s="23">
        <f t="shared" ca="1" si="8"/>
        <v>0</v>
      </c>
      <c r="H84" s="102"/>
      <c r="I84" s="23">
        <f ca="1">PRODUCT($F$6:F84)</f>
        <v>0</v>
      </c>
      <c r="J84" s="23">
        <f ca="1">(1+Adj_disc_R)^-(A84-Quotation!$B$12+1-Mort_Loading)*I84</f>
        <v>0</v>
      </c>
      <c r="K84" s="23">
        <f ca="1">PRODUCT($G$6:G84)</f>
        <v>0</v>
      </c>
      <c r="L84" s="20">
        <f ca="1">(1+Adj_disc_R)^-(A84-Quotation!$B$12+1-Mort_Loading)*K84</f>
        <v>0</v>
      </c>
      <c r="M84" s="101"/>
      <c r="N84" s="26"/>
      <c r="O84" s="26"/>
      <c r="P84" s="26"/>
    </row>
    <row r="85" spans="1:16" ht="13.2" x14ac:dyDescent="0.25">
      <c r="A85" s="14">
        <f t="shared" ca="1" si="5"/>
        <v>0</v>
      </c>
      <c r="B85" s="14">
        <f t="shared" ca="1" si="6"/>
        <v>0</v>
      </c>
      <c r="C85" s="28">
        <f ca="1">IF(OR(A85=0,C84=1),1,IF(Quotation!$B$2=Quotation!$F$5,VLOOKUP(A85,'Male Mortality'!$A$6:$B$110,2,FALSE),VLOOKUP(A85,'Female Mortality'!$A$6:$B$110,2,FALSE)))</f>
        <v>1</v>
      </c>
      <c r="D85" s="28">
        <f ca="1">IF(OR(B85=0,D84=1),1,IF(Quotation!$B$2=Quotation!$F$5,VLOOKUP(B85,'Female Mortality'!$A$6:$B$110,2,FALSE),VLOOKUP(B85,'Male Mortality'!$A$6:$B$110,2,FALSE)))</f>
        <v>1</v>
      </c>
      <c r="E85" s="28">
        <f t="shared" ca="1" si="7"/>
        <v>0</v>
      </c>
      <c r="F85" s="28">
        <f t="shared" ca="1" si="7"/>
        <v>0</v>
      </c>
      <c r="G85" s="23">
        <f t="shared" ca="1" si="8"/>
        <v>0</v>
      </c>
      <c r="H85" s="102"/>
      <c r="I85" s="23">
        <f ca="1">PRODUCT($F$6:F85)</f>
        <v>0</v>
      </c>
      <c r="J85" s="23">
        <f ca="1">(1+Adj_disc_R)^-(A85-Quotation!$B$12+1-Mort_Loading)*I85</f>
        <v>0</v>
      </c>
      <c r="K85" s="23">
        <f ca="1">PRODUCT($G$6:G85)</f>
        <v>0</v>
      </c>
      <c r="L85" s="20">
        <f ca="1">(1+Adj_disc_R)^-(A85-Quotation!$B$12+1-Mort_Loading)*K85</f>
        <v>0</v>
      </c>
      <c r="M85" s="101"/>
      <c r="N85" s="26"/>
      <c r="O85" s="26"/>
      <c r="P85" s="26"/>
    </row>
    <row r="86" spans="1:16" ht="13.2" x14ac:dyDescent="0.25">
      <c r="A86" s="14">
        <f t="shared" ca="1" si="5"/>
        <v>0</v>
      </c>
      <c r="B86" s="14">
        <f t="shared" ca="1" si="6"/>
        <v>0</v>
      </c>
      <c r="C86" s="28">
        <f ca="1">IF(OR(A86=0,C85=1),1,IF(Quotation!$B$2=Quotation!$F$5,VLOOKUP(A86,'Male Mortality'!$A$6:$B$110,2,FALSE),VLOOKUP(A86,'Female Mortality'!$A$6:$B$110,2,FALSE)))</f>
        <v>1</v>
      </c>
      <c r="D86" s="28">
        <f ca="1">IF(OR(B86=0,D85=1),1,IF(Quotation!$B$2=Quotation!$F$5,VLOOKUP(B86,'Female Mortality'!$A$6:$B$110,2,FALSE),VLOOKUP(B86,'Male Mortality'!$A$6:$B$110,2,FALSE)))</f>
        <v>1</v>
      </c>
      <c r="E86" s="28">
        <f t="shared" ca="1" si="7"/>
        <v>0</v>
      </c>
      <c r="F86" s="28">
        <f t="shared" ca="1" si="7"/>
        <v>0</v>
      </c>
      <c r="G86" s="23">
        <f t="shared" ca="1" si="8"/>
        <v>0</v>
      </c>
      <c r="H86" s="102"/>
      <c r="I86" s="23">
        <f ca="1">PRODUCT($F$6:F86)</f>
        <v>0</v>
      </c>
      <c r="J86" s="23">
        <f ca="1">(1+Adj_disc_R)^-(A86-Quotation!$B$12+1-Mort_Loading)*I86</f>
        <v>0</v>
      </c>
      <c r="K86" s="23">
        <f ca="1">PRODUCT($G$6:G86)</f>
        <v>0</v>
      </c>
      <c r="L86" s="20">
        <f ca="1">(1+Adj_disc_R)^-(A86-Quotation!$B$12+1-Mort_Loading)*K86</f>
        <v>0</v>
      </c>
      <c r="M86" s="101"/>
      <c r="N86" s="26"/>
      <c r="O86" s="26"/>
      <c r="P86" s="26"/>
    </row>
    <row r="87" spans="1:16" ht="13.2" x14ac:dyDescent="0.25">
      <c r="A87" s="14">
        <f t="shared" ca="1" si="5"/>
        <v>0</v>
      </c>
      <c r="B87" s="14">
        <f t="shared" ca="1" si="6"/>
        <v>0</v>
      </c>
      <c r="C87" s="28">
        <f ca="1">IF(OR(A87=0,C86=1),1,IF(Quotation!$B$2=Quotation!$F$5,VLOOKUP(A87,'Male Mortality'!$A$6:$B$110,2,FALSE),VLOOKUP(A87,'Female Mortality'!$A$6:$B$110,2,FALSE)))</f>
        <v>1</v>
      </c>
      <c r="D87" s="28">
        <f ca="1">IF(OR(B87=0,D86=1),1,IF(Quotation!$B$2=Quotation!$F$5,VLOOKUP(B87,'Female Mortality'!$A$6:$B$110,2,FALSE),VLOOKUP(B87,'Male Mortality'!$A$6:$B$110,2,FALSE)))</f>
        <v>1</v>
      </c>
      <c r="E87" s="28">
        <f t="shared" ca="1" si="7"/>
        <v>0</v>
      </c>
      <c r="F87" s="28">
        <f t="shared" ca="1" si="7"/>
        <v>0</v>
      </c>
      <c r="G87" s="23">
        <f t="shared" ca="1" si="8"/>
        <v>0</v>
      </c>
      <c r="H87" s="102"/>
      <c r="I87" s="23">
        <f ca="1">PRODUCT($F$6:F87)</f>
        <v>0</v>
      </c>
      <c r="J87" s="23">
        <f ca="1">(1+Adj_disc_R)^-(A87-Quotation!$B$12+1-Mort_Loading)*I87</f>
        <v>0</v>
      </c>
      <c r="K87" s="23">
        <f ca="1">PRODUCT($G$6:G87)</f>
        <v>0</v>
      </c>
      <c r="L87" s="20">
        <f ca="1">(1+Adj_disc_R)^-(A87-Quotation!$B$12+1-Mort_Loading)*K87</f>
        <v>0</v>
      </c>
      <c r="M87" s="101"/>
      <c r="N87" s="26"/>
      <c r="O87" s="26"/>
      <c r="P87" s="26"/>
    </row>
    <row r="88" spans="1:16" ht="13.2" x14ac:dyDescent="0.25">
      <c r="A88" s="14">
        <f t="shared" ca="1" si="5"/>
        <v>0</v>
      </c>
      <c r="B88" s="14">
        <f t="shared" ca="1" si="6"/>
        <v>0</v>
      </c>
      <c r="C88" s="28">
        <f ca="1">IF(OR(A88=0,C87=1),1,IF(Quotation!$B$2=Quotation!$F$5,VLOOKUP(A88,'Male Mortality'!$A$6:$B$110,2,FALSE),VLOOKUP(A88,'Female Mortality'!$A$6:$B$110,2,FALSE)))</f>
        <v>1</v>
      </c>
      <c r="D88" s="28">
        <f ca="1">IF(OR(B88=0,D87=1),1,IF(Quotation!$B$2=Quotation!$F$5,VLOOKUP(B88,'Female Mortality'!$A$6:$B$110,2,FALSE),VLOOKUP(B88,'Male Mortality'!$A$6:$B$110,2,FALSE)))</f>
        <v>1</v>
      </c>
      <c r="E88" s="28">
        <f t="shared" ca="1" si="7"/>
        <v>0</v>
      </c>
      <c r="F88" s="28">
        <f t="shared" ca="1" si="7"/>
        <v>0</v>
      </c>
      <c r="G88" s="23">
        <f t="shared" ca="1" si="8"/>
        <v>0</v>
      </c>
      <c r="H88" s="102"/>
      <c r="I88" s="23">
        <f ca="1">PRODUCT($F$6:F88)</f>
        <v>0</v>
      </c>
      <c r="J88" s="23">
        <f ca="1">(1+Adj_disc_R)^-(A88-Quotation!$B$12+1-Mort_Loading)*I88</f>
        <v>0</v>
      </c>
      <c r="K88" s="23">
        <f ca="1">PRODUCT($G$6:G88)</f>
        <v>0</v>
      </c>
      <c r="L88" s="20">
        <f ca="1">(1+Adj_disc_R)^-(A88-Quotation!$B$12+1-Mort_Loading)*K88</f>
        <v>0</v>
      </c>
      <c r="M88" s="101"/>
      <c r="N88" s="26"/>
      <c r="O88" s="26"/>
      <c r="P88" s="26"/>
    </row>
    <row r="89" spans="1:16" ht="13.2" x14ac:dyDescent="0.25">
      <c r="A89" s="14">
        <f t="shared" ca="1" si="5"/>
        <v>0</v>
      </c>
      <c r="B89" s="14">
        <f t="shared" ca="1" si="6"/>
        <v>0</v>
      </c>
      <c r="C89" s="28">
        <f ca="1">IF(OR(A89=0,C88=1),1,IF(Quotation!$B$2=Quotation!$F$5,VLOOKUP(A89,'Male Mortality'!$A$6:$B$110,2,FALSE),VLOOKUP(A89,'Female Mortality'!$A$6:$B$110,2,FALSE)))</f>
        <v>1</v>
      </c>
      <c r="D89" s="28">
        <f ca="1">IF(OR(B89=0,D88=1),1,IF(Quotation!$B$2=Quotation!$F$5,VLOOKUP(B89,'Female Mortality'!$A$6:$B$110,2,FALSE),VLOOKUP(B89,'Male Mortality'!$A$6:$B$110,2,FALSE)))</f>
        <v>1</v>
      </c>
      <c r="E89" s="28">
        <f t="shared" ca="1" si="7"/>
        <v>0</v>
      </c>
      <c r="F89" s="28">
        <f t="shared" ca="1" si="7"/>
        <v>0</v>
      </c>
      <c r="G89" s="23">
        <f t="shared" ca="1" si="8"/>
        <v>0</v>
      </c>
      <c r="H89" s="102"/>
      <c r="I89" s="23">
        <f ca="1">PRODUCT($F$6:F89)</f>
        <v>0</v>
      </c>
      <c r="J89" s="23">
        <f ca="1">(1+Adj_disc_R)^-(A89-Quotation!$B$12+1-Mort_Loading)*I89</f>
        <v>0</v>
      </c>
      <c r="K89" s="23">
        <f ca="1">PRODUCT($G$6:G89)</f>
        <v>0</v>
      </c>
      <c r="L89" s="20">
        <f ca="1">(1+Adj_disc_R)^-(A89-Quotation!$B$12+1-Mort_Loading)*K89</f>
        <v>0</v>
      </c>
      <c r="M89" s="101"/>
      <c r="N89" s="26"/>
      <c r="O89" s="26"/>
      <c r="P89" s="26"/>
    </row>
    <row r="90" spans="1:16" ht="13.2" x14ac:dyDescent="0.25">
      <c r="A90" s="14">
        <f t="shared" ca="1" si="5"/>
        <v>0</v>
      </c>
      <c r="B90" s="14">
        <f t="shared" ca="1" si="6"/>
        <v>0</v>
      </c>
      <c r="C90" s="28">
        <f ca="1">IF(OR(A90=0,C89=1),1,IF(Quotation!$B$2=Quotation!$F$5,VLOOKUP(A90,'Male Mortality'!$A$6:$B$110,2,FALSE),VLOOKUP(A90,'Female Mortality'!$A$6:$B$110,2,FALSE)))</f>
        <v>1</v>
      </c>
      <c r="D90" s="28">
        <f ca="1">IF(OR(B90=0,D89=1),1,IF(Quotation!$B$2=Quotation!$F$5,VLOOKUP(B90,'Female Mortality'!$A$6:$B$110,2,FALSE),VLOOKUP(B90,'Male Mortality'!$A$6:$B$110,2,FALSE)))</f>
        <v>1</v>
      </c>
      <c r="E90" s="28">
        <f t="shared" ca="1" si="7"/>
        <v>0</v>
      </c>
      <c r="F90" s="28">
        <f t="shared" ca="1" si="7"/>
        <v>0</v>
      </c>
      <c r="G90" s="23">
        <f t="shared" ca="1" si="8"/>
        <v>0</v>
      </c>
      <c r="H90" s="102"/>
      <c r="I90" s="23">
        <f ca="1">PRODUCT($F$6:F90)</f>
        <v>0</v>
      </c>
      <c r="J90" s="23">
        <f ca="1">(1+Adj_disc_R)^-(A90-Quotation!$B$12+1-Mort_Loading)*I90</f>
        <v>0</v>
      </c>
      <c r="K90" s="23">
        <f ca="1">PRODUCT($G$6:G90)</f>
        <v>0</v>
      </c>
      <c r="L90" s="20">
        <f ca="1">(1+Adj_disc_R)^-(A90-Quotation!$B$12+1-Mort_Loading)*K90</f>
        <v>0</v>
      </c>
      <c r="M90" s="101"/>
      <c r="N90" s="26"/>
      <c r="O90" s="26"/>
      <c r="P90" s="26"/>
    </row>
    <row r="91" spans="1:16" ht="13.2" x14ac:dyDescent="0.25">
      <c r="A91" s="14">
        <f t="shared" ca="1" si="5"/>
        <v>0</v>
      </c>
      <c r="B91" s="14">
        <f t="shared" ca="1" si="6"/>
        <v>0</v>
      </c>
      <c r="C91" s="28">
        <f ca="1">IF(OR(A91=0,C90=1),1,IF(Quotation!$B$2=Quotation!$F$5,VLOOKUP(A91,'Male Mortality'!$A$6:$B$110,2,FALSE),VLOOKUP(A91,'Female Mortality'!$A$6:$B$110,2,FALSE)))</f>
        <v>1</v>
      </c>
      <c r="D91" s="28">
        <f ca="1">IF(OR(B91=0,D90=1),1,IF(Quotation!$B$2=Quotation!$F$5,VLOOKUP(B91,'Female Mortality'!$A$6:$B$110,2,FALSE),VLOOKUP(B91,'Male Mortality'!$A$6:$B$110,2,FALSE)))</f>
        <v>1</v>
      </c>
      <c r="E91" s="28">
        <f t="shared" ca="1" si="7"/>
        <v>0</v>
      </c>
      <c r="F91" s="28">
        <f t="shared" ca="1" si="7"/>
        <v>0</v>
      </c>
      <c r="G91" s="23">
        <f t="shared" ca="1" si="8"/>
        <v>0</v>
      </c>
      <c r="H91" s="102"/>
      <c r="I91" s="23">
        <f ca="1">PRODUCT($F$6:F91)</f>
        <v>0</v>
      </c>
      <c r="J91" s="23">
        <f ca="1">(1+Adj_disc_R)^-(A91-Quotation!$B$12+1-Mort_Loading)*I91</f>
        <v>0</v>
      </c>
      <c r="K91" s="23">
        <f ca="1">PRODUCT($G$6:G91)</f>
        <v>0</v>
      </c>
      <c r="L91" s="20">
        <f ca="1">(1+Adj_disc_R)^-(A91-Quotation!$B$12+1-Mort_Loading)*K91</f>
        <v>0</v>
      </c>
      <c r="M91" s="101"/>
      <c r="N91" s="26"/>
      <c r="O91" s="26"/>
      <c r="P91" s="26"/>
    </row>
    <row r="92" spans="1:16" ht="13.2" x14ac:dyDescent="0.25">
      <c r="A92" s="14">
        <f t="shared" ca="1" si="5"/>
        <v>0</v>
      </c>
      <c r="B92" s="14">
        <f t="shared" ca="1" si="6"/>
        <v>0</v>
      </c>
      <c r="C92" s="28">
        <f ca="1">IF(OR(A92=0,C91=1),1,IF(Quotation!$B$2=Quotation!$F$5,VLOOKUP(A92,'Male Mortality'!$A$6:$B$110,2,FALSE),VLOOKUP(A92,'Female Mortality'!$A$6:$B$110,2,FALSE)))</f>
        <v>1</v>
      </c>
      <c r="D92" s="28">
        <f ca="1">IF(OR(B92=0,D91=1),1,IF(Quotation!$B$2=Quotation!$F$5,VLOOKUP(B92,'Female Mortality'!$A$6:$B$110,2,FALSE),VLOOKUP(B92,'Male Mortality'!$A$6:$B$110,2,FALSE)))</f>
        <v>1</v>
      </c>
      <c r="E92" s="28">
        <f t="shared" ca="1" si="7"/>
        <v>0</v>
      </c>
      <c r="F92" s="28">
        <f t="shared" ca="1" si="7"/>
        <v>0</v>
      </c>
      <c r="G92" s="23">
        <f t="shared" ca="1" si="8"/>
        <v>0</v>
      </c>
      <c r="H92" s="102"/>
      <c r="I92" s="23">
        <f ca="1">PRODUCT($F$6:F92)</f>
        <v>0</v>
      </c>
      <c r="J92" s="23">
        <f ca="1">(1+Adj_disc_R)^-(A92-Quotation!$B$12+1-Mort_Loading)*I92</f>
        <v>0</v>
      </c>
      <c r="K92" s="23">
        <f ca="1">PRODUCT($G$6:G92)</f>
        <v>0</v>
      </c>
      <c r="L92" s="20">
        <f ca="1">(1+Adj_disc_R)^-(A92-Quotation!$B$12+1-Mort_Loading)*K92</f>
        <v>0</v>
      </c>
      <c r="M92" s="101"/>
      <c r="N92" s="26"/>
      <c r="O92" s="26"/>
      <c r="P92" s="26"/>
    </row>
    <row r="93" spans="1:16" ht="13.2" x14ac:dyDescent="0.25">
      <c r="A93" s="14">
        <f t="shared" ca="1" si="5"/>
        <v>0</v>
      </c>
      <c r="B93" s="14">
        <f t="shared" ca="1" si="6"/>
        <v>0</v>
      </c>
      <c r="C93" s="28">
        <f ca="1">IF(OR(A93=0,C92=1),1,IF(Quotation!$B$2=Quotation!$F$5,VLOOKUP(A93,'Male Mortality'!$A$6:$B$110,2,FALSE),VLOOKUP(A93,'Female Mortality'!$A$6:$B$110,2,FALSE)))</f>
        <v>1</v>
      </c>
      <c r="D93" s="28">
        <f ca="1">IF(OR(B93=0,D92=1),1,IF(Quotation!$B$2=Quotation!$F$5,VLOOKUP(B93,'Female Mortality'!$A$6:$B$110,2,FALSE),VLOOKUP(B93,'Male Mortality'!$A$6:$B$110,2,FALSE)))</f>
        <v>1</v>
      </c>
      <c r="E93" s="28">
        <f t="shared" ca="1" si="7"/>
        <v>0</v>
      </c>
      <c r="F93" s="28">
        <f t="shared" ca="1" si="7"/>
        <v>0</v>
      </c>
      <c r="G93" s="23">
        <f t="shared" ca="1" si="8"/>
        <v>0</v>
      </c>
      <c r="H93" s="102"/>
      <c r="I93" s="23">
        <f ca="1">PRODUCT($F$6:F93)</f>
        <v>0</v>
      </c>
      <c r="J93" s="23">
        <f ca="1">(1+Adj_disc_R)^-(A93-Quotation!$B$12+1-Mort_Loading)*I93</f>
        <v>0</v>
      </c>
      <c r="K93" s="23">
        <f ca="1">PRODUCT($G$6:G93)</f>
        <v>0</v>
      </c>
      <c r="L93" s="20">
        <f ca="1">(1+Adj_disc_R)^-(A93-Quotation!$B$12+1-Mort_Loading)*K93</f>
        <v>0</v>
      </c>
      <c r="M93" s="101"/>
      <c r="N93" s="26"/>
      <c r="O93" s="26"/>
      <c r="P93" s="26"/>
    </row>
    <row r="94" spans="1:16" ht="13.2" x14ac:dyDescent="0.25">
      <c r="A94" s="14">
        <f t="shared" ca="1" si="5"/>
        <v>0</v>
      </c>
      <c r="B94" s="14">
        <f t="shared" ca="1" si="6"/>
        <v>0</v>
      </c>
      <c r="C94" s="28">
        <f ca="1">IF(OR(A94=0,C93=1),1,IF(Quotation!$B$2=Quotation!$F$5,VLOOKUP(A94,'Male Mortality'!$A$6:$B$110,2,FALSE),VLOOKUP(A94,'Female Mortality'!$A$6:$B$110,2,FALSE)))</f>
        <v>1</v>
      </c>
      <c r="D94" s="28">
        <f ca="1">IF(OR(B94=0,D93=1),1,IF(Quotation!$B$2=Quotation!$F$5,VLOOKUP(B94,'Female Mortality'!$A$6:$B$110,2,FALSE),VLOOKUP(B94,'Male Mortality'!$A$6:$B$110,2,FALSE)))</f>
        <v>1</v>
      </c>
      <c r="E94" s="28">
        <f t="shared" ca="1" si="7"/>
        <v>0</v>
      </c>
      <c r="F94" s="28">
        <f t="shared" ca="1" si="7"/>
        <v>0</v>
      </c>
      <c r="G94" s="23">
        <f t="shared" ca="1" si="8"/>
        <v>0</v>
      </c>
      <c r="H94" s="102"/>
      <c r="I94" s="23">
        <f ca="1">PRODUCT($F$6:F94)</f>
        <v>0</v>
      </c>
      <c r="J94" s="23">
        <f ca="1">(1+Adj_disc_R)^-(A94-Quotation!$B$12+1-Mort_Loading)*I94</f>
        <v>0</v>
      </c>
      <c r="K94" s="23">
        <f ca="1">PRODUCT($G$6:G94)</f>
        <v>0</v>
      </c>
      <c r="L94" s="20">
        <f ca="1">(1+Adj_disc_R)^-(A94-Quotation!$B$12+1-Mort_Loading)*K94</f>
        <v>0</v>
      </c>
      <c r="M94" s="101"/>
      <c r="N94" s="26"/>
      <c r="O94" s="26"/>
      <c r="P94" s="26"/>
    </row>
    <row r="95" spans="1:16" ht="13.2" x14ac:dyDescent="0.25">
      <c r="A95" s="14">
        <f t="shared" ca="1" si="5"/>
        <v>0</v>
      </c>
      <c r="B95" s="14">
        <f t="shared" ca="1" si="6"/>
        <v>0</v>
      </c>
      <c r="C95" s="28">
        <f ca="1">IF(OR(A95=0,C94=1),1,IF(Quotation!$B$2=Quotation!$F$5,VLOOKUP(A95,'Male Mortality'!$A$6:$B$110,2,FALSE),VLOOKUP(A95,'Female Mortality'!$A$6:$B$110,2,FALSE)))</f>
        <v>1</v>
      </c>
      <c r="D95" s="28">
        <f ca="1">IF(OR(B95=0,D94=1),1,IF(Quotation!$B$2=Quotation!$F$5,VLOOKUP(B95,'Female Mortality'!$A$6:$B$110,2,FALSE),VLOOKUP(B95,'Male Mortality'!$A$6:$B$110,2,FALSE)))</f>
        <v>1</v>
      </c>
      <c r="E95" s="28">
        <f t="shared" ca="1" si="7"/>
        <v>0</v>
      </c>
      <c r="F95" s="28">
        <f t="shared" ca="1" si="7"/>
        <v>0</v>
      </c>
      <c r="G95" s="23">
        <f t="shared" ca="1" si="8"/>
        <v>0</v>
      </c>
      <c r="H95" s="102"/>
      <c r="I95" s="23">
        <f ca="1">PRODUCT($F$6:F95)</f>
        <v>0</v>
      </c>
      <c r="J95" s="23">
        <f ca="1">(1+Adj_disc_R)^-(A95-Quotation!$B$12+1-Mort_Loading)*I95</f>
        <v>0</v>
      </c>
      <c r="K95" s="23">
        <f ca="1">PRODUCT($G$6:G95)</f>
        <v>0</v>
      </c>
      <c r="L95" s="20">
        <f ca="1">(1+Adj_disc_R)^-(A95-Quotation!$B$12+1-Mort_Loading)*K95</f>
        <v>0</v>
      </c>
      <c r="M95" s="101"/>
      <c r="N95" s="26"/>
      <c r="O95" s="26"/>
      <c r="P95" s="26"/>
    </row>
    <row r="96" spans="1:16" ht="13.2" x14ac:dyDescent="0.25">
      <c r="A96" s="14">
        <f t="shared" ca="1" si="5"/>
        <v>0</v>
      </c>
      <c r="B96" s="14">
        <f t="shared" ca="1" si="6"/>
        <v>0</v>
      </c>
      <c r="C96" s="28">
        <f ca="1">IF(OR(A96=0,C95=1),1,IF(Quotation!$B$2=Quotation!$F$5,VLOOKUP(A96,'Male Mortality'!$A$6:$B$110,2,FALSE),VLOOKUP(A96,'Female Mortality'!$A$6:$B$110,2,FALSE)))</f>
        <v>1</v>
      </c>
      <c r="D96" s="28">
        <f ca="1">IF(OR(B96=0,D95=1),1,IF(Quotation!$B$2=Quotation!$F$5,VLOOKUP(B96,'Female Mortality'!$A$6:$B$110,2,FALSE),VLOOKUP(B96,'Male Mortality'!$A$6:$B$110,2,FALSE)))</f>
        <v>1</v>
      </c>
      <c r="E96" s="28">
        <f t="shared" ca="1" si="7"/>
        <v>0</v>
      </c>
      <c r="F96" s="28">
        <f t="shared" ca="1" si="7"/>
        <v>0</v>
      </c>
      <c r="G96" s="23">
        <f t="shared" ca="1" si="8"/>
        <v>0</v>
      </c>
      <c r="H96" s="102"/>
      <c r="I96" s="23">
        <f ca="1">PRODUCT($F$6:F96)</f>
        <v>0</v>
      </c>
      <c r="J96" s="23">
        <f ca="1">(1+Adj_disc_R)^-(A96-Quotation!$B$12+1-Mort_Loading)*I96</f>
        <v>0</v>
      </c>
      <c r="K96" s="23">
        <f ca="1">PRODUCT($G$6:G96)</f>
        <v>0</v>
      </c>
      <c r="L96" s="20">
        <f ca="1">(1+Adj_disc_R)^-(A96-Quotation!$B$12+1-Mort_Loading)*K96</f>
        <v>0</v>
      </c>
      <c r="M96" s="101"/>
      <c r="N96" s="26"/>
      <c r="O96" s="26"/>
      <c r="P96" s="26"/>
    </row>
    <row r="97" spans="1:16" ht="13.2" x14ac:dyDescent="0.25">
      <c r="A97" s="14">
        <f t="shared" ca="1" si="5"/>
        <v>0</v>
      </c>
      <c r="B97" s="14">
        <f t="shared" ca="1" si="6"/>
        <v>0</v>
      </c>
      <c r="C97" s="28">
        <f ca="1">IF(OR(A97=0,C96=1),1,IF(Quotation!$B$2=Quotation!$F$5,VLOOKUP(A97,'Male Mortality'!$A$6:$B$110,2,FALSE),VLOOKUP(A97,'Female Mortality'!$A$6:$B$110,2,FALSE)))</f>
        <v>1</v>
      </c>
      <c r="D97" s="28">
        <f ca="1">IF(OR(B97=0,D96=1),1,IF(Quotation!$B$2=Quotation!$F$5,VLOOKUP(B97,'Female Mortality'!$A$6:$B$110,2,FALSE),VLOOKUP(B97,'Male Mortality'!$A$6:$B$110,2,FALSE)))</f>
        <v>1</v>
      </c>
      <c r="E97" s="28">
        <f t="shared" ca="1" si="7"/>
        <v>0</v>
      </c>
      <c r="F97" s="28">
        <f t="shared" ca="1" si="7"/>
        <v>0</v>
      </c>
      <c r="G97" s="23">
        <f t="shared" ca="1" si="8"/>
        <v>0</v>
      </c>
      <c r="H97" s="102"/>
      <c r="I97" s="23">
        <f ca="1">PRODUCT($F$6:F97)</f>
        <v>0</v>
      </c>
      <c r="J97" s="23">
        <f ca="1">(1+Adj_disc_R)^-(A97-Quotation!$B$12+1-Mort_Loading)*I97</f>
        <v>0</v>
      </c>
      <c r="K97" s="23">
        <f ca="1">PRODUCT($G$6:G97)</f>
        <v>0</v>
      </c>
      <c r="L97" s="20">
        <f ca="1">(1+Adj_disc_R)^-(A97-Quotation!$B$12+1-Mort_Loading)*K97</f>
        <v>0</v>
      </c>
      <c r="M97" s="101"/>
      <c r="N97" s="26"/>
      <c r="O97" s="26"/>
      <c r="P97" s="26"/>
    </row>
    <row r="98" spans="1:16" ht="13.2" x14ac:dyDescent="0.25">
      <c r="A98" s="14">
        <f t="shared" ca="1" si="5"/>
        <v>0</v>
      </c>
      <c r="B98" s="14">
        <f t="shared" ca="1" si="6"/>
        <v>0</v>
      </c>
      <c r="C98" s="28">
        <f ca="1">IF(OR(A98=0,C97=1),1,IF(Quotation!$B$2=Quotation!$F$5,VLOOKUP(A98,'Male Mortality'!$A$6:$B$110,2,FALSE),VLOOKUP(A98,'Female Mortality'!$A$6:$B$110,2,FALSE)))</f>
        <v>1</v>
      </c>
      <c r="D98" s="28">
        <f ca="1">IF(OR(B98=0,D97=1),1,IF(Quotation!$B$2=Quotation!$F$5,VLOOKUP(B98,'Female Mortality'!$A$6:$B$110,2,FALSE),VLOOKUP(B98,'Male Mortality'!$A$6:$B$110,2,FALSE)))</f>
        <v>1</v>
      </c>
      <c r="E98" s="28">
        <f t="shared" ca="1" si="7"/>
        <v>0</v>
      </c>
      <c r="F98" s="28">
        <f t="shared" ca="1" si="7"/>
        <v>0</v>
      </c>
      <c r="G98" s="23">
        <f t="shared" ca="1" si="8"/>
        <v>0</v>
      </c>
      <c r="H98" s="102"/>
      <c r="I98" s="23">
        <f ca="1">PRODUCT($F$6:F98)</f>
        <v>0</v>
      </c>
      <c r="J98" s="23">
        <f ca="1">(1+Adj_disc_R)^-(A98-Quotation!$B$12+1-Mort_Loading)*I98</f>
        <v>0</v>
      </c>
      <c r="K98" s="23">
        <f ca="1">PRODUCT($G$6:G98)</f>
        <v>0</v>
      </c>
      <c r="L98" s="20">
        <f ca="1">(1+Adj_disc_R)^-(A98-Quotation!$B$12+1-Mort_Loading)*K98</f>
        <v>0</v>
      </c>
      <c r="M98" s="101"/>
      <c r="N98" s="26"/>
      <c r="O98" s="26"/>
      <c r="P98" s="26"/>
    </row>
    <row r="99" spans="1:16" ht="13.2" x14ac:dyDescent="0.25">
      <c r="A99" s="14">
        <f t="shared" ca="1" si="5"/>
        <v>0</v>
      </c>
      <c r="B99" s="14">
        <f t="shared" ca="1" si="6"/>
        <v>0</v>
      </c>
      <c r="C99" s="28">
        <f ca="1">IF(OR(A99=0,C98=1),1,IF(Quotation!$B$2=Quotation!$F$5,VLOOKUP(A99,'Male Mortality'!$A$6:$B$110,2,FALSE),VLOOKUP(A99,'Female Mortality'!$A$6:$B$110,2,FALSE)))</f>
        <v>1</v>
      </c>
      <c r="D99" s="28">
        <f ca="1">IF(OR(B99=0,D98=1),1,IF(Quotation!$B$2=Quotation!$F$5,VLOOKUP(B99,'Female Mortality'!$A$6:$B$110,2,FALSE),VLOOKUP(B99,'Male Mortality'!$A$6:$B$110,2,FALSE)))</f>
        <v>1</v>
      </c>
      <c r="E99" s="28">
        <f t="shared" ca="1" si="7"/>
        <v>0</v>
      </c>
      <c r="F99" s="28">
        <f t="shared" ca="1" si="7"/>
        <v>0</v>
      </c>
      <c r="G99" s="23">
        <f t="shared" ca="1" si="8"/>
        <v>0</v>
      </c>
      <c r="H99" s="102"/>
      <c r="I99" s="23">
        <f ca="1">PRODUCT($F$6:F99)</f>
        <v>0</v>
      </c>
      <c r="J99" s="23">
        <f ca="1">(1+Adj_disc_R)^-(A99-Quotation!$B$12+1-Mort_Loading)*I99</f>
        <v>0</v>
      </c>
      <c r="K99" s="23">
        <f ca="1">PRODUCT($G$6:G99)</f>
        <v>0</v>
      </c>
      <c r="L99" s="20">
        <f ca="1">(1+Adj_disc_R)^-(A99-Quotation!$B$12+1-Mort_Loading)*K99</f>
        <v>0</v>
      </c>
      <c r="M99" s="101"/>
      <c r="N99" s="26"/>
      <c r="O99" s="26"/>
      <c r="P99" s="26"/>
    </row>
    <row r="100" spans="1:16" ht="13.2" x14ac:dyDescent="0.25">
      <c r="A100" s="14">
        <f t="shared" ca="1" si="5"/>
        <v>0</v>
      </c>
      <c r="B100" s="14">
        <f t="shared" ca="1" si="6"/>
        <v>0</v>
      </c>
      <c r="C100" s="28">
        <f ca="1">IF(OR(A100=0,C99=1),1,IF(Quotation!$B$2=Quotation!$F$5,VLOOKUP(A100,'Male Mortality'!$A$6:$B$110,2,FALSE),VLOOKUP(A100,'Female Mortality'!$A$6:$B$110,2,FALSE)))</f>
        <v>1</v>
      </c>
      <c r="D100" s="28">
        <f ca="1">IF(OR(B100=0,D99=1),1,IF(Quotation!$B$2=Quotation!$F$5,VLOOKUP(B100,'Female Mortality'!$A$6:$B$110,2,FALSE),VLOOKUP(B100,'Male Mortality'!$A$6:$B$110,2,FALSE)))</f>
        <v>1</v>
      </c>
      <c r="E100" s="28">
        <f t="shared" ca="1" si="7"/>
        <v>0</v>
      </c>
      <c r="F100" s="28">
        <f t="shared" ca="1" si="7"/>
        <v>0</v>
      </c>
      <c r="G100" s="23">
        <f t="shared" ca="1" si="8"/>
        <v>0</v>
      </c>
      <c r="H100" s="102"/>
      <c r="I100" s="23">
        <f ca="1">PRODUCT($F$6:F100)</f>
        <v>0</v>
      </c>
      <c r="J100" s="23">
        <f ca="1">(1+Adj_disc_R)^-(A100-Quotation!$B$12+1-Mort_Loading)*I100</f>
        <v>0</v>
      </c>
      <c r="K100" s="23">
        <f ca="1">PRODUCT($G$6:G100)</f>
        <v>0</v>
      </c>
      <c r="L100" s="20">
        <f ca="1">(1+Adj_disc_R)^-(A100-Quotation!$B$12+1-Mort_Loading)*K100</f>
        <v>0</v>
      </c>
      <c r="M100" s="101"/>
      <c r="N100" s="26"/>
      <c r="O100" s="26"/>
      <c r="P100" s="26"/>
    </row>
    <row r="101" spans="1:16" ht="13.2" x14ac:dyDescent="0.25">
      <c r="A101" s="14">
        <f t="shared" ca="1" si="5"/>
        <v>0</v>
      </c>
      <c r="B101" s="14">
        <f t="shared" ca="1" si="6"/>
        <v>0</v>
      </c>
      <c r="C101" s="28">
        <f ca="1">IF(OR(A101=0,C100=1),1,IF(Quotation!$B$2=Quotation!$F$5,VLOOKUP(A101,'Male Mortality'!$A$6:$B$110,2,FALSE),VLOOKUP(A101,'Female Mortality'!$A$6:$B$110,2,FALSE)))</f>
        <v>1</v>
      </c>
      <c r="D101" s="28">
        <f ca="1">IF(OR(B101=0,D100=1),1,IF(Quotation!$B$2=Quotation!$F$5,VLOOKUP(B101,'Female Mortality'!$A$6:$B$110,2,FALSE),VLOOKUP(B101,'Male Mortality'!$A$6:$B$110,2,FALSE)))</f>
        <v>1</v>
      </c>
      <c r="E101" s="28">
        <f t="shared" ca="1" si="7"/>
        <v>0</v>
      </c>
      <c r="F101" s="28">
        <f t="shared" ca="1" si="7"/>
        <v>0</v>
      </c>
      <c r="G101" s="23">
        <f t="shared" ca="1" si="8"/>
        <v>0</v>
      </c>
      <c r="H101" s="102"/>
      <c r="I101" s="23">
        <f ca="1">PRODUCT($F$6:F101)</f>
        <v>0</v>
      </c>
      <c r="J101" s="23">
        <f ca="1">(1+Adj_disc_R)^-(A101-Quotation!$B$12+1-Mort_Loading)*I101</f>
        <v>0</v>
      </c>
      <c r="K101" s="23">
        <f ca="1">PRODUCT($G$6:G101)</f>
        <v>0</v>
      </c>
      <c r="L101" s="20">
        <f ca="1">(1+Adj_disc_R)^-(A101-Quotation!$B$12+1-Mort_Loading)*K101</f>
        <v>0</v>
      </c>
      <c r="M101" s="101"/>
      <c r="N101" s="26"/>
      <c r="O101" s="26"/>
      <c r="P101" s="26"/>
    </row>
    <row r="102" spans="1:16" ht="13.2" x14ac:dyDescent="0.25">
      <c r="A102" s="14">
        <f t="shared" ca="1" si="5"/>
        <v>0</v>
      </c>
      <c r="B102" s="14">
        <f t="shared" ref="B102:B109" ca="1" si="9">IF(A102&lt;&gt;0,A102+Spouse_Diff_Ass,0)</f>
        <v>0</v>
      </c>
      <c r="C102" s="28">
        <f ca="1">IF(OR(A102=0,C101=1),1,IF(Quotation!$B$2=Quotation!$F$5,VLOOKUP(A102,'Male Mortality'!$A$6:$B$110,2,FALSE),VLOOKUP(A102,'Female Mortality'!$A$6:$B$110,2,FALSE)))</f>
        <v>1</v>
      </c>
      <c r="D102" s="28">
        <f ca="1">IF(OR(B102=0,D101=1),1,IF(Quotation!$B$2=Quotation!$F$5,VLOOKUP(B102,'Female Mortality'!$A$6:$B$110,2,FALSE),VLOOKUP(B102,'Male Mortality'!$A$6:$B$110,2,FALSE)))</f>
        <v>1</v>
      </c>
      <c r="E102" s="28">
        <f t="shared" ca="1" si="7"/>
        <v>0</v>
      </c>
      <c r="F102" s="28">
        <f t="shared" ca="1" si="7"/>
        <v>0</v>
      </c>
      <c r="G102" s="23">
        <f t="shared" ca="1" si="8"/>
        <v>0</v>
      </c>
      <c r="H102" s="102"/>
      <c r="I102" s="23">
        <f ca="1">PRODUCT($F$6:F102)</f>
        <v>0</v>
      </c>
      <c r="J102" s="23">
        <f ca="1">(1+Adj_disc_R)^-(A102-Quotation!$B$12+1-Mort_Loading)*I102</f>
        <v>0</v>
      </c>
      <c r="K102" s="23">
        <f ca="1">PRODUCT($G$6:G102)</f>
        <v>0</v>
      </c>
      <c r="L102" s="20">
        <f ca="1">(1+Adj_disc_R)^-(A102-Quotation!$B$12+1-Mort_Loading)*K102</f>
        <v>0</v>
      </c>
      <c r="M102" s="101"/>
      <c r="N102" s="26"/>
      <c r="O102" s="26"/>
      <c r="P102" s="26"/>
    </row>
    <row r="103" spans="1:16" ht="13.2" x14ac:dyDescent="0.25">
      <c r="A103" s="14">
        <f t="shared" ca="1" si="5"/>
        <v>0</v>
      </c>
      <c r="B103" s="14">
        <f t="shared" ca="1" si="9"/>
        <v>0</v>
      </c>
      <c r="C103" s="28">
        <f ca="1">IF(OR(A103=0,C102=1),1,IF(Quotation!$B$2=Quotation!$F$5,VLOOKUP(A103,'Male Mortality'!$A$6:$B$110,2,FALSE),VLOOKUP(A103,'Female Mortality'!$A$6:$B$110,2,FALSE)))</f>
        <v>1</v>
      </c>
      <c r="D103" s="28">
        <f ca="1">IF(OR(B103=0,D102=1),1,IF(Quotation!$B$2=Quotation!$F$5,VLOOKUP(B103,'Female Mortality'!$A$6:$B$110,2,FALSE),VLOOKUP(B103,'Male Mortality'!$A$6:$B$110,2,FALSE)))</f>
        <v>1</v>
      </c>
      <c r="E103" s="28">
        <f t="shared" ca="1" si="7"/>
        <v>0</v>
      </c>
      <c r="F103" s="28">
        <f t="shared" ca="1" si="7"/>
        <v>0</v>
      </c>
      <c r="G103" s="23">
        <f t="shared" ca="1" si="8"/>
        <v>0</v>
      </c>
      <c r="H103" s="102"/>
      <c r="I103" s="23">
        <f ca="1">PRODUCT($F$6:F103)</f>
        <v>0</v>
      </c>
      <c r="J103" s="23">
        <f ca="1">(1+Adj_disc_R)^-(A103-Quotation!$B$12+1-Mort_Loading)*I103</f>
        <v>0</v>
      </c>
      <c r="K103" s="23">
        <f ca="1">PRODUCT($G$6:G103)</f>
        <v>0</v>
      </c>
      <c r="L103" s="20">
        <f ca="1">(1+Adj_disc_R)^-(A103-Quotation!$B$12+1-Mort_Loading)*K103</f>
        <v>0</v>
      </c>
      <c r="M103" s="101"/>
      <c r="N103" s="26"/>
      <c r="O103" s="26"/>
      <c r="P103" s="26"/>
    </row>
    <row r="104" spans="1:16" ht="13.2" x14ac:dyDescent="0.25">
      <c r="A104" s="14">
        <f t="shared" ca="1" si="5"/>
        <v>0</v>
      </c>
      <c r="B104" s="14">
        <f t="shared" ca="1" si="9"/>
        <v>0</v>
      </c>
      <c r="C104" s="28">
        <f ca="1">IF(OR(A104=0,C103=1),1,IF(Quotation!$B$2=Quotation!$F$5,VLOOKUP(A104,'Male Mortality'!$A$6:$B$110,2,FALSE),VLOOKUP(A104,'Female Mortality'!$A$6:$B$110,2,FALSE)))</f>
        <v>1</v>
      </c>
      <c r="D104" s="28">
        <f ca="1">IF(OR(B104=0,D103=1),1,IF(Quotation!$B$2=Quotation!$F$5,VLOOKUP(B104,'Female Mortality'!$A$6:$B$110,2,FALSE),VLOOKUP(B104,'Male Mortality'!$A$6:$B$110,2,FALSE)))</f>
        <v>1</v>
      </c>
      <c r="E104" s="28">
        <f t="shared" ca="1" si="7"/>
        <v>0</v>
      </c>
      <c r="F104" s="28">
        <f t="shared" ca="1" si="7"/>
        <v>0</v>
      </c>
      <c r="G104" s="21"/>
      <c r="H104" s="103"/>
      <c r="I104" s="23">
        <f ca="1">PRODUCT($F$6:F104)</f>
        <v>0</v>
      </c>
      <c r="J104" s="23">
        <f ca="1">(1+Adj_disc_R)^-(A104-Quotation!$B$12+1-Mort_Loading)*I104</f>
        <v>0</v>
      </c>
      <c r="K104" s="23">
        <f ca="1">PRODUCT($G$6:G104)</f>
        <v>0</v>
      </c>
      <c r="L104" s="20">
        <f ca="1">(1+Adj_disc_R)^-(A104-Quotation!$B$12+1-Mort_Loading)*K104</f>
        <v>0</v>
      </c>
      <c r="M104" s="101"/>
      <c r="N104" s="26"/>
      <c r="O104" s="26"/>
      <c r="P104" s="26"/>
    </row>
    <row r="105" spans="1:16" ht="13.2" x14ac:dyDescent="0.25">
      <c r="A105" s="14">
        <f t="shared" ca="1" si="5"/>
        <v>0</v>
      </c>
      <c r="B105" s="14">
        <f t="shared" ca="1" si="9"/>
        <v>0</v>
      </c>
      <c r="C105" s="28">
        <f ca="1">IF(OR(A105=0,C104=1),1,IF(Quotation!$B$2=Quotation!$F$5,VLOOKUP(A105,'Male Mortality'!$A$6:$B$110,2,FALSE),VLOOKUP(A105,'Female Mortality'!$A$6:$B$110,2,FALSE)))</f>
        <v>1</v>
      </c>
      <c r="D105" s="28">
        <f ca="1">IF(OR(B105=0,D104=1),1,IF(Quotation!$B$2=Quotation!$F$5,VLOOKUP(B105,'Female Mortality'!$A$6:$B$110,2,FALSE),VLOOKUP(B105,'Male Mortality'!$A$6:$B$110,2,FALSE)))</f>
        <v>1</v>
      </c>
      <c r="E105" s="28">
        <f t="shared" ca="1" si="7"/>
        <v>0</v>
      </c>
      <c r="F105" s="28">
        <f t="shared" ca="1" si="7"/>
        <v>0</v>
      </c>
      <c r="G105" s="21"/>
      <c r="H105" s="103"/>
      <c r="I105" s="23">
        <f ca="1">PRODUCT($F$6:F105)</f>
        <v>0</v>
      </c>
      <c r="J105" s="23">
        <f ca="1">(1+Adj_disc_R)^-(A105-Quotation!$B$12+1-Mort_Loading)*I105</f>
        <v>0</v>
      </c>
      <c r="K105" s="23">
        <f ca="1">PRODUCT($G$6:G105)</f>
        <v>0</v>
      </c>
      <c r="L105" s="20">
        <f ca="1">(1+Adj_disc_R)^-(A105-Quotation!$B$12+1-Mort_Loading)*K105</f>
        <v>0</v>
      </c>
      <c r="M105" s="101"/>
      <c r="N105" s="26"/>
      <c r="O105" s="26"/>
      <c r="P105" s="26"/>
    </row>
    <row r="106" spans="1:16" ht="13.2" x14ac:dyDescent="0.25">
      <c r="A106" s="14">
        <f t="shared" ca="1" si="5"/>
        <v>0</v>
      </c>
      <c r="B106" s="14">
        <f t="shared" ca="1" si="9"/>
        <v>0</v>
      </c>
      <c r="C106" s="28">
        <f ca="1">IF(OR(A106=0,C105=1),1,IF(Quotation!$B$2=Quotation!$F$5,VLOOKUP(A106,'Male Mortality'!$A$6:$B$110,2,FALSE),VLOOKUP(A106,'Female Mortality'!$A$6:$B$110,2,FALSE)))</f>
        <v>1</v>
      </c>
      <c r="D106" s="28">
        <f ca="1">IF(OR(B106=0,D105=1),1,IF(Quotation!$B$2=Quotation!$F$5,VLOOKUP(B106,'Female Mortality'!$A$6:$B$110,2,FALSE),VLOOKUP(B106,'Male Mortality'!$A$6:$B$110,2,FALSE)))</f>
        <v>1</v>
      </c>
      <c r="E106" s="28">
        <f t="shared" ca="1" si="7"/>
        <v>0</v>
      </c>
      <c r="F106" s="28">
        <f t="shared" ca="1" si="7"/>
        <v>0</v>
      </c>
      <c r="G106" s="21"/>
      <c r="H106" s="103"/>
      <c r="I106" s="23">
        <f ca="1">PRODUCT($F$6:F106)</f>
        <v>0</v>
      </c>
      <c r="J106" s="23">
        <f ca="1">(1+Adj_disc_R)^-(A106-Quotation!$B$12+1-Mort_Loading)*I106</f>
        <v>0</v>
      </c>
      <c r="K106" s="23">
        <f ca="1">PRODUCT($G$6:G106)</f>
        <v>0</v>
      </c>
      <c r="L106" s="20">
        <f ca="1">(1+Adj_disc_R)^-(A106-Quotation!$B$12+1-Mort_Loading)*K106</f>
        <v>0</v>
      </c>
      <c r="M106" s="101"/>
      <c r="N106" s="26"/>
      <c r="O106" s="26"/>
      <c r="P106" s="26"/>
    </row>
    <row r="107" spans="1:16" ht="13.2" x14ac:dyDescent="0.25">
      <c r="A107" s="14">
        <f t="shared" ca="1" si="5"/>
        <v>0</v>
      </c>
      <c r="B107" s="14">
        <f t="shared" ca="1" si="9"/>
        <v>0</v>
      </c>
      <c r="C107" s="28">
        <f ca="1">IF(OR(A107=0,C106=1),1,IF(Quotation!$B$2=Quotation!$F$5,VLOOKUP(A107,'Male Mortality'!$A$6:$B$110,2,FALSE),VLOOKUP(A107,'Female Mortality'!$A$6:$B$110,2,FALSE)))</f>
        <v>1</v>
      </c>
      <c r="D107" s="28">
        <f ca="1">IF(OR(B107=0,D106=1),1,IF(Quotation!$B$2=Quotation!$F$5,VLOOKUP(B107,'Female Mortality'!$A$6:$B$110,2,FALSE),VLOOKUP(B107,'Male Mortality'!$A$6:$B$110,2,FALSE)))</f>
        <v>1</v>
      </c>
      <c r="E107" s="28">
        <f t="shared" ca="1" si="7"/>
        <v>0</v>
      </c>
      <c r="F107" s="28">
        <f t="shared" ca="1" si="7"/>
        <v>0</v>
      </c>
      <c r="G107" s="21"/>
      <c r="H107" s="103"/>
      <c r="I107" s="23">
        <f ca="1">PRODUCT($F$6:F107)</f>
        <v>0</v>
      </c>
      <c r="J107" s="23">
        <f ca="1">(1+Adj_disc_R)^-(A107-Quotation!$B$12+1-Mort_Loading)*I107</f>
        <v>0</v>
      </c>
      <c r="K107" s="23">
        <f ca="1">PRODUCT($G$6:G107)</f>
        <v>0</v>
      </c>
      <c r="L107" s="20">
        <f ca="1">(1+Adj_disc_R)^-(A107-Quotation!$B$12+1-Mort_Loading)*K107</f>
        <v>0</v>
      </c>
      <c r="M107" s="101"/>
      <c r="N107" s="26"/>
      <c r="O107" s="26"/>
      <c r="P107" s="26"/>
    </row>
    <row r="108" spans="1:16" ht="13.2" x14ac:dyDescent="0.25">
      <c r="A108" s="14">
        <f t="shared" ca="1" si="5"/>
        <v>0</v>
      </c>
      <c r="B108" s="14">
        <f t="shared" ca="1" si="9"/>
        <v>0</v>
      </c>
      <c r="C108" s="28">
        <f ca="1">IF(OR(A108=0,C107=1),1,IF(Quotation!$B$2=Quotation!$F$5,VLOOKUP(A108,'Male Mortality'!$A$6:$B$110,2,FALSE),VLOOKUP(A108,'Female Mortality'!$A$6:$B$110,2,FALSE)))</f>
        <v>1</v>
      </c>
      <c r="D108" s="28">
        <f ca="1">IF(OR(B108=0,D107=1),1,IF(Quotation!$B$2=Quotation!$F$5,VLOOKUP(B108,'Female Mortality'!$A$6:$B$110,2,FALSE),VLOOKUP(B108,'Male Mortality'!$A$6:$B$110,2,FALSE)))</f>
        <v>1</v>
      </c>
      <c r="E108" s="28">
        <f t="shared" ca="1" si="7"/>
        <v>0</v>
      </c>
      <c r="F108" s="28">
        <f t="shared" ca="1" si="7"/>
        <v>0</v>
      </c>
      <c r="G108" s="22"/>
      <c r="H108" s="101"/>
      <c r="I108" s="23">
        <f ca="1">PRODUCT($F$6:F108)</f>
        <v>0</v>
      </c>
      <c r="J108" s="23">
        <f ca="1">(1+Adj_disc_R)^-(A108-Quotation!$B$12+1-Mort_Loading)*I108</f>
        <v>0</v>
      </c>
      <c r="K108" s="23">
        <f ca="1">PRODUCT($G$6:G108)</f>
        <v>0</v>
      </c>
      <c r="L108" s="20">
        <f ca="1">(1+Adj_disc_R)^-(A108-Quotation!$B$12+1-Mort_Loading)*K108</f>
        <v>0</v>
      </c>
      <c r="M108" s="101"/>
      <c r="N108" s="26"/>
      <c r="O108" s="26"/>
      <c r="P108" s="26"/>
    </row>
    <row r="109" spans="1:16" ht="13.2" x14ac:dyDescent="0.25">
      <c r="A109" s="14">
        <f t="shared" ca="1" si="5"/>
        <v>0</v>
      </c>
      <c r="B109" s="14">
        <f t="shared" ca="1" si="9"/>
        <v>0</v>
      </c>
      <c r="C109" s="28">
        <f ca="1">IF(OR(A109=0,C108=1),1,IF(Quotation!$B$2=Quotation!$F$5,VLOOKUP(A109,'Male Mortality'!$A$6:$B$110,2,FALSE),VLOOKUP(A109,'Female Mortality'!$A$6:$B$110,2,FALSE)))</f>
        <v>1</v>
      </c>
      <c r="D109" s="28">
        <f ca="1">IF(OR(B109=0,D108=1),1,IF(Quotation!$B$2=Quotation!$F$5,VLOOKUP(B109,'Female Mortality'!$A$6:$B$110,2,FALSE),VLOOKUP(B109,'Male Mortality'!$A$6:$B$110,2,FALSE)))</f>
        <v>1</v>
      </c>
      <c r="E109" s="28">
        <f t="shared" ca="1" si="7"/>
        <v>0</v>
      </c>
      <c r="F109" s="28">
        <f t="shared" ca="1" si="7"/>
        <v>0</v>
      </c>
      <c r="G109" s="22"/>
      <c r="H109" s="101"/>
      <c r="I109" s="23">
        <f ca="1">PRODUCT($F$6:F109)</f>
        <v>0</v>
      </c>
      <c r="J109" s="23">
        <f ca="1">(1+Adj_disc_R)^-(A109-Quotation!$B$12+1-Mort_Loading)*I109</f>
        <v>0</v>
      </c>
      <c r="K109" s="23">
        <f ca="1">PRODUCT($G$6:G109)</f>
        <v>0</v>
      </c>
      <c r="L109" s="20">
        <f ca="1">(1+Adj_disc_R)^-(A109-Quotation!$B$12+1-Mort_Loading)*K109</f>
        <v>0</v>
      </c>
      <c r="M109" s="101"/>
      <c r="N109" s="26"/>
      <c r="O109" s="26"/>
      <c r="P109" s="26"/>
    </row>
    <row r="110" spans="1:16" ht="13.2" x14ac:dyDescent="0.25">
      <c r="L110" s="20"/>
      <c r="M110" s="101"/>
      <c r="N110" s="26"/>
      <c r="O110" s="26"/>
      <c r="P110" s="26"/>
    </row>
    <row r="111" spans="1:16" ht="13.2" x14ac:dyDescent="0.25">
      <c r="N111" s="26"/>
      <c r="O111" s="26"/>
      <c r="P111" s="26"/>
    </row>
    <row r="112" spans="1:16" ht="13.2" x14ac:dyDescent="0.25"/>
    <row r="113" ht="13.2" x14ac:dyDescent="0.25"/>
    <row r="114" ht="13.2" x14ac:dyDescent="0.25"/>
    <row r="115" ht="13.2" x14ac:dyDescent="0.25"/>
    <row r="116" ht="13.2" x14ac:dyDescent="0.25"/>
    <row r="117" ht="13.2" x14ac:dyDescent="0.25"/>
    <row r="118" ht="13.2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9</vt:i4>
      </vt:variant>
      <vt:variant>
        <vt:lpstr>Plages nommées</vt:lpstr>
      </vt:variant>
      <vt:variant>
        <vt:i4>16</vt:i4>
      </vt:variant>
    </vt:vector>
  </HeadingPairs>
  <TitlesOfParts>
    <vt:vector size="25" baseType="lpstr">
      <vt:lpstr>ModelBrief&amp;Definitions</vt:lpstr>
      <vt:lpstr>Basis</vt:lpstr>
      <vt:lpstr>Quotation</vt:lpstr>
      <vt:lpstr>Pricing</vt:lpstr>
      <vt:lpstr>Male Mortality</vt:lpstr>
      <vt:lpstr>Female Mortality</vt:lpstr>
      <vt:lpstr>Commutation</vt:lpstr>
      <vt:lpstr>Commexpense</vt:lpstr>
      <vt:lpstr>CommSpouse</vt:lpstr>
      <vt:lpstr>Adj_disc_R</vt:lpstr>
      <vt:lpstr>Adj_Inf_Disc_Rat</vt:lpstr>
      <vt:lpstr>Comm_Rate</vt:lpstr>
      <vt:lpstr>Escal_Rate</vt:lpstr>
      <vt:lpstr>Expl_Inf_Rate</vt:lpstr>
      <vt:lpstr>Guar_Per</vt:lpstr>
      <vt:lpstr>Initial_Exp</vt:lpstr>
      <vt:lpstr>Inv_Return</vt:lpstr>
      <vt:lpstr>M_Adj_Disc_R</vt:lpstr>
      <vt:lpstr>Mnthly_Conv_Inv_R</vt:lpstr>
      <vt:lpstr>Mort_Loading</vt:lpstr>
      <vt:lpstr>Mthly_Adj_Int_R</vt:lpstr>
      <vt:lpstr>Profit_Mar</vt:lpstr>
      <vt:lpstr>Ren_Fix_Exp</vt:lpstr>
      <vt:lpstr>Spouse_Diff_Ass</vt:lpstr>
      <vt:lpstr>Var_Expperannuity</vt:lpstr>
    </vt:vector>
  </TitlesOfParts>
  <Company>Leadway Assurance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hr-intern@leadway.com</dc:creator>
  <cp:lastModifiedBy>Idriss Olivier Bado</cp:lastModifiedBy>
  <dcterms:created xsi:type="dcterms:W3CDTF">2011-03-30T10:59:41Z</dcterms:created>
  <dcterms:modified xsi:type="dcterms:W3CDTF">2021-07-06T08:36:49Z</dcterms:modified>
</cp:coreProperties>
</file>