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reigni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<sst xmlns="http://schemas.openxmlformats.org/spreadsheetml/2006/main" count="1881" uniqueCount="1168">
  <si>
    <t xml:space="preserve">Art</t>
  </si>
  <si>
    <t xml:space="preserve">Beteiligte Gruppen</t>
  </si>
  <si>
    <t xml:space="preserve">Ereignis</t>
  </si>
  <si>
    <t xml:space="preserve">Kurztitel</t>
  </si>
  <si>
    <t xml:space="preserve">Band/Seite/Nummer</t>
  </si>
  <si>
    <t xml:space="preserve">Friedensverträge-DB</t>
  </si>
  <si>
    <t xml:space="preserve">Beteiligte Person</t>
  </si>
  <si>
    <t xml:space="preserve">Ort</t>
  </si>
  <si>
    <t xml:space="preserve">Jahr Start</t>
  </si>
  <si>
    <t xml:space="preserve">Jahr Ende</t>
  </si>
  <si>
    <t xml:space="preserve">Datum</t>
  </si>
  <si>
    <t xml:space="preserve">Kommentar</t>
  </si>
  <si>
    <t xml:space="preserve">Anmerkungen</t>
  </si>
  <si>
    <t xml:space="preserve">Ereignis, übergeordnet/anlässlich von</t>
  </si>
  <si>
    <t xml:space="preserve">Beteiligte Länder</t>
  </si>
  <si>
    <t xml:space="preserve">Bearbeiter</t>
  </si>
  <si>
    <t xml:space="preserve">Bearbeitungsstatus</t>
  </si>
  <si>
    <t xml:space="preserve">Ausstellungstext</t>
  </si>
  <si>
    <t xml:space="preserve">Ereignis in Ausstellung</t>
  </si>
  <si>
    <t xml:space="preserve">Objekte mit diesem Ereignis</t>
  </si>
  <si>
    <t xml:space="preserve">Zugehörige Ereignisse/Anlässe</t>
  </si>
  <si>
    <t xml:space="preserve">Handels- und Schiffahrtsvertrag von Rijswijk</t>
  </si>
  <si>
    <t xml:space="preserve">http://www.ieg-friedensvertraege.de/treaty/t-8-1-de.html</t>
  </si>
  <si>
    <t xml:space="preserve">Rijswijk</t>
  </si>
  <si>
    <t xml:space="preserve">Friedensverträge von Rijswijk</t>
  </si>
  <si>
    <t xml:space="preserve">Republik der Vereinigten Niederlande
Königreich Frankreich</t>
  </si>
  <si>
    <t xml:space="preserve">Chiara Pelliccia/Anna Lisa Schwartz</t>
  </si>
  <si>
    <t xml:space="preserve">Fortgeschritten</t>
  </si>
  <si>
    <t xml:space="preserve">Zeitstrahl</t>
  </si>
  <si>
    <t xml:space="preserve">35. 9.K.26.6
M/2257
Hs 864_(2)
Ms. Q544 Bk51.1
NG-VG-1-1769
74.C.16(3)</t>
  </si>
  <si>
    <t xml:space="preserve">http://friedensbilder.gnm.de/content/frieden_object5b297
http://friedensbilder.gnm.de/content/frieden_object5b371
http://friedensbilder.gnm.de/content/frieden_object1b2ad
http://friedensbilder.gnm.de/content/frieden_object869ac
http://friedensbilder.gnm.de/content/frieden_object12d8b
http://friedensbilder.gnm.de/content/frieden_object19d34</t>
  </si>
  <si>
    <t xml:space="preserve">Friedensschluss</t>
  </si>
  <si>
    <t xml:space="preserve">Brandenburg
Sachsen</t>
  </si>
  <si>
    <t xml:space="preserve">Jüterboger Vergleich</t>
  </si>
  <si>
    <t xml:space="preserve">Ollmann-Kösling, 1996
Groten/Hagemann, 2011</t>
  </si>
  <si>
    <t xml:space="preserve">Jüterbog</t>
  </si>
  <si>
    <t xml:space="preserve">Jülich-Klevischer Erbfolgestreit</t>
  </si>
  <si>
    <t xml:space="preserve">Marius Wittke</t>
  </si>
  <si>
    <t xml:space="preserve">H: T 611.4° Helmst. (4)
Pon Vc 3232, QK</t>
  </si>
  <si>
    <t xml:space="preserve">http://friedensbilder.gnm.de/content/frieden_object298a3
http://friedensbilder.gnm.de/content/frieden_object60250</t>
  </si>
  <si>
    <t xml:space="preserve">Waffenstillstandsvertrag </t>
  </si>
  <si>
    <t xml:space="preserve">Vertrag von Stuhmsdorf</t>
  </si>
  <si>
    <t xml:space="preserve">Pistohlkors 1994
Sundberg 2002
Seitz / Rosengren 1944
Frost 2000</t>
  </si>
  <si>
    <t xml:space="preserve">S. 188–194
S. 241–242
S. 29f</t>
  </si>
  <si>
    <t xml:space="preserve">http://www.ieg-friedensvertraege.de/treaty/t-108-1-de.html</t>
  </si>
  <si>
    <t xml:space="preserve">Oxenstierna, Axel
</t>
  </si>
  <si>
    <t xml:space="preserve">Stuhmsdorf (heute Sztumska Wieœ)</t>
  </si>
  <si>
    <t xml:space="preserve">Schwedisch-Polnische Kriege</t>
  </si>
  <si>
    <t xml:space="preserve">Polen-Litauen
Königreich Schweden</t>
  </si>
  <si>
    <t xml:space="preserve">Anna Lisa Schwartz, Marius Wittke</t>
  </si>
  <si>
    <t xml:space="preserve">Fertigstellung</t>
  </si>
  <si>
    <t xml:space="preserve">Xb 9350
Med 14504</t>
  </si>
  <si>
    <t xml:space="preserve">http://friedensbilder.gnm.de/content/frieden_object29b3f
http://friedensbilder.gnm.de/content/frieden_object12a84</t>
  </si>
  <si>
    <t xml:space="preserve">Nürnberger Friedensexekutionskongress</t>
  </si>
  <si>
    <t xml:space="preserve">Behr 1998
Oschmann 1991</t>
  </si>
  <si>
    <t xml:space="preserve">Piccolomini, Ottavio
Wrangel, Carl Gustaf
Karl Gustav X., Schweden, König
Heher, Georg Achatz
Thumbshirn, Wolf Konrad von
Carpzov, August
Stenglin, Zacharias
Blumenthal, Joachim Friedrich von
Erskein, Alexander
Gloxin, David
Mylius, Hermann
Alvensleben, Gebhard von
Guericke, Otto von
Bülow, Barthold Hartwig von
Palbitzky, Matthias
Francke, Johannes
Busch, Cornelius von dem
</t>
  </si>
  <si>
    <t xml:space="preserve">Nürnberg</t>
  </si>
  <si>
    <t xml:space="preserve">Dreißigjähriger Krieg</t>
  </si>
  <si>
    <t xml:space="preserve">Königreich Frankreich
Königreich Schweden
Heiliges Römisches Reich </t>
  </si>
  <si>
    <t xml:space="preserve">
Med Merkel 1.5.9
GE 44-0110:113 (20)
Xb 5883 (1)
Hist 8° 01392-1393 (23)
A: 145.4 Theol. (3)
A: 145.4 Theol. (5)
Hist.Germ.C.584,48
2005 A 3754(9)
IH245</t>
  </si>
  <si>
    <t xml:space="preserve">http://friedensbilder.gnm.de/content/frieden_object32c68
http://friedensbilder.gnm.de/content/frieden_object6e9a2
http://friedensbilder.gnm.de/content/frieden_object103deb
http://friedensbilder.gnm.de/content/frieden_object177608
http://friedensbilder.gnm.de/content/frieden_object1029d4
http://friedensbilder.gnm.de/content/frieden_object102aec
http://friedensbilder.gnm.de/content/frieden_object102d2e
http://friedensbilder.gnm.de/content/frieden_object102a54
http://friedensbilder.gnm.de/content/frieden_object102d4a
http://friedensbilder.gnm.de/content/frieden_object2ebc9</t>
  </si>
  <si>
    <t xml:space="preserve">http://friedensbilder.gnm.de/content/frieden_peace_event83d1b
http://friedensbilder.gnm.de/content/frieden_peace_event19748b
http://friedensbilder.gnm.de/content/frieden_peace_event9eee4
http://friedensbilder.gnm.de/content/frieden_peace_eventb0b82
http://friedensbilder.gnm.de/content/frieden_peace_evente7934
http://friedensbilder.gnm.de/content/frieden_peace_event14e543
http://friedensbilder.gnm.de/content/frieden_peace_event14fc60
http://friedensbilder.gnm.de/content/frieden_peace_event14fe74
http://friedensbilder.gnm.de/content/frieden_peace_event1bb037</t>
  </si>
  <si>
    <t xml:space="preserve">Nürnberg
Reutlingen</t>
  </si>
  <si>
    <t xml:space="preserve">Confessio Augustana</t>
  </si>
  <si>
    <t xml:space="preserve">Kohls 1980
Lohse 1980
Iserloh / Hallensleben 1980
Maurer 1976–1978
Ausst. Kat. Augsburg 1980
Bornkamm 1956</t>
  </si>
  <si>
    <t xml:space="preserve">
Melanchthon, Philipp
Luther, Martin
Georg, Brandenburg-Ansbach, Markgraf
</t>
  </si>
  <si>
    <t xml:space="preserve">Augsburg</t>
  </si>
  <si>
    <t xml:space="preserve">http://d-nb.info/gnd/120849461&amp;nbsp;und&amp;nbsp;http://d-nb.info/gnd/11859382X&amp;nbsp;konnten nicht über die GND-Verknüpfung hinterlegt werden.Lösungssuche läuft (Peggy- 29.8.16)</t>
  </si>
  <si>
    <t xml:space="preserve">Anna Lisa Schwartz</t>
  </si>
  <si>
    <t xml:space="preserve">http://friedensbilder.gnm.de/content/frieden_peace_event83cbb
http://friedensbilder.gnm.de/content/frieden_peace_event843c3</t>
  </si>
  <si>
    <t xml:space="preserve">Präliminarfrieden</t>
  </si>
  <si>
    <t xml:space="preserve">Friedenspräliminarien von Breslau</t>
  </si>
  <si>
    <t xml:space="preserve">http://www.ieg-friedensvertraege.de/treaty/t-2213-1-de.html</t>
  </si>
  <si>
    <t xml:space="preserve">Friedrich II., Preußen, König
</t>
  </si>
  <si>
    <t xml:space="preserve">Breslau (Wroc³aw)</t>
  </si>
  <si>
    <t xml:space="preserve">Erster Schlesischer Krieg</t>
  </si>
  <si>
    <t xml:space="preserve">Österreich
Königreich Preußen</t>
  </si>
  <si>
    <t xml:space="preserve">Begonnen</t>
  </si>
  <si>
    <t xml:space="preserve">Med 1293
Med 3094
8 P GERM I, 6478 (1)
an Im 3503 (12)
AB 152988 (17)</t>
  </si>
  <si>
    <t xml:space="preserve">http://friedensbilder.gnm.de/content/frieden_object22227
http://friedensbilder.gnm.de/content/frieden_object28f38
http://friedensbilder.gnm.de/content/frieden_object1014e4
http://friedensbilder.gnm.de/content/frieden_object141cbe
http://friedensbilder.gnm.de/content/frieden_object122db7</t>
  </si>
  <si>
    <t xml:space="preserve">http://friedensbilder.gnm.de/content/frieden_peace_eventadc1e
http://friedensbilder.gnm.de/content/frieden_peace_eventd1978</t>
  </si>
  <si>
    <t xml:space="preserve">Waffenstillstand zwischen Spanien und den niederländischen Generalstaaten </t>
  </si>
  <si>
    <t xml:space="preserve">Lesaffer 2014
Dlugaiczyk 2005
Parker 1997</t>
  </si>
  <si>
    <t xml:space="preserve">http://www.ieg-friedensvertraege.de/treaty/t-945-1-de.html</t>
  </si>
  <si>
    <t xml:space="preserve">Achtzigjähriger Krieg</t>
  </si>
  <si>
    <t xml:space="preserve">Spanien
nördliche Niederlande</t>
  </si>
  <si>
    <t xml:space="preserve">HB 19102, Kapsel 1313
HB 24519, Kapsel 1313
HB 320, Kapsel 1220</t>
  </si>
  <si>
    <t xml:space="preserve">http://friedensbilder.gnm.de/content/frieden_objectc3a6
http://friedensbilder.gnm.de/content/frieden_object2ab98
http://friedensbilder.gnm.de/content/frieden_object15704</t>
  </si>
  <si>
    <t xml:space="preserve">Friedensvertrag</t>
  </si>
  <si>
    <t xml:space="preserve">Zweiter Aachener Frieden</t>
  </si>
  <si>
    <t xml:space="preserve">Kraus 1998
Poll 1971</t>
  </si>
  <si>
    <t xml:space="preserve">http://www.ieg-friedensvertraege.de/treaty/t-283-1-de.html</t>
  </si>
  <si>
    <t xml:space="preserve">Aachen</t>
  </si>
  <si>
    <t xml:space="preserve">Österreichischer Erbfolgekrieg</t>
  </si>
  <si>
    <t xml:space="preserve">Republik der Vereinigten Niederlande
Königreich Frankreich
Österreich
Königreich Preußen
Spanien
Kurfürstentum Bayern
Kurfürstentum Sachsen
Königreich Großbritannien
Russisches Kaiserreich
Republik Genua
Herzogtum Modena</t>
  </si>
  <si>
    <t xml:space="preserve">Yf 9996
DD97 D 21
MS 918, Kapsel 1430
DD90 A 33219 (9)
Theol.ev.asc.490 (1)
Med 15315</t>
  </si>
  <si>
    <t xml:space="preserve">http://friedensbilder.gnm.de/content/frieden_objectcae32
http://friedensbilder.gnm.de/content/frieden_object10174a
http://friedensbilder.gnm.de/content/frieden_object12128e
http://friedensbilder.gnm.de/content/frieden_object12307d
http://friedensbilder.gnm.de/content/frieden_object1581ef
http://friedensbilder.gnm.de/content/frieden_object222fa</t>
  </si>
  <si>
    <t xml:space="preserve">http://friedensbilder.gnm.de/content/frieden_peace_event83f16
http://friedensbilder.gnm.de/content/frieden_peace_eventeb548</t>
  </si>
  <si>
    <t xml:space="preserve">Schweden
Frankreich</t>
  </si>
  <si>
    <t xml:space="preserve">Friede von Goslar</t>
  </si>
  <si>
    <t xml:space="preserve">Reimann 1979
Bertram 2003</t>
  </si>
  <si>
    <t xml:space="preserve">64-66</t>
  </si>
  <si>
    <t xml:space="preserve">T'Serclaes, Johann Christoph
Amalie Elisabeth, Hessen-Kassel, Landgräfin 
Leopold Wilhelm, Österreich, Erzherzog 
Maximilian I., Bayern, Kurfürst</t>
  </si>
  <si>
    <t xml:space="preserve">Goslar</t>
  </si>
  <si>
    <t xml:space="preserve">Am 16. Januar 1642 wurde ein Präliminarvertrag unterzeichnet, der auch als Braunschweiger Akkord bezeichnet wird. Bei den Verhandlungen standen sich Kaiser Ferdinand III. (Vertreten durch Leopold Wilhelm von Österreich und Ottavio Piccolomini) und die Herzöge von Braunschweig und Lüneburg gegenüber. Im Zuge des Vertrages schieden die Herzöge aus dem Verband der antihabsburgischen Opposition einiger protestantischer Reichsstände aus. Die verschiedenen Linien des Hauses Braunschweig-Lüneburg hatten sich im Laufe des Dreißigjährigen Krieges uneinheitlich im Bezug auf Bündnisse mit Schweden positioniert. Das Haus Braunschweig-Lüneburg verlor außerdem das Stift Hildesheim an Kurköln, welches Tilly zunächst eingenommen, später jedoch wieder an Georg von Calenberg verloren hatte, die durch kaiserliche Truppen besetzten Gebiete im Fürstentum wurden geräumt und die braunschweig-lüneburgischen Truppen schlossen sich dem kaiserlichen Heer an. Darüber hinaus wurde eine Generalamnestie festgehalten. Alles in allem wurde der Prager Frieden durch Braunschweig-Lüneburg mit wenigen Abstrichen angenommen.Die Verhandlungen wurden aus strategischen Gründen in Goslar geführt, später aufgrund fortlaufender Kriegshandlungen in Braunschweig. Der Friedensschluss bedeutete für die Braunschweiger enorme Besitz- und damit auch Machteinbußen.Reimann 1979.FB&amp;nbsp;</t>
  </si>
  <si>
    <t xml:space="preserve">H: Q 163.2° Helmst. (186)
M: Lo 6992
Einbl. YA 8338 m
Gn Kapsel 13 (10)
G3:A29</t>
  </si>
  <si>
    <t xml:space="preserve">http://friedensbilder.gnm.de/content/frieden_object29d42
http://friedensbilder.gnm.de/content/frieden_object29e4c
http://friedensbilder.gnm.de/content/frieden_object749e8
http://friedensbilder.gnm.de/content/frieden_object1046e4
http://friedensbilder.gnm.de/content/frieden_object14e60c</t>
  </si>
  <si>
    <t xml:space="preserve">Westfälischer Friede</t>
  </si>
  <si>
    <t xml:space="preserve">Behr 1998
Kampmann 2008</t>
  </si>
  <si>
    <t xml:space="preserve">Ludwig XIV., Frankreich, König
Oxenstierna, Axel
Volmar, Isaak
Crane, Johann
Trauttmansdorff, Maximilian von
Lamberg, Johann Maximilian von
Johann Ludwig, Nassau-Hadamar, Fürst
Longueville, Henri de
Oxenstierna, Johan Axelsson
Avaux, Claude de Mesmes d'
Adler Salvius, Johan
Servien, Abel</t>
  </si>
  <si>
    <t xml:space="preserve">Münster
Osnabrück</t>
  </si>
  <si>
    <t xml:space="preserve">Königreich Frankreich
Königreich Schweden
Heiliges Römisches Reich</t>
  </si>
  <si>
    <t xml:space="preserve">Franziska Bauer, Marius Wittke</t>
  </si>
  <si>
    <t xml:space="preserve">Freigabe</t>
  </si>
  <si>
    <t xml:space="preserve">Med 2446
 Einbl. XI,3
HB 24471, Kapsel 1220
IH 241
Einbl. YA 8160 gr
Q: 153.2° Helmst. (51)
Einbl. YA 8248 m
HB 711, Kapsel 1248
N 8.2° Helmst. (19)
Pon Za 575 b/2, QK
Ebl. 20.020
M: Lo 400 (1)
Alv.: Lf 107 (15)
8 P GERM I, 6461 (36)
Einbl. V,8 a-107
H: T 317.4° Helmst. (56)
Yq 4661
A: 65.5 Pol.
Pon Vc 4580, QK
Einbl. XI,255
HB 491, Kapsel 1220
Pon Vc 3492, QK
Xb 1898
HB 14259, Kapsel 1220
Pon Vc 3496, QK
M: Lo Kapsel 9 (29)
HB 6350, Kapsel 1220
HB 24234, Kapsel 1249
HB 24240, Kapsel 1249
8 P DRAM III, 940
M: Lo 402
Gl 488
HB 25059, Kapsel 1314
HB 19792, Kapsel 1314
Med 14522
HB 14926, Kapsel 1314
Med Merkel 1.6.1
26252 Mz
Med Merkel 1.2.6
Med 14501
Med 14493
Med 4218
Med 7524
Med Merkel 2.1.5
IH 572
HB 15054, Kapsel 1220
S: Töpfer 66:9 (1)
Yc 7582-15 (1)
GE 57-0370:1 (4)
Med Merkel 1.8.12 
D.D.qt.123
Med Merkel 1.1.23
Hist.Germ.C.579,30
GE 44-0110:113 (11)
GE 44-0110:113 (12)
GE 44-0110:113 (13)
GE 44-0110:113 (14)
GE 44-0110:113 (15)
GE 44-0110:113 (16)
GE 44-0110:113 (17)
A: 149.7 Pol. (2)
GE 44-0110:113 (18)
GE 44-0110:113 (20)
GE 44-0110:113 (21)
GE 44-0140:2,38
Pon Vc 4553, QK
A: 65.11 Poet.
A: 40.5 Rhet.
 A: 380.4 Quod. (1)
916373 4 Hom. 1616 (1)
LP P 8° III, 00019 (02)
221.8 Theol.
Hist.Germ.C.583,3
Rar. Libr. Ven. 43_
RP-P-1926-236
Graph. A1: 1061</t>
  </si>
  <si>
    <t xml:space="preserve">http://friedensbilder.gnm.de/content/frieden_object12dbe
http://friedensbilder.gnm.de/content/frieden_object2e9d0
http://friedensbilder.gnm.de/content/frieden_object2d72e
http://friedensbilder.gnm.de/content/frieden_object24fb2
http://friedensbilder.gnm.de/content/frieden_object2eb08
http://friedensbilder.gnm.de/content/frieden_object29fe1
http://friedensbilder.gnm.de/content/frieden_object2eb29
http://friedensbilder.gnm.de/content/frieden_object058e
http://friedensbilder.gnm.de/content/frieden_object29e7f
http://friedensbilder.gnm.de/content/frieden_object74407
http://friedensbilder.gnm.de/content/frieden_object65811
http://friedensbilder.gnm.de/content/frieden_object2eb4d
http://friedensbilder.gnm.de/content/frieden_object2eb9f
http://friedensbilder.gnm.de/content/frieden_object2eb79
http://friedensbilder.gnm.de/content/frieden_object748cd
http://friedensbilder.gnm.de/content/frieden_object3062c
http://friedensbilder.gnm.de/content/frieden_object30651
http://friedensbilder.gnm.de/content/frieden_object2f9b3
http://friedensbilder.gnm.de/content/frieden_object7491f
http://friedensbilder.gnm.de/content/frieden_object444a3
http://friedensbilder.gnm.de/content/frieden_object2aed1
http://friedensbilder.gnm.de/content/frieden_object749a3
http://friedensbilder.gnm.de/content/frieden_object30779
http://friedensbilder.gnm.de/content/frieden_objecta4dcd
http://friedensbilder.gnm.de/content/frieden_object306f1
http://friedensbilder.gnm.de/content/frieden_object3079e
http://friedensbilder.gnm.de/content/frieden_object2dcab
http://friedensbilder.gnm.de/content/frieden_object84bb3
http://friedensbilder.gnm.de/content/frieden_object84b83
http://friedensbilder.gnm.de/content/frieden_object31c3d
http://friedensbilder.gnm.de/content/frieden_objectb76a5
http://friedensbilder.gnm.de/content/frieden_object3392f
http://friedensbilder.gnm.de/content/frieden_object2aef7
http://friedensbilder.gnm.de/content/frieden_object2e052
http://friedensbilder.gnm.de/content/frieden_object5ae80
http://friedensbilder.gnm.de/content/frieden_object2e028
http://friedensbilder.gnm.de/content/frieden_object5acac
http://friedensbilder.gnm.de/content/frieden_object472ad
http://friedensbilder.gnm.de/content/frieden_object6ec24
http://friedensbilder.gnm.de/content/frieden_object5b6f7
http://friedensbilder.gnm.de/content/frieden_object5f27f
http://friedensbilder.gnm.de/content/frieden_object693c0
http://friedensbilder.gnm.de/content/frieden_object5b62a
http://friedensbilder.gnm.de/content/frieden_object5b473
http://friedensbilder.gnm.de/content/frieden_objecte5618
http://friedensbilder.gnm.de/content/frieden_object2dcca
http://friedensbilder.gnm.de/content/frieden_objecte6937
http://friedensbilder.gnm.de/content/frieden_objecte7cb5
http://friedensbilder.gnm.de/content/frieden_objecte7d61
http://friedensbilder.gnm.de/content/frieden_object6ad8d
http://friedensbilder.gnm.de/content/frieden_objecteadf8
http://friedensbilder.gnm.de/content/frieden_object6e9e0
http://friedensbilder.gnm.de/content/frieden_objectd7db4
http://friedensbilder.gnm.de/content/frieden_objectfffbe
http://friedensbilder.gnm.de/content/frieden_object100006
http://friedensbilder.gnm.de/content/frieden_object10004f
http://friedensbilder.gnm.de/content/frieden_object100098
http://friedensbilder.gnm.de/content/frieden_object1000e1
http://friedensbilder.gnm.de/content/frieden_object100128
http://friedensbilder.gnm.de/content/frieden_object100171
http://friedensbilder.gnm.de/content/frieden_object103c05
http://friedensbilder.gnm.de/content/frieden_object103d57
http://friedensbilder.gnm.de/content/frieden_object103deb
http://friedensbilder.gnm.de/content/frieden_object103e36
http://friedensbilder.gnm.de/content/frieden_object101413
http://friedensbilder.gnm.de/content/frieden_objectd7e80
http://friedensbilder.gnm.de/content/frieden_object177731
http://friedensbilder.gnm.de/content/frieden_object177ff5
http://friedensbilder.gnm.de/content/frieden_object18fa3c
http://friedensbilder.gnm.de/content/frieden_object14854e
http://friedensbilder.gnm.de/content/frieden_objectd7e9c
http://friedensbilder.gnm.de/content/frieden_object103220
http://friedensbilder.gnm.de/content/frieden_objectd7fa5
http://friedensbilder.gnm.de/content/frieden_object1b3ba5
http://friedensbilder.gnm.de/content/frieden_object160fd
http://friedensbilder.gnm.de/content/frieden_object109c2</t>
  </si>
  <si>
    <t xml:space="preserve">http://friedensbilder.gnm.de/content/frieden_peace_event845c7
http://friedensbilder.gnm.de/content/frieden_peace_eventac3c5
http://friedensbilder.gnm.de/content/frieden_peace_eventb2a2a
http://friedensbilder.gnm.de/content/frieden_peace_eventb6753
http://friedensbilder.gnm.de/content/frieden_peace_eventb6d84
http://friedensbilder.gnm.de/content/frieden_peace_eventc158e
http://friedensbilder.gnm.de/content/frieden_peace_event14f803
http://friedensbilder.gnm.de/content/frieden_peace_event15fcda</t>
  </si>
  <si>
    <t xml:space="preserve">Frieden von Belgrad</t>
  </si>
  <si>
    <t xml:space="preserve">Neipperg, Wilhelm Reinhard von
Mavrocordat, Constantin
Momartz, Caspar Ludwig</t>
  </si>
  <si>
    <t xml:space="preserve">Belgrad</t>
  </si>
  <si>
    <t xml:space="preserve">Österreich
Osmanisches Reich</t>
  </si>
  <si>
    <t xml:space="preserve">Friedensvertrag von Belgrad, 1739</t>
  </si>
  <si>
    <t xml:space="preserve">Russisch-Österreichischer Türkenkrieg</t>
  </si>
  <si>
    <t xml:space="preserve">Osmanisches Reich</t>
  </si>
  <si>
    <t xml:space="preserve">IV a
HBFC 6190 
Div.G.fol.304
208</t>
  </si>
  <si>
    <t xml:space="preserve">http://friedensbilder.gnm.de/content/frieden_object59dec
http://friedensbilder.gnm.de/content/frieden_objectea3d6
http://friedensbilder.gnm.de/content/frieden_objecteb076
http://friedensbilder.gnm.de/content/frieden_object17cff5</t>
  </si>
  <si>
    <t xml:space="preserve">http://friedensbilder.gnm.de/content/frieden_peace_eventd189b</t>
  </si>
  <si>
    <t xml:space="preserve">Frieden von Candia</t>
  </si>
  <si>
    <t xml:space="preserve">Muhammad IV., Osmanisches Reich, Sultan
Morosini, Francesco
Ibrahim, Osmanisches Reich, Sultan</t>
  </si>
  <si>
    <t xml:space="preserve">Candia (Heute Iraklio)</t>
  </si>
  <si>
    <t xml:space="preserve">Osmanisches Reich
Republik Venedig</t>
  </si>
  <si>
    <t xml:space="preserve">MUSICA 377
Rar. Libr. Ven. 43_</t>
  </si>
  <si>
    <t xml:space="preserve">http://friedensbilder.gnm.de/content/frieden_object354c9
http://friedensbilder.gnm.de/content/frieden_object1b3ba5</t>
  </si>
  <si>
    <t xml:space="preserve">Religionsfrieden</t>
  </si>
  <si>
    <t xml:space="preserve">Reichsstände</t>
  </si>
  <si>
    <t xml:space="preserve">Augsburger Religionsfrieden</t>
  </si>
  <si>
    <t xml:space="preserve">Gotthard 2004
Schilling / Smolinsky 2007
Graf / Wartenberg / Winter 2006
Schilling 2005
Gotthard 2005</t>
  </si>
  <si>
    <t xml:space="preserve">Heiliges Römisches Reich</t>
  </si>
  <si>
    <t xml:space="preserve">Anna Lisa Schwartz </t>
  </si>
  <si>
    <t xml:space="preserve">HB 24234, Kapsel 1249</t>
  </si>
  <si>
    <t xml:space="preserve">http://friedensbilder.gnm.de/content/frieden_object84bb3</t>
  </si>
  <si>
    <t xml:space="preserve">http://friedensbilder.gnm.de/content/frieden_peace_event83abf
http://friedensbilder.gnm.de/content/frieden_peace_event10a93e
http://friedensbilder.gnm.de/content/frieden_peace_event1609a5</t>
  </si>
  <si>
    <t xml:space="preserve">Friede von Westminster</t>
  </si>
  <si>
    <t xml:space="preserve">Farnell 1963/64
Prakash 1997
Bassett 1997
Rebitsch 2014
Lademacher 1983
TE</t>
  </si>
  <si>
    <t xml:space="preserve">S. 148–152
Bd. VII, Sp. 647a–660a</t>
  </si>
  <si>
    <t xml:space="preserve">Cromwell, Oliver
Beverningk, Hieronijmus van
Witt, Johan de
Nieupoort, Willem
Perre, Johannes van den
Jongestall, Allart Pieter van 
Lawrence, Henry
Lambert, John</t>
  </si>
  <si>
    <t xml:space="preserve">Westminster</t>
  </si>
  <si>
    <t xml:space="preserve">Erster Englisch-Niederländischer Krieg </t>
  </si>
  <si>
    <t xml:space="preserve">Republik der Vereinigten Niederlande
Königreich England</t>
  </si>
  <si>
    <t xml:space="preserve">Med 14523
Theol. 8° 7540 YB (n.3)</t>
  </si>
  <si>
    <t xml:space="preserve">http://friedensbilder.gnm.de/content/frieden_object337c4
http://friedensbilder.gnm.de/content/frieden_object102f6a</t>
  </si>
  <si>
    <t xml:space="preserve">Jubiläumsfest</t>
  </si>
  <si>
    <t xml:space="preserve">Zweihundertjahrfeier anlässlich des Augsburger Religionsfriedens, Hamburg</t>
  </si>
  <si>
    <t xml:space="preserve">Hamburg</t>
  </si>
  <si>
    <t xml:space="preserve">Zweihundertjahrfeier anlässlich des Augsburger Religionsfriedens</t>
  </si>
  <si>
    <t xml:space="preserve">Med Merkel 1.10.23
111-1, Senat, Cl. VII Lit. Ha Nr. 4
A/246885</t>
  </si>
  <si>
    <t xml:space="preserve">http://friedensbilder.gnm.de/content/frieden_object78f83
http://friedensbilder.gnm.de/content/frieden_object199e09
http://friedensbilder.gnm.de/content/frieden_object1231fa</t>
  </si>
  <si>
    <t xml:space="preserve">Gier 2005
Flügel 2005</t>
  </si>
  <si>
    <t xml:space="preserve">S. 198–214</t>
  </si>
  <si>
    <t xml:space="preserve">http://friedensbilder.gnm.de/content/frieden_peace_event83aaa
http://friedensbilder.gnm.de/content/frieden_peace_event83c47
http://friedensbilder.gnm.de/content/frieden_peace_event83e0e
http://friedensbilder.gnm.de/content/frieden_peace_event83eb7
http://friedensbilder.gnm.de/content/frieden_peace_event1a35c9</t>
  </si>
  <si>
    <t xml:space="preserve">Zweihundertjahrfeier anlässlich des Augsburger Religionsfriedens, Nürnberg</t>
  </si>
  <si>
    <t xml:space="preserve">Med Colmar 83
Med Colmar 1896
HB 10498, Kapsel 1365</t>
  </si>
  <si>
    <t xml:space="preserve">http://friedensbilder.gnm.de/content/frieden_object184eb
http://friedensbilder.gnm.de/content/frieden_object18bfc
http://friedensbilder.gnm.de/content/frieden_object11c12</t>
  </si>
  <si>
    <t xml:space="preserve">Zweihundertjahrfeier der Confessio Augustana, Augsburg</t>
  </si>
  <si>
    <t xml:space="preserve">Galley 1930</t>
  </si>
  <si>
    <t xml:space="preserve">S. 66–75</t>
  </si>
  <si>
    <t xml:space="preserve">Zweihundertjahrfeier der Confessio Augustana</t>
  </si>
  <si>
    <t xml:space="preserve">HB 26676, Kapsel 1248a
Med 1827
2° Df 3810
28.gr.2.4
HB 15098, Kapsel 1248a</t>
  </si>
  <si>
    <t xml:space="preserve">http://friedensbilder.gnm.de/content/frieden_object11c5c
http://friedensbilder.gnm.de/content/frieden_object4cc35
http://friedensbilder.gnm.de/content/frieden_object24120
http://friedensbilder.gnm.de/content/frieden_object22468
http://friedensbilder.gnm.de/content/frieden_object11d14</t>
  </si>
  <si>
    <t xml:space="preserve">Galley 1930
Flügel 2005</t>
  </si>
  <si>
    <t xml:space="preserve">S. 45–92
S. 168–172</t>
  </si>
  <si>
    <t xml:space="preserve">A 2010/7683 (KK)
HB 23508, Kapsel 1337a
Med Colmar 124
Med 10286
18206339
Med 7234
HB 13849, Kapsel 1248a
HB 14152, Kapsel 1337a
Med Colmar 109
HB 1719, Kapsel 1241a</t>
  </si>
  <si>
    <t xml:space="preserve">http://friedensbilder.gnm.de/content/frieden_object177a5
http://friedensbilder.gnm.de/content/frieden_object11e46
http://friedensbilder.gnm.de/content/frieden_object12684
http://friedensbilder.gnm.de/content/frieden_object12973
http://friedensbilder.gnm.de/content/frieden_object12344
http://friedensbilder.gnm.de/content/frieden_object2201d
http://friedensbilder.gnm.de/content/frieden_object11df7
http://friedensbilder.gnm.de/content/frieden_object11e8f
http://friedensbilder.gnm.de/content/frieden_object123ba
http://friedensbilder.gnm.de/content/frieden_object11e68</t>
  </si>
  <si>
    <t xml:space="preserve">http://friedensbilder.gnm.de/content/frieden_peace_event83ca6
http://friedensbilder.gnm.de/content/frieden_peace_eventaa26c</t>
  </si>
  <si>
    <t xml:space="preserve">Friedensfest</t>
  </si>
  <si>
    <t xml:space="preserve">Friedensfest am 14. Juli in Nürnberg nach Unterzeichnung des Hauptrezesses</t>
  </si>
  <si>
    <t xml:space="preserve">Laufhütte 1998
Theatrum Europaeum</t>
  </si>
  <si>
    <t xml:space="preserve">S. 351–356
Sp. 1071b–1082a </t>
  </si>
  <si>
    <t xml:space="preserve">Piccolomini, Ottavio
Karl Gustav X., Schweden, König</t>
  </si>
  <si>
    <t xml:space="preserve">Einbl. YA 8321 m 
HB 907, Kapsel 1220
HB 199, Kapsel 1220
HB 18231, Kapsel 1220
65.15 Poet. (1)
4°St. 569,2
HB 203, Kapsel 1219a
A: 65.15 poet (2)
HB 1676, Kapsel 1219a</t>
  </si>
  <si>
    <t xml:space="preserve">http://friedensbilder.gnm.de/content/frieden_object30682
http://friedensbilder.gnm.de/content/frieden_object2fe60
http://friedensbilder.gnm.de/content/frieden_object31ba3
http://friedensbilder.gnm.de/content/frieden_object2fb7b
http://friedensbilder.gnm.de/content/frieden_object31e45
http://friedensbilder.gnm.de/content/frieden_object3273c
http://friedensbilder.gnm.de/content/frieden_object2fc33
http://friedensbilder.gnm.de/content/frieden_object327b9
http://friedensbilder.gnm.de/content/frieden_object2d900</t>
  </si>
  <si>
    <t xml:space="preserve">Zweihundertjahrfeier anlässlich des Augsburger Religionsfriedens, Augsburg</t>
  </si>
  <si>
    <t xml:space="preserve">Med Merkel 1.3.1</t>
  </si>
  <si>
    <t xml:space="preserve">http://friedensbilder.gnm.de/content/frieden_object18d8a</t>
  </si>
  <si>
    <t xml:space="preserve">Zweihundertjahrfeier anlässlich des Augsburger Religionsfriedens, Regensburg</t>
  </si>
  <si>
    <t xml:space="preserve">Regensburg</t>
  </si>
  <si>
    <t xml:space="preserve">Med 4212</t>
  </si>
  <si>
    <t xml:space="preserve">http://friedensbilder.gnm.de/content/frieden_object78ce5</t>
  </si>
  <si>
    <t xml:space="preserve">Vorfriede</t>
  </si>
  <si>
    <t xml:space="preserve">Präliminarvertrag Frieden von Aachen 1748</t>
  </si>
  <si>
    <t xml:space="preserve">Schmidt-Rösler 2008</t>
  </si>
  <si>
    <t xml:space="preserve">S. 68</t>
  </si>
  <si>
    <t xml:space="preserve">http://www.ieg-friedensvertraege.de/treaty/t-282-1-de.html</t>
  </si>
  <si>
    <t xml:space="preserve">Èernyšëv, Pjotr G.
Robinson, Thomas
Saint-Sévérin d’Aragon, Alphonse Marie Louis de</t>
  </si>
  <si>
    <t xml:space="preserve">Republik der Vereinigten Niederlande
Königreich Frankreich
Spanien
Königreich Großbritannien
Republik Genua
Herzogtum Modena</t>
  </si>
  <si>
    <t xml:space="preserve">Gastmahl</t>
  </si>
  <si>
    <t xml:space="preserve">Schwedisches Friedensmahl im Nürnberger Rathaussaal anlässlich der Unterzeichnung des Interimsrezesses </t>
  </si>
  <si>
    <t xml:space="preserve">Oschmann 1991
Neuhaus 1995
Laufhütte 1998</t>
  </si>
  <si>
    <t xml:space="preserve">S. 243–306
S. 348–351</t>
  </si>
  <si>
    <t xml:space="preserve">Piccolomini, Ottavio
Karl Gustav X., Schweden, König
Schlippenbach, Christoff Carl
Grundherr, Ulrich
Kress, Jobst Christoph
</t>
  </si>
  <si>
    <t xml:space="preserve">Interimsrezess</t>
  </si>
  <si>
    <t xml:space="preserve">Königreich Schweden
Heiliges Römisches Reich</t>
  </si>
  <si>
    <t xml:space="preserve">8 P GERM I, 6414 (3) RARA
IH245
HB 196, Kapsel 1030a
HB 194, Kapsel 1220
Xb 1704
HB 6915, Kapsel 1220
65.15 Poet. (1)
HB 7194, Kapsel 1220
75 var. 14</t>
  </si>
  <si>
    <t xml:space="preserve">http://friedensbilder.gnm.de/content/frieden_object3a611
http://friedensbilder.gnm.de/content/frieden_object2ebc9
http://friedensbilder.gnm.de/content/frieden_object2fcc1
http://friedensbilder.gnm.de/content/frieden_object2e8ac
http://friedensbilder.gnm.de/content/frieden_object65b75
http://friedensbilder.gnm.de/content/frieden_object2f982
http://friedensbilder.gnm.de/content/frieden_object31e45
http://friedensbilder.gnm.de/content/frieden_object2e692
http://friedensbilder.gnm.de/content/frieden_object1c4f37</t>
  </si>
  <si>
    <t xml:space="preserve">Augsburger Hohes Friedensfest 1763</t>
  </si>
  <si>
    <t xml:space="preserve">Augsburger Hohes Friedensfest</t>
  </si>
  <si>
    <t xml:space="preserve">A 2010/7683 (KK)
Med 7245</t>
  </si>
  <si>
    <t xml:space="preserve">http://friedensbilder.gnm.de/content/frieden_object177a5
http://friedensbilder.gnm.de/content/frieden_object117aa7</t>
  </si>
  <si>
    <t xml:space="preserve">Ausst. Kat. Augsburg 2005</t>
  </si>
  <si>
    <t xml:space="preserve">HB 24240, Kapsel 1249
HB 6717, Kapsel 1249</t>
  </si>
  <si>
    <t xml:space="preserve">http://friedensbilder.gnm.de/content/frieden_object84b83
http://friedensbilder.gnm.de/content/frieden_objectb469</t>
  </si>
  <si>
    <t xml:space="preserve">http://friedensbilder.gnm.de/content/frieden_peace_event8454e
http://friedensbilder.gnm.de/content/frieden_peace_eventab53b
http://friedensbilder.gnm.de/content/frieden_peace_eventb261c
http://friedensbilder.gnm.de/content/frieden_peace_eventf4b64</t>
  </si>
  <si>
    <t xml:space="preserve">Kurfürstentum Sachsen, Kurfürstentum Brandenburg, Landgrafschaft Hessen</t>
  </si>
  <si>
    <t xml:space="preserve">Fürstentag zu Naumburg</t>
  </si>
  <si>
    <t xml:space="preserve">Naumburg</t>
  </si>
  <si>
    <t xml:space="preserve">http://friedensbilder.gnm.de/content/frieden_object602c9</t>
  </si>
  <si>
    <t xml:space="preserve">Frieden von Lübeck</t>
  </si>
  <si>
    <t xml:space="preserve">
</t>
  </si>
  <si>
    <t xml:space="preserve">Lübeck</t>
  </si>
  <si>
    <t xml:space="preserve">Heiliges Römisches Reich
Dänemark</t>
  </si>
  <si>
    <t xml:space="preserve">270.1 Theol. (3)</t>
  </si>
  <si>
    <t xml:space="preserve">http://friedensbilder.gnm.de/content/frieden_object60660</t>
  </si>
  <si>
    <t xml:space="preserve">http://friedensbilder.gnm.de/content/frieden_peace_event890e6</t>
  </si>
  <si>
    <t xml:space="preserve">Dankfest anlässlich des Friedens von Lübeck</t>
  </si>
  <si>
    <t xml:space="preserve">Unterzeichnung des schwedisch-kaiserlichen Hauptrezesses</t>
  </si>
  <si>
    <t xml:space="preserve">Oschmann 1991</t>
  </si>
  <si>
    <t xml:space="preserve">S. 400–411</t>
  </si>
  <si>
    <t xml:space="preserve">Karl Gustav X., Schweden, König
</t>
  </si>
  <si>
    <t xml:space="preserve">SP 10579, Kapsel 1068
HB 24659, Kapsel 1220
HB 198, Kapsel 1220
Med Merkel 1.3.34
Med Merkel 3.5.7
Med Merkel 3.10.11
158.3 Theol. (2)</t>
  </si>
  <si>
    <t xml:space="preserve">http://friedensbilder.gnm.de/content/frieden_object3580a
http://friedensbilder.gnm.de/content/frieden_object2e5af
http://friedensbilder.gnm.de/content/frieden_object2ebe4
http://friedensbilder.gnm.de/content/frieden_object18c39
http://friedensbilder.gnm.de/content/frieden_object12b06
http://friedensbilder.gnm.de/content/frieden_object10c4f6
http://friedensbilder.gnm.de/content/frieden_object194862</t>
  </si>
  <si>
    <t xml:space="preserve">http://friedensbilder.gnm.de/content/frieden_peace_eventc58a3</t>
  </si>
  <si>
    <t xml:space="preserve">Friedensvertrag von Hubertusburg</t>
  </si>
  <si>
    <t xml:space="preserve">Beaulieu-Marconnay 1871
Schmidt 1904
Lindner 1993
Kunisch 1978
Paulig 1872</t>
  </si>
  <si>
    <t xml:space="preserve">Friedrich II., Preußen, König
</t>
  </si>
  <si>
    <t xml:space="preserve">Hubertusburg</t>
  </si>
  <si>
    <t xml:space="preserve">1763 II 15 Friedensvertrag von HubertusburgMit dem Einmarsch in Sachsen am 29. August 1756 reagierte Friedrich II. auf Angriffspläne Rußlands und Österreichs. Nach der raschen Eroberung Sachsens forderte er August III. auf, sich mit seinem Heer Preußen zu unterstellen, was dieser zunächst ablehnte. Als sich jedoch die sächsische Position verschlechterte (ein österreichischer Entsatz scheiterte Anfang Oktober 1756), mußte Sachsen sich am 16. Oktober dem preußischen König unterstellen. 1757 formierten sich die Gegner Preußens in einem Offensivpakt; das 130.000 Mann starke österreichische Heer konnte mit einer Unterstützung von 280.000 Soldaten rechnen. Dem standen 116.000 Preußen gegenüber. Zudem verlor Großbritannien nach der Beendigung des Kampfes gegen Frankreich in Nordamerika zunehmend das Interesse an seinem preußischen Verbündeten. In dieser militärisch aussichtslosen Lage setzt der Tod der russischen Zarin Elisabeth am 5. Januar 1762 augenscheinlich eine Zäsur. Ihr Nachfolger Zar Peter III. beendete den Krieg mit Preußen und Schweden und schied aus dem Krieg aus. Am 1. Juli 1762 begann Friedrich eine Offensive in Schlesien und drängte Österreich nach Böhmen zurück. Am 29. Oktober 1762 besiegte das preußische Heer das Reichsheer bei Freiberg (in Sachsen) und brachte damit den "sächsischen Feldzug" zu Ende. Ende 1762 schlossen Österreich und Preußen einen Waffenstillstand, der von Sachsen vermittelt worden war. Auf dieser Basis begannen Friedensgespräche in Schloß Hubertusburg bei Grimma, die am 15. Februar 1763 mit der Unterzeichnung von zwei Friedensverträgen (zwischen Preußen und Sachsen sowie zwischen Preußen und Österreich) endeten und die Rückkehr zum status quo ante bellum brachten. Während der Friede zwischen Preußen und Österreich im Zusammenhang mit der Geschichte und Analyse des Siebenjährigen Krieges auch in seinen Folgen in der Forschung diskutiert wird, bleibt der Friede zwischen Sachsen und Polen ebenso im Hintergrund wie der zwischen Preußen und Sachsen abgeschlossene Friede von Dresden (1745 XII 25).aus:&amp;nbsp;IEG Datenbank&amp;nbsp;(zuletzt eingesehen am 18.10.2016)</t>
  </si>
  <si>
    <t xml:space="preserve">Siebenjähriger Krieg</t>
  </si>
  <si>
    <t xml:space="preserve">Österreich
Königreich Preußen
Sachsen-Polen</t>
  </si>
  <si>
    <t xml:space="preserve">Med 2616
HB 17649, Kapsel 1314a
HB 14796, Kapsel 1220
HB 28422, Kapsel 1220
HB 21842, Kapsel 1220
HB 21843, Kapsel 1220
Med 3374
Med 2759
HB 5300, Kapsel 1220
Dd 957 (18)
Hist.Sax.C.1094,misc.21
240924 - A
Dd 957 (10)
Dd 957 (22)
CIc-4701.6
Hist.Sax.C.1142,34
Res/4 P.o.germ. 124 h
Einbl. XI,576
Dd 957 (9)
74 in: Yf 6653 (1)
Hist.Sax.C.1094,misc.23
P.o.germ. 1544-1 (1)
Med 8059
HB 15560, Kapsel 1220
M: Lo 3571 (1)
Pon Vd 3102, QK
Med Merkel 4.8.7
Med 1065
MS 661, Kapsel 1428
TMNK 02073
B 2410
Corniani Algarotti Racc. Dramm. 5974
Einbl. YB 8940 m
Einbl. YB 8956 kl
4 A-C4 chi2
Part. Tr. ms. 151
ROLANDI ROL.0382.07
Hist.Sax.C.1100
Rar. Libr. Cant. / Fest 154
Dd 957 (16)
Fl-1419.7</t>
  </si>
  <si>
    <t xml:space="preserve">http://friedensbilder.gnm.de/content/frieden_object221db
http://friedensbilder.gnm.de/content/frieden_object80983
http://friedensbilder.gnm.de/content/frieden_object80a15
http://friedensbilder.gnm.de/content/frieden_object809f4
http://friedensbilder.gnm.de/content/frieden_object808fc
http://friedensbilder.gnm.de/content/frieden_object808c0
http://friedensbilder.gnm.de/content/frieden_object22054
http://friedensbilder.gnm.de/content/frieden_object220f9
http://friedensbilder.gnm.de/content/frieden_object809a4
http://friedensbilder.gnm.de/content/frieden_objectcb728
http://friedensbilder.gnm.de/content/frieden_objectcb756
http://friedensbilder.gnm.de/content/frieden_objectcb778
http://friedensbilder.gnm.de/content/frieden_objectcb7f9
http://friedensbilder.gnm.de/content/frieden_objectcbc89
http://friedensbilder.gnm.de/content/frieden_objectcbcad
http://friedensbilder.gnm.de/content/frieden_objectcbf92
http://friedensbilder.gnm.de/content/frieden_objectcc1b5
http://friedensbilder.gnm.de/content/frieden_objectcc250
http://friedensbilder.gnm.de/content/frieden_objectcc27d
http://friedensbilder.gnm.de/content/frieden_objectcc434
http://friedensbilder.gnm.de/content/frieden_objectcc867
http://friedensbilder.gnm.de/content/frieden_objecte6212
http://friedensbilder.gnm.de/content/frieden_object6ec5f
http://friedensbilder.gnm.de/content/frieden_object809d6
http://friedensbilder.gnm.de/content/frieden_object103af0
http://friedensbilder.gnm.de/content/frieden_object103c63
http://friedensbilder.gnm.de/content/frieden_object118017
http://friedensbilder.gnm.de/content/frieden_object1184a9
http://friedensbilder.gnm.de/content/frieden_object119efd
http://friedensbilder.gnm.de/content/frieden_object120cae
http://friedensbilder.gnm.de/content/frieden_object1210bf
http://friedensbilder.gnm.de/content/frieden_object16d1cf
http://friedensbilder.gnm.de/content/frieden_object176797
http://friedensbilder.gnm.de/content/frieden_object176aa4
http://friedensbilder.gnm.de/content/frieden_object1775b0
http://friedensbilder.gnm.de/content/frieden_object177df3
http://friedensbilder.gnm.de/content/frieden_object1783b9
http://friedensbilder.gnm.de/content/frieden_object123699
http://friedensbilder.gnm.de/content/frieden_object1b3fab
http://friedensbilder.gnm.de/content/frieden_objectcc1ff
http://friedensbilder.gnm.de/content/frieden_object1412cd</t>
  </si>
  <si>
    <t xml:space="preserve">http://friedensbilder.gnm.de/content/frieden_peace_eventbe33e
http://friedensbilder.gnm.de/content/frieden_peace_eventc70a1
http://friedensbilder.gnm.de/content/frieden_peace_eventd5b14
http://friedensbilder.gnm.de/content/frieden_peace_eventdd459
http://friedensbilder.gnm.de/content/frieden_peace_eventdd551
http://friedensbilder.gnm.de/content/frieden_peace_eventdd75e
http://friedensbilder.gnm.de/content/frieden_peace_eventdea53
http://friedensbilder.gnm.de/content/frieden_peace_eventdecad
http://friedensbilder.gnm.de/content/frieden_peace_eventdedb5
http://friedensbilder.gnm.de/content/frieden_peace_eventdf0c2
http://friedensbilder.gnm.de/content/frieden_peace_eventdf1ff
http://friedensbilder.gnm.de/content/frieden_peace_eventdfc6c
http://friedensbilder.gnm.de/content/frieden_peace_evente06f5
http://friedensbilder.gnm.de/content/frieden_peace_evente09dc
http://friedensbilder.gnm.de/content/frieden_peace_evente0feb
http://friedensbilder.gnm.de/content/frieden_peace_evente2467
http://friedensbilder.gnm.de/content/frieden_peace_evente4fd5
http://friedensbilder.gnm.de/content/frieden_peace_evente508a
http://friedensbilder.gnm.de/content/frieden_peace_evente51d4
http://friedensbilder.gnm.de/content/frieden_peace_evente5284
http://friedensbilder.gnm.de/content/frieden_peace_evente5318
http://friedensbilder.gnm.de/content/frieden_peace_evente5450
http://friedensbilder.gnm.de/content/frieden_peace_evente54ae
http://friedensbilder.gnm.de/content/frieden_peace_eventea345
http://friedensbilder.gnm.de/content/frieden_peace_event10077c
http://friedensbilder.gnm.de/content/frieden_peace_event119a15
http://friedensbilder.gnm.de/content/frieden_peace_event14f8e4
http://friedensbilder.gnm.de/content/frieden_peace_event14fb7a
http://friedensbilder.gnm.de/content/frieden_peace_event1529be
http://friedensbilder.gnm.de/content/frieden_peace_event1574f0</t>
  </si>
  <si>
    <t xml:space="preserve">Religionskrieg
Expansionskrieg</t>
  </si>
  <si>
    <t xml:space="preserve">Repgen 1998a
Parker 1977
Jessen 1963
Ausst. Kat. Münster / Osnabrück 1998
Sutherland 1992</t>
  </si>
  <si>
    <t xml:space="preserve">Europa</t>
  </si>
  <si>
    <t xml:space="preserve">Republik der Vereinigten Niederlande
Königreich Frankreich
Königreich Schweden
Heiliges Römisches Reich 
Österreich
Spanien
Dänemark</t>
  </si>
  <si>
    <t xml:space="preserve">Lo 4959
Scrin A/2029
HB 24234, Kapsel 1249
8 P GERM II, 8365
Med 14477
HB 13601, Kapsel 1314
GE 44-0110:113 (1)
GE 44-0110:113 (2)
GE 57-0370:1 (2)
GE 57-0370:1 (5)
HB 692, Kapsel 1220
GE 57-0370:1 (6)
GE 44-0110:113 (4)
GE 44-0110:113 (5)
GE 44-0110:113 (6)
GE 44-0110:113 (7)
GE 44-0110:113 (8)
GE 44-0110:113 (9)
GE 44-0110:113 (10)
HB 14926, Kapsel 1314
GE 44-0110:113 (19)
H00/DISS.A.S 1124
Music Collections D.4.
393.13 Theol. (19)
Med 14475
Pon Vc 4446, QK
F/R 40 63.47 (3)
A: 198.1 Hist. (7)
221.8 Theol.
Fl-1144.1
35. 4.H.6.1</t>
  </si>
  <si>
    <t xml:space="preserve">http://friedensbilder.gnm.de/content/frieden_objecta4df0
http://friedensbilder.gnm.de/content/frieden_objectaf7b4
http://friedensbilder.gnm.de/content/frieden_object84bb3
http://friedensbilder.gnm.de/content/frieden_objectb761c
http://friedensbilder.gnm.de/content/frieden_object3a8ac
http://friedensbilder.gnm.de/content/frieden_object2df23
http://friedensbilder.gnm.de/content/frieden_objecte627c
http://friedensbilder.gnm.de/content/frieden_objecte65e6
http://friedensbilder.gnm.de/content/frieden_objecte698f
http://friedensbilder.gnm.de/content/frieden_objecte81c6
http://friedensbilder.gnm.de/content/frieden_object29fc1
http://friedensbilder.gnm.de/content/frieden_objecte8e58
http://friedensbilder.gnm.de/content/frieden_objecte8ea1
http://friedensbilder.gnm.de/content/frieden_objectffdef
http://friedensbilder.gnm.de/content/frieden_objectffe36
http://friedensbilder.gnm.de/content/frieden_objectffea2
http://friedensbilder.gnm.de/content/frieden_objectffeeb
http://friedensbilder.gnm.de/content/frieden_objectfff32
http://friedensbilder.gnm.de/content/frieden_objectfff79
http://friedensbilder.gnm.de/content/frieden_object2e028
http://friedensbilder.gnm.de/content/frieden_object103da1
http://friedensbilder.gnm.de/content/frieden_object104002
http://friedensbilder.gnm.de/content/frieden_object104362
http://friedensbilder.gnm.de/content/frieden_object603fe
http://friedensbilder.gnm.de/content/frieden_object15d40a
http://friedensbilder.gnm.de/content/frieden_object15fbbb
http://friedensbilder.gnm.de/content/frieden_object16493d
http://friedensbilder.gnm.de/content/frieden_object176f5e
http://friedensbilder.gnm.de/content/frieden_object103220
http://friedensbilder.gnm.de/content/frieden_objectd7bbf
http://friedensbilder.gnm.de/content/frieden_object1ca3ff</t>
  </si>
  <si>
    <t xml:space="preserve">http://friedensbilder.gnm.de/content/frieden_peace_event3a9e7
http://friedensbilder.gnm.de/content/frieden_peace_event593ce
http://friedensbilder.gnm.de/content/frieden_peace_event59605
http://friedensbilder.gnm.de/content/frieden_peace_event88879
http://friedensbilder.gnm.de/content/frieden_peace_eventb2726
http://friedensbilder.gnm.de/content/frieden_peace_eventb2733
http://friedensbilder.gnm.de/content/frieden_peace_eventb2743
http://friedensbilder.gnm.de/content/frieden_peace_eventc5057
http://friedensbilder.gnm.de/content/frieden_peace_evente9587
http://friedensbilder.gnm.de/content/frieden_peace_eventf1590
http://friedensbilder.gnm.de/content/frieden_peace_eventf2a84
http://friedensbilder.gnm.de/content/frieden_peace_event14e543
http://friedensbilder.gnm.de/content/frieden_peace_event1ca94a</t>
  </si>
  <si>
    <t xml:space="preserve">Religionskrieg
Unabhängigkeitskrieg</t>
  </si>
  <si>
    <t xml:space="preserve">Müller 2016
Steen 2015
Hart 2014
Lesaffer 2014
Arndt 1998
Swart 2003
Groenveld 1991
Groenveld 1985
Van der Lem 1996</t>
  </si>
  <si>
    <t xml:space="preserve">Niederlande</t>
  </si>
  <si>
    <t xml:space="preserve">Spanien
Nördliche Niederlande
Spanische Niederlande
Republik der Sieben Vereinigten Provinzen</t>
  </si>
  <si>
    <t xml:space="preserve">HB 303, Kapsel 1313</t>
  </si>
  <si>
    <t xml:space="preserve">http://friedensbilder.gnm.de/content/frieden_object36518</t>
  </si>
  <si>
    <t xml:space="preserve">http://friedensbilder.gnm.de/content/frieden_peace_event4147c
http://friedensbilder.gnm.de/content/frieden_peace_eventb6422</t>
  </si>
  <si>
    <t xml:space="preserve">Zweihundertjahrfeier der Confessio Augustana, Nürnberg</t>
  </si>
  <si>
    <t xml:space="preserve">Med Colmar 126</t>
  </si>
  <si>
    <t xml:space="preserve">http://friedensbilder.gnm.de/content/frieden_object127bf</t>
  </si>
  <si>
    <t xml:space="preserve">Kinderfriedensfest in Augsburg anlässlich des Siegs bei Höchstädt</t>
  </si>
  <si>
    <t xml:space="preserve">Ausst. Kat. Münster 1988a
Albrecht 1983</t>
  </si>
  <si>
    <t xml:space="preserve">S. 200
S. 071, Kat.-Nr. 53.</t>
  </si>
  <si>
    <t xml:space="preserve">Vom 8. bis 13. Dezember 1703 griffen bayerische und französische Truppen nach längerer Belagerung Augsburg an.&amp;nbsp;Mit der Kapitulation verlor die Stadt ihre Reichsfreiheit und fiel an Bayern. In der zweiten Schlacht von Höchstadt (an der Donau) am 13. August 1704 konnten die feindlichen Truppen durch einen Verbund aus kaiserlichem und britischem Heer zerschlagen werden.Das Ereignis zählte zu den ersten großen Auseinandersetzungen im Spanischen Erbfolgekrieg&amp;nbsp;(1701–1714). Da das Augsburger Hohe Friedensfest des Jahres 1704 auf den gleichen Tag fiel (jährlich mittwochs nach dem 8. August), gestaltete es sich als Bußfest.ALS</t>
  </si>
  <si>
    <t xml:space="preserve">Med 12233</t>
  </si>
  <si>
    <t xml:space="preserve">http://friedensbilder.gnm.de/content/frieden_object2bca</t>
  </si>
  <si>
    <t xml:space="preserve">Säkularfeier auf den Westfälischen Frieden in Hamburg</t>
  </si>
  <si>
    <t xml:space="preserve">Ausst. Kat. Münster 1988a
Pax in Nummis 1913
Schepper / Vet 1998
Duchhardt 1997
Gantet 1998
Gantet 2001</t>
  </si>
  <si>
    <t xml:space="preserve">S. 228–269
S. 144–145
S. 285–365</t>
  </si>
  <si>
    <t xml:space="preserve">Med Kress 140
HB 24234, Kapsel 1249
Med Merkel 5.5.22
DD90 A 33219 (9)
Theol.ev.asc.490 (1)</t>
  </si>
  <si>
    <t xml:space="preserve">http://friedensbilder.gnm.de/content/frieden_object69871
http://friedensbilder.gnm.de/content/frieden_object84bb3
http://friedensbilder.gnm.de/content/frieden_object15e9ce
http://friedensbilder.gnm.de/content/frieden_object12307d
http://friedensbilder.gnm.de/content/frieden_object1581ef</t>
  </si>
  <si>
    <t xml:space="preserve">Stückschießen am 28. August 1671 in Nürnberg</t>
  </si>
  <si>
    <t xml:space="preserve">Stückschießen 1671</t>
  </si>
  <si>
    <t xml:space="preserve">Med Colmar 89</t>
  </si>
  <si>
    <t xml:space="preserve">http://friedensbilder.gnm.de/content/frieden_object1300f</t>
  </si>
  <si>
    <t xml:space="preserve">Expansionskrieg</t>
  </si>
  <si>
    <t xml:space="preserve">Volz 2012
Hoen / Bremen 1907</t>
  </si>
  <si>
    <t xml:space="preserve">Republik der Vereinigten Niederlande
Königreich Frankreich
Königreich Schweden
Österreich
Königreich Preußen
Spanien
Kurfürstentum Bayern
Königreich Großbritannien
Russisches Kaiserreich
Sachsen
Kurköln
Sardinien</t>
  </si>
  <si>
    <t xml:space="preserve">Med 4195
HB 29936, Kapsel 1314a</t>
  </si>
  <si>
    <t xml:space="preserve">http://friedensbilder.gnm.de/content/frieden_object2225c
http://friedensbilder.gnm.de/content/frieden_object80962</t>
  </si>
  <si>
    <t xml:space="preserve">http://friedensbilder.gnm.de/content/frieden_peace_event3ac99
http://friedensbilder.gnm.de/content/frieden_peace_eventadc1e
http://friedensbilder.gnm.de/content/frieden_peace_eventd1978</t>
  </si>
  <si>
    <t xml:space="preserve">Frieden von Berlin</t>
  </si>
  <si>
    <t xml:space="preserve">Hoen / Bremen 1907</t>
  </si>
  <si>
    <t xml:space="preserve">http://www.ieg-friedensvertraege.de/treaty/t-2210-1-de.html</t>
  </si>
  <si>
    <t xml:space="preserve">Berlin</t>
  </si>
  <si>
    <t xml:space="preserve">Friedenspräliminarien von Breslau
Erster Schlesischer Krieg</t>
  </si>
  <si>
    <t xml:space="preserve">http://friedensbilder.gnm.de/content/frieden_peace_eventd1978
http://friedensbilder.gnm.de/content/frieden_peace_event15254b</t>
  </si>
  <si>
    <t xml:space="preserve">Frieden von Füssen</t>
  </si>
  <si>
    <t xml:space="preserve">Anderson 1995
Preuss 1894
Ehgartner 1910</t>
  </si>
  <si>
    <t xml:space="preserve">http://www.ieg-friedensvertraege.de/treaty/t-730-1-de.html</t>
  </si>
  <si>
    <t xml:space="preserve">Joseph Wilhelm Ernst, Fürstenberg, Fürst
Colloredo-Waldsee, Rudolph Joseph von</t>
  </si>
  <si>
    <t xml:space="preserve">Füssen</t>
  </si>
  <si>
    <t xml:space="preserve">Der Friede von Füssen beendete die Auseinandersetzungen zwischen Österreich und dem Kurfürstentum Bayern im &amp;nbsp;Österreichischen Erbfolgekrieg. Der bayerische Herzog Karl Albrecht missachtete die „Pragmatische Sanktion“, die unter anderem besagte, dass die Kaiserfolge nur durch das Erbfolgerecht weitergegeben werden konnte. Doch obwohl er lediglich die Nichte des verstorbenen Kaisers Karsls VI. geheiratet hatte, ließ sich der bayerische Herzog als&amp;nbsp;Karl VII.&amp;nbsp;zum Kaiser krönen, was ihn zum ersten Nicht-Habsburger auf dem Kaiserthron seit über 300 Jahren machte.Nach anfänglich militärischen Erfolgen verlor er jedoch die Herrschaft über die eigene Hausmacht Bayern und sah sich einer immer größer werdenden Allianz gegenüber, in der Maria Theresia zu einer unbezwingbaren Monarchin erstarkte. Als der Kaiser am 20. Januar 1745 relativ früh an den Folgen der Gicht starb, übernahm sein Sohn Maximilian Joseph III.&amp;nbsp;die Geschäfte seines Vaters. Doch dieser unterlag dem mächtigen Österreich politisch und militärisch. Bereits am 22. April desselben Jahres schloss er mit Maria Theresia den Frieden zu Füssen. Mit diesem Definitivfrieden anerkannte Bayern das Supremat Österreich und schied aus dem Erbfolgestreit aus.MATW</t>
  </si>
  <si>
    <t xml:space="preserve">Österreich
Kurfürstentum Bayern</t>
  </si>
  <si>
    <t xml:space="preserve">Med Merkel 4.7.14</t>
  </si>
  <si>
    <t xml:space="preserve">http://friedensbilder.gnm.de/content/frieden_object6a129</t>
  </si>
  <si>
    <t xml:space="preserve">Jubiläum</t>
  </si>
  <si>
    <t xml:space="preserve">Jahrestag des Friedensexekutionskongresses zu Nürnberg</t>
  </si>
  <si>
    <t xml:space="preserve">Med 7529</t>
  </si>
  <si>
    <t xml:space="preserve">http://friedensbilder.gnm.de/content/frieden_object5b3e1</t>
  </si>
  <si>
    <t xml:space="preserve">Augsburger Hohes Friedensfest 1747</t>
  </si>
  <si>
    <t xml:space="preserve">Ende des Schmalkaldischen Bundes</t>
  </si>
  <si>
    <t xml:space="preserve">Fabian 1956
Haug-Moritz 2002</t>
  </si>
  <si>
    <t xml:space="preserve">Protestantische Kurfürsten</t>
  </si>
  <si>
    <t xml:space="preserve">Passauer Friedensvertrag </t>
  </si>
  <si>
    <t xml:space="preserve">Winfried 2003
Drecoll 2000</t>
  </si>
  <si>
    <t xml:space="preserve">Passau
Rödelheim</t>
  </si>
  <si>
    <t xml:space="preserve">Kurfürstentum Sachsen
Heiliges Römisches Reich
Kurfürstentum Brandenburg
Herzogtum Mecklenburg-Güstrow
Haus Hessen
Markgraftum Brandenburg-Bayreuth</t>
  </si>
  <si>
    <t xml:space="preserve">Verordnung</t>
  </si>
  <si>
    <t xml:space="preserve">Restitutionsedikt</t>
  </si>
  <si>
    <t xml:space="preserve">Benecke 1997
Günter 1901
Frisch 1993</t>
  </si>
  <si>
    <t xml:space="preserve">Eroberung</t>
  </si>
  <si>
    <t xml:space="preserve">Eroberung der Stadt Augsburg durch Gustav II. Adolf</t>
  </si>
  <si>
    <t xml:space="preserve">Weber 2016</t>
  </si>
  <si>
    <t xml:space="preserve">
Tilly, Jean T'Serclaes de
Maximilian I., Bayern, Kurfürst</t>
  </si>
  <si>
    <t xml:space="preserve">Königreich Schweden</t>
  </si>
  <si>
    <t xml:space="preserve">HB 24234, Kapsel 1249
AB 154791 (5)</t>
  </si>
  <si>
    <t xml:space="preserve">http://friedensbilder.gnm.de/content/frieden_object84bb3
http://friedensbilder.gnm.de/content/frieden_object154a64</t>
  </si>
  <si>
    <t xml:space="preserve">Katholische Liga
Heilbronner Bund</t>
  </si>
  <si>
    <t xml:space="preserve">Schlacht bei Nördlingen 1634</t>
  </si>
  <si>
    <t xml:space="preserve">Engerisser / Hrniík 2009</t>
  </si>
  <si>
    <t xml:space="preserve">Nördlingen</t>
  </si>
  <si>
    <t xml:space="preserve">Königreich Schweden
Spanien
Heiliges Römisches Reich
Fränkischer Reichskreis
Schwäbischer Reichskreis
Kurrheinischer Reichskreis
Oberrheinischer Reichskreis</t>
  </si>
  <si>
    <t xml:space="preserve">Friede von Teschen</t>
  </si>
  <si>
    <t xml:space="preserve">Hellmann 1978
Marvin 1989
Patzelt 1982
Arentin 1986b
Unzer 1903</t>
  </si>
  <si>
    <t xml:space="preserve">http://www.ieg-friedensvertraege.de/treaty/t-132-1-de.html</t>
  </si>
  <si>
    <t xml:space="preserve">Teschen (heute Cieszyn)</t>
  </si>
  <si>
    <t xml:space="preserve">Für Kommentar Patzelt 1982 zusammenfassen.Zum Bayerischen Erbfolgekrieg siehe&amp;nbsp;Press 1982.</t>
  </si>
  <si>
    <t xml:space="preserve">Bayerischer Erbfolgekrieg</t>
  </si>
  <si>
    <t xml:space="preserve">HB 24240, Kapsel 1249
Med Merkel 2.4.1
Med 15350
HB 6384, Kapsel 1220
MS 664, Kapsel 1428
BGB1220</t>
  </si>
  <si>
    <t xml:space="preserve">http://friedensbilder.gnm.de/content/frieden_object84b83
http://friedensbilder.gnm.de/content/frieden_object6a985
http://friedensbilder.gnm.de/content/frieden_object6a52f
http://friedensbilder.gnm.de/content/frieden_object125818
http://friedensbilder.gnm.de/content/frieden_object125d22
http://friedensbilder.gnm.de/content/frieden_object1590ff</t>
  </si>
  <si>
    <t xml:space="preserve">Dankfest in Halle/Saale</t>
  </si>
  <si>
    <t xml:space="preserve">Halle</t>
  </si>
  <si>
    <t xml:space="preserve">8 P GERM II, 8581</t>
  </si>
  <si>
    <t xml:space="preserve">http://friedensbilder.gnm.de/content/frieden_object2072b</t>
  </si>
  <si>
    <t xml:space="preserve">Press 1982
Radda 1879
Volz 1932</t>
  </si>
  <si>
    <t xml:space="preserve">HB 24240, Kapsel 1249</t>
  </si>
  <si>
    <t xml:space="preserve">http://friedensbilder.gnm.de/content/frieden_object84b83</t>
  </si>
  <si>
    <t xml:space="preserve">http://friedensbilder.gnm.de/content/frieden_peace_eventb2901</t>
  </si>
  <si>
    <t xml:space="preserve">Handelskrieg</t>
  </si>
  <si>
    <t xml:space="preserve">Englisch-Niederländische Seekriege</t>
  </si>
  <si>
    <t xml:space="preserve">Rebitsch 2014</t>
  </si>
  <si>
    <t xml:space="preserve">Republik der Vereinigten Niederlande
Königreich Großbritannien
Königreich England</t>
  </si>
  <si>
    <t xml:space="preserve">http://friedensbilder.gnm.de/content/frieden_peace_eventb5528
http://friedensbilder.gnm.de/content/frieden_peace_event10b4d1</t>
  </si>
  <si>
    <t xml:space="preserve">http://friedensbilder.gnm.de/content/frieden_peace_event835f6</t>
  </si>
  <si>
    <t xml:space="preserve">Friedensvertrag von Münster (Januar 1648)</t>
  </si>
  <si>
    <t xml:space="preserve">Theatrum Europaeum
Groenveld 1998b
Manzano Baena 2011</t>
  </si>
  <si>
    <t xml:space="preserve">S. 460–474</t>
  </si>
  <si>
    <t xml:space="preserve">http://www.ieg-friedensvertraege.de/treaty/t-1966-1-de.html</t>
  </si>
  <si>
    <t xml:space="preserve">Münster</t>
  </si>
  <si>
    <t xml:space="preserve">Republik der Vereinigten Niederlande
Spanien</t>
  </si>
  <si>
    <t xml:space="preserve">NG896
Med 14516
Med 6610
TMNK 00526
RP-P-OB-84.046</t>
  </si>
  <si>
    <t xml:space="preserve">http://friedensbilder.gnm.de/content/frieden_object47f6c
http://friedensbilder.gnm.de/content/frieden_object32f57
http://friedensbilder.gnm.de/content/frieden_object5f577
http://friedensbilder.gnm.de/content/frieden_object154ff4
http://friedensbilder.gnm.de/content/frieden_object1698d</t>
  </si>
  <si>
    <t xml:space="preserve">http://friedensbilder.gnm.de/content/frieden_peace_eventccced</t>
  </si>
  <si>
    <t xml:space="preserve">Friede von Osnabrück (Oktober 1648)</t>
  </si>
  <si>
    <t xml:space="preserve">Ausst. Kat. Osnabrück 1986
Steinwascher 2014
Seitz / Rosengren 1944
Sundberg 2002</t>
  </si>
  <si>
    <t xml:space="preserve">http://www.ieg-friedensvertraege.de/treaty/t-1361-1-de.html
S. 32–39
S. 254–265</t>
  </si>
  <si>
    <t xml:space="preserve">Osnabrück</t>
  </si>
  <si>
    <t xml:space="preserve">Königreich Schweden
Heiliges Römisches Reich </t>
  </si>
  <si>
    <t xml:space="preserve">Med Merkel 1.4.5
Theol.ev.asc.490 (1)</t>
  </si>
  <si>
    <t xml:space="preserve">http://friedensbilder.gnm.de/content/frieden_object5f2bc
http://friedensbilder.gnm.de/content/frieden_object1581ef</t>
  </si>
  <si>
    <t xml:space="preserve">http://friedensbilder.gnm.de/content/frieden_peace_evente91ff
http://friedensbilder.gnm.de/content/frieden_peace_event1c296f</t>
  </si>
  <si>
    <t xml:space="preserve">Friedensverträge von Nijmegen</t>
  </si>
  <si>
    <t xml:space="preserve">Ausst. Kat. Nimwegen 1978
Dollot 1979
Serrano de Haro 1992
Bots 1980</t>
  </si>
  <si>
    <t xml:space="preserve">Eine europäische Friedenskonferenz in Nimwegen beendete den Französisch-Niederländischen Krieg. 1672 hatten französische Truppen den Süden der Republik der Niederlande überfallen, die auch von den Bischöfen von Köln und Münster angegriffen wurden. Daraufhin bildete sich eine Allianz gegen Frankreich bestehend aus den Niederlanden, Spanien und dem deutschen Kaisaer, der 1674 den Reichskrieg erklärte. Wie beim Westfälischen Friedenskongreß gab es auch während der zweijährigen Konferenz in Nimwegen (1678 bis 2. Oktober 1679) keinen Waffenstillstand. Vermittelt durch Gesandte des englischen Königs und einen päpstlichen Nuntius wurde ein Bündel bilateraler Friedensverträge zwischen Frankreich, den Generalstaaten, Spanien und dem Kaiser geschlossen. Vorbild war der Westfälische Friede auch darin, daß sich die Gesandten in Nimwegen einzeln und im Gruppenbild porträtieren ließen und ein Stichwerk der Porträts erschien.[fn]Anselm van Hulle: Pacificatores orbis christiani, 1679. [/fn]HMKFriedensbilder: Archiv Hans-Martin Kaulbach (Staatsgalerie Stuttgart)</t>
  </si>
  <si>
    <t xml:space="preserve">Niederländisch-Französischer Krieg</t>
  </si>
  <si>
    <t xml:space="preserve">Republik der Vereinigten Niederlande
Königreich Frankreich
Königreich Schweden
Heiliges Römisches Reich 
Spanien
Brandenburg-Preußen
Dänemark-Norwegen
Hochstift Münster</t>
  </si>
  <si>
    <t xml:space="preserve">Hist.Sax.C.147.m
Pon Xa 4327, FK
Med Merkel 1.5.6
HB 21710, Kapsel 1220
Theol.ev.asc.472,misc.2, 1
Hist.Sax.C.1005</t>
  </si>
  <si>
    <t xml:space="preserve">http://friedensbilder.gnm.de/content/frieden_object36e31
http://friedensbilder.gnm.de/content/frieden_objectb767b
http://friedensbilder.gnm.de/content/frieden_object5a757
http://friedensbilder.gnm.de/content/frieden_object10ea5f
http://friedensbilder.gnm.de/content/frieden_object1448d0
http://friedensbilder.gnm.de/content/frieden_object103425</t>
  </si>
  <si>
    <t xml:space="preserve">http://friedensbilder.gnm.de/content/frieden_peace_eventc2433
http://friedensbilder.gnm.de/content/frieden_peace_event10e7e2
http://friedensbilder.gnm.de/content/frieden_peace_event10e9a9</t>
  </si>
  <si>
    <t xml:space="preserve">Vertrag von Oliva</t>
  </si>
  <si>
    <t xml:space="preserve">Frost 2000
Bues 2015
Schultz 1860</t>
  </si>
  <si>
    <t xml:space="preserve">S. 182–183</t>
  </si>
  <si>
    <t xml:space="preserve">http://www.ieg-friedensvertraege.de/treaty/t-1473-1-de.html</t>
  </si>
  <si>
    <t xml:space="preserve">Leopold I., Heiliges Römisches Reich, Kaiser
Friedrich Wilhelm, Brandenburg, Kurfürst
</t>
  </si>
  <si>
    <t xml:space="preserve">Kloster Oliva</t>
  </si>
  <si>
    <t xml:space="preserve">Zweiter Nordischer Krieg</t>
  </si>
  <si>
    <t xml:space="preserve">Polen-Litauen
Königreich Schweden
Heiliges Römisches Reich
Kurfürstentum Brandenburg</t>
  </si>
  <si>
    <t xml:space="preserve">Ta 10
Med 8078
MS 1006, Kapsel 1431
Med 8017</t>
  </si>
  <si>
    <t xml:space="preserve">http://friedensbilder.gnm.de/content/frieden_objectb765c
http://friedensbilder.gnm.de/content/frieden_object1090ea
http://friedensbilder.gnm.de/content/frieden_object10a04f
http://friedensbilder.gnm.de/content/frieden_object121521</t>
  </si>
  <si>
    <t xml:space="preserve">Frieden von Saint-Germain</t>
  </si>
  <si>
    <t xml:space="preserve">Ludwig XIV., Frankreich, König
Friedrich Wilhelm, Brandenburg, Kurfürst
</t>
  </si>
  <si>
    <t xml:space="preserve">Saint-Germain-en-Laye</t>
  </si>
  <si>
    <t xml:space="preserve">Königreich Frankreich
Königreich Schweden
Kurfürstentum Brandenburg</t>
  </si>
  <si>
    <t xml:space="preserve">Nor. 8. 1061</t>
  </si>
  <si>
    <t xml:space="preserve">http://friedensbilder.gnm.de/content/frieden_object158bee</t>
  </si>
  <si>
    <t xml:space="preserve">Diktatfrieden</t>
  </si>
  <si>
    <t xml:space="preserve">Friedensvertrag von Altranstädt</t>
  </si>
  <si>
    <t xml:space="preserve">Friesen 1901
Kretzschmar 1962
Frost 2000
Opitz 2000</t>
  </si>
  <si>
    <t xml:space="preserve">http://www.ieg-friedensvertraege.de/treaty/1706%20IX%2014_24%20Friedensvertrag%20von%20Altranst%C3%A4dt%20(Dresden)/t-117-1-de.html?h=1</t>
  </si>
  <si>
    <t xml:space="preserve">
Stanis³aw I., Polen, König
Imhof, Anton Albrecht
Pfingsten, Georg Ernst</t>
  </si>
  <si>
    <t xml:space="preserve">Leipzig
Schloss Altranstädt</t>
  </si>
  <si>
    <t xml:space="preserve">Altranstädter FriedenAm 24. September 1706 wurde während des Großen Nordischen Krieges, auf den Schloss zu Altranstädt ein Friede zwischen dem Königreich Schweden und dem Kurfürstentum Sachsen geschlossen, der das Geschehen auf dem Polnischen Kriegsschauplatz beendete. Die Verhandlungen dauerten lediglich 14 Tage. Der Altranstädter Frieden wird in der Forschung als auch Diktatfrieden charakterisiert, da Sachsen gezwungen war, den Frieden zu unterschreiben. Die militärische Niederlage bei der Schlacht bei Fraustadt und die Besetzung des Kurfürstentums durch die Schweden machten diesen Schritt notwendig. In der Folge musste Sachsen auf die polnische Krone verzichten und alle Bündnisse gegen Schweden mit sofortiger Wirkung verlassen. Aus taktischen Gründen wurde der Friedensschluss zunächst geheim gehalten. Die offizielle Bekanntmachung von schwedischer Seite erfolgte am 14. November 1706.Da sich der polnische König August II. zum Zeitpunkt der Verhandlungen in Polen aufhielt, wurde der Vertrag durch die sächsischen Unterhändler Imhof und Pfingsten abgeschlossen. Die schlechten Bedingungen des Friedens für Sachsen führten dazu, dass August sie später verurteilen ließ. Aufgrund der Abwesenheit des polnischen Königs kam es erst am 19. Januar 1707 zur Ratifizierung. Als Garantiemächte fungierten Preußen, Großbritannien und die Niederlande. Nach Abschluss des Vertrages blieb das Kurfürstentum Sachsen weiterhin von den Schweden besetzt. Sachsen musste für den Unterhalt der Truppen sorgen und hohe Kontributionen zahlen. Nachdem die Schweden bei der Schlacht von Poltawa gegen Russland verloren hatten, setzte August II. den Krieg gegen Schweden an der Seite Russlands fort und sorgte dafür, dass wenig später, am 08. August 1709 der Vertrag von Altranstädt offiziell aufgehoben wurde. Für Europa hatte der Friedensvertrag dennoch Signifikanz, denn durch seinen Abschluss blieben die beiden großen Kriege dieser Jahrzehnte – der Spanische Erbfolgekrieg und der Große Nordische Krieg – getrennt.FB</t>
  </si>
  <si>
    <t xml:space="preserve">Großer Nordischer Krieg</t>
  </si>
  <si>
    <t xml:space="preserve">Polen-Litauen
Königreich Schweden
Kurfürstentum Sachsen</t>
  </si>
  <si>
    <t xml:space="preserve">Hist.Suec.404,misc.5
Hist.Suec.404,misc.4
H: P 1676ii.8° Helmst. (3) (1)
Hist.Suec.440,86</t>
  </si>
  <si>
    <t xml:space="preserve">http://friedensbilder.gnm.de/content/frieden_objectb78fd
http://friedensbilder.gnm.de/content/frieden_object31dbe
http://friedensbilder.gnm.de/content/frieden_objecte5fd8
http://friedensbilder.gnm.de/content/frieden_object179144</t>
  </si>
  <si>
    <t xml:space="preserve">Friedensverträge von Utrecht</t>
  </si>
  <si>
    <t xml:space="preserve">Onnekink 2013
Freschot 1716
Duchhardt 2013</t>
  </si>
  <si>
    <t xml:space="preserve">Ludwig XIV., Frankreich, König
Viktor Amadeus I., Sardinien, König
Oranje-Nassau, Willem van
Strafford, Thomas Wentworth of
Cunha, Luiz da
Anna, Großbritannien, Königin
Johann V., Portugal, König
Robinson, John
</t>
  </si>
  <si>
    <t xml:space="preserve">Utrecht</t>
  </si>
  <si>
    <t xml:space="preserve">Spanischer Erbfolgekrieg </t>
  </si>
  <si>
    <t xml:space="preserve">Republik der Vereinigten Niederlande
Königreich Frankreich
Königreich Preußen
Spanien
Königreich Großbritannien
Savoyen-Piemont</t>
  </si>
  <si>
    <t xml:space="preserve">Hist.Suec.421.m,misc.3
32 in: Mus. T 4
HB 6381, Kapsel 1220
Mü 15354
2 Mus.pr. 12269
34. 4.I.18.8</t>
  </si>
  <si>
    <t xml:space="preserve">http://friedensbilder.gnm.de/content/frieden_objectb79bc
http://friedensbilder.gnm.de/content/frieden_objectb79e0
http://friedensbilder.gnm.de/content/frieden_object1005f2
http://friedensbilder.gnm.de/content/frieden_object1071e3
http://friedensbilder.gnm.de/content/frieden_object1ac340
http://friedensbilder.gnm.de/content/frieden_object1d8726</t>
  </si>
  <si>
    <t xml:space="preserve">http://friedensbilder.gnm.de/content/frieden_peace_event1a2b63</t>
  </si>
  <si>
    <t xml:space="preserve">Friedensvertrag von Nystad</t>
  </si>
  <si>
    <t xml:space="preserve">Osterman, Andrej I.
Bruce, James Daniel
Lillienstedt, Johan
Strömfelt, Otto Reinhold</t>
  </si>
  <si>
    <t xml:space="preserve">Nystad
Uusikaupunki</t>
  </si>
  <si>
    <t xml:space="preserve">Königreich Schweden
Zarentum Russland</t>
  </si>
  <si>
    <t xml:space="preserve">Abschluss</t>
  </si>
  <si>
    <t xml:space="preserve"> 23.8.6572 (1)
P.o.germ. 1558 a-5/6 (1)</t>
  </si>
  <si>
    <t xml:space="preserve">http://friedensbilder.gnm.de/content/frieden_objectca81c
http://friedensbilder.gnm.de/content/frieden_object16d090</t>
  </si>
  <si>
    <t xml:space="preserve">Braunschweiger Dankfest anlässlich des Friedens von Hubertusburg</t>
  </si>
  <si>
    <t xml:space="preserve">Braunschweig</t>
  </si>
  <si>
    <t xml:space="preserve">HB 21839, Kapsel 1220</t>
  </si>
  <si>
    <t xml:space="preserve">http://friedensbilder.gnm.de/content/frieden_object80a3a</t>
  </si>
  <si>
    <t xml:space="preserve">Haus Savoyen
Haus Habsburg</t>
  </si>
  <si>
    <t xml:space="preserve">Frieden von den Haag</t>
  </si>
  <si>
    <t xml:space="preserve">
Viktor Amadeus I., Sardinien, König
</t>
  </si>
  <si>
    <t xml:space="preserve">Den Haag</t>
  </si>
  <si>
    <t xml:space="preserve">Savoyen tritt Sizilien im Tausch gegen Sardinien an Habsburg ab.&amp;nbsp;Viktor Amadeus&amp;nbsp;wurde als&amp;nbsp;König von Sardinien&amp;nbsp;anerkanntSpanien musste alle eroberten Gebiete räumenPhilips und Elisabeths Sohn Karl sollte nach dem Aussterben der männlichen Farnese-Linie&amp;nbsp;Parma,&amp;nbsp;Piacenza&amp;nbsp;und die&amp;nbsp;Toskana&amp;nbsp;erhaltenAus: Thomas Dittelbach: Geschichte Siziliens. Von der Antike bis heute, 2010, S. 124.http://www.regis-net.de/krieg/krieg1.html</t>
  </si>
  <si>
    <t xml:space="preserve">Krieg der Quadrupelallianz</t>
  </si>
  <si>
    <t xml:space="preserve">Österreich
Königreich Sizilien
Königreich Sardinien</t>
  </si>
  <si>
    <t xml:space="preserve">ROMA. X 422</t>
  </si>
  <si>
    <t xml:space="preserve">http://friedensbilder.gnm.de/content/frieden_objectbf8e3</t>
  </si>
  <si>
    <t xml:space="preserve">Englisch-Spanischer Krieg</t>
  </si>
  <si>
    <t xml:space="preserve">Spanien
Königreich Großbritannien</t>
  </si>
  <si>
    <t xml:space="preserve">Fondo Racc. Dramm. Corniani Algarotti - 5810</t>
  </si>
  <si>
    <t xml:space="preserve">http://friedensbilder.gnm.de/content/frieden_objectc0b44</t>
  </si>
  <si>
    <t xml:space="preserve">Reichstag</t>
  </si>
  <si>
    <t xml:space="preserve">Regensburger Reichstag</t>
  </si>
  <si>
    <t xml:space="preserve">1.B.8345,angeb.32</t>
  </si>
  <si>
    <t xml:space="preserve">http://friedensbilder.gnm.de/content/frieden_object31c6e</t>
  </si>
  <si>
    <t xml:space="preserve">Republik der Vereinigten Niederlande
Polen-Litauen
Königreich Schweden
Österreich
Dänemark
Brandenburg-Preußen
Zarentum Russland
Fürstentum Siebenbürgen</t>
  </si>
  <si>
    <t xml:space="preserve">Hist.Boruss.28,misc.1
Xb 6904</t>
  </si>
  <si>
    <t xml:space="preserve">http://friedensbilder.gnm.de/content/frieden_objectb763e
http://friedensbilder.gnm.de/content/frieden_object31c9f</t>
  </si>
  <si>
    <t xml:space="preserve">http://friedensbilder.gnm.de/content/frieden_peace_eventbba2a
http://friedensbilder.gnm.de/content/frieden_peace_event1099aa</t>
  </si>
  <si>
    <t xml:space="preserve">Dankfest in Rendsburg</t>
  </si>
  <si>
    <t xml:space="preserve">Xb 146 (14)</t>
  </si>
  <si>
    <t xml:space="preserve">http://friedensbilder.gnm.de/content/frieden_objectb76cc</t>
  </si>
  <si>
    <t xml:space="preserve">Belagerung</t>
  </si>
  <si>
    <t xml:space="preserve">Zweite Wiener Türkenbelagerung</t>
  </si>
  <si>
    <t xml:space="preserve">Kara Mustafa Pascha
</t>
  </si>
  <si>
    <t xml:space="preserve">Wien</t>
  </si>
  <si>
    <t xml:space="preserve">Heiliges Römisches Reich
Osmanisches Reich</t>
  </si>
  <si>
    <t xml:space="preserve">M: Lo 2375 (1) (1)
M: Lo 2375 (1) (2)
Med Merkel 4.6.1</t>
  </si>
  <si>
    <t xml:space="preserve">http://friedensbilder.gnm.de/content/frieden_objectb778a
http://friedensbilder.gnm.de/content/frieden_objectb77a6
http://friedensbilder.gnm.de/content/frieden_object121de1</t>
  </si>
  <si>
    <t xml:space="preserve">http://friedensbilder.gnm.de/content/frieden_peace_eventc7668</t>
  </si>
  <si>
    <t xml:space="preserve">Militärischer Konflikt</t>
  </si>
  <si>
    <t xml:space="preserve">Großer Türkenkrieg</t>
  </si>
  <si>
    <t xml:space="preserve">Leopold I., Heiliges Römisches Reich, Kaiser
Savoyen-Carignan, Eugen von
Kara Mustafa Pascha
Innozenz XI., Papst
Karl, Lothringen, Herzog
</t>
  </si>
  <si>
    <t xml:space="preserve">Türkenkriege</t>
  </si>
  <si>
    <t xml:space="preserve">Polen-Litauen
Heiliges Römisches Reich
Osmanisches Reich
Republik Venedig
Zarentum Russland
Fürstentum Siebenbürgen
Herzogtum Mantua
Fürstentum Walachei
Fürstentum Moldau
Khanat der Krim</t>
  </si>
  <si>
    <t xml:space="preserve">BB.356.1
O 9 : 243
VOL. MISC. 1923 13
BB.356.2
Rar. Libr. Orat. 17. Jh. 12
Rar. Libr. Ven. 283
VOL. MISC. 1210 10</t>
  </si>
  <si>
    <t xml:space="preserve">http://friedensbilder.gnm.de/content/frieden_object85ea6
http://friedensbilder.gnm.de/content/frieden_objectb781e
http://friedensbilder.gnm.de/content/frieden_objectc4051
http://friedensbilder.gnm.de/content/frieden_object86050
http://friedensbilder.gnm.de/content/frieden_object36493
http://friedensbilder.gnm.de/content/frieden_object5a942
http://friedensbilder.gnm.de/content/frieden_objectc03ad</t>
  </si>
  <si>
    <t xml:space="preserve">http://friedensbilder.gnm.de/content/frieden_peace_eventc7668
http://friedensbilder.gnm.de/content/frieden_peace_eventc9e36
http://friedensbilder.gnm.de/content/frieden_peace_event18290b</t>
  </si>
  <si>
    <t xml:space="preserve">Friedensvertrag von Prag</t>
  </si>
  <si>
    <t xml:space="preserve">Bierther 1997
Wandruszka 1955
Dürbeck 1908
Maué 2008</t>
  </si>
  <si>
    <t xml:space="preserve">S. 80</t>
  </si>
  <si>
    <t xml:space="preserve">Der Prager Friede legte den Konflikt zwischen dem katholischen Kaiser und den in der Protestantischen Union vertretenen&amp;nbsp;deutschen Reichsständen&amp;nbsp;bei. Nach der Schlacht von Nördlingen, die 1634 mit einer verheerenden Niederlage der Schweden endete, begann Königin Christina, ihre Truppen Richtung Ostseeküste zurückzuziehen. Nach dem Verlust ihres Bündnispartners traten dem Prager Frieden nun auch die deutschen Reichsstände bei, was im Reichsverbund zu einer Befriedung führte. Beendet werden konnte der Dreißigjährige Krieg damit allerdings nicht. Frankreich nutzte unter Führung Richelieus die Gelegenheit, Spanien den Krieg zu erklären. Ungeachtet konfessioneller Differenzen schloss Frankreich mit Schweden ein Bündnis und ließ ihm Subsidien zum Unterhalt seiner Armee zukommen. Damit verhinderte Frankreich ein Ausscheiden Schwedens aus dem Krieg, während es selbst vor allem in Südwestdeutschland operierte. Viele Punkte des Prager Vertrages flossen in den Westfälischen Frieden ein, weshalb er fälschlich häufig als Präliminarfriede bezeichnet wird.ALS</t>
  </si>
  <si>
    <t xml:space="preserve">Am&amp;nbsp;Leibniz-Institut für Europäische Geschichte in Mainz wird der Vertrag unter folgender Nummer geführt:1635 V 30 Friedensvertrag von Prag (Dresden)http://www.ieg-friedensvertraege.de/treaty/t-325-1-de.html&amp;nbsp;</t>
  </si>
  <si>
    <t xml:space="preserve">Kurfürstentum Sachsen
Heiliges Römisches Reich</t>
  </si>
  <si>
    <t xml:space="preserve">HB 24950, Kapsel 1314
Med 14500
HB 692, Kapsel 1220
Hist 8° 01398-1401 (13)
158.3 Theol. (1)</t>
  </si>
  <si>
    <t xml:space="preserve">http://friedensbilder.gnm.de/content/frieden_object2e3cb
http://friedensbilder.gnm.de/content/frieden_object32e10
http://friedensbilder.gnm.de/content/frieden_object29fc1
http://friedensbilder.gnm.de/content/frieden_objectd7b23
http://friedensbilder.gnm.de/content/frieden_object1946d7</t>
  </si>
  <si>
    <t xml:space="preserve">http://friedensbilder.gnm.de/content/frieden_peace_evente65b3</t>
  </si>
  <si>
    <t xml:space="preserve">Friedensfest
Schützenfest</t>
  </si>
  <si>
    <t xml:space="preserve">Armbrustschießen auf der Hallerwiese anlässlich des Nürnberger Hauptrezesses</t>
  </si>
  <si>
    <t xml:space="preserve">Piccolomini, Ottavio</t>
  </si>
  <si>
    <t xml:space="preserve">IH249
HB 2592, Kapsel 1379a</t>
  </si>
  <si>
    <t xml:space="preserve">http://friedensbilder.gnm.de/content/frieden_object748f4
http://friedensbilder.gnm.de/content/frieden_object357d4</t>
  </si>
  <si>
    <t xml:space="preserve">Friede von Rastatt</t>
  </si>
  <si>
    <t xml:space="preserve">Savoyen-Carignan, Eugen von
Villars, Claude Louis Hector de
Johann Wilhelm, Pfalz, Kurfürst</t>
  </si>
  <si>
    <t xml:space="preserve">Residenzschloss Rastatt</t>
  </si>
  <si>
    <t xml:space="preserve">Königreich Frankreich
Österreich</t>
  </si>
  <si>
    <t xml:space="preserve">GE 44-0110:283 (2)
Mus.ms.autogr. Scarlatti, A. 5
Med 1621
Med 5356
Med 12528
Med 15313
HB 1756, Kapsel 1348a
MK20003
Med 15310
OEW0149.03
30 in: Mus. T 4</t>
  </si>
  <si>
    <t xml:space="preserve">http://friedensbilder.gnm.de/content/frieden_objectc6508
http://friedensbilder.gnm.de/content/frieden_object104171
http://friedensbilder.gnm.de/content/frieden_object105c69
http://friedensbilder.gnm.de/content/frieden_object106360
http://friedensbilder.gnm.de/content/frieden_object106d04
http://friedensbilder.gnm.de/content/frieden_object107d51
http://friedensbilder.gnm.de/content/frieden_object108444
http://friedensbilder.gnm.de/content/frieden_object108620
http://friedensbilder.gnm.de/content/frieden_object10b884
http://friedensbilder.gnm.de/content/frieden_object11fea0
http://friedensbilder.gnm.de/content/frieden_object1abf51</t>
  </si>
  <si>
    <t xml:space="preserve">Friede von Frederiksborg</t>
  </si>
  <si>
    <t xml:space="preserve">http://www.ieg-friedensvertraege.de/treaty/t-25-1-de.html</t>
  </si>
  <si>
    <t xml:space="preserve">Frederiksborg</t>
  </si>
  <si>
    <t xml:space="preserve">Königreich Schweden
Dänemark</t>
  </si>
  <si>
    <t xml:space="preserve">Hist.Suec.406,misc.54.b
Hist.Suec.406,misc.53</t>
  </si>
  <si>
    <t xml:space="preserve">http://friedensbilder.gnm.de/content/frieden_objectb7a95
http://friedensbilder.gnm.de/content/frieden_objectb7a6e</t>
  </si>
  <si>
    <t xml:space="preserve">Einzug Friedrich des Großen in Berlin nach dem Frieden von Hubertusburg</t>
  </si>
  <si>
    <t xml:space="preserve">Biskup 2012</t>
  </si>
  <si>
    <t xml:space="preserve">S. 88–90</t>
  </si>
  <si>
    <t xml:space="preserve">Friedrich II., Preußen, König</t>
  </si>
  <si>
    <t xml:space="preserve">HB 24217, Kapsel 1223
Einbl. YB 8948 m</t>
  </si>
  <si>
    <t xml:space="preserve">http://friedensbilder.gnm.de/content/frieden_object80919
http://friedensbilder.gnm.de/content/frieden_object176997</t>
  </si>
  <si>
    <t xml:space="preserve">Venezianisch-Österreichischer Türkenkrieg</t>
  </si>
  <si>
    <t xml:space="preserve">Hummelberger 1963</t>
  </si>
  <si>
    <t xml:space="preserve">Österreich
Osmanisches Reich
Republik Venedig</t>
  </si>
  <si>
    <t xml:space="preserve">Corniani Algarotti Racc. Dramm. 5598
Fondo Racc. Dramm. Corniani Algarotti - 3337</t>
  </si>
  <si>
    <t xml:space="preserve">http://friedensbilder.gnm.de/content/frieden_object857cb
http://friedensbilder.gnm.de/content/frieden_objectc6fed</t>
  </si>
  <si>
    <t xml:space="preserve">Frieden von Karlowitz</t>
  </si>
  <si>
    <t xml:space="preserve">Kinsky, Franz Ulrich von
Ruzzini, Carlo
Râmî Mehmed Paºa
Maurokordatos, Alexandros
Wolfgang IV., Oettingen-Wallerstein, Graf
Schlik, Leopold Anton Joseph von
Marsili, Luigi Ferdinando
Malachowski, Stanislaw
Voznicyn, Prokopij Bogdanoviè
Paget, William
Colyer, Jakob</t>
  </si>
  <si>
    <t xml:space="preserve">Karlowitz (heute Sremski Karlovci)</t>
  </si>
  <si>
    <t xml:space="preserve">Zweite Wiener Türkenbelagerung
Großer Türkenkrieg</t>
  </si>
  <si>
    <t xml:space="preserve">Heiliges Römisches Reich
Osmanisches Reich
Republik Venedig
Zarentum Russland
Polen
Kirchenstaat</t>
  </si>
  <si>
    <t xml:space="preserve">Friedensvertrag von Passarowitz zwischen dem Kaiser und den Osmanen</t>
  </si>
  <si>
    <t xml:space="preserve">Neugebauer 2011
Ingrao / Samardžiæ /  Pešalj 2011</t>
  </si>
  <si>
    <t xml:space="preserve">http://www.ieg-friedensvertraege.de/treaty/t-1264-1-de.html</t>
  </si>
  <si>
    <t xml:space="preserve">
Ahmed III., Osmanisches Reich, Sultan</t>
  </si>
  <si>
    <t xml:space="preserve">Passarowitz (heute Požarevac)</t>
  </si>
  <si>
    <t xml:space="preserve">Friedensverträge von Passarowitz</t>
  </si>
  <si>
    <t xml:space="preserve">Anna Lisa Schwartz/Franziska Bauer</t>
  </si>
  <si>
    <t xml:space="preserve">Corniani Algarotti Racc. Dramm. 5598
GE 44-0110:283 (1)
Fondo Racc. Dramm. Corniani Algarotti - 3337
Med 6788
H: Q 164.2° Helmst. (40)</t>
  </si>
  <si>
    <t xml:space="preserve">http://friedensbilder.gnm.de/content/frieden_object857cb
http://friedensbilder.gnm.de/content/frieden_objectb7a4e
http://friedensbilder.gnm.de/content/frieden_objectc6fed
http://friedensbilder.gnm.de/content/frieden_object1253ce
http://friedensbilder.gnm.de/content/frieden_object176b54</t>
  </si>
  <si>
    <t xml:space="preserve">Lynn 1999</t>
  </si>
  <si>
    <t xml:space="preserve">Republik der Vereinigten Niederlande
Königreich Frankreich
Kurfürstentum Bayern
Königreich Großbritannien
Heiliges Römisches Reich
Königreich England
Kurköln
Savoyen-Piemont</t>
  </si>
  <si>
    <t xml:space="preserve">VOL. MISC. 615 1
Rar. Libr. Orat. 18. Jh. 164
AMCO MS 166.11
Corniani Algarotti Racc.Dramm.5605
ROL.0606.12
SANT Hs 3937 (2)
34.6.28(13) [olim Cantate 252]
 AB 175957
A 400 (4)
M/2246 (32) (1)
SANT Hs 759
ABIB, Fam. Borromeo, Carlo VI Borromeo Arese, Cariche, Viceré di Napoli, 4.11.1712
Kestner 72
VOL MISC.1245 10
V.F. 154 I 15 (0011</t>
  </si>
  <si>
    <t xml:space="preserve">http://friedensbilder.gnm.de/content/frieden_objectc4471
http://friedensbilder.gnm.de/content/frieden_objectc4ba3
http://friedensbilder.gnm.de/content/frieden_object599ae
http://friedensbilder.gnm.de/content/frieden_objectd5233
http://friedensbilder.gnm.de/content/frieden_objectd5b94
http://friedensbilder.gnm.de/content/frieden_objectd5e16
http://friedensbilder.gnm.de/content/frieden_objectdfaca
http://friedensbilder.gnm.de/content/frieden_object31d35
http://friedensbilder.gnm.de/content/frieden_object100610
http://friedensbilder.gnm.de/content/frieden_object1008d1
http://friedensbilder.gnm.de/content/frieden_object1009f3
http://friedensbilder.gnm.de/content/frieden_object100c21
http://friedensbilder.gnm.de/content/frieden_object1040bf
http://friedensbilder.gnm.de/content/frieden_object16e1b6
http://friedensbilder.gnm.de/content/frieden_object1b8f99</t>
  </si>
  <si>
    <t xml:space="preserve">http://friedensbilder.gnm.de/content/frieden_peace_eventbc4b6
http://friedensbilder.gnm.de/content/frieden_peace_eventc6625
http://friedensbilder.gnm.de/content/frieden_peace_event106aac</t>
  </si>
  <si>
    <t xml:space="preserve">Schlacht am Kahlenberg</t>
  </si>
  <si>
    <t xml:space="preserve">Broucek / Leitsch / Vocelka 1983
Eller 1983
Newald 2012</t>
  </si>
  <si>
    <t xml:space="preserve">Kahlenberg</t>
  </si>
  <si>
    <t xml:space="preserve">Polen-Litauen
Kurfürstentum Bayern
Heiliges Römisches Reich
Osmanisches Reich
Sachsen
Kirchenstaat
Markgrafschaft Baden-Baden</t>
  </si>
  <si>
    <t xml:space="preserve">BB.356 </t>
  </si>
  <si>
    <t xml:space="preserve">http://friedensbilder.gnm.de/content/frieden_object85a7c</t>
  </si>
  <si>
    <t xml:space="preserve">Vertrag von Île des Faisans (Pyrenäenfrieden)</t>
  </si>
  <si>
    <t xml:space="preserve">Duchhardt 2010
Albesa 2008
Séré 2007
Bély / Haan / Jettot 2015
Speer 2010</t>
  </si>
  <si>
    <t xml:space="preserve">http://www.ieg-friedensvertraege.de/treaty/t-1507-1-de.html</t>
  </si>
  <si>
    <t xml:space="preserve">Fasaneninsel </t>
  </si>
  <si>
    <t xml:space="preserve">Königreich Frankreich
Spanien</t>
  </si>
  <si>
    <t xml:space="preserve">ARCA VII 24_1
MISC. B. 1234.28
Contarini It. IV, 389 (=9913)
Contarini It. IV, 389 (=9913), 1
Corniai Algarotti Racc.Dramm.744
Corniai Algarotti Racc.Dramm.744, 1
204. 3.B.12
Rés 301956(2)
HB 24131, Kapsel 1220
Rar. Libr. Op. 17. Jh. 105
Corniani Algarotti Racc. Dramm. 613
MISC. B. 1177.11
Rés F.1110 (2)</t>
  </si>
  <si>
    <t xml:space="preserve">http://friedensbilder.gnm.de/content/frieden_objecte3d4
http://friedensbilder.gnm.de/content/frieden_object3548c
http://friedensbilder.gnm.de/content/frieden_objectff229
http://friedensbilder.gnm.de/content/frieden_objectff2b6
http://friedensbilder.gnm.de/content/frieden_objectffb7d
http://friedensbilder.gnm.de/content/frieden_objectffbd6
http://friedensbilder.gnm.de/content/frieden_object1041cc
http://friedensbilder.gnm.de/content/frieden_object104800
http://friedensbilder.gnm.de/content/frieden_object10a217
http://friedensbilder.gnm.de/content/frieden_object1a3c26
http://friedensbilder.gnm.de/content/frieden_object1c1065
http://friedensbilder.gnm.de/content/frieden_object1cee19
http://friedensbilder.gnm.de/content/frieden_object1a17c0</t>
  </si>
  <si>
    <t xml:space="preserve">Antwerpener Gedenktag anlässlich des Friedens von Münster</t>
  </si>
  <si>
    <t xml:space="preserve">Antwerpen</t>
  </si>
  <si>
    <t xml:space="preserve">Der niederländisch-spanische Friede von Münster wurde am 30. Januar 1648 unterzeichnet. Die Beschwörung des Vertrages fand am 15. Mai desselben Jahres im Rathaussaal zu Münster statt, worauf sich das berühmte Gemälde von Ter Borch bezieht (NG896). Nach dem Friedensschluss gehörte Antwerpen zum spanischen Teil der Niederlande. Vom Achtzigjährigen Krieg bis zum Pyrenäenfrieden blieb die Stadt Zankapfel zuerst zwischen den Aufständischen, später zwischen Frankreich und Spanien. Möglicherweise verzichtete Antwerpen deshalb im Gegensatz zu anderen niederländischen Städten auf Friedensfeiern und ließ am offiziellen Gedenktag, dem 5. Juni 1648, lediglich den Frieden proklamieren. Dem schloss sich ein&amp;nbsp;Ommegang&amp;nbsp;an, dessen Ablauf und Wagendekorationen sich kaum von denen der Vorjahre unterschieden.[fn]Hierzu Spies / Schuffel / Temme 1998, S. 336–339. Der Abdruck des Ommegang-Programms in der Königlichen Bibliothek Den Haag, Pamflet-Sammlung Knuttel, Nr. 5756a. [/fn]ALS</t>
  </si>
  <si>
    <t xml:space="preserve">K 14869, Kapsel 148</t>
  </si>
  <si>
    <t xml:space="preserve">http://friedensbilder.gnm.de/content/frieden_object15048</t>
  </si>
  <si>
    <t xml:space="preserve">Kunisch 1978
Externbrink 2010
Burkhardt 1985
Birk / Loch / Popp 2012
Baugh 2011</t>
  </si>
  <si>
    <t xml:space="preserve">Königreich Frankreich
Heiliges Römisches Reich 
Königreich Preußen
Königreich Großbritannien
Russisches Kaiserreich
Kurfürstentum Braunschweig-Lüneburg </t>
  </si>
  <si>
    <t xml:space="preserve">HB 26194, Kapsel 1234
8" Yr 3174
Dd 3812(1)
Hist.Germ.D.361,34
M: Lo 3568(1)
HB 29936, Kapsel 1314a
Med 8059
Hist.Boruss.38,64
H: P 1676oo.8° Helmst. (2) (1)
224667-C
H: 506 Helmst. Dr. (1)</t>
  </si>
  <si>
    <t xml:space="preserve">http://friedensbilder.gnm.de/content/frieden_object8093b
http://friedensbilder.gnm.de/content/frieden_objectcaed5
http://friedensbilder.gnm.de/content/frieden_objectcb525
http://friedensbilder.gnm.de/content/frieden_objectcb549
http://friedensbilder.gnm.de/content/frieden_objectcb620
http://friedensbilder.gnm.de/content/frieden_object80962
http://friedensbilder.gnm.de/content/frieden_object6ec5f
http://friedensbilder.gnm.de/content/frieden_objecte9359
http://friedensbilder.gnm.de/content/frieden_object1039ad
http://friedensbilder.gnm.de/content/frieden_object14f3ed
http://friedensbilder.gnm.de/content/frieden_object158b98</t>
  </si>
  <si>
    <t xml:space="preserve">http://friedensbilder.gnm.de/content/frieden_peace_event9f63c
http://friedensbilder.gnm.de/content/frieden_peace_eventd5802
http://friedensbilder.gnm.de/content/frieden_peace_eventd5b14
http://friedensbilder.gnm.de/content/frieden_peace_evente40d2
http://friedensbilder.gnm.de/content/frieden_peace_evente6a05
http://friedensbilder.gnm.de/content/frieden_peace_event119d35
http://friedensbilder.gnm.de/content/frieden_peace_event14f493
http://friedensbilder.gnm.de/content/frieden_peace_event1529be</t>
  </si>
  <si>
    <t xml:space="preserve">Polnischer Thronfolgekrieg</t>
  </si>
  <si>
    <t xml:space="preserve">Musall 2013
Bringmann 2013</t>
  </si>
  <si>
    <t xml:space="preserve">
Stanis³aw I., Polen, König</t>
  </si>
  <si>
    <t xml:space="preserve">Danzig
Neapel
Mailand
Parma
Mantua
Heilbronn
Warschau
Kleinpolen
Kehl
Philippsburg
Salmbach
Klausen
Guastalla
Capua</t>
  </si>
  <si>
    <t xml:space="preserve">Königreich Frankreich
Spanien
Heiliges Römisches Reich
Sachsen-Polen
Königreich Sardinien-Piemont</t>
  </si>
  <si>
    <t xml:space="preserve">Cf-3449/4</t>
  </si>
  <si>
    <t xml:space="preserve">http://friedensbilder.gnm.de/content/frieden_objectca0e8</t>
  </si>
  <si>
    <t xml:space="preserve">http://friedensbilder.gnm.de/content/frieden_peace_eventd1745</t>
  </si>
  <si>
    <t xml:space="preserve">Frieden von Wien</t>
  </si>
  <si>
    <t xml:space="preserve">
Franz I., Heiliges Römisches Reich, Kaiser</t>
  </si>
  <si>
    <t xml:space="preserve">208
IV a</t>
  </si>
  <si>
    <t xml:space="preserve">http://friedensbilder.gnm.de/content/frieden_object17cff5
http://friedensbilder.gnm.de/content/frieden_object59dec</t>
  </si>
  <si>
    <t xml:space="preserve">http://friedensbilder.gnm.de/content/frieden_peace_eventd176a</t>
  </si>
  <si>
    <t xml:space="preserve">Dankfest der Stadt Stein an der Donau</t>
  </si>
  <si>
    <t xml:space="preserve">Stein an der Donau</t>
  </si>
  <si>
    <t xml:space="preserve">Henning Jürgens</t>
  </si>
  <si>
    <t xml:space="preserve">220732-B</t>
  </si>
  <si>
    <t xml:space="preserve">http://friedensbilder.gnm.de/content/frieden_objectca285</t>
  </si>
  <si>
    <t xml:space="preserve">Friedensfest in St. Petersburg</t>
  </si>
  <si>
    <t xml:space="preserve">St. Petersburg</t>
  </si>
  <si>
    <t xml:space="preserve">2 H RUSS 304/3 (6)</t>
  </si>
  <si>
    <t xml:space="preserve">http://friedensbilder.gnm.de/content/frieden_objectca4bf</t>
  </si>
  <si>
    <t xml:space="preserve">Russisches Kaiserreich
Heiliges Römisches Reich
Osmanisches Reich</t>
  </si>
  <si>
    <t xml:space="preserve">http://friedensbilder.gnm.de/content/frieden_peace_event7f889</t>
  </si>
  <si>
    <t xml:space="preserve">Dankfest in Klein Kniegnitz</t>
  </si>
  <si>
    <t xml:space="preserve">Klein Knignitz (heute Ksiêginice bei Lubin)</t>
  </si>
  <si>
    <t xml:space="preserve">Friedenspräliminarien von Breslau
Erster Schlesischer Krieg
Frieden von Berlin</t>
  </si>
  <si>
    <t xml:space="preserve">Mb 3802 a (11)</t>
  </si>
  <si>
    <t xml:space="preserve">http://friedensbilder.gnm.de/content/frieden_objectca4e9</t>
  </si>
  <si>
    <t xml:space="preserve">Anderson 1995
Browning 1993
Mazura 1996</t>
  </si>
  <si>
    <t xml:space="preserve">Der Tod Kaiser Karls VI. und die Inkraftsetzung der Pragmatischen Sanktion[fn]Regelung der weiblichen Erbfolge, Unterteilbarkeit des Habsburgischen Reiches, festgesetzt Erbenreihenfolge[/fn] mit Maria Theresia als Thronerbin können als Auslöser für den Österreichischen Erbfolgekrieg angesehen werden. Die Bestimmungen der Pragmatischen Sanktion trafen auf Widerstand. Karl Albrecht von Bayern, Philipp V. von Spanien und Friedrich August von Sachsen beanspruchten den Thron und die habsburgischen Erblande ebenfalls jeweils für sich.Der Österreichische Erbfolgekrieg entwickelte sich mit den Beitritten Großbritanniens und Frankreichs schnell zu einem globalen Krieg, der auch in Nordamerika und Indien ausgetragen wurde. Sein Beginn fällt mit dem Beginn des Ersten Schlesischen Krieges zusammen, über dessen Dauer er jedoch hinausging. Mit dem Einmarsch preußischer Truppen in Schlesien 1740 wollte Friedrich II. preußische Ansprüche von 1686 geltend machen. Ein Jahr später verhärteten sich die Fronten in Europa durch eine umfangreiche Bündnispolitik der einzelnen Parteien. Dem Bündnisvertrag von Nymphenburg[fn]Vertrag von Nymphenburg: Bündnis zwischen Bayern und Spanien, später traten noch bei Preußen, Sachsen, Frankreich. Schweden, Neapel, die Kurpfalz und Kurköln.[/fn]stand die Allianz zwischen Österreich, Großbritannien und den Generalstaaten gegenüber. Nach dem Tod Kaiser Karls VI. 1742 wurde zunächst Karl Albrecht als Karl VII. gekrönt. Österreich marschierte daraufhin in Bayern ein. Zeitgleich schlossen Preußen und Österreich den Frieden von Berlin und beendeten dadurch den Ersten Schlesischen Krieg. Anschließend erhielt Österreich Hilfe durch die Pragmatische Armee.[fn]Bündnis mit Großbritannien und Generalstaaten. Später schlossen sich auch Sachsen und Sardinien an.[/fn] Preußen, Frankreich und Bayern gründeten in der Folge die Frankfurter Union. Im August 1744 drang Friedrich II. nach Böhmen und Mähren vor und erklärte Maria Theresia abermals den Krieg. Er befürchtete ihrerseits Unternehmungen, um Schlesien zurückzuerobern. Als im Januar 1745 der Kaiserthron durch den Tod Karls VII. erneut vakant wurde, schloss Österreich einen Friedensvertrag mit Bayern[fn]Vertrag von Füssen[/fn], in der Hoffnung das Kurfürstentum so von seinem Bündnispartner Preußen zu lösen. Bayern versprach im Zuge dessen, Franz Stephan bei der Kaiserwahl zu unterstützten. Noch im gleichen Jahr wurde er zum Kaiser gewählt. Nachdem Friedrich II. in den Schlachten bei Soor und Kesselsdorf sein militärischen Geschick unter Beweis gestellte hatte und Dresden einnahm, schlossen Preußen und Sachsen in Dresden einen Frieden, der den Zweiten Schlesischen Krieg beendete. Die Spanier rückten währenddessen in Italien weiter vor und wurden von einer Österreichisch-sardinischen Armee bekämpft. Der Österreichische Erbfolgekrieg sollte noch drei Jahre andauern. Erst im November 1747 entschied man sich – in erster Linie aufgrund der anhaltenden Kriegsmüdigkeit aller Parteien – einen Friedenskongress in Aachen abzuhalten. Der Kongress begann am 24.04.1748 und endete mit der Unterzeichnung des Friedensvertrages von Aachen am 18. Oktober 1748. Dabei bestätigte der neue Frieden lediglich den Vertrag von Dresden. Der Vorkriegszustand sollte wiederhergestellt werden, die Pragmatische Sanktion wurde anerkannt und Schlesien wurde erneut Preußen zugeschrieben.FB</t>
  </si>
  <si>
    <t xml:space="preserve">Republik der Vereinigten Niederlande
Königreich Frankreich
Königreich Schweden
Österreich
Königreich Preußen
Königreich Großbritannien
Sachsen
Kurköln
Kurpfalz
Königreich Neapel</t>
  </si>
  <si>
    <t xml:space="preserve">DD91 A 33891 (1)</t>
  </si>
  <si>
    <t xml:space="preserve">http://friedensbilder.gnm.de/content/frieden_objectca50e</t>
  </si>
  <si>
    <t xml:space="preserve">http://friedensbilder.gnm.de/content/frieden_peace_eventadc0d
http://friedensbilder.gnm.de/content/frieden_peace_event41500
http://friedensbilder.gnm.de/content/frieden_peace_eventaee20</t>
  </si>
  <si>
    <t xml:space="preserve">Säkularfeier der Augsburger Konfession in Sachsen</t>
  </si>
  <si>
    <t xml:space="preserve">S. 7–44
S. 25–84</t>
  </si>
  <si>
    <t xml:space="preserve">Kurfürstentum Sachsen</t>
  </si>
  <si>
    <t xml:space="preserve">Säkularfeier der Augsburger Konfession</t>
  </si>
  <si>
    <t xml:space="preserve">Opitz 2000
Frost 2000
Ullgren 2008
Larsson 2011</t>
  </si>
  <si>
    <t xml:space="preserve">Der Große Nordische KriegAls Großer Nordischer Krieg wird der Konflikt um die Vorherrschaft im Ostseeraum zwischen 1700 und 1721 bezeichnet. Dabei trat eine Tripelallianz aus Russland, Sachsen-Polen und Dänemark-Norwegen dem schwedischen Reich entgegen. Der Konflikt kann in zwei Phasen eingeteilt werden, wobei die erste Phase (1700–1709) durch die schwedische Dominanz, die zweite Phase (1710–1721) durch die schwedische Defensive gekennzeichnet sind. Die Konkurrenz über das Dominium maris Baltici wurde durch die Großmachtstellung Schwedens und den Wunsch einer westlichen Öffnung Zar Peters I. ausgelöst. Zum schwedischen Reich gehörten zu diesem Zeitpunkt Finnland, Estland und Livland sowie Teile Norddeutschlands. Zar Peter I. wollte seine Position im Westen stärken, benötigte dafür jedoch einen Zugang zur Ostsee. Sachsens Kurfürst Friedrich August I. wollte als polnischer König August II. seine Position in Polen stärken und das von Schweden besetzte Livland zurückerobern. Auch Dänemark wollte gegen Schweden in Norddeutschland vorgehen, indem es versuchte Schleswig-Holstein-Gottorf wieder an sich zu binden.Am 12. Februar 1700 begann der Große Nordische Krieg mit dem Einmarsch Sachsens in Livland. Russland und Dänemark traten kurze Zeit später in den Krieg ein. Schweden dominierte den Krieg jedoch zunächst. Bis 1706 besetzte Schweden unter Karl XII. fast das gesamte polnische Gebiet und schließlich Sachsen, mit dem Schweden noch im selben Jahr den&amp;nbsp;Frieden von Altranstädt&amp;nbsp;schloss. Erst 1709 änderte sich die Lage für Schweden. Nach einer verheerenden Niederlage bei der Schlacht bei Poltawa floh Karl XII. in das angrenzende Osmanische Reich. Daraufhin versuchten die Gegner Schwedens dessen Gebiete in Norddeutschland zu erobern. Zeitgleich forderte Zar Peter I. die Überführung Karls XII. vom osmanischen Sultan. Dieser ging den Forderungen jedoch nicht nach, sodass Russland schließlich am 25. Februar 1711 dem Osmanischen Reich den Krieg erklärte. Im gleichen Jahr schlossen beide Parteien jedoch bereits wieder Frieden. Auch die Seemächte England und die Niederlande waren mittlerweile dem Krieg beigetreten. Nachdem Karl XII. aus seinem Exil zurückgekehrt war, unternahm er noch mehrere Feldzüge in Norwegen, die jedoch nicht kriegsentscheidend sein sollten. So war die letzte Phase des Krieges vor allem durch diplomatische Verhandlungen gekennzeichnet. Mit dem Tod des Schwedenkönigs 1718 änderte sich die politische Lage sprunghaft. Seine Nachfolgerin Ulrika Eleonore nahm sofort Friedensgespräche mit allen beteiligten Mächten auf. Die Kampfhandlungen wurden nach und nach eingestellt. Am 28. April 1721 wurde schließlich der Frieden von Nystad zwischen Russland und Schweden geschlossen. Die Folgen des Krieges waren vor allem für Schweden verheerend. Der Krieg endete mit einer Machtverschiebung. Schweden hatte seine Großmachtstellung verloren; stattdessen war das Russische Reich als Großmacht gefestigt wurden.</t>
  </si>
  <si>
    <t xml:space="preserve">Königreich Schweden
Sachsen-Polen
Dänemark-Norwegen
Zarentum Russland</t>
  </si>
  <si>
    <t xml:space="preserve">Franziska Bauer</t>
  </si>
  <si>
    <t xml:space="preserve">http://friedensbilder.gnm.de/content/frieden_peace_eventc186d
http://friedensbilder.gnm.de/content/frieden_peace_eventbc136
http://friedensbilder.gnm.de/content/frieden_peace_eventbc671
http://friedensbilder.gnm.de/content/frieden_peace_eventc66de
http://friedensbilder.gnm.de/content/frieden_peace_eventea297</t>
  </si>
  <si>
    <t xml:space="preserve">Friedensvertrag von Dresden</t>
  </si>
  <si>
    <t xml:space="preserve">Becker 1902
Beiträge 1884
Borkowsky 1884</t>
  </si>
  <si>
    <t xml:space="preserve">http://www.ieg-friedensvertraege.de/treaty/t-127-1-de.html</t>
  </si>
  <si>
    <t xml:space="preserve">Dresden</t>
  </si>
  <si>
    <t xml:space="preserve">Sachsen-Polen war von der sich zuspitzenden preußisch-österreichischen Rivalität des 18. Jahrhunderts schon allein auf Grund seiner geographischen Lage betroffen. Im Ersten Schlesischen Krieg 1740/42 hatte es zwischen den Kriegsparteien laviert. Der Erwerb Schlesiens durch Preußen veränderte jedoch die Haltung Sachsens zugunsten Österreichs; seit 1743 verfolgte Dresden eine antipreußische Politik. Angesichts der mächtigen preußischen Armee benötigte Maria Theresia militärische Unterstützung durch August III. Durch die Quadrupelallianz Österreichs, Großbritanniens, der Generalstaaten und Sachsen-Polens (1745 I 8) wurde dieser ins antipreußische Allianzsystem eingebunden. Sachsen sollte mit 30.000 Mann die Verteidigung Böhmens übernehmen und dafür territoriale Entschädigungen von Österreich enthalten (Geheimkonvention Österreich-Sachsen/Polen Leipzig 1745 V 18). So diplomatisch und militärisch gestärkt, konnte Maria Theresia Friedrich II. zunächst aus Böhmen und auch aus Schlesien zurückdrängen.&amp;nbsp;Friedrichs Position wurde weiter geschwächt, als Bayern und Österreich mit dem Frieden von Füssen den Erbfolgekrieg beendeten. Dennoch erreichten die preußischen Truppen 1745 eine Reihe militärisch-strategischer Erfolge. Großbritannien versuchte zu vermitteln und stellte Preußen im Vertrag von Hannover (1745 VIII 26) eine Garantie des territorialen Status quo in Schlesien in Aussicht. Auch Frankreich und Sachsen boten Vermittlungen an. Maria Theresia war jedoch nicht bereit, darauf einzugehen.&amp;nbsp;Am 23. November 1745 verhinderten preußische Truppen eine militärische Vereinigung österreichischer und sächsischer Verbände bei Hennersdorf und Kesselsdorf, wo die sächsische Armee vernichtend geschlagen wurde (1745 XII 15). Sachsen - ohnehin das "schwächste Glied der in den Krieg verwickelten Mächtekette" kapitulierte (1745 XII 17). Für Österreich bestand nun keine Alternative mehr zum Frieden mit Preußen (Bein). Am 25. Dezember schloß Preußen zu Dresden in zwei getrennten Verträgen Frieden mit Sachsen-Polen (auf der Basis der Konvention von Hannover) und mit Österreich.&amp;nbsp;entnommen aus:&amp;nbsp;http://www.ieg-friedensvertraege.de/treaty/t-127-1-de.html</t>
  </si>
  <si>
    <t xml:space="preserve">Zweiter Schlesischer Krieg</t>
  </si>
  <si>
    <t xml:space="preserve">Yr 906
3 in: Yk 8661
4 in: Yk 8661
5 in: Yk 8661
AB 155182 (9)
Yk 8832
Lit.Germ.rec.B.201,12 
Med Merkel 2.3.17
P.o.germ. 1421 (1)
Hist.Sax.C.1142,10
B/27318</t>
  </si>
  <si>
    <t xml:space="preserve">http://friedensbilder.gnm.de/content/frieden_objectca836
http://friedensbilder.gnm.de/content/frieden_objectca854
http://friedensbilder.gnm.de/content/frieden_objectca871
http://friedensbilder.gnm.de/content/frieden_objectca94b
http://friedensbilder.gnm.de/content/frieden_objectca98e
http://friedensbilder.gnm.de/content/frieden_objectcaaad
http://friedensbilder.gnm.de/content/frieden_objectcae0f
http://friedensbilder.gnm.de/content/frieden_object6a461
http://friedensbilder.gnm.de/content/frieden_object102893
http://friedensbilder.gnm.de/content/frieden_object17902e
http://friedensbilder.gnm.de/content/frieden_object1792af</t>
  </si>
  <si>
    <t xml:space="preserve">http://friedensbilder.gnm.de/content/frieden_peace_eventd4e16
http://friedensbilder.gnm.de/content/frieden_peace_eventd4f34
http://friedensbilder.gnm.de/content/frieden_peace_event103d1f
http://friedensbilder.gnm.de/content/frieden_peace_event178d04</t>
  </si>
  <si>
    <t xml:space="preserve">Schilling 1989</t>
  </si>
  <si>
    <t xml:space="preserve">287-297</t>
  </si>
  <si>
    <t xml:space="preserve">Zweiter Schlesischer KriegDer Zweite Schlesische Krieg (1744-1745) kann sowohl als Teil des Österreichischen Erbfolgekrieges als auch als Einzelkonflikt um die Vorherrschaft in Schlesien zwischen Preußen und Österreich betrachtet werden. Das Bündnis zwischen Frankreich und Preußen stand dabei der österreichischen Allianz mit Sachsen, Großbritannien und den Niederlanden gegenüber. Nach dem Ende des Ersten Schlesischen Krieges 1742 wurde Schlesien im Friedensvertrag von Berlin zwischen Preußen und Österreich aufgeteilt. Im selben Jahr bestieg Karl VII. den Kaiserthron, woraufhin Maria Theresia ihre Truppen in Bayern einmarschieren ließ und ihr Bündnis mit Großbritannien und Sardinien-Piemont erweiterte. Durch die neue Bündnispolitik der Habsburgerin sah&amp;nbsp;Friedrich II. sich bedroht. Er schloss sich daher dem Vertrag von Nymphenburg an und marschierte anschließend 1744 in Böhmen ein. Damit begann der Zweite Schlesische Krieg. Preußen belagerte Prag, musste sich jedoch aufgrund der schwieriger Versorgungslage wieder nach Schlesien zurückziehen. 1745 rückten österreichische Truppen in Schlesien ein. Bei der Schlacht bei Hohenfriedberg am 04. Juni 1745 siegten die Preußen, ebenso bei der Schlacht bei Soor wenige Monate später. Im Dezember 1745 zog der preußische Heerführer Leopold von Anhalt-Dessau in Sachsen ein und siegte bei der Schlacht bei Kesselsdorf gegen die österreichischen Verbündeten. Am 25. Dezember 1745 wurde der Friedensvertrag von Dresden unterzeichnet. Schlesien ging erneut an Preußen, Preußen erkannte im Gegenzug Franz I. Stephan als Kaiser an.FB</t>
  </si>
  <si>
    <t xml:space="preserve">Republik der Vereinigten Niederlande
Königreich Frankreich
Königreich Großbritannien
Kurfürsten Sachsen</t>
  </si>
  <si>
    <t xml:space="preserve">HB 29936, Kapsel 1314a
AB 155182 (8)</t>
  </si>
  <si>
    <t xml:space="preserve">http://friedensbilder.gnm.de/content/frieden_object80962
http://friedensbilder.gnm.de/content/frieden_object1185d1</t>
  </si>
  <si>
    <t xml:space="preserve">http://friedensbilder.gnm.de/content/frieden_peace_eventd3d69
http://friedensbilder.gnm.de/content/frieden_peace_event178f74</t>
  </si>
  <si>
    <t xml:space="preserve">Dankfest in Cleve</t>
  </si>
  <si>
    <t xml:space="preserve">Cleve</t>
  </si>
  <si>
    <t xml:space="preserve">4" Yk 8730</t>
  </si>
  <si>
    <t xml:space="preserve">http://friedensbilder.gnm.de/content/frieden_objectcad56</t>
  </si>
  <si>
    <t xml:space="preserve">Friedensfest in Görlitz</t>
  </si>
  <si>
    <t xml:space="preserve">Gymnasium Görlitz</t>
  </si>
  <si>
    <t xml:space="preserve">Pon Vd 2369 , QK</t>
  </si>
  <si>
    <t xml:space="preserve">http://friedensbilder.gnm.de/content/frieden_objectcade6</t>
  </si>
  <si>
    <t xml:space="preserve">Zweihundertjahrfeier anlässlich des Augsburger Religionsfriedens, Altenburg</t>
  </si>
  <si>
    <t xml:space="preserve">Stadtkirche Altenburg
Friedrichgymnasium Altenburg</t>
  </si>
  <si>
    <t xml:space="preserve">P 4° 00495 (087)</t>
  </si>
  <si>
    <t xml:space="preserve">http://friedensbilder.gnm.de/content/frieden_objectcae5d</t>
  </si>
  <si>
    <t xml:space="preserve">Friedensfest in Rostock, 1762</t>
  </si>
  <si>
    <t xml:space="preserve">Rostock</t>
  </si>
  <si>
    <t xml:space="preserve">Friedensvertrag von Hamburg</t>
  </si>
  <si>
    <t xml:space="preserve">MK-1932</t>
  </si>
  <si>
    <t xml:space="preserve">http://friedensbilder.gnm.de/content/frieden_objectcb5d0</t>
  </si>
  <si>
    <t xml:space="preserve">http://www.ieg-friedensvertraege.de/treaty/t-57-1-de.html</t>
  </si>
  <si>
    <t xml:space="preserve">Hecht, Johann Julius von
Olthof, Adolf Friedrich von</t>
  </si>
  <si>
    <t xml:space="preserve">Königreich Schweden
Königreich Preußen</t>
  </si>
  <si>
    <t xml:space="preserve">Begonnen </t>
  </si>
  <si>
    <t xml:space="preserve">Med 3375
TMNK 02073</t>
  </si>
  <si>
    <t xml:space="preserve">http://friedensbilder.gnm.de/content/frieden_object119b64
http://friedensbilder.gnm.de/content/frieden_object120cae</t>
  </si>
  <si>
    <t xml:space="preserve">http://friedensbilder.gnm.de/content/frieden_peace_eventd57eb
http://friedensbilder.gnm.de/content/frieden_peace_eventd5b14
http://friedensbilder.gnm.de/content/frieden_peace_eventd6053</t>
  </si>
  <si>
    <t xml:space="preserve">Friedensvertrag von St. Petersburg</t>
  </si>
  <si>
    <t xml:space="preserve">Vorontsov, Michael
Goltz, Wilhelm Bernhard von der</t>
  </si>
  <si>
    <t xml:space="preserve">Friedensvertrag von Hubertusburg
Siebenjähriger Krieg
Friedensvertrag von Hamburg</t>
  </si>
  <si>
    <t xml:space="preserve">Königreich Preußen
Russisches Kaiserreich</t>
  </si>
  <si>
    <t xml:space="preserve">Biogr.erud.D.732,misc.2
Med 8059
A15C/364
Med 3375
TMNK 02073
1_1762_fb
Film R 2001.281,KPA-1374</t>
  </si>
  <si>
    <t xml:space="preserve">http://friedensbilder.gnm.de/content/frieden_objectcb647
http://friedensbilder.gnm.de/content/frieden_object6ec5f
http://friedensbilder.gnm.de/content/frieden_objectea907
http://friedensbilder.gnm.de/content/frieden_object119b64
http://friedensbilder.gnm.de/content/frieden_object120cae
http://friedensbilder.gnm.de/content/frieden_object14e06f
http://friedensbilder.gnm.de/content/frieden_objecteb9b9</t>
  </si>
  <si>
    <t xml:space="preserve">http://friedensbilder.gnm.de/content/frieden_peace_event10022a
http://friedensbilder.gnm.de/content/frieden_peace_event14fd3a</t>
  </si>
  <si>
    <t xml:space="preserve">Friedensfest in Berlin, 1762</t>
  </si>
  <si>
    <t xml:space="preserve">Dd 957 (3)</t>
  </si>
  <si>
    <t xml:space="preserve">http://friedensbilder.gnm.de/content/frieden_objectcb704</t>
  </si>
  <si>
    <t xml:space="preserve">Einzug Luigia Maria Gonzagas in Danzig anlässlich der Hochzeit mit Wladislaw IV., König von Polen</t>
  </si>
  <si>
    <t xml:space="preserve">Martini 1646</t>
  </si>
  <si>
    <t xml:space="preserve">Danzig</t>
  </si>
  <si>
    <t xml:space="preserve">Med 14492</t>
  </si>
  <si>
    <t xml:space="preserve">http://friedensbilder.gnm.de/content/frieden_object5f473</t>
  </si>
  <si>
    <t xml:space="preserve">Friedensfest in Jena</t>
  </si>
  <si>
    <t xml:space="preserve">Paulinerkirche Jena</t>
  </si>
  <si>
    <t xml:space="preserve">8 H GERM IX, 317:10 (7)</t>
  </si>
  <si>
    <t xml:space="preserve">http://friedensbilder.gnm.de/content/frieden_objectcb81f</t>
  </si>
  <si>
    <t xml:space="preserve">Friedensfest in Ilmenau</t>
  </si>
  <si>
    <t xml:space="preserve">Stadtkirche Ilmenau</t>
  </si>
  <si>
    <t xml:space="preserve">Bb, 4:37 (2) (a)</t>
  </si>
  <si>
    <t xml:space="preserve">http://friedensbilder.gnm.de/content/frieden_objectcb847</t>
  </si>
  <si>
    <t xml:space="preserve">Redeübung anlässlich des Friedensvertrages von Hubertusburg</t>
  </si>
  <si>
    <t xml:space="preserve">8 H GERM IX, 321 (7)</t>
  </si>
  <si>
    <t xml:space="preserve">http://friedensbilder.gnm.de/content/frieden_objectcbc63</t>
  </si>
  <si>
    <t xml:space="preserve">Russisch-Polnischer Krieg</t>
  </si>
  <si>
    <t xml:space="preserve">Nagielski 2006
Kupisz 2001</t>
  </si>
  <si>
    <t xml:space="preserve">
Michael, Russland, Zar</t>
  </si>
  <si>
    <t xml:space="preserve">Smolensk</t>
  </si>
  <si>
    <t xml:space="preserve">Polen-Litauen
Zarentum Russland</t>
  </si>
  <si>
    <t xml:space="preserve">http://friedensbilder.gnm.de/content/frieden_peace_eventde487</t>
  </si>
  <si>
    <t xml:space="preserve">Friedensvertrag (Ewiger Friede) von Poljanovka (Polanów) </t>
  </si>
  <si>
    <t xml:space="preserve">Nagielski 2006</t>
  </si>
  <si>
    <t xml:space="preserve">http://www.ieg-friedensvertraege.de/treaty/t-1404-1-de.html</t>
  </si>
  <si>
    <t xml:space="preserve">Semlevo</t>
  </si>
  <si>
    <t xml:space="preserve">Zarentum Russland
Polen</t>
  </si>
  <si>
    <t xml:space="preserve">Med 14504</t>
  </si>
  <si>
    <t xml:space="preserve">http://friedensbilder.gnm.de/content/frieden_object12a84</t>
  </si>
  <si>
    <t xml:space="preserve">Osmanisch-Polnischer Krieg 1633–1634</t>
  </si>
  <si>
    <t xml:space="preserve">Ko³odziejczyk 2000
Davies 2007</t>
  </si>
  <si>
    <t xml:space="preserve">Polen-Litauen
Osmanisches Reich</t>
  </si>
  <si>
    <t xml:space="preserve">http://friedensbilder.gnm.de/content/frieden_peace_eventde4a5</t>
  </si>
  <si>
    <t xml:space="preserve">Vertrag von Lemberg </t>
  </si>
  <si>
    <t xml:space="preserve">http://www.ieg-friedensvertraege.de/treaty/t-1955-1-de.html</t>
  </si>
  <si>
    <t xml:space="preserve">
Murad IV., Osmanisches Reich, Sultan
Abaza Mehmed, Paºa</t>
  </si>
  <si>
    <t xml:space="preserve">Lemberg (heute Lwiw)</t>
  </si>
  <si>
    <t xml:space="preserve">Osmanisches Reich
Polen</t>
  </si>
  <si>
    <t xml:space="preserve">Freigabe </t>
  </si>
  <si>
    <t xml:space="preserve">Friedensfeier der jüdischen Gemeinden Schwerin und Güstrow</t>
  </si>
  <si>
    <t xml:space="preserve">Synagoge zu Schwerin
Synagoge zu Güstrow</t>
  </si>
  <si>
    <t xml:space="preserve">MK-55.11</t>
  </si>
  <si>
    <t xml:space="preserve">http://friedensbilder.gnm.de/content/frieden_objectcbd74</t>
  </si>
  <si>
    <t xml:space="preserve">Friedensfest in Friedersdorf</t>
  </si>
  <si>
    <t xml:space="preserve">Friedersdorf (Sachsen)</t>
  </si>
  <si>
    <t xml:space="preserve">Hist.Sax.F.65,misc.5</t>
  </si>
  <si>
    <t xml:space="preserve">http://friedensbilder.gnm.de/content/frieden_objectcbf45</t>
  </si>
  <si>
    <t xml:space="preserve">Friedensfest in Hamburg</t>
  </si>
  <si>
    <t xml:space="preserve">Cf-7370(3).6
Dd 957 (23)
Dd 957 (21)
34 in: 50 MA 46065
PB Mus. T99, Nr. 40
Cod. in scrin. 251</t>
  </si>
  <si>
    <t xml:space="preserve">http://friedensbilder.gnm.de/content/frieden_objectcbf6b
http://friedensbilder.gnm.de/content/frieden_objectcbfdb
http://friedensbilder.gnm.de/content/frieden_objectcc2a5
http://friedensbilder.gnm.de/content/frieden_object12375e
http://friedensbilder.gnm.de/content/frieden_object16b1c9
http://friedensbilder.gnm.de/content/frieden_object1c2810</t>
  </si>
  <si>
    <t xml:space="preserve">Schützen-Convivio, Dresden</t>
  </si>
  <si>
    <t xml:space="preserve">Pelargus, Johann</t>
  </si>
  <si>
    <t xml:space="preserve">Hist.Sax.G.60</t>
  </si>
  <si>
    <t xml:space="preserve">http://friedensbilder.gnm.de/content/frieden_objectcc190</t>
  </si>
  <si>
    <t xml:space="preserve">Dankfest in Oels</t>
  </si>
  <si>
    <t xml:space="preserve">Oleœnica</t>
  </si>
  <si>
    <t xml:space="preserve">Hist.Germ.D.367,40</t>
  </si>
  <si>
    <t xml:space="preserve">http://friedensbilder.gnm.de/content/frieden_objectcc1d9</t>
  </si>
  <si>
    <t xml:space="preserve">Friedensfest im Schwäbischen Kreis</t>
  </si>
  <si>
    <t xml:space="preserve">Dd 957 (15)</t>
  </si>
  <si>
    <t xml:space="preserve">http://friedensbilder.gnm.de/content/frieden_objectcc228</t>
  </si>
  <si>
    <t xml:space="preserve">Friedensfest in Freiberg</t>
  </si>
  <si>
    <t xml:space="preserve">Freiberg</t>
  </si>
  <si>
    <t xml:space="preserve">Pon Vd 3124, QK</t>
  </si>
  <si>
    <t xml:space="preserve">http://friedensbilder.gnm.de/content/frieden_objectcc2cd</t>
  </si>
  <si>
    <t xml:space="preserve">Friedensfeier in Schwabach</t>
  </si>
  <si>
    <t xml:space="preserve">Schwabach</t>
  </si>
  <si>
    <t xml:space="preserve">gleichzeitig Geburtstagsfeier des Markgrafen von Brandenburg-Ansbach</t>
  </si>
  <si>
    <t xml:space="preserve">4 Diss. 3612,22 </t>
  </si>
  <si>
    <t xml:space="preserve">http://friedensbilder.gnm.de/content/frieden_objectcc2f2</t>
  </si>
  <si>
    <t xml:space="preserve">Feier</t>
  </si>
  <si>
    <t xml:space="preserve">Kirchweihe in Dieterskirch</t>
  </si>
  <si>
    <t xml:space="preserve">Dieterskirch</t>
  </si>
  <si>
    <t xml:space="preserve">Res/2 Hom. 442,VIII,1</t>
  </si>
  <si>
    <t xml:space="preserve">http://friedensbilder.gnm.de/content/frieden_objectcc318</t>
  </si>
  <si>
    <t xml:space="preserve">Versammlung</t>
  </si>
  <si>
    <t xml:space="preserve">Öffentliche Redeübung an der Lateinschule in Memmingen</t>
  </si>
  <si>
    <t xml:space="preserve">Memmingen</t>
  </si>
  <si>
    <t xml:space="preserve">Friedensfest in Memmingen</t>
  </si>
  <si>
    <t xml:space="preserve">Res/Bavar. 5199 a (5)
Res/Bavar. 5199 a (7)</t>
  </si>
  <si>
    <t xml:space="preserve">http://friedensbilder.gnm.de/content/frieden_object1aca4d
http://friedensbilder.gnm.de/content/frieden_object1ad03a</t>
  </si>
  <si>
    <t xml:space="preserve">Res/Bavar. 5199 a (1)</t>
  </si>
  <si>
    <t xml:space="preserve">http://friedensbilder.gnm.de/content/frieden_object1ac9c7</t>
  </si>
  <si>
    <t xml:space="preserve">http://friedensbilder.gnm.de/content/frieden_peace_evente2397</t>
  </si>
  <si>
    <t xml:space="preserve">Gedenktag</t>
  </si>
  <si>
    <t xml:space="preserve">Gedächtnistag der Wittenbergischen Belagerung</t>
  </si>
  <si>
    <t xml:space="preserve">Wittenberg</t>
  </si>
  <si>
    <t xml:space="preserve">Pon Vd 1771 (19) (1)</t>
  </si>
  <si>
    <t xml:space="preserve">http://friedensbilder.gnm.de/content/frieden_objectcc798</t>
  </si>
  <si>
    <t xml:space="preserve">Gesellschaft der freien Künste</t>
  </si>
  <si>
    <t xml:space="preserve">Friedrichstag</t>
  </si>
  <si>
    <t xml:space="preserve">Leipzig</t>
  </si>
  <si>
    <t xml:space="preserve">Hist.Germ.D.86</t>
  </si>
  <si>
    <t xml:space="preserve">http://friedensbilder.gnm.de/content/frieden_objectcc7b9</t>
  </si>
  <si>
    <t xml:space="preserve">Dankfest der Klosterschule Holzminden</t>
  </si>
  <si>
    <t xml:space="preserve">Holzminden</t>
  </si>
  <si>
    <t xml:space="preserve">M: QuN 278.2 (5)</t>
  </si>
  <si>
    <t xml:space="preserve">http://friedensbilder.gnm.de/content/frieden_objectcc8df</t>
  </si>
  <si>
    <t xml:space="preserve">Friedensfest in Röcknitz</t>
  </si>
  <si>
    <t xml:space="preserve">Röcknitz
Böhlitz</t>
  </si>
  <si>
    <t xml:space="preserve">Hist.Sax.C.1110.m</t>
  </si>
  <si>
    <t xml:space="preserve">http://friedensbilder.gnm.de/content/frieden_objectcc960</t>
  </si>
  <si>
    <t xml:space="preserve">Friedensfest in Hainewalde</t>
  </si>
  <si>
    <t xml:space="preserve">Hainewalde</t>
  </si>
  <si>
    <t xml:space="preserve">79 in: Yf 6653</t>
  </si>
  <si>
    <t xml:space="preserve">http://friedensbilder.gnm.de/content/frieden_objectcc984</t>
  </si>
  <si>
    <t xml:space="preserve">Hochzeit von Christian Müller (Eilenburg)</t>
  </si>
  <si>
    <t xml:space="preserve">Eilenburg</t>
  </si>
  <si>
    <t xml:space="preserve">GE 57-0370:1 (1)</t>
  </si>
  <si>
    <t xml:space="preserve">http://friedensbilder.gnm.de/content/frieden_objecte657e</t>
  </si>
  <si>
    <t xml:space="preserve">Präliminarfrieden von Fontainebleau </t>
  </si>
  <si>
    <t xml:space="preserve">S. 69</t>
  </si>
  <si>
    <t xml:space="preserve">http://www.ieg-friedensvertraege.de/treaty/t-292-1-de.html</t>
  </si>
  <si>
    <t xml:space="preserve">Bedford, John Russell, Duke of
Choiseul-Chévigny, César Gabriel de Praslin
Grimaldi, Gerolamo</t>
  </si>
  <si>
    <t xml:space="preserve">Fontaineblau</t>
  </si>
  <si>
    <t xml:space="preserve">https://archive.org/details/articlesprlimina00unkn</t>
  </si>
  <si>
    <t xml:space="preserve">Königreich Frankreich
Spanien
Königreich Großbritannien</t>
  </si>
  <si>
    <t xml:space="preserve">Med 8059</t>
  </si>
  <si>
    <t xml:space="preserve">http://friedensbilder.gnm.de/content/frieden_object6ec5f</t>
  </si>
  <si>
    <t xml:space="preserve">http://friedensbilder.gnm.de/content/frieden_peace_evente6a13</t>
  </si>
  <si>
    <t xml:space="preserve">Beitritt von London zum Präliminarfrieden 1762</t>
  </si>
  <si>
    <t xml:space="preserve">http://www.ieg-friedensvertraege.de/treaty/t-682-1-de.html</t>
  </si>
  <si>
    <t xml:space="preserve">Portugal</t>
  </si>
  <si>
    <t xml:space="preserve">Friedensvertrag von Paris </t>
  </si>
  <si>
    <t xml:space="preserve">Arendt 2009
Gough 1992
Rashed 1951
Wellenreuther 1999</t>
  </si>
  <si>
    <t xml:space="preserve">http://www.ieg-friedensvertraege.de/treaty/t-293-1-de.html</t>
  </si>
  <si>
    <t xml:space="preserve">Paris</t>
  </si>
  <si>
    <t xml:space="preserve">Spanien
Königreich Großbritannien
Großbritannien</t>
  </si>
  <si>
    <t xml:space="preserve">Med 8059
TMNK 02073</t>
  </si>
  <si>
    <t xml:space="preserve">http://friedensbilder.gnm.de/content/frieden_object6ec5f
http://friedensbilder.gnm.de/content/frieden_object120cae</t>
  </si>
  <si>
    <t xml:space="preserve">Schwedisches Feuerwerk am 5. Juni 1650 </t>
  </si>
  <si>
    <t xml:space="preserve">Laufhütte 1998
Fähler 1974</t>
  </si>
  <si>
    <t xml:space="preserve">S. 351
S. 152</t>
  </si>
  <si>
    <t xml:space="preserve">Karl Gustav X., Schweden, König
Schlippenbach, Christoff Carl</t>
  </si>
  <si>
    <t xml:space="preserve">HB 1675, Kapsel 1219a</t>
  </si>
  <si>
    <t xml:space="preserve">http://friedensbilder.gnm.de/content/frieden_object2dc20</t>
  </si>
  <si>
    <t xml:space="preserve">Dankfest im Herzogtum Württemberg anlässlich des Friedens von Osnabrück</t>
  </si>
  <si>
    <t xml:space="preserve">Reichsstadt Esslingen
Herzogtum Württemberg</t>
  </si>
  <si>
    <t xml:space="preserve">Herzogtum Württemberg
Reichsstadt Esslingen</t>
  </si>
  <si>
    <t xml:space="preserve">4 Th Pr 1001</t>
  </si>
  <si>
    <t xml:space="preserve">http://friedensbilder.gnm.de/content/frieden_objectd7e66</t>
  </si>
  <si>
    <t xml:space="preserve">Dankfest Mecklenburgs anlässlich der schwedischen Rückeroberungen</t>
  </si>
  <si>
    <t xml:space="preserve">http://mvdok.lbmv.de/mjbrenderer?id=mvdok_document_00003364&amp;nbsp;Karl Wilhelm August Balck :&amp;nbsp;Mecklenburg im dreißigjährigen Kriege&amp;nbsp;&amp;nbsp;In: Jahrbücher des Vereins für Mecklenburgische Geschichte und Altertumskunde, Band 68 (1903), S. 85-106.</t>
  </si>
  <si>
    <t xml:space="preserve">Herzogtum Mecklenburg-Güstrow</t>
  </si>
  <si>
    <t xml:space="preserve">317.15 Theol. (16)</t>
  </si>
  <si>
    <t xml:space="preserve">http://friedensbilder.gnm.de/content/frieden_objectd7b0c</t>
  </si>
  <si>
    <t xml:space="preserve">Rheinbund</t>
  </si>
  <si>
    <t xml:space="preserve">Befreiungskriege</t>
  </si>
  <si>
    <t xml:space="preserve">Krause 2013
Ausst. Kat. Dresden 2013/2014</t>
  </si>
  <si>
    <t xml:space="preserve">Koalitionskriege</t>
  </si>
  <si>
    <t xml:space="preserve">Österreich
Königreich Preußen
Russisches Kaiserreich
Sachsen
Württemberg
Vereinigtes Königreich Großbritannien und Irland</t>
  </si>
  <si>
    <t xml:space="preserve">Med 15349</t>
  </si>
  <si>
    <t xml:space="preserve">http://friedensbilder.gnm.de/content/frieden_object5e13e</t>
  </si>
  <si>
    <t xml:space="preserve">Beschluss
Rezess</t>
  </si>
  <si>
    <t xml:space="preserve">Vergleich von Altona</t>
  </si>
  <si>
    <t xml:space="preserve">
Christian Albrecht, Schleswig-Holstein-Gottorf, Herzog
Christian V., Dänemark, König
</t>
  </si>
  <si>
    <t xml:space="preserve">Altona</t>
  </si>
  <si>
    <t xml:space="preserve">Republik der Vereinigten Niederlande
Königreich Schweden
Heiliges Römisches Reich
Königreich England
Sachsen
Brandenburg-Preußen</t>
  </si>
  <si>
    <t xml:space="preserve">Fi 1571-6</t>
  </si>
  <si>
    <t xml:space="preserve">http://friedensbilder.gnm.de/content/frieden_objectea258</t>
  </si>
  <si>
    <t xml:space="preserve">Dankfest in Burgstädt</t>
  </si>
  <si>
    <t xml:space="preserve">Burgstädt</t>
  </si>
  <si>
    <t xml:space="preserve">Theol.oct.K.1353 </t>
  </si>
  <si>
    <t xml:space="preserve">http://friedensbilder.gnm.de/content/frieden_objectea305</t>
  </si>
  <si>
    <t xml:space="preserve">Fest</t>
  </si>
  <si>
    <t xml:space="preserve">Deutsche Gesellschaft Göttingen</t>
  </si>
  <si>
    <t xml:space="preserve">Stiftungsfest der Deutschen Gesellschaft, Göttingen</t>
  </si>
  <si>
    <t xml:space="preserve">Cherubim / Walsdorf 2005</t>
  </si>
  <si>
    <t xml:space="preserve">Hornbostel, Gerhard Christian Otto</t>
  </si>
  <si>
    <t xml:space="preserve">Göttingen</t>
  </si>
  <si>
    <t xml:space="preserve">4" Yl 521</t>
  </si>
  <si>
    <t xml:space="preserve">http://friedensbilder.gnm.de/content/frieden_objecteb190</t>
  </si>
  <si>
    <t xml:space="preserve">Katholische Liga</t>
  </si>
  <si>
    <t xml:space="preserve">Schlacht bei Breitenfeld</t>
  </si>
  <si>
    <t xml:space="preserve">Wilke 2008
Cristini 2013</t>
  </si>
  <si>
    <t xml:space="preserve">Leipzig
Seehausen
Breitenfeld</t>
  </si>
  <si>
    <t xml:space="preserve">Königreich Schweden
Heiliges Römisches Reich
Sachsen</t>
  </si>
  <si>
    <t xml:space="preserve">HB 483, Kapsel 1313a</t>
  </si>
  <si>
    <t xml:space="preserve">http://friedensbilder.gnm.de/content/frieden_object2dc3c</t>
  </si>
  <si>
    <t xml:space="preserve">Augsburger Hohes Friedensfest 1656</t>
  </si>
  <si>
    <t xml:space="preserve">A 2010/7683 (KK)</t>
  </si>
  <si>
    <t xml:space="preserve">http://friedensbilder.gnm.de/content/frieden_object177a5</t>
  </si>
  <si>
    <t xml:space="preserve">Hochzeit Wilhelms (II. von Oranien-Nassau) mit Maria Henrietta Stuart</t>
  </si>
  <si>
    <t xml:space="preserve">Oranje-Nassau, Willem van
Oranje-Nassau, Maria van</t>
  </si>
  <si>
    <t xml:space="preserve">London</t>
  </si>
  <si>
    <t xml:space="preserve">Med Merkel 3.1.4</t>
  </si>
  <si>
    <t xml:space="preserve">http://friedensbilder.gnm.de/content/frieden_object5ab30</t>
  </si>
  <si>
    <t xml:space="preserve">Rothenburg 2000</t>
  </si>
  <si>
    <t xml:space="preserve">Republik der Vereinigten Niederlande
Königreich Schweden
Österreich
Königreich Preußen
Spanien
Königreich Großbritannien
Russisches Kaiserreich
Osmanisches Reich
Kirchenstaat
Königreich Portugal
Königreich Sardinien-Piemont
Königreich Neapel
Vereinigtes Königreich Großbritannien und Irland
Erste Französische Republik
Batavische Republik
Kaisertum Österreich
Italienische Republik
Königreich Italien</t>
  </si>
  <si>
    <t xml:space="preserve">http://friedensbilder.gnm.de/content/frieden_peace_evente9ea0</t>
  </si>
  <si>
    <t xml:space="preserve">Pfälzischer Erbfolgekrieg</t>
  </si>
  <si>
    <t xml:space="preserve">Childs 1991
Lynn 1999
Vetter 2009</t>
  </si>
  <si>
    <t xml:space="preserve">Republik der Vereinigten Niederlande
Königreich Frankreich
Spanien
Heiliges Römisches Reich
Königreich England
Savoyen-Piemont</t>
  </si>
  <si>
    <t xml:space="preserve">Rar. Libr. Ven. 283</t>
  </si>
  <si>
    <t xml:space="preserve">http://friedensbilder.gnm.de/content/frieden_object5a942</t>
  </si>
  <si>
    <t xml:space="preserve">http://friedensbilder.gnm.de/content/frieden_peace_event1158d6</t>
  </si>
  <si>
    <t xml:space="preserve">Lynn 1999
Sonnino 1988</t>
  </si>
  <si>
    <t xml:space="preserve">http://friedensbilder.gnm.de/content/frieden_peace_eventb9bab</t>
  </si>
  <si>
    <t xml:space="preserve">Erbfolgestreit</t>
  </si>
  <si>
    <t xml:space="preserve">
Johann Sigismund, Brandenburg, Kurfürst
Philipp Ludwig, Pfalz-Neuburg, Pfalzgraf, 1547-1614
Johann II., Pfalz-Zweibrücken, Pfalzgraf</t>
  </si>
  <si>
    <t xml:space="preserve">Jüterbog
Kleve
Jülich
Xanten
Erkelenz</t>
  </si>
  <si>
    <t xml:space="preserve">Brandenburg
Jülich-Kleve-Berg
Pfalz-Neuburg
Pfalz-Zweibrücken
Grafschaft Mark
Grafschaft Ravensberg
Herrschaft Ravenstein</t>
  </si>
  <si>
    <t xml:space="preserve">http://friedensbilder.gnm.de/content/frieden_peace_event37284</t>
  </si>
  <si>
    <t xml:space="preserve">Frost 2000
Zernack 1974</t>
  </si>
  <si>
    <t xml:space="preserve">http://friedensbilder.gnm.de/content/frieden_peace_event372fe</t>
  </si>
  <si>
    <t xml:space="preserve">Gröningisches Collegium</t>
  </si>
  <si>
    <t xml:space="preserve">Friedensfest in Starogard, 1762</t>
  </si>
  <si>
    <t xml:space="preserve">Starogard</t>
  </si>
  <si>
    <t xml:space="preserve">Film R 2001.281,KPA-1374
Film R 2001.281,NWA-1436</t>
  </si>
  <si>
    <t xml:space="preserve">http://friedensbilder.gnm.de/content/frieden_objecteb9b9
http://friedensbilder.gnm.de/content/frieden_object100198</t>
  </si>
  <si>
    <t xml:space="preserve">Friedensfest in Starogard, 1763</t>
  </si>
  <si>
    <t xml:space="preserve">Film R 2001.281,NWA-1436#ab Bildnr. 215
Film R 2001.281,KPA-1374#ab Bildnr. 325</t>
  </si>
  <si>
    <t xml:space="preserve">http://friedensbilder.gnm.de/content/frieden_object1006d3
http://friedensbilder.gnm.de/content/frieden_object100991</t>
  </si>
  <si>
    <t xml:space="preserve">Friedensfeier in Frankfurt/Oder</t>
  </si>
  <si>
    <t xml:space="preserve">Frankfurt an der Oder</t>
  </si>
  <si>
    <t xml:space="preserve">Pon Vd 2372 d</t>
  </si>
  <si>
    <t xml:space="preserve">http://friedensbilder.gnm.de/content/frieden_object103cdd</t>
  </si>
  <si>
    <t xml:space="preserve">Danksagungstag England</t>
  </si>
  <si>
    <t xml:space="preserve">4486.g.123
219061 (anal.)</t>
  </si>
  <si>
    <t xml:space="preserve">http://friedensbilder.gnm.de/content/frieden_object10379c
http://friedensbilder.gnm.de/content/frieden_object1036f0</t>
  </si>
  <si>
    <t xml:space="preserve">Seilern, Johann Friedrich von</t>
  </si>
  <si>
    <t xml:space="preserve">Friedensvertrag von Baden</t>
  </si>
  <si>
    <t xml:space="preserve">Stücheli 1997
Stücheli 2013
Windler 2014
Stücheli 2013a</t>
  </si>
  <si>
    <t xml:space="preserve">S. 41–152</t>
  </si>
  <si>
    <t xml:space="preserve">http://www.ieg-friedensvertraege.de/treaty/t-258-1-de.html?h=1</t>
  </si>
  <si>
    <t xml:space="preserve">Savoyen-Carignan, Eugen von
Villars, Claude Louis Hector de
Vintimille du Luc, Charles-François de
Courteille, Jacques Dominique de Barberie</t>
  </si>
  <si>
    <t xml:space="preserve">Baden im Aargau</t>
  </si>
  <si>
    <t xml:space="preserve">Königreich Frankreich
Heiliges Römisches Reich </t>
  </si>
  <si>
    <t xml:space="preserve">Corniani Algarotti Racc. Dramm. 5598
M C/90
Med 4057
Med 1947
30 in: Mus. T 4</t>
  </si>
  <si>
    <t xml:space="preserve">http://friedensbilder.gnm.de/content/frieden_object857cb
http://friedensbilder.gnm.de/content/frieden_object87850
http://friedensbilder.gnm.de/content/frieden_object1067ac
http://friedensbilder.gnm.de/content/frieden_object1075cd
http://friedensbilder.gnm.de/content/frieden_object1abf51</t>
  </si>
  <si>
    <t xml:space="preserve">Friedensvertrag von Kopenhagen </t>
  </si>
  <si>
    <t xml:space="preserve">Seitz / Rosengren 1944
Sundberg 2002</t>
  </si>
  <si>
    <t xml:space="preserve">S. 50–52
283–285</t>
  </si>
  <si>
    <t xml:space="preserve">http://www.ieg-friedensvertraege.de/treaty/t-53-1-de.html</t>
  </si>
  <si>
    <t xml:space="preserve">Terlon, Hugues de
Sidney, Algernon
Haren, Willem van
Slingelandt, Govert van
Huybert, Pieter de
Reetz, David
Vogelsang, Pieter
Urup, Axel
Honywood, Robert
Parsberg, Oluf</t>
  </si>
  <si>
    <t xml:space="preserve">Kopenhagen</t>
  </si>
  <si>
    <t xml:space="preserve">Königreich Schweden
Dänemark-Norwegen</t>
  </si>
  <si>
    <t xml:space="preserve">HB 7770, Kapsel 1220
HB 15055, Kapsel 1313</t>
  </si>
  <si>
    <t xml:space="preserve">http://friedensbilder.gnm.de/content/frieden_object1094d3
http://friedensbilder.gnm.de/content/frieden_object10a961</t>
  </si>
  <si>
    <t xml:space="preserve">Hundertjahrfeier anlässlich des Augsburger Religionsfriedens in Sachsen</t>
  </si>
  <si>
    <t xml:space="preserve">Flügel 2005</t>
  </si>
  <si>
    <t xml:space="preserve">S. 87–101</t>
  </si>
  <si>
    <t xml:space="preserve">Pon Yb 531, QK
</t>
  </si>
  <si>
    <t xml:space="preserve">http://friedensbilder.gnm.de/content/frieden_object102f83
http://friedensbilder.gnm.de/content/frieden_object1030e2</t>
  </si>
  <si>
    <t xml:space="preserve">Probefeuerwerk Christian Mollers in Nürnberg (auf den Pyrenäenfrieden)</t>
  </si>
  <si>
    <t xml:space="preserve">Moller, Christian</t>
  </si>
  <si>
    <t xml:space="preserve">HB 1974, Kapsel 1219a</t>
  </si>
  <si>
    <t xml:space="preserve">http://friedensbilder.gnm.de/content/frieden_object10aa9f</t>
  </si>
  <si>
    <t xml:space="preserve">Zweiter Englisch-Niederländischer Krieg</t>
  </si>
  <si>
    <t xml:space="preserve">Hainsworth / Churches 1998
Brandt 1687
Bruijn 1998</t>
  </si>
  <si>
    <t xml:space="preserve">http://friedensbilder.gnm.de/content/frieden_peace_event10b4e0</t>
  </si>
  <si>
    <t xml:space="preserve">Friedensvertrag von Breda </t>
  </si>
  <si>
    <t xml:space="preserve">Kubben 2015</t>
  </si>
  <si>
    <t xml:space="preserve">http://www.ieg-friedensvertraege.de/treaty/t-1674-1-de.html</t>
  </si>
  <si>
    <t xml:space="preserve">Witt, Johan de
Holles, Denzil Holles
Coventry, Henry</t>
  </si>
  <si>
    <t xml:space="preserve">Breda</t>
  </si>
  <si>
    <t xml:space="preserve">Republik der Vereinigten Niederlande
Königreich Frankreich
Königreich England
Dänemark-Norwegen</t>
  </si>
  <si>
    <t xml:space="preserve">HB 15261, Kapsel 1220</t>
  </si>
  <si>
    <t xml:space="preserve">http://friedensbilder.gnm.de/content/frieden_object10b31d</t>
  </si>
  <si>
    <t xml:space="preserve">Friedensvertrag von Nijmegen zwischen Reich und Frankreich</t>
  </si>
  <si>
    <t xml:space="preserve">TE</t>
  </si>
  <si>
    <t xml:space="preserve">Bd. XI, Sp. 1277a–1282b</t>
  </si>
  <si>
    <t xml:space="preserve">http://www.ieg-friedensvertraege.de/treaty/t-236-1-de.html</t>
  </si>
  <si>
    <t xml:space="preserve">Kinsky, Franz Ulrich von
Colbert de Croissy, Charles
Estrades, Godefroy d'
Stratemann, Heinrich</t>
  </si>
  <si>
    <t xml:space="preserve">Nimwegen</t>
  </si>
  <si>
    <t xml:space="preserve">HB 15229, Kapsel 1220
Misc. Val. 695</t>
  </si>
  <si>
    <t xml:space="preserve">http://friedensbilder.gnm.de/content/frieden_object10e109
http://friedensbilder.gnm.de/content/frieden_object1ce06b</t>
  </si>
  <si>
    <t xml:space="preserve">Friedensvertrag von Nijmegen zwischen den Niederlanden und Frankreich</t>
  </si>
  <si>
    <t xml:space="preserve">Bd. XI, Sp. 1230a–1231b</t>
  </si>
  <si>
    <t xml:space="preserve">http://www.ieg-friedensvertraege.de/treaty/t-233-1-de.html</t>
  </si>
  <si>
    <t xml:space="preserve">HB 18773, Kapsel 1220
Misc. Val. 695</t>
  </si>
  <si>
    <t xml:space="preserve">http://friedensbilder.gnm.de/content/frieden_object10debc
http://friedensbilder.gnm.de/content/frieden_object1ce06b</t>
  </si>
  <si>
    <t xml:space="preserve">Reolofsen 1999
Duchhardt 1998</t>
  </si>
  <si>
    <t xml:space="preserve">Ludwig XIV., Frankreich, König
Leopold I., Heiliges Römisches Reich, Kaiser
Boufflers, Louis François de
Portland, William Bentinck of</t>
  </si>
  <si>
    <t xml:space="preserve">Republik der Vereinigten Niederlande
Königreich Frankreich
Heiliges Römisches Reich 
Spanien
Königreich England</t>
  </si>
  <si>
    <t xml:space="preserve">ohne Signatur; alte Signatur N. A 293
41 in: Mus. T 4
I-Vcd; ACV 524a
Med 6561
Med Merkel 5.5.21
Med 15312
39C/81009
Rar. Libr. Orat. 17. Jh. 62</t>
  </si>
  <si>
    <t xml:space="preserve">http://friedensbilder.gnm.de/content/frieden_object1f7a86
http://friedensbilder.gnm.de/content/frieden_objectb7998
http://friedensbilder.gnm.de/content/frieden_object1028e5
http://friedensbilder.gnm.de/content/frieden_object1146d3
http://friedensbilder.gnm.de/content/frieden_object115d26
http://friedensbilder.gnm.de/content/frieden_object116441
http://friedensbilder.gnm.de/content/frieden_object15fb40
http://friedensbilder.gnm.de/content/frieden_object17b6ff</t>
  </si>
  <si>
    <t xml:space="preserve">http://friedensbilder.gnm.de/content/frieden_peace_event19f91
http://friedensbilder.gnm.de/content/frieden_peace_event105c86</t>
  </si>
  <si>
    <t xml:space="preserve">Dolmetscher
Diplomaten</t>
  </si>
  <si>
    <t xml:space="preserve">Ingrao / Samardžiæ /  Pešalj 2011
Neugebauer 2011</t>
  </si>
  <si>
    <t xml:space="preserve">
Ahmed III., Osmanisches Reich, Sultan
Ruzzini, Carlo
Colyer, Jakob
Virmondt, Damian Hugo von
Sutton, Robert
Thalmann, Michael von
Ibrahim Aga
Mehmed Aga</t>
  </si>
  <si>
    <t xml:space="preserve">Heiliges Römisches Reich 
Osmanisches Reich
Republik Venedig</t>
  </si>
  <si>
    <t xml:space="preserve">HB 25188, Kapsel 1220
MS 869, Kapsel 1429
G3:M26</t>
  </si>
  <si>
    <t xml:space="preserve">http://friedensbilder.gnm.de/content/frieden_object116a56
http://friedensbilder.gnm.de/content/frieden_object116eff
http://friedensbilder.gnm.de/content/frieden_object176aff</t>
  </si>
  <si>
    <t xml:space="preserve">http://friedensbilder.gnm.de/content/frieden_peace_eventc78c9</t>
  </si>
  <si>
    <t xml:space="preserve">Fünfter Russischer Türkenkrieg</t>
  </si>
  <si>
    <t xml:space="preserve">Ungermann 1908</t>
  </si>
  <si>
    <t xml:space="preserve">Russisches Kaiserreich
Osmanisches Reich</t>
  </si>
  <si>
    <t xml:space="preserve">HB 8178, Kapsel 1314a
35. 6.L.4.4</t>
  </si>
  <si>
    <t xml:space="preserve">http://friedensbilder.gnm.de/content/frieden_object1170e7
http://friedensbilder.gnm.de/content/frieden_object1b94fc</t>
  </si>
  <si>
    <t xml:space="preserve">http://friedensbilder.gnm.de/content/frieden_peace_event1d39a6</t>
  </si>
  <si>
    <t xml:space="preserve">Abrahamowicz 1983
Eickhoff 1988</t>
  </si>
  <si>
    <t xml:space="preserve">Königreich Frankreich
Polen-Litauen
Österreich
Russisches Kaiserreich
Heiliges Römisches Reich
Osmanisches Reich
Republik Venedig
Zarentum Russland
Erste Französische Republik
Griechenland
Österreich-Ungarn</t>
  </si>
  <si>
    <t xml:space="preserve">http://friedensbilder.gnm.de/content/frieden_peace_eventd18a9
http://friedensbilder.gnm.de/content/frieden_peace_eventc2cb8
http://friedensbilder.gnm.de/content/frieden_peace_event11742a
http://friedensbilder.gnm.de/content/frieden_peace_event1175fe</t>
  </si>
  <si>
    <t xml:space="preserve">Zweiter Russisch-Österreichischer Türkenkrieg</t>
  </si>
  <si>
    <t xml:space="preserve">Roider 1976
Shaw 1971</t>
  </si>
  <si>
    <t xml:space="preserve">Österreich
Königreich Preußen
Russisches Kaiserreich
Osmanisches Reich
Sachsen-Coburg</t>
  </si>
  <si>
    <t xml:space="preserve">http://friedensbilder.gnm.de/content/frieden_peace_event11760f</t>
  </si>
  <si>
    <t xml:space="preserve">Präliminarvertrag von Galatz</t>
  </si>
  <si>
    <t xml:space="preserve">Uebersberger 1913
Schmitt 1858
Herrmann 1860</t>
  </si>
  <si>
    <t xml:space="preserve">Bd. II, S. 38-40
S. 416</t>
  </si>
  <si>
    <t xml:space="preserve">
Ostermann, Ivan von
Whitworth, Charles Whitworth
Potemkin, Grigorij A.</t>
  </si>
  <si>
    <t xml:space="preserve">HB 6388, Kapsel 1314a</t>
  </si>
  <si>
    <t xml:space="preserve">http://friedensbilder.gnm.de/content/frieden_object1174df</t>
  </si>
  <si>
    <t xml:space="preserve">Schützenfest mit Vogelschießen und Kirmes in Regensburg</t>
  </si>
  <si>
    <t xml:space="preserve">Gumpelzhaimer 1838</t>
  </si>
  <si>
    <t xml:space="preserve">S. 1649–1650</t>
  </si>
  <si>
    <t xml:space="preserve">Med 15322</t>
  </si>
  <si>
    <t xml:space="preserve">http://friedensbilder.gnm.de/content/frieden_object118830</t>
  </si>
  <si>
    <t xml:space="preserve">Waffenstillstand zwischen Preußen und Österreich</t>
  </si>
  <si>
    <t xml:space="preserve">Dresden
Meißen
Rathaus Wilsdruff</t>
  </si>
  <si>
    <t xml:space="preserve">Österreich
Königreich Preußen
Kurfürstentum Sachsen</t>
  </si>
  <si>
    <t xml:space="preserve">Med 3375</t>
  </si>
  <si>
    <t xml:space="preserve">http://friedensbilder.gnm.de/content/frieden_object119b64</t>
  </si>
  <si>
    <t xml:space="preserve">Frieden von Basel zwischen Preußen und Frankreich</t>
  </si>
  <si>
    <t xml:space="preserve">Kalt 1995
Plassmann 2001</t>
  </si>
  <si>
    <t xml:space="preserve">Barthélemy, François de
Hardenberg, Karl August von
Ochs, Peter
Bacher, Jacques Augustin Theobald von</t>
  </si>
  <si>
    <t xml:space="preserve">Basel</t>
  </si>
  <si>
    <t xml:space="preserve">Königreich Preußen
Erste Französische Republik</t>
  </si>
  <si>
    <t xml:space="preserve">HB 23236, Kapsel 1220
HB 19123, Kapsel 1314a</t>
  </si>
  <si>
    <t xml:space="preserve">http://friedensbilder.gnm.de/content/frieden_object12600b
http://friedensbilder.gnm.de/content/frieden_object15b82e</t>
  </si>
  <si>
    <t xml:space="preserve">Dankfest im Kurfürstentum Sachsen</t>
  </si>
  <si>
    <t xml:space="preserve">Am&amp;nbsp;Tag Mariae Magdalenen.</t>
  </si>
  <si>
    <t xml:space="preserve">Nürnberger Friedensexekutionskongress
Dreißigjähriger Krieg</t>
  </si>
  <si>
    <t xml:space="preserve">Kurfürsten Sachsen</t>
  </si>
  <si>
    <t xml:space="preserve">Hist.Sax.C.81,122
Hist.Sax.C.906
Hist.Sax.H.102,12</t>
  </si>
  <si>
    <t xml:space="preserve">http://friedensbilder.gnm.de/content/frieden_object102d8c
http://friedensbilder.gnm.de/content/frieden_object102c29
http://friedensbilder.gnm.de/content/frieden_object102bb6</t>
  </si>
  <si>
    <t xml:space="preserve">Schlacht bei Leuthen</t>
  </si>
  <si>
    <t xml:space="preserve">Birk 2008</t>
  </si>
  <si>
    <t xml:space="preserve">Friedrich II., Preußen, König
Karl, Lothringen, Prinz</t>
  </si>
  <si>
    <t xml:space="preserve">Leuthen </t>
  </si>
  <si>
    <t xml:space="preserve">Evans 8126
M: Lo Sammelbd. 90 (2)
AB 43 14/k, 3 (14) (1)
AB 43 14/k, 3 (14) (2)
AB 43 14/k, 3 (14) (3)</t>
  </si>
  <si>
    <t xml:space="preserve">http://friedensbilder.gnm.de/content/frieden_object1232c4
http://friedensbilder.gnm.de/content/frieden_object14f44d
http://friedensbilder.gnm.de/content/frieden_object123294
http://friedensbilder.gnm.de/content/frieden_object14de31
http://friedensbilder.gnm.de/content/frieden_object14de56</t>
  </si>
  <si>
    <t xml:space="preserve">Eroberung Stettins</t>
  </si>
  <si>
    <t xml:space="preserve">M: Gm 4° 191</t>
  </si>
  <si>
    <t xml:space="preserve">http://friedensbilder.gnm.de/content/frieden_object14f4b5</t>
  </si>
  <si>
    <t xml:space="preserve">Dankfest in Freiberg</t>
  </si>
  <si>
    <t xml:space="preserve">Dankfest an der Universität Halle</t>
  </si>
  <si>
    <t xml:space="preserve">2 in: 2° Sv 9380</t>
  </si>
  <si>
    <t xml:space="preserve">http://friedensbilder.gnm.de/content/frieden_object14f89e</t>
  </si>
  <si>
    <t xml:space="preserve">Friedensfest an der Marienkirche Uelzen</t>
  </si>
  <si>
    <t xml:space="preserve">Uelzen</t>
  </si>
  <si>
    <t xml:space="preserve">520/Ab 904 adn15</t>
  </si>
  <si>
    <t xml:space="preserve">http://friedensbilder.gnm.de/content/frieden_object1235cc</t>
  </si>
  <si>
    <t xml:space="preserve">http://friedensbilder.gnm.de/content/frieden_peace_event152af5</t>
  </si>
  <si>
    <t xml:space="preserve">Friedensfest in Sachsen anlässlich des Nürnberger Friedensexekutionskongresses</t>
  </si>
  <si>
    <t xml:space="preserve">Clauder, Jacob</t>
  </si>
  <si>
    <t xml:space="preserve">Pon Ya 1625, QK</t>
  </si>
  <si>
    <t xml:space="preserve">http://friedensbilder.gnm.de/content/frieden_object102d70</t>
  </si>
  <si>
    <t xml:space="preserve">Bekanntmachung des Friedens von St. Petersburg</t>
  </si>
  <si>
    <t xml:space="preserve">Friedrichswerder</t>
  </si>
  <si>
    <t xml:space="preserve">67 in: Yf 6653
Hist.Boruss.259,39.s (1)</t>
  </si>
  <si>
    <t xml:space="preserve">http://friedensbilder.gnm.de/content/frieden_object12333a
http://friedensbilder.gnm.de/content/frieden_object1c9c21</t>
  </si>
  <si>
    <t xml:space="preserve">Dankfest in Quedlingburg</t>
  </si>
  <si>
    <t xml:space="preserve">http://www.ieg-friedensvertraege.de/treaty/1742%20VII%2028%20Friede%20von%20Berlin/t-2210-1-de.html?h=1</t>
  </si>
  <si>
    <t xml:space="preserve">Quedlinburg</t>
  </si>
  <si>
    <t xml:space="preserve">2009 4 002242 angeb.203</t>
  </si>
  <si>
    <t xml:space="preserve">http://friedensbilder.gnm.de/content/frieden_object152509</t>
  </si>
  <si>
    <t xml:space="preserve">Friedensfest in Uelzen</t>
  </si>
  <si>
    <t xml:space="preserve">Pon Yb 2741, QK</t>
  </si>
  <si>
    <t xml:space="preserve">http://friedensbilder.gnm.de/content/frieden_object152a4a</t>
  </si>
  <si>
    <t xml:space="preserve">Devolutionskrieg</t>
  </si>
  <si>
    <t xml:space="preserve">Königreich Frankreich
Königreich Spanien</t>
  </si>
  <si>
    <t xml:space="preserve">Yq 7496</t>
  </si>
  <si>
    <t xml:space="preserve">http://friedensbilder.gnm.de/content/frieden_object152b99</t>
  </si>
  <si>
    <t xml:space="preserve">Friedensfest in Sachsen</t>
  </si>
  <si>
    <t xml:space="preserve">Kurfüstentum Sachsen</t>
  </si>
  <si>
    <t xml:space="preserve">Pon Vd 3134
Hist.Sax.C.1098</t>
  </si>
  <si>
    <t xml:space="preserve">http://friedensbilder.gnm.de/content/frieden_object152591
http://friedensbilder.gnm.de/content/frieden_object12394d</t>
  </si>
  <si>
    <t xml:space="preserve">Jubiläumsfeier in Freiberg anlässlich des Westfälischen Friedens</t>
  </si>
  <si>
    <t xml:space="preserve">Pon Yb 630, FK</t>
  </si>
  <si>
    <t xml:space="preserve">http://friedensbilder.gnm.de/content/frieden_object15fc93</t>
  </si>
  <si>
    <t xml:space="preserve">Dankfest in Pirna anlässlich des Augsburger Religionsfriedens</t>
  </si>
  <si>
    <t xml:space="preserve">Pirna</t>
  </si>
  <si>
    <t xml:space="preserve">463.3 Theol. 2° (3)</t>
  </si>
  <si>
    <t xml:space="preserve">http://friedensbilder.gnm.de/content/frieden_object102fea</t>
  </si>
  <si>
    <t xml:space="preserve">Dankfest in Verden</t>
  </si>
  <si>
    <t xml:space="preserve">33 in: 50 MA 46065</t>
  </si>
  <si>
    <t xml:space="preserve">http://friedensbilder.gnm.de/content/frieden_object123416</t>
  </si>
  <si>
    <t xml:space="preserve">Friedenspräliminarien von Leoben</t>
  </si>
  <si>
    <t xml:space="preserve">Napoleon I., Frankreich, Kaiser
Franz II., Heiliges Römisches Reich, Kaiser
Merveldt, Maximilian von</t>
  </si>
  <si>
    <t xml:space="preserve">Leoben</t>
  </si>
  <si>
    <t xml:space="preserve">Friede von Campo Formido</t>
  </si>
  <si>
    <t xml:space="preserve">Österreich
Erste Französische Republik</t>
  </si>
  <si>
    <t xml:space="preserve">HB 23923, Kapsel 1220</t>
  </si>
  <si>
    <t xml:space="preserve">http://friedensbilder.gnm.de/content/frieden_object15b1b9</t>
  </si>
  <si>
    <t xml:space="preserve">http://friedensbilder.gnm.de/content/frieden_peace_event169129</t>
  </si>
  <si>
    <t xml:space="preserve">Ernennung Willem Karel Hendrik Frisos zum Kapitän- und Admiralgeneral und Statthalter der Niederlande</t>
  </si>
  <si>
    <t xml:space="preserve">Oranje-Nassau, Willem van</t>
  </si>
  <si>
    <t xml:space="preserve">Napoleon I., Frankreich, Kaiser
Franz II., Heiliges Römisches Reich, Kaiser</t>
  </si>
  <si>
    <t xml:space="preserve">Codroipo (Udine)
Campoformido</t>
  </si>
  <si>
    <t xml:space="preserve">HB13855, Kapsel 1220</t>
  </si>
  <si>
    <t xml:space="preserve">http://friedensbilder.gnm.de/content/frieden_object16726a</t>
  </si>
  <si>
    <t xml:space="preserve">http://friedensbilder.gnm.de/content/frieden_peace_event164001
http://friedensbilder.gnm.de/content/frieden_peace_event178330
http://friedensbilder.gnm.de/content/frieden_peace_event1a0e29</t>
  </si>
  <si>
    <t xml:space="preserve">Geburt des Erbprinzen Willem V. </t>
  </si>
  <si>
    <t xml:space="preserve">Oranje-Nassau, Willem van
Oranje-Nassau, Willem van
Oranje-Nassau, Anna van</t>
  </si>
  <si>
    <t xml:space="preserve">Belagerung von Mainz 1794-1795</t>
  </si>
  <si>
    <t xml:space="preserve">HB 18452, Kapsel 1220</t>
  </si>
  <si>
    <t xml:space="preserve">http://friedensbilder.gnm.de/content/frieden_object16a3b9</t>
  </si>
  <si>
    <t xml:space="preserve">Teilungsvertrag</t>
  </si>
  <si>
    <t xml:space="preserve">Erste Teilung Polens</t>
  </si>
  <si>
    <t xml:space="preserve">Friedrich II., Preußen, König
Katharina II., Russland, Zarin
Stanis³aw August II., Polen, König</t>
  </si>
  <si>
    <t xml:space="preserve">Königreich Preußen
Russisches Kaiserreich
Heiliges Römisches Reich
Polen</t>
  </si>
  <si>
    <t xml:space="preserve">HB 23077, Kapsel 1314a
35. 6.L.4.4</t>
  </si>
  <si>
    <t xml:space="preserve">http://friedensbilder.gnm.de/content/frieden_object16b159
http://friedensbilder.gnm.de/content/frieden_object1b94fc</t>
  </si>
  <si>
    <t xml:space="preserve">Frieden von Lunéville</t>
  </si>
  <si>
    <t xml:space="preserve">Lunéville</t>
  </si>
  <si>
    <t xml:space="preserve">Friede von Campo Formido
Zweiter Koalitionskrieg</t>
  </si>
  <si>
    <t xml:space="preserve">Heiliges Römisches Reich
Erste Französische Republik</t>
  </si>
  <si>
    <t xml:space="preserve">Hz 6988 </t>
  </si>
  <si>
    <t xml:space="preserve">http://friedensbilder.gnm.de/content/frieden_object176f56</t>
  </si>
  <si>
    <t xml:space="preserve">http://friedensbilder.gnm.de/content/frieden_peace_event1a0e29</t>
  </si>
  <si>
    <t xml:space="preserve">Dankfest in Berlin</t>
  </si>
  <si>
    <t xml:space="preserve">Berlin-Dorotheenstadt</t>
  </si>
  <si>
    <t xml:space="preserve">Hist.Germ.D.348,2</t>
  </si>
  <si>
    <t xml:space="preserve">http://friedensbilder.gnm.de/content/frieden_object178cbc</t>
  </si>
  <si>
    <t xml:space="preserve">Schlacht bei Kesselsdorf</t>
  </si>
  <si>
    <t xml:space="preserve">Arndt 1995
Götze 2005</t>
  </si>
  <si>
    <t xml:space="preserve">Rutowski, Friedrich August von
</t>
  </si>
  <si>
    <t xml:space="preserve">Kesselsdorf</t>
  </si>
  <si>
    <t xml:space="preserve">Hist.Germ.D.348,2 (1)</t>
  </si>
  <si>
    <t xml:space="preserve">http://friedensbilder.gnm.de/content/frieden_object178eb6</t>
  </si>
  <si>
    <t xml:space="preserve">Friedensfest in Hamburg, 1763</t>
  </si>
  <si>
    <t xml:space="preserve">N 77/416</t>
  </si>
  <si>
    <t xml:space="preserve">http://friedensbilder.gnm.de/content/frieden_object162c80</t>
  </si>
  <si>
    <t xml:space="preserve">Heilige Liga</t>
  </si>
  <si>
    <t xml:space="preserve">Belagerung von Ofen</t>
  </si>
  <si>
    <t xml:space="preserve">Ofen (Heute Buda in Budapest)</t>
  </si>
  <si>
    <t xml:space="preserve">Polen-Litauen
Heiliges Römisches Reich
Osmanisches Reich
Republik Venedig
Kirchenstaat</t>
  </si>
  <si>
    <t xml:space="preserve">O 9 : 243</t>
  </si>
  <si>
    <t xml:space="preserve">http://friedensbilder.gnm.de/content/frieden_objectb781e</t>
  </si>
  <si>
    <t xml:space="preserve">Oschmann 1991
Laufhütte 1998</t>
  </si>
  <si>
    <t xml:space="preserve">Unterzeichnung zwischen Schweden und den Reichsständen am 28. August 1649 (gregorianischer Kalender) und nach einem schwedischen Ultimatum erst am 21. September Unterzeichnung zwischen Kaiser und Schweden.&amp;nbsp;</t>
  </si>
  <si>
    <t xml:space="preserve">Hist.Germ.C.583,30</t>
  </si>
  <si>
    <t xml:space="preserve">http://friedensbilder.gnm.de/content/frieden_object102cb6</t>
  </si>
  <si>
    <t xml:space="preserve">http://friedensbilder.gnm.de/content/frieden_peace_event83f75</t>
  </si>
  <si>
    <t xml:space="preserve">Kurfürstentag Mühlhausen</t>
  </si>
  <si>
    <t xml:space="preserve">Mühlhausen</t>
  </si>
  <si>
    <t xml:space="preserve">Sabine Ehrmann-Herfort / Kathrin Fischeidl</t>
  </si>
  <si>
    <t xml:space="preserve">SWV 465</t>
  </si>
  <si>
    <t xml:space="preserve">http://friedensbilder.gnm.de/content/frieden_object19a796</t>
  </si>
  <si>
    <t xml:space="preserve">Republik der Vereinigten Niederlande
Königreich Frankreich
Österreich
Spanien
Königreich Großbritannien</t>
  </si>
  <si>
    <t xml:space="preserve">http://friedensbilder.gnm.de/content/frieden_peace_eventbf990</t>
  </si>
  <si>
    <t xml:space="preserve">Krieg</t>
  </si>
  <si>
    <t xml:space="preserve">Zweiter Koalitionskrieg</t>
  </si>
  <si>
    <t xml:space="preserve">Friede von Campo Formido
Frieden von Lunéville</t>
  </si>
  <si>
    <t xml:space="preserve">Österreich
Königreich Großbritannien
Russisches Kaiserreich
Kirchenstaat
Portugal
Vereinigtes Königreich Großbritannien und Irland
Erste Französische Republik</t>
  </si>
  <si>
    <t xml:space="preserve">http://friedensbilder.gnm.de/content/frieden_peace_event178330</t>
  </si>
  <si>
    <t xml:space="preserve">Edikt von Fontainebleau</t>
  </si>
  <si>
    <t xml:space="preserve">Schloss Fontainebleau</t>
  </si>
  <si>
    <t xml:space="preserve">Ms 9
COMM 309 1
Dep. Musique, VM2-90</t>
  </si>
  <si>
    <t xml:space="preserve">http://friedensbilder.gnm.de/content/frieden_object5985e
http://friedensbilder.gnm.de/content/frieden_object597e8
http://friedensbilder.gnm.de/content/frieden_object1a1637</t>
  </si>
  <si>
    <t xml:space="preserve">Generalstaaten</t>
  </si>
  <si>
    <t xml:space="preserve">Gedenktag anlässlich des Friedens von Utrecht</t>
  </si>
  <si>
    <t xml:space="preserve">Frijhoff 2008</t>
  </si>
  <si>
    <t xml:space="preserve">Republik der Vereinigten Niederlande</t>
  </si>
  <si>
    <t xml:space="preserve">Anlässlich von Friedensverträgen ordneten die Generalstaaten einen allgemeinen 'bed- en dankdag' an, der auf ein bestimmstes Datum festgelegt war. Damit verbunden waren Illuminationen und Abendpredigten, nach denen häufiger Feuerwerke (ebenfalls von den Generalstaaten organisiert) stattfanden, wie 1713 auf dem Hofvijver am Binnenhof in Den Haag.</t>
  </si>
  <si>
    <t xml:space="preserve">DD97 A 168</t>
  </si>
  <si>
    <t xml:space="preserve">http://friedensbilder.gnm.de/content/frieden_object122b87</t>
  </si>
  <si>
    <t xml:space="preserve">Zweihundertjahrfeier anlässlich des Augsburger Religionsfriedens, Erlangen</t>
  </si>
  <si>
    <t xml:space="preserve">Erlangen</t>
  </si>
  <si>
    <t xml:space="preserve">Fürstentum Bayreuth</t>
  </si>
  <si>
    <t xml:space="preserve">H00/4 THL-(XVIIII 100)-25</t>
  </si>
  <si>
    <t xml:space="preserve">http://friedensbilder.gnm.de/content/frieden_object1a336b</t>
  </si>
  <si>
    <t xml:space="preserve">Eschweger Provinzialsynode</t>
  </si>
  <si>
    <t xml:space="preserve">Arnold 2011
Menk 1986</t>
  </si>
  <si>
    <t xml:space="preserve">Eschwege</t>
  </si>
  <si>
    <t xml:space="preserve">Theol.ev.asc.314.b,misc.4</t>
  </si>
  <si>
    <t xml:space="preserve">http://friedensbilder.gnm.de/content/frieden_object60106</t>
  </si>
  <si>
    <t xml:space="preserve">Dankfest in Gera</t>
  </si>
  <si>
    <t xml:space="preserve">Heinrich X., Reuß-Lobenstein, Graf</t>
  </si>
  <si>
    <t xml:space="preserve">Gera</t>
  </si>
  <si>
    <t xml:space="preserve">4 CONC FUN II, 97 (1)</t>
  </si>
  <si>
    <t xml:space="preserve">http://friedensbilder.gnm.de/content/frieden_object102b78</t>
  </si>
  <si>
    <t xml:space="preserve">Große Versammlung (Grote Vergadering)</t>
  </si>
  <si>
    <t xml:space="preserve">Israel 1998</t>
  </si>
  <si>
    <t xml:space="preserve">Cats, Jacob</t>
  </si>
  <si>
    <t xml:space="preserve">Belg. 321 q-8</t>
  </si>
  <si>
    <t xml:space="preserve">http://friedensbilder.gnm.de/content/frieden_object102e47</t>
  </si>
  <si>
    <t xml:space="preserve">Dankfest in Frankfurt am Main anlässlich des Friedens von Münster</t>
  </si>
  <si>
    <t xml:space="preserve">Friede von Münster (Mai 1648)</t>
  </si>
  <si>
    <t xml:space="preserve">Mus.ms.autogr. Herbst, J. A. 1</t>
  </si>
  <si>
    <t xml:space="preserve">http://friedensbilder.gnm.de/content/frieden_object1c292b</t>
  </si>
  <si>
    <t xml:space="preserve">Dankfest in Frankfurt am Main anlässlich des Friedens von Osnabrück</t>
  </si>
  <si>
    <t xml:space="preserve">Vertrag von Turin</t>
  </si>
  <si>
    <t xml:space="preserve">M/2257
35. 9.K.26.6</t>
  </si>
  <si>
    <t xml:space="preserve">http://friedensbilder.gnm.de/content/frieden_object5b371
http://friedensbilder.gnm.de/content/frieden_object5b297</t>
  </si>
  <si>
    <t xml:space="preserve">Erbhuldigung Herzogs Friedrich Ulrich von Braunschweig-Wolfenbüttel</t>
  </si>
  <si>
    <t xml:space="preserve">Wolfenbüttel</t>
  </si>
  <si>
    <t xml:space="preserve">Horst-Rüdiger Jarck:&amp;nbsp;Friedrich Ulrich, Herzog zu Braunschweig und Lüneburg (Wolfenbüttel).&amp;nbsp;In:&amp;nbsp;Horst-Rüdiger Jarck,&amp;nbsp;Dieter Lent&amp;nbsp;u. a. (Hrsg.):&amp;nbsp;Braunschweigisches Biographisches Lexikon&amp;nbsp;– 8. bis 18. Jahrhundert. Appelhans Verlag, Braunschweig 2006,&amp;nbsp;ISBN 3-937664-46-7, S.234f.Herzog Friedrich Ulrich von Braunschweig-Wolfenbüttel : ein glückloser Fürst in schwerer Zeit(1989)Wagnitz, Friedrich</t>
  </si>
  <si>
    <t xml:space="preserve">253.5 Theol. (17)</t>
  </si>
  <si>
    <t xml:space="preserve">http://friedensbilder.gnm.de/content/frieden_object60313</t>
  </si>
  <si>
    <t xml:space="preserve">Frieden von Küçük Kaynarca</t>
  </si>
  <si>
    <t xml:space="preserve">Küçük Kaynarca</t>
  </si>
  <si>
    <t xml:space="preserve">Osmanisches Reich
Russisches Reich</t>
  </si>
  <si>
    <t xml:space="preserve">Chiara Pelliccia</t>
  </si>
  <si>
    <t xml:space="preserve">35. 6.L.4.4</t>
  </si>
  <si>
    <t xml:space="preserve">http://friedensbilder.gnm.de/content/frieden_object1b94fc</t>
  </si>
  <si>
    <t xml:space="preserve">Ruppert 1979</t>
  </si>
  <si>
    <t xml:space="preserve">http://www.ieg-friedensvertraege.de/treaty/t-1868-1-de.html</t>
  </si>
  <si>
    <t xml:space="preserve">http://friedensbilder.gnm.de/content/frieden_peace_event1c296c</t>
  </si>
  <si>
    <t xml:space="preserve">Namenstag von Kaiser Karl VI.</t>
  </si>
  <si>
    <t xml:space="preserve">Kathrin Fischeidl</t>
  </si>
  <si>
    <t xml:space="preserve">M C/90</t>
  </si>
  <si>
    <t xml:space="preserve">http://friedensbilder.gnm.de/content/frieden_object87850</t>
  </si>
  <si>
    <t xml:space="preserve">Friedensfest im Herzogtum Sachsen-Altenburg</t>
  </si>
  <si>
    <t xml:space="preserve">Friedrich Wilhelm II., Sachsen-Altenburg, Herzog</t>
  </si>
  <si>
    <t xml:space="preserve">Ronneburg (Thüringen)</t>
  </si>
  <si>
    <t xml:space="preserve">Herzogtum Sachsen-Altenburg</t>
  </si>
  <si>
    <t xml:space="preserve">Pon Yd 4966, QK</t>
  </si>
  <si>
    <t xml:space="preserve">http://friedensbilder.gnm.de/content/frieden_object1029ef</t>
  </si>
  <si>
    <t xml:space="preserve">Konversion der Pfalzgräfin Elisabeth Amalia</t>
  </si>
  <si>
    <t xml:space="preserve">Düsseldorf</t>
  </si>
  <si>
    <t xml:space="preserve">4 Hom. 1876</t>
  </si>
  <si>
    <t xml:space="preserve">http://friedensbilder.gnm.de/content/frieden_object102f51</t>
  </si>
  <si>
    <t xml:space="preserve">K 1633, Kapsel 147
Med 14479
HB 24615, Kapsel 1248
HB 6895, Kapsel 1248
Th 8° 03012 (06a)</t>
  </si>
  <si>
    <t xml:space="preserve">http://friedensbilder.gnm.de/content/frieden_object76453
http://friedensbilder.gnm.de/content/frieden_object265bb
http://friedensbilder.gnm.de/content/frieden_object1c18
http://friedensbilder.gnm.de/content/frieden_object19bb
http://friedensbilder.gnm.de/content/frieden_object6070f</t>
  </si>
  <si>
    <t xml:space="preserve">http://friedensbilder.gnm.de/content/frieden_peace_eventd2cec</t>
  </si>
  <si>
    <t xml:space="preserve">Friedensfest in Eisenach</t>
  </si>
  <si>
    <t xml:space="preserve">Eisenach</t>
  </si>
  <si>
    <t xml:space="preserve">Dd 957 (20)</t>
  </si>
  <si>
    <t xml:space="preserve">http://friedensbilder.gnm.de/content/frieden_objectcc7e1</t>
  </si>
  <si>
    <t xml:space="preserve">Friedensfest in Göttingen</t>
  </si>
  <si>
    <t xml:space="preserve">4.A.3697,angeb.</t>
  </si>
  <si>
    <t xml:space="preserve">http://friedensbilder.gnm.de/content/frieden_objectcc8b8</t>
  </si>
  <si>
    <t xml:space="preserve">Friedensfest in Harburg</t>
  </si>
  <si>
    <t xml:space="preserve">Harburg</t>
  </si>
  <si>
    <t xml:space="preserve">Friedensvertrag von Hubertusburg
Siebenjähriger Krieg</t>
  </si>
  <si>
    <t xml:space="preserve">Dd 957 (17)</t>
  </si>
  <si>
    <t xml:space="preserve">http://friedensbilder.gnm.de/content/frieden_object152919</t>
  </si>
  <si>
    <t xml:space="preserve">Friedensfest in Leipzig</t>
  </si>
  <si>
    <t xml:space="preserve">Hist.Sax.C.278,16</t>
  </si>
  <si>
    <t xml:space="preserve">http://friedensbilder.gnm.de/content/frieden_objectcc892</t>
  </si>
  <si>
    <t xml:space="preserve">Neunjähriger Krieg</t>
  </si>
  <si>
    <t xml:space="preserve">8. 55.D.10.7</t>
  </si>
  <si>
    <t xml:space="preserve">http://friedensbilder.gnm.de/content/frieden_object1a2b2b</t>
  </si>
  <si>
    <t xml:space="preserve">Konvent der sächsischen Theologen in Leipzig</t>
  </si>
  <si>
    <t xml:space="preserve">Sachsen</t>
  </si>
  <si>
    <t xml:space="preserve">Med Merkel 1.5.8</t>
  </si>
  <si>
    <t xml:space="preserve">http://friedensbilder.gnm.de/content/frieden_object5f75a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</si>
</sst>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0.26"/>
    <col collapsed="false" customWidth="true" hidden="false" outlineLevel="0" max="2" min="2" style="0" width="61.73"/>
    <col collapsed="false" customWidth="true" hidden="false" outlineLevel="0" max="3" min="3" style="0" width="88.64"/>
    <col collapsed="false" customWidth="true" hidden="false" outlineLevel="0" max="4" min="4" style="0" width="95.86"/>
    <col collapsed="false" customWidth="true" hidden="false" outlineLevel="0" max="5" min="5" style="0" width="63.62"/>
    <col collapsed="false" customWidth="true" hidden="false" outlineLevel="0" max="6" min="6" style="0" width="121.11"/>
    <col collapsed="false" customWidth="true" hidden="false" outlineLevel="0" max="7" min="7" style="0" width="303.03"/>
    <col collapsed="false" customWidth="true" hidden="false" outlineLevel="0" max="8" min="8" style="0" width="95.86"/>
    <col collapsed="false" customWidth="true" hidden="false" outlineLevel="0" max="9" min="9" style="0" width="9.02"/>
    <col collapsed="false" customWidth="true" hidden="false" outlineLevel="0" max="11" min="10" style="0" width="10.35"/>
    <col collapsed="false" customWidth="true" hidden="false" outlineLevel="0" max="12" min="12" style="0" width="1.01"/>
    <col collapsed="false" customWidth="true" hidden="false" outlineLevel="0" max="13" min="13" style="0" width="285.13"/>
    <col collapsed="false" customWidth="true" hidden="false" outlineLevel="0" max="14" min="14" style="0" width="68.4"/>
    <col collapsed="false" customWidth="true" hidden="false" outlineLevel="0" max="15" min="15" style="0" width="323.72"/>
    <col collapsed="false" customWidth="true" hidden="false" outlineLevel="0" max="16" min="16" style="0" width="35.38"/>
    <col collapsed="false" customWidth="true" hidden="false" outlineLevel="0" max="17" min="17" style="0" width="16.69"/>
    <col collapsed="false" customWidth="true" hidden="false" outlineLevel="0" max="18" min="18" style="0" width="14.47"/>
    <col collapsed="false" customWidth="true" hidden="false" outlineLevel="0" max="19" min="19" style="0" width="19.69"/>
    <col collapsed="false" customWidth="true" hidden="false" outlineLevel="0" max="22" min="20" style="0" width="1.0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19</v>
      </c>
      <c r="V1" s="0" t="s">
        <v>20</v>
      </c>
    </row>
    <row r="2" customFormat="false" ht="65" hidden="false" customHeight="false" outlineLevel="0" collapsed="false">
      <c r="C2" s="0" t="s">
        <v>21</v>
      </c>
      <c r="F2" s="0" t="s">
        <v>22</v>
      </c>
      <c r="H2" s="0" t="s">
        <v>23</v>
      </c>
      <c r="K2" s="0" t="str">
        <f aca="false">"20.09.1697"</f>
        <v>20.09.1697</v>
      </c>
      <c r="N2" s="0" t="s">
        <v>24</v>
      </c>
      <c r="O2" s="1" t="s">
        <v>25</v>
      </c>
      <c r="P2" s="0" t="s">
        <v>26</v>
      </c>
      <c r="Q2" s="0" t="s">
        <v>27</v>
      </c>
      <c r="S2" s="0" t="s">
        <v>28</v>
      </c>
      <c r="T2" s="1" t="s">
        <v>29</v>
      </c>
      <c r="U2" s="1" t="s">
        <v>30</v>
      </c>
    </row>
    <row r="3" customFormat="false" ht="22.5" hidden="false" customHeight="false" outlineLevel="0" collapsed="false">
      <c r="A3" s="0" t="s">
        <v>31</v>
      </c>
      <c r="B3" s="1" t="s">
        <v>32</v>
      </c>
      <c r="C3" s="0" t="s">
        <v>33</v>
      </c>
      <c r="D3" s="1" t="s">
        <v>34</v>
      </c>
      <c r="H3" s="0" t="s">
        <v>35</v>
      </c>
      <c r="K3" s="0" t="str">
        <f aca="false">"12.03.1611"</f>
        <v>12.03.1611</v>
      </c>
      <c r="N3" s="0" t="s">
        <v>36</v>
      </c>
      <c r="P3" s="0" t="s">
        <v>37</v>
      </c>
      <c r="S3" s="0" t="s">
        <v>28</v>
      </c>
      <c r="T3" s="1" t="s">
        <v>38</v>
      </c>
      <c r="U3" s="1" t="s">
        <v>39</v>
      </c>
    </row>
    <row r="4" customFormat="false" ht="43.75" hidden="false" customHeight="false" outlineLevel="0" collapsed="false">
      <c r="A4" s="0" t="s">
        <v>40</v>
      </c>
      <c r="C4" s="0" t="s">
        <v>41</v>
      </c>
      <c r="D4" s="1" t="s">
        <v>42</v>
      </c>
      <c r="E4" s="1" t="s">
        <v>43</v>
      </c>
      <c r="F4" s="0" t="s">
        <v>44</v>
      </c>
      <c r="G4" s="1" t="s">
        <v>45</v>
      </c>
      <c r="H4" s="0" t="s">
        <v>46</v>
      </c>
      <c r="K4" s="0" t="str">
        <f aca="false">"12.09.1635"</f>
        <v>12.09.1635</v>
      </c>
      <c r="N4" s="0" t="s">
        <v>47</v>
      </c>
      <c r="O4" s="1" t="s">
        <v>48</v>
      </c>
      <c r="P4" s="0" t="s">
        <v>49</v>
      </c>
      <c r="Q4" s="0" t="s">
        <v>50</v>
      </c>
      <c r="T4" s="1" t="s">
        <v>51</v>
      </c>
      <c r="U4" s="1" t="s">
        <v>52</v>
      </c>
    </row>
    <row r="5" customFormat="false" ht="213.75" hidden="false" customHeight="false" outlineLevel="0" collapsed="false">
      <c r="A5" s="0" t="s">
        <v>31</v>
      </c>
      <c r="C5" s="0" t="s">
        <v>53</v>
      </c>
      <c r="D5" s="1" t="s">
        <v>54</v>
      </c>
      <c r="G5" s="1" t="s">
        <v>55</v>
      </c>
      <c r="H5" s="0" t="s">
        <v>56</v>
      </c>
      <c r="I5" s="0" t="str">
        <f aca="false">"1649"</f>
        <v>1649</v>
      </c>
      <c r="J5" s="0" t="str">
        <f aca="false">"1650"</f>
        <v>1650</v>
      </c>
      <c r="N5" s="0" t="s">
        <v>57</v>
      </c>
      <c r="O5" s="1" t="s">
        <v>58</v>
      </c>
      <c r="P5" s="0" t="s">
        <v>49</v>
      </c>
      <c r="Q5" s="0" t="s">
        <v>27</v>
      </c>
      <c r="S5" s="0" t="s">
        <v>28</v>
      </c>
      <c r="T5" s="1" t="s">
        <v>59</v>
      </c>
      <c r="U5" s="1" t="s">
        <v>60</v>
      </c>
      <c r="V5" s="1" t="s">
        <v>61</v>
      </c>
    </row>
    <row r="6" customFormat="false" ht="75.6" hidden="false" customHeight="false" outlineLevel="0" collapsed="false">
      <c r="B6" s="1" t="s">
        <v>62</v>
      </c>
      <c r="C6" s="0" t="s">
        <v>63</v>
      </c>
      <c r="D6" s="1" t="s">
        <v>64</v>
      </c>
      <c r="G6" s="1" t="s">
        <v>65</v>
      </c>
      <c r="H6" s="0" t="s">
        <v>66</v>
      </c>
      <c r="K6" s="0" t="str">
        <f aca="false">"25.06.1530"</f>
        <v>25.06.1530</v>
      </c>
      <c r="M6" s="0" t="s">
        <v>67</v>
      </c>
      <c r="P6" s="0" t="s">
        <v>68</v>
      </c>
      <c r="Q6" s="0" t="s">
        <v>27</v>
      </c>
      <c r="V6" s="1" t="s">
        <v>69</v>
      </c>
    </row>
    <row r="7" customFormat="false" ht="54.35" hidden="false" customHeight="false" outlineLevel="0" collapsed="false">
      <c r="A7" s="0" t="s">
        <v>70</v>
      </c>
      <c r="C7" s="0" t="s">
        <v>71</v>
      </c>
      <c r="F7" s="0" t="s">
        <v>72</v>
      </c>
      <c r="G7" s="1" t="s">
        <v>73</v>
      </c>
      <c r="H7" s="0" t="s">
        <v>74</v>
      </c>
      <c r="K7" s="0" t="str">
        <f aca="false">"11.06.1742"</f>
        <v>11.06.1742</v>
      </c>
      <c r="N7" s="0" t="s">
        <v>75</v>
      </c>
      <c r="O7" s="1" t="s">
        <v>76</v>
      </c>
      <c r="P7" s="0" t="s">
        <v>49</v>
      </c>
      <c r="Q7" s="0" t="s">
        <v>77</v>
      </c>
      <c r="S7" s="0" t="s">
        <v>28</v>
      </c>
      <c r="T7" s="1" t="s">
        <v>78</v>
      </c>
      <c r="U7" s="1" t="s">
        <v>79</v>
      </c>
      <c r="V7" s="1" t="s">
        <v>80</v>
      </c>
    </row>
    <row r="8" customFormat="false" ht="33.1" hidden="false" customHeight="false" outlineLevel="0" collapsed="false">
      <c r="A8" s="0" t="s">
        <v>40</v>
      </c>
      <c r="C8" s="0" t="s">
        <v>81</v>
      </c>
      <c r="D8" s="1" t="s">
        <v>82</v>
      </c>
      <c r="F8" s="0" t="s">
        <v>83</v>
      </c>
      <c r="I8" s="0" t="str">
        <f aca="false">"12.04.1609"</f>
        <v>12.04.1609</v>
      </c>
      <c r="J8" s="0" t="str">
        <f aca="false">"1621"</f>
        <v>1621</v>
      </c>
      <c r="N8" s="0" t="s">
        <v>84</v>
      </c>
      <c r="O8" s="1" t="s">
        <v>85</v>
      </c>
      <c r="P8" s="0" t="s">
        <v>68</v>
      </c>
      <c r="Q8" s="0" t="s">
        <v>27</v>
      </c>
      <c r="S8" s="0" t="s">
        <v>28</v>
      </c>
      <c r="T8" s="1" t="s">
        <v>86</v>
      </c>
      <c r="U8" s="1" t="s">
        <v>87</v>
      </c>
    </row>
    <row r="9" customFormat="false" ht="118.1" hidden="false" customHeight="false" outlineLevel="0" collapsed="false">
      <c r="A9" s="0" t="s">
        <v>88</v>
      </c>
      <c r="C9" s="0" t="s">
        <v>89</v>
      </c>
      <c r="D9" s="1" t="s">
        <v>90</v>
      </c>
      <c r="F9" s="0" t="s">
        <v>91</v>
      </c>
      <c r="H9" s="0" t="s">
        <v>92</v>
      </c>
      <c r="K9" s="0" t="str">
        <f aca="false">"18.10.1748"</f>
        <v>18.10.1748</v>
      </c>
      <c r="N9" s="0" t="s">
        <v>93</v>
      </c>
      <c r="O9" s="1" t="s">
        <v>94</v>
      </c>
      <c r="P9" s="0" t="s">
        <v>68</v>
      </c>
      <c r="Q9" s="0" t="s">
        <v>27</v>
      </c>
      <c r="S9" s="0" t="s">
        <v>28</v>
      </c>
      <c r="T9" s="1" t="s">
        <v>95</v>
      </c>
      <c r="U9" s="1" t="s">
        <v>96</v>
      </c>
      <c r="V9" s="1" t="s">
        <v>97</v>
      </c>
    </row>
    <row r="10" customFormat="false" ht="65" hidden="false" customHeight="false" outlineLevel="0" collapsed="false">
      <c r="A10" s="0" t="s">
        <v>31</v>
      </c>
      <c r="B10" s="1" t="s">
        <v>98</v>
      </c>
      <c r="C10" s="0" t="s">
        <v>99</v>
      </c>
      <c r="D10" s="1" t="s">
        <v>100</v>
      </c>
      <c r="E10" s="0" t="s">
        <v>101</v>
      </c>
      <c r="G10" s="1" t="s">
        <v>102</v>
      </c>
      <c r="H10" s="0" t="s">
        <v>103</v>
      </c>
      <c r="K10" s="0" t="str">
        <f aca="false">"16.01.1642"</f>
        <v>16.01.1642</v>
      </c>
      <c r="L10" s="0" t="s">
        <v>104</v>
      </c>
      <c r="N10" s="0" t="s">
        <v>57</v>
      </c>
      <c r="S10" s="0" t="s">
        <v>28</v>
      </c>
      <c r="T10" s="1" t="s">
        <v>105</v>
      </c>
      <c r="U10" s="1" t="s">
        <v>106</v>
      </c>
    </row>
    <row r="11" customFormat="false" ht="807.5" hidden="false" customHeight="false" outlineLevel="0" collapsed="false">
      <c r="A11" s="0" t="s">
        <v>31</v>
      </c>
      <c r="C11" s="0" t="s">
        <v>107</v>
      </c>
      <c r="D11" s="1" t="s">
        <v>108</v>
      </c>
      <c r="G11" s="1" t="s">
        <v>109</v>
      </c>
      <c r="H11" s="1" t="s">
        <v>110</v>
      </c>
      <c r="K11" s="0" t="str">
        <f aca="false">"24.10.1648"</f>
        <v>24.10.1648</v>
      </c>
      <c r="N11" s="0" t="s">
        <v>57</v>
      </c>
      <c r="O11" s="1" t="s">
        <v>111</v>
      </c>
      <c r="P11" s="0" t="s">
        <v>112</v>
      </c>
      <c r="Q11" s="0" t="s">
        <v>113</v>
      </c>
      <c r="S11" s="0" t="s">
        <v>28</v>
      </c>
      <c r="T11" s="1" t="s">
        <v>114</v>
      </c>
      <c r="U11" s="1" t="s">
        <v>115</v>
      </c>
      <c r="V11" s="1" t="s">
        <v>116</v>
      </c>
    </row>
    <row r="12" customFormat="false" ht="33.1" hidden="false" customHeight="false" outlineLevel="0" collapsed="false">
      <c r="A12" s="0" t="s">
        <v>88</v>
      </c>
      <c r="C12" s="0" t="s">
        <v>117</v>
      </c>
      <c r="G12" s="1" t="s">
        <v>118</v>
      </c>
      <c r="H12" s="0" t="s">
        <v>119</v>
      </c>
      <c r="K12" s="0" t="str">
        <f aca="false">"18.09.1739"</f>
        <v>18.09.1739</v>
      </c>
      <c r="O12" s="1" t="s">
        <v>120</v>
      </c>
      <c r="P12" s="0" t="s">
        <v>37</v>
      </c>
    </row>
    <row r="13" customFormat="false" ht="43.75" hidden="false" customHeight="false" outlineLevel="0" collapsed="false">
      <c r="C13" s="0" t="s">
        <v>121</v>
      </c>
      <c r="H13" s="0" t="s">
        <v>119</v>
      </c>
      <c r="K13" s="0" t="str">
        <f aca="false">"18.09.1739"</f>
        <v>18.09.1739</v>
      </c>
      <c r="N13" s="0" t="s">
        <v>122</v>
      </c>
      <c r="O13" s="0" t="s">
        <v>123</v>
      </c>
      <c r="T13" s="1" t="s">
        <v>124</v>
      </c>
      <c r="U13" s="1" t="s">
        <v>125</v>
      </c>
      <c r="V13" s="0" t="s">
        <v>126</v>
      </c>
    </row>
    <row r="14" customFormat="false" ht="33.1" hidden="false" customHeight="false" outlineLevel="0" collapsed="false">
      <c r="A14" s="0" t="s">
        <v>40</v>
      </c>
      <c r="C14" s="0" t="s">
        <v>127</v>
      </c>
      <c r="G14" s="1" t="s">
        <v>128</v>
      </c>
      <c r="H14" s="0" t="s">
        <v>129</v>
      </c>
      <c r="K14" s="0" t="str">
        <f aca="false">"05.09.1669"</f>
        <v>05.09.1669</v>
      </c>
      <c r="O14" s="1" t="s">
        <v>130</v>
      </c>
      <c r="P14" s="0" t="s">
        <v>37</v>
      </c>
      <c r="Q14" s="0" t="s">
        <v>113</v>
      </c>
      <c r="S14" s="0" t="s">
        <v>28</v>
      </c>
      <c r="T14" s="1" t="s">
        <v>131</v>
      </c>
      <c r="U14" s="1" t="s">
        <v>132</v>
      </c>
    </row>
    <row r="15" customFormat="false" ht="54.35" hidden="false" customHeight="false" outlineLevel="0" collapsed="false">
      <c r="A15" s="0" t="s">
        <v>133</v>
      </c>
      <c r="B15" s="0" t="s">
        <v>134</v>
      </c>
      <c r="C15" s="0" t="s">
        <v>135</v>
      </c>
      <c r="D15" s="1" t="s">
        <v>136</v>
      </c>
      <c r="H15" s="0" t="s">
        <v>66</v>
      </c>
      <c r="K15" s="0" t="str">
        <f aca="false">"25.09.1555"</f>
        <v>25.09.1555</v>
      </c>
      <c r="O15" s="0" t="s">
        <v>137</v>
      </c>
      <c r="P15" s="0" t="s">
        <v>138</v>
      </c>
      <c r="Q15" s="0" t="s">
        <v>27</v>
      </c>
      <c r="S15" s="0" t="s">
        <v>28</v>
      </c>
      <c r="T15" s="0" t="s">
        <v>139</v>
      </c>
      <c r="U15" s="0" t="s">
        <v>140</v>
      </c>
      <c r="V15" s="1" t="s">
        <v>141</v>
      </c>
    </row>
    <row r="16" customFormat="false" ht="86.25" hidden="false" customHeight="false" outlineLevel="0" collapsed="false">
      <c r="A16" s="0" t="s">
        <v>31</v>
      </c>
      <c r="C16" s="0" t="s">
        <v>142</v>
      </c>
      <c r="D16" s="1" t="s">
        <v>143</v>
      </c>
      <c r="E16" s="1" t="s">
        <v>144</v>
      </c>
      <c r="G16" s="1" t="s">
        <v>145</v>
      </c>
      <c r="H16" s="0" t="s">
        <v>146</v>
      </c>
      <c r="K16" s="0" t="str">
        <f aca="false">"05.04.1654"</f>
        <v>05.04.1654</v>
      </c>
      <c r="N16" s="0" t="s">
        <v>147</v>
      </c>
      <c r="O16" s="1" t="s">
        <v>148</v>
      </c>
      <c r="P16" s="0" t="s">
        <v>49</v>
      </c>
      <c r="Q16" s="0" t="s">
        <v>27</v>
      </c>
      <c r="T16" s="1" t="s">
        <v>149</v>
      </c>
      <c r="U16" s="1" t="s">
        <v>150</v>
      </c>
    </row>
    <row r="17" customFormat="false" ht="33.1" hidden="false" customHeight="false" outlineLevel="0" collapsed="false">
      <c r="A17" s="0" t="s">
        <v>151</v>
      </c>
      <c r="C17" s="0" t="s">
        <v>152</v>
      </c>
      <c r="H17" s="0" t="s">
        <v>153</v>
      </c>
      <c r="K17" s="0" t="str">
        <f aca="false">"1755"</f>
        <v>1755</v>
      </c>
      <c r="N17" s="0" t="s">
        <v>154</v>
      </c>
      <c r="P17" s="0" t="s">
        <v>68</v>
      </c>
      <c r="Q17" s="0" t="s">
        <v>77</v>
      </c>
      <c r="T17" s="1" t="s">
        <v>155</v>
      </c>
      <c r="U17" s="1" t="s">
        <v>156</v>
      </c>
    </row>
    <row r="18" customFormat="false" ht="54.35" hidden="false" customHeight="false" outlineLevel="0" collapsed="false">
      <c r="A18" s="0" t="s">
        <v>151</v>
      </c>
      <c r="C18" s="0" t="s">
        <v>154</v>
      </c>
      <c r="D18" s="1" t="s">
        <v>157</v>
      </c>
      <c r="E18" s="0" t="s">
        <v>158</v>
      </c>
      <c r="H18" s="0" t="s">
        <v>137</v>
      </c>
      <c r="K18" s="0" t="str">
        <f aca="false">"1755"</f>
        <v>1755</v>
      </c>
      <c r="N18" s="0" t="s">
        <v>135</v>
      </c>
      <c r="P18" s="0" t="s">
        <v>68</v>
      </c>
      <c r="Q18" s="0" t="s">
        <v>27</v>
      </c>
      <c r="V18" s="1" t="s">
        <v>159</v>
      </c>
    </row>
    <row r="19" customFormat="false" ht="33.1" hidden="false" customHeight="false" outlineLevel="0" collapsed="false">
      <c r="A19" s="0" t="s">
        <v>151</v>
      </c>
      <c r="C19" s="0" t="s">
        <v>160</v>
      </c>
      <c r="H19" s="0" t="s">
        <v>56</v>
      </c>
      <c r="K19" s="0" t="str">
        <f aca="false">"21.09.1755"</f>
        <v>21.09.1755</v>
      </c>
      <c r="N19" s="0" t="s">
        <v>154</v>
      </c>
      <c r="P19" s="0" t="s">
        <v>68</v>
      </c>
      <c r="Q19" s="0" t="s">
        <v>77</v>
      </c>
      <c r="T19" s="1" t="s">
        <v>161</v>
      </c>
      <c r="U19" s="1" t="s">
        <v>162</v>
      </c>
    </row>
    <row r="20" customFormat="false" ht="54.35" hidden="false" customHeight="false" outlineLevel="0" collapsed="false">
      <c r="A20" s="0" t="s">
        <v>151</v>
      </c>
      <c r="C20" s="0" t="s">
        <v>163</v>
      </c>
      <c r="D20" s="0" t="s">
        <v>164</v>
      </c>
      <c r="E20" s="0" t="s">
        <v>165</v>
      </c>
      <c r="H20" s="0" t="s">
        <v>66</v>
      </c>
      <c r="I20" s="0" t="str">
        <f aca="false">"24.06.1755"</f>
        <v>24.06.1755</v>
      </c>
      <c r="J20" s="0" t="str">
        <f aca="false">"28.06.1755"</f>
        <v>28.06.1755</v>
      </c>
      <c r="N20" s="0" t="s">
        <v>166</v>
      </c>
      <c r="P20" s="0" t="s">
        <v>68</v>
      </c>
      <c r="Q20" s="0" t="s">
        <v>27</v>
      </c>
      <c r="T20" s="1" t="s">
        <v>167</v>
      </c>
      <c r="U20" s="1" t="s">
        <v>168</v>
      </c>
    </row>
    <row r="21" customFormat="false" ht="107.5" hidden="false" customHeight="false" outlineLevel="0" collapsed="false">
      <c r="C21" s="0" t="s">
        <v>166</v>
      </c>
      <c r="D21" s="1" t="s">
        <v>169</v>
      </c>
      <c r="E21" s="1" t="s">
        <v>170</v>
      </c>
      <c r="H21" s="0" t="s">
        <v>137</v>
      </c>
      <c r="K21" s="0" t="str">
        <f aca="false">"1730"</f>
        <v>1730</v>
      </c>
      <c r="N21" s="0" t="s">
        <v>63</v>
      </c>
      <c r="P21" s="0" t="s">
        <v>68</v>
      </c>
      <c r="Q21" s="0" t="s">
        <v>27</v>
      </c>
      <c r="S21" s="0" t="s">
        <v>28</v>
      </c>
      <c r="T21" s="1" t="s">
        <v>171</v>
      </c>
      <c r="U21" s="1" t="s">
        <v>172</v>
      </c>
      <c r="V21" s="1" t="s">
        <v>173</v>
      </c>
    </row>
    <row r="22" customFormat="false" ht="96.85" hidden="false" customHeight="false" outlineLevel="0" collapsed="false">
      <c r="A22" s="0" t="s">
        <v>174</v>
      </c>
      <c r="C22" s="0" t="s">
        <v>175</v>
      </c>
      <c r="D22" s="1" t="s">
        <v>176</v>
      </c>
      <c r="E22" s="1" t="s">
        <v>177</v>
      </c>
      <c r="G22" s="1" t="s">
        <v>178</v>
      </c>
      <c r="H22" s="0" t="s">
        <v>56</v>
      </c>
      <c r="K22" s="0" t="str">
        <f aca="false">"14.07.1650"</f>
        <v>14.07.1650</v>
      </c>
      <c r="N22" s="0" t="s">
        <v>53</v>
      </c>
      <c r="O22" s="1" t="s">
        <v>58</v>
      </c>
      <c r="P22" s="0" t="s">
        <v>68</v>
      </c>
      <c r="Q22" s="0" t="s">
        <v>27</v>
      </c>
      <c r="S22" s="0" t="s">
        <v>28</v>
      </c>
      <c r="T22" s="1" t="s">
        <v>179</v>
      </c>
      <c r="U22" s="1" t="s">
        <v>180</v>
      </c>
    </row>
    <row r="23" customFormat="false" ht="12.8" hidden="false" customHeight="false" outlineLevel="0" collapsed="false">
      <c r="C23" s="0" t="s">
        <v>181</v>
      </c>
      <c r="H23" s="0" t="s">
        <v>66</v>
      </c>
      <c r="K23" s="0" t="str">
        <f aca="false">"08.08.1755"</f>
        <v>08.08.1755</v>
      </c>
      <c r="N23" s="0" t="s">
        <v>154</v>
      </c>
      <c r="P23" s="0" t="s">
        <v>68</v>
      </c>
      <c r="Q23" s="0" t="s">
        <v>77</v>
      </c>
      <c r="T23" s="0" t="s">
        <v>182</v>
      </c>
      <c r="U23" s="0" t="s">
        <v>183</v>
      </c>
    </row>
    <row r="24" customFormat="false" ht="12.8" hidden="false" customHeight="false" outlineLevel="0" collapsed="false">
      <c r="A24" s="0" t="s">
        <v>151</v>
      </c>
      <c r="C24" s="0" t="s">
        <v>184</v>
      </c>
      <c r="H24" s="0" t="s">
        <v>185</v>
      </c>
      <c r="K24" s="0" t="str">
        <f aca="false">"1755"</f>
        <v>1755</v>
      </c>
      <c r="N24" s="0" t="s">
        <v>154</v>
      </c>
      <c r="P24" s="0" t="s">
        <v>68</v>
      </c>
      <c r="Q24" s="0" t="s">
        <v>77</v>
      </c>
      <c r="T24" s="0" t="s">
        <v>186</v>
      </c>
      <c r="U24" s="0" t="s">
        <v>187</v>
      </c>
    </row>
    <row r="25" customFormat="false" ht="65" hidden="false" customHeight="false" outlineLevel="0" collapsed="false">
      <c r="A25" s="0" t="s">
        <v>188</v>
      </c>
      <c r="C25" s="0" t="s">
        <v>189</v>
      </c>
      <c r="D25" s="0" t="s">
        <v>190</v>
      </c>
      <c r="E25" s="0" t="s">
        <v>191</v>
      </c>
      <c r="F25" s="0" t="s">
        <v>192</v>
      </c>
      <c r="G25" s="1" t="s">
        <v>193</v>
      </c>
      <c r="K25" s="0" t="str">
        <f aca="false">"30.04.1748"</f>
        <v>30.04.1748</v>
      </c>
      <c r="N25" s="0" t="s">
        <v>89</v>
      </c>
      <c r="O25" s="1" t="s">
        <v>194</v>
      </c>
      <c r="P25" s="0" t="s">
        <v>68</v>
      </c>
      <c r="Q25" s="0" t="s">
        <v>27</v>
      </c>
    </row>
    <row r="26" customFormat="false" ht="96.85" hidden="false" customHeight="false" outlineLevel="0" collapsed="false">
      <c r="A26" s="0" t="s">
        <v>195</v>
      </c>
      <c r="C26" s="0" t="s">
        <v>196</v>
      </c>
      <c r="D26" s="1" t="s">
        <v>197</v>
      </c>
      <c r="E26" s="1" t="s">
        <v>198</v>
      </c>
      <c r="G26" s="1" t="s">
        <v>199</v>
      </c>
      <c r="H26" s="0" t="s">
        <v>56</v>
      </c>
      <c r="K26" s="0" t="str">
        <f aca="false">"25.09.1649"</f>
        <v>25.09.1649</v>
      </c>
      <c r="N26" s="0" t="s">
        <v>200</v>
      </c>
      <c r="O26" s="1" t="s">
        <v>201</v>
      </c>
      <c r="P26" s="0" t="s">
        <v>37</v>
      </c>
      <c r="S26" s="0" t="s">
        <v>28</v>
      </c>
      <c r="T26" s="1" t="s">
        <v>202</v>
      </c>
      <c r="U26" s="1" t="s">
        <v>203</v>
      </c>
    </row>
    <row r="27" customFormat="false" ht="22.5" hidden="false" customHeight="false" outlineLevel="0" collapsed="false">
      <c r="C27" s="0" t="s">
        <v>204</v>
      </c>
      <c r="K27" s="0" t="str">
        <f aca="false">"10.08.1763"</f>
        <v>10.08.1763</v>
      </c>
      <c r="N27" s="0" t="s">
        <v>205</v>
      </c>
      <c r="T27" s="1" t="s">
        <v>206</v>
      </c>
      <c r="U27" s="1" t="s">
        <v>207</v>
      </c>
    </row>
    <row r="28" customFormat="false" ht="43.75" hidden="false" customHeight="false" outlineLevel="0" collapsed="false">
      <c r="C28" s="0" t="s">
        <v>205</v>
      </c>
      <c r="D28" s="0" t="s">
        <v>208</v>
      </c>
      <c r="H28" s="0" t="s">
        <v>66</v>
      </c>
      <c r="I28" s="0" t="str">
        <f aca="false">"1648"</f>
        <v>1648</v>
      </c>
      <c r="J28" s="0" t="str">
        <f aca="false">"1789"</f>
        <v>1789</v>
      </c>
      <c r="N28" s="0" t="s">
        <v>107</v>
      </c>
      <c r="P28" s="0" t="s">
        <v>68</v>
      </c>
      <c r="Q28" s="0" t="s">
        <v>77</v>
      </c>
      <c r="S28" s="0" t="s">
        <v>28</v>
      </c>
      <c r="T28" s="1" t="s">
        <v>209</v>
      </c>
      <c r="U28" s="1" t="s">
        <v>210</v>
      </c>
      <c r="V28" s="1" t="s">
        <v>211</v>
      </c>
    </row>
    <row r="29" customFormat="false" ht="12.8" hidden="false" customHeight="false" outlineLevel="0" collapsed="false">
      <c r="B29" s="0" t="s">
        <v>212</v>
      </c>
      <c r="C29" s="0" t="s">
        <v>213</v>
      </c>
      <c r="H29" s="0" t="s">
        <v>214</v>
      </c>
      <c r="K29" s="0" t="str">
        <f aca="false">"1614"</f>
        <v>1614</v>
      </c>
      <c r="U29" s="0" t="s">
        <v>215</v>
      </c>
    </row>
    <row r="30" customFormat="false" ht="22.5" hidden="false" customHeight="false" outlineLevel="0" collapsed="false">
      <c r="A30" s="0" t="s">
        <v>31</v>
      </c>
      <c r="C30" s="0" t="s">
        <v>216</v>
      </c>
      <c r="G30" s="1" t="s">
        <v>217</v>
      </c>
      <c r="H30" s="0" t="s">
        <v>218</v>
      </c>
      <c r="K30" s="0" t="str">
        <f aca="false">"22.05.1629"</f>
        <v>22.05.1629</v>
      </c>
      <c r="N30" s="0" t="s">
        <v>57</v>
      </c>
      <c r="O30" s="1" t="s">
        <v>219</v>
      </c>
      <c r="P30" s="0" t="s">
        <v>37</v>
      </c>
      <c r="T30" s="0" t="s">
        <v>220</v>
      </c>
      <c r="U30" s="0" t="s">
        <v>221</v>
      </c>
      <c r="V30" s="0" t="s">
        <v>222</v>
      </c>
    </row>
    <row r="31" customFormat="false" ht="12.8" hidden="false" customHeight="false" outlineLevel="0" collapsed="false">
      <c r="C31" s="0" t="s">
        <v>223</v>
      </c>
      <c r="K31" s="0" t="str">
        <f aca="false">"28.09.1629"</f>
        <v>28.09.1629</v>
      </c>
      <c r="N31" s="0" t="s">
        <v>216</v>
      </c>
    </row>
    <row r="32" customFormat="false" ht="75.6" hidden="false" customHeight="false" outlineLevel="0" collapsed="false">
      <c r="A32" s="0" t="s">
        <v>31</v>
      </c>
      <c r="C32" s="0" t="s">
        <v>224</v>
      </c>
      <c r="D32" s="0" t="s">
        <v>225</v>
      </c>
      <c r="E32" s="0" t="s">
        <v>226</v>
      </c>
      <c r="G32" s="1" t="s">
        <v>227</v>
      </c>
      <c r="H32" s="0" t="s">
        <v>56</v>
      </c>
      <c r="K32" s="0" t="str">
        <f aca="false">"26.06.1650"</f>
        <v>26.06.1650</v>
      </c>
      <c r="N32" s="0" t="s">
        <v>53</v>
      </c>
      <c r="O32" s="1" t="s">
        <v>201</v>
      </c>
      <c r="P32" s="0" t="s">
        <v>68</v>
      </c>
      <c r="Q32" s="0" t="s">
        <v>27</v>
      </c>
      <c r="S32" s="0" t="s">
        <v>28</v>
      </c>
      <c r="T32" s="1" t="s">
        <v>228</v>
      </c>
      <c r="U32" s="1" t="s">
        <v>229</v>
      </c>
      <c r="V32" s="0" t="s">
        <v>230</v>
      </c>
    </row>
    <row r="33" customFormat="false" ht="436.25" hidden="false" customHeight="false" outlineLevel="0" collapsed="false">
      <c r="C33" s="0" t="s">
        <v>231</v>
      </c>
      <c r="D33" s="1" t="s">
        <v>232</v>
      </c>
      <c r="G33" s="1" t="s">
        <v>233</v>
      </c>
      <c r="H33" s="0" t="s">
        <v>234</v>
      </c>
      <c r="K33" s="0" t="str">
        <f aca="false">"15.02.1763"</f>
        <v>15.02.1763</v>
      </c>
      <c r="L33" s="0" t="s">
        <v>235</v>
      </c>
      <c r="N33" s="0" t="s">
        <v>236</v>
      </c>
      <c r="O33" s="1" t="s">
        <v>237</v>
      </c>
      <c r="P33" s="0" t="s">
        <v>68</v>
      </c>
      <c r="Q33" s="0" t="s">
        <v>50</v>
      </c>
      <c r="S33" s="0" t="s">
        <v>28</v>
      </c>
      <c r="T33" s="1" t="s">
        <v>238</v>
      </c>
      <c r="U33" s="1" t="s">
        <v>239</v>
      </c>
      <c r="V33" s="1" t="s">
        <v>240</v>
      </c>
    </row>
    <row r="34" customFormat="false" ht="330" hidden="false" customHeight="false" outlineLevel="0" collapsed="false">
      <c r="A34" s="1" t="s">
        <v>241</v>
      </c>
      <c r="C34" s="0" t="s">
        <v>57</v>
      </c>
      <c r="D34" s="1" t="s">
        <v>242</v>
      </c>
      <c r="H34" s="0" t="s">
        <v>243</v>
      </c>
      <c r="I34" s="0" t="str">
        <f aca="false">"1618"</f>
        <v>1618</v>
      </c>
      <c r="J34" s="0" t="str">
        <f aca="false">"1648"</f>
        <v>1648</v>
      </c>
      <c r="O34" s="1" t="s">
        <v>244</v>
      </c>
      <c r="P34" s="0" t="s">
        <v>68</v>
      </c>
      <c r="Q34" s="0" t="s">
        <v>27</v>
      </c>
      <c r="S34" s="0" t="s">
        <v>28</v>
      </c>
      <c r="T34" s="1" t="s">
        <v>245</v>
      </c>
      <c r="U34" s="1" t="s">
        <v>246</v>
      </c>
      <c r="V34" s="1" t="s">
        <v>247</v>
      </c>
    </row>
    <row r="35" customFormat="false" ht="96.85" hidden="false" customHeight="false" outlineLevel="0" collapsed="false">
      <c r="A35" s="1" t="s">
        <v>248</v>
      </c>
      <c r="C35" s="0" t="s">
        <v>84</v>
      </c>
      <c r="D35" s="1" t="s">
        <v>249</v>
      </c>
      <c r="H35" s="0" t="s">
        <v>250</v>
      </c>
      <c r="I35" s="0" t="str">
        <f aca="false">"1568"</f>
        <v>1568</v>
      </c>
      <c r="J35" s="0" t="str">
        <f aca="false">"1648"</f>
        <v>1648</v>
      </c>
      <c r="O35" s="1" t="s">
        <v>251</v>
      </c>
      <c r="P35" s="0" t="s">
        <v>68</v>
      </c>
      <c r="Q35" s="0" t="s">
        <v>27</v>
      </c>
      <c r="S35" s="0" t="s">
        <v>28</v>
      </c>
      <c r="T35" s="0" t="s">
        <v>252</v>
      </c>
      <c r="U35" s="0" t="s">
        <v>253</v>
      </c>
      <c r="V35" s="1" t="s">
        <v>254</v>
      </c>
    </row>
    <row r="36" customFormat="false" ht="12.8" hidden="false" customHeight="false" outlineLevel="0" collapsed="false">
      <c r="A36" s="0" t="s">
        <v>151</v>
      </c>
      <c r="C36" s="0" t="s">
        <v>255</v>
      </c>
      <c r="H36" s="0" t="s">
        <v>56</v>
      </c>
      <c r="K36" s="0" t="str">
        <f aca="false">"25.06.1730"</f>
        <v>25.06.1730</v>
      </c>
      <c r="N36" s="0" t="s">
        <v>166</v>
      </c>
      <c r="P36" s="0" t="s">
        <v>68</v>
      </c>
      <c r="Q36" s="0" t="s">
        <v>77</v>
      </c>
      <c r="T36" s="0" t="s">
        <v>256</v>
      </c>
      <c r="U36" s="0" t="s">
        <v>257</v>
      </c>
    </row>
    <row r="37" customFormat="false" ht="22.5" hidden="false" customHeight="false" outlineLevel="0" collapsed="false">
      <c r="C37" s="0" t="s">
        <v>258</v>
      </c>
      <c r="D37" s="1" t="s">
        <v>259</v>
      </c>
      <c r="E37" s="1" t="s">
        <v>260</v>
      </c>
      <c r="I37" s="0" t="str">
        <f aca="false">"08.08.1704"</f>
        <v>08.08.1704</v>
      </c>
      <c r="J37" s="0" t="str">
        <f aca="false">"13.08.1704"</f>
        <v>13.08.1704</v>
      </c>
      <c r="L37" s="0" t="s">
        <v>261</v>
      </c>
      <c r="N37" s="0" t="s">
        <v>205</v>
      </c>
      <c r="P37" s="0" t="s">
        <v>68</v>
      </c>
      <c r="Q37" s="0" t="s">
        <v>50</v>
      </c>
      <c r="T37" s="0" t="s">
        <v>262</v>
      </c>
      <c r="U37" s="0" t="s">
        <v>263</v>
      </c>
    </row>
    <row r="38" customFormat="false" ht="65" hidden="false" customHeight="false" outlineLevel="0" collapsed="false">
      <c r="A38" s="0" t="s">
        <v>151</v>
      </c>
      <c r="C38" s="0" t="s">
        <v>264</v>
      </c>
      <c r="D38" s="1" t="s">
        <v>265</v>
      </c>
      <c r="E38" s="1" t="s">
        <v>266</v>
      </c>
      <c r="H38" s="0" t="s">
        <v>137</v>
      </c>
      <c r="K38" s="0" t="str">
        <f aca="false">"1748"</f>
        <v>1748</v>
      </c>
      <c r="N38" s="0" t="s">
        <v>107</v>
      </c>
      <c r="P38" s="0" t="s">
        <v>68</v>
      </c>
      <c r="Q38" s="0" t="s">
        <v>27</v>
      </c>
      <c r="T38" s="1" t="s">
        <v>267</v>
      </c>
      <c r="U38" s="1" t="s">
        <v>268</v>
      </c>
    </row>
    <row r="39" customFormat="false" ht="12.8" hidden="false" customHeight="false" outlineLevel="0" collapsed="false">
      <c r="C39" s="0" t="s">
        <v>269</v>
      </c>
      <c r="D39" s="0" t="s">
        <v>270</v>
      </c>
      <c r="H39" s="0" t="s">
        <v>56</v>
      </c>
      <c r="K39" s="0" t="str">
        <f aca="false">"28.08.1671"</f>
        <v>28.08.1671</v>
      </c>
      <c r="T39" s="0" t="s">
        <v>271</v>
      </c>
      <c r="U39" s="0" t="s">
        <v>272</v>
      </c>
    </row>
    <row r="40" customFormat="false" ht="128.75" hidden="false" customHeight="false" outlineLevel="0" collapsed="false">
      <c r="A40" s="0" t="s">
        <v>273</v>
      </c>
      <c r="C40" s="0" t="s">
        <v>75</v>
      </c>
      <c r="D40" s="1" t="s">
        <v>274</v>
      </c>
      <c r="I40" s="0" t="str">
        <f aca="false">"1740"</f>
        <v>1740</v>
      </c>
      <c r="J40" s="0" t="str">
        <f aca="false">"1742"</f>
        <v>1742</v>
      </c>
      <c r="N40" s="0" t="s">
        <v>93</v>
      </c>
      <c r="O40" s="1" t="s">
        <v>275</v>
      </c>
      <c r="P40" s="0" t="s">
        <v>68</v>
      </c>
      <c r="Q40" s="0" t="s">
        <v>27</v>
      </c>
      <c r="S40" s="0" t="s">
        <v>28</v>
      </c>
      <c r="T40" s="1" t="s">
        <v>276</v>
      </c>
      <c r="U40" s="1" t="s">
        <v>277</v>
      </c>
      <c r="V40" s="1" t="s">
        <v>278</v>
      </c>
    </row>
    <row r="41" customFormat="false" ht="33.1" hidden="false" customHeight="false" outlineLevel="0" collapsed="false">
      <c r="A41" s="0" t="s">
        <v>88</v>
      </c>
      <c r="C41" s="0" t="s">
        <v>279</v>
      </c>
      <c r="D41" s="0" t="s">
        <v>280</v>
      </c>
      <c r="F41" s="0" t="s">
        <v>281</v>
      </c>
      <c r="G41" s="1" t="s">
        <v>233</v>
      </c>
      <c r="H41" s="0" t="s">
        <v>282</v>
      </c>
      <c r="K41" s="0" t="str">
        <f aca="false">"28.07.1742"</f>
        <v>28.07.1742</v>
      </c>
      <c r="N41" s="1" t="s">
        <v>283</v>
      </c>
      <c r="O41" s="1" t="s">
        <v>76</v>
      </c>
      <c r="P41" s="0" t="s">
        <v>68</v>
      </c>
      <c r="Q41" s="0" t="s">
        <v>113</v>
      </c>
      <c r="V41" s="1" t="s">
        <v>284</v>
      </c>
    </row>
    <row r="42" customFormat="false" ht="33.1" hidden="false" customHeight="false" outlineLevel="0" collapsed="false">
      <c r="A42" s="0" t="s">
        <v>70</v>
      </c>
      <c r="C42" s="0" t="s">
        <v>285</v>
      </c>
      <c r="D42" s="1" t="s">
        <v>286</v>
      </c>
      <c r="F42" s="0" t="s">
        <v>287</v>
      </c>
      <c r="G42" s="1" t="s">
        <v>288</v>
      </c>
      <c r="H42" s="0" t="s">
        <v>289</v>
      </c>
      <c r="K42" s="0" t="str">
        <f aca="false">"22.04.1745"</f>
        <v>22.04.1745</v>
      </c>
      <c r="L42" s="0" t="s">
        <v>290</v>
      </c>
      <c r="N42" s="0" t="s">
        <v>93</v>
      </c>
      <c r="O42" s="1" t="s">
        <v>291</v>
      </c>
      <c r="P42" s="0" t="s">
        <v>49</v>
      </c>
      <c r="Q42" s="0" t="s">
        <v>27</v>
      </c>
      <c r="S42" s="0" t="s">
        <v>28</v>
      </c>
      <c r="T42" s="0" t="s">
        <v>292</v>
      </c>
      <c r="U42" s="0" t="s">
        <v>293</v>
      </c>
    </row>
    <row r="43" customFormat="false" ht="12.8" hidden="false" customHeight="false" outlineLevel="0" collapsed="false">
      <c r="A43" s="0" t="s">
        <v>294</v>
      </c>
      <c r="C43" s="0" t="s">
        <v>295</v>
      </c>
      <c r="H43" s="0" t="s">
        <v>56</v>
      </c>
      <c r="K43" s="0" t="str">
        <f aca="false">"16.06.1651"</f>
        <v>16.06.1651</v>
      </c>
      <c r="N43" s="0" t="s">
        <v>53</v>
      </c>
      <c r="P43" s="0" t="s">
        <v>49</v>
      </c>
      <c r="Q43" s="0" t="s">
        <v>113</v>
      </c>
      <c r="T43" s="0" t="s">
        <v>296</v>
      </c>
      <c r="U43" s="0" t="s">
        <v>297</v>
      </c>
    </row>
    <row r="44" customFormat="false" ht="12.8" hidden="false" customHeight="false" outlineLevel="0" collapsed="false">
      <c r="C44" s="0" t="s">
        <v>298</v>
      </c>
      <c r="H44" s="0" t="s">
        <v>66</v>
      </c>
      <c r="K44" s="0" t="str">
        <f aca="false">"09.08.1747"</f>
        <v>09.08.1747</v>
      </c>
      <c r="N44" s="0" t="s">
        <v>205</v>
      </c>
      <c r="T44" s="0" t="s">
        <v>139</v>
      </c>
      <c r="U44" s="0" t="s">
        <v>140</v>
      </c>
    </row>
    <row r="45" customFormat="false" ht="22.5" hidden="false" customHeight="false" outlineLevel="0" collapsed="false">
      <c r="C45" s="0" t="s">
        <v>299</v>
      </c>
      <c r="D45" s="1" t="s">
        <v>300</v>
      </c>
      <c r="I45" s="0" t="str">
        <f aca="false">"1546"</f>
        <v>1546</v>
      </c>
      <c r="J45" s="0" t="str">
        <f aca="false">"1547"</f>
        <v>1547</v>
      </c>
      <c r="P45" s="0" t="s">
        <v>68</v>
      </c>
      <c r="Q45" s="0" t="s">
        <v>27</v>
      </c>
      <c r="T45" s="0" t="s">
        <v>139</v>
      </c>
      <c r="U45" s="0" t="s">
        <v>140</v>
      </c>
    </row>
    <row r="46" customFormat="false" ht="65" hidden="false" customHeight="false" outlineLevel="0" collapsed="false">
      <c r="A46" s="0" t="s">
        <v>133</v>
      </c>
      <c r="B46" s="0" t="s">
        <v>301</v>
      </c>
      <c r="C46" s="0" t="s">
        <v>302</v>
      </c>
      <c r="D46" s="1" t="s">
        <v>303</v>
      </c>
      <c r="G46" s="1" t="s">
        <v>217</v>
      </c>
      <c r="H46" s="1" t="s">
        <v>304</v>
      </c>
      <c r="K46" s="0" t="str">
        <f aca="false">"02.08.1552"</f>
        <v>02.08.1552</v>
      </c>
      <c r="O46" s="1" t="s">
        <v>305</v>
      </c>
      <c r="P46" s="0" t="s">
        <v>49</v>
      </c>
      <c r="Q46" s="0" t="s">
        <v>27</v>
      </c>
      <c r="S46" s="0" t="s">
        <v>28</v>
      </c>
      <c r="T46" s="0" t="s">
        <v>139</v>
      </c>
      <c r="U46" s="0" t="s">
        <v>140</v>
      </c>
    </row>
    <row r="47" customFormat="false" ht="33.1" hidden="false" customHeight="false" outlineLevel="0" collapsed="false">
      <c r="A47" s="0" t="s">
        <v>306</v>
      </c>
      <c r="C47" s="0" t="s">
        <v>307</v>
      </c>
      <c r="D47" s="1" t="s">
        <v>308</v>
      </c>
      <c r="K47" s="0" t="str">
        <f aca="false">"06.03.1629"</f>
        <v>06.03.1629</v>
      </c>
      <c r="N47" s="0" t="s">
        <v>57</v>
      </c>
      <c r="O47" s="0" t="s">
        <v>137</v>
      </c>
      <c r="P47" s="0" t="s">
        <v>68</v>
      </c>
      <c r="Q47" s="0" t="s">
        <v>113</v>
      </c>
      <c r="T47" s="0" t="s">
        <v>139</v>
      </c>
      <c r="U47" s="0" t="s">
        <v>140</v>
      </c>
    </row>
    <row r="48" customFormat="false" ht="33.1" hidden="false" customHeight="false" outlineLevel="0" collapsed="false">
      <c r="A48" s="0" t="s">
        <v>309</v>
      </c>
      <c r="C48" s="0" t="s">
        <v>310</v>
      </c>
      <c r="D48" s="0" t="s">
        <v>311</v>
      </c>
      <c r="G48" s="1" t="s">
        <v>312</v>
      </c>
      <c r="H48" s="0" t="s">
        <v>66</v>
      </c>
      <c r="K48" s="0" t="str">
        <f aca="false">"24.04.1632"</f>
        <v>24.04.1632</v>
      </c>
      <c r="N48" s="0" t="s">
        <v>57</v>
      </c>
      <c r="O48" s="0" t="s">
        <v>313</v>
      </c>
      <c r="P48" s="0" t="s">
        <v>49</v>
      </c>
      <c r="Q48" s="0" t="s">
        <v>27</v>
      </c>
      <c r="T48" s="1" t="s">
        <v>314</v>
      </c>
      <c r="U48" s="1" t="s">
        <v>315</v>
      </c>
    </row>
    <row r="49" customFormat="false" ht="75.6" hidden="false" customHeight="false" outlineLevel="0" collapsed="false">
      <c r="B49" s="1" t="s">
        <v>316</v>
      </c>
      <c r="C49" s="0" t="s">
        <v>317</v>
      </c>
      <c r="D49" s="0" t="s">
        <v>318</v>
      </c>
      <c r="H49" s="0" t="s">
        <v>319</v>
      </c>
      <c r="K49" s="0" t="str">
        <f aca="false">"06.09.1634"</f>
        <v>06.09.1634</v>
      </c>
      <c r="N49" s="0" t="s">
        <v>57</v>
      </c>
      <c r="O49" s="1" t="s">
        <v>320</v>
      </c>
      <c r="P49" s="0" t="s">
        <v>68</v>
      </c>
      <c r="Q49" s="0" t="s">
        <v>27</v>
      </c>
      <c r="T49" s="0" t="s">
        <v>139</v>
      </c>
      <c r="U49" s="0" t="s">
        <v>140</v>
      </c>
    </row>
    <row r="50" customFormat="false" ht="65" hidden="false" customHeight="false" outlineLevel="0" collapsed="false">
      <c r="C50" s="0" t="s">
        <v>321</v>
      </c>
      <c r="D50" s="1" t="s">
        <v>322</v>
      </c>
      <c r="F50" s="0" t="s">
        <v>323</v>
      </c>
      <c r="H50" s="0" t="s">
        <v>324</v>
      </c>
      <c r="K50" s="0" t="str">
        <f aca="false">"13.05.1779"</f>
        <v>13.05.1779</v>
      </c>
      <c r="M50" s="0" t="s">
        <v>325</v>
      </c>
      <c r="N50" s="0" t="s">
        <v>326</v>
      </c>
      <c r="O50" s="1" t="s">
        <v>76</v>
      </c>
      <c r="P50" s="0" t="s">
        <v>68</v>
      </c>
      <c r="Q50" s="0" t="s">
        <v>27</v>
      </c>
      <c r="S50" s="0" t="s">
        <v>28</v>
      </c>
      <c r="T50" s="1" t="s">
        <v>327</v>
      </c>
      <c r="U50" s="1" t="s">
        <v>328</v>
      </c>
    </row>
    <row r="51" customFormat="false" ht="12.8" hidden="false" customHeight="false" outlineLevel="0" collapsed="false">
      <c r="A51" s="0" t="s">
        <v>174</v>
      </c>
      <c r="C51" s="0" t="s">
        <v>329</v>
      </c>
      <c r="H51" s="0" t="s">
        <v>330</v>
      </c>
      <c r="K51" s="0" t="str">
        <f aca="false">"16.11.1648"</f>
        <v>16.11.1648</v>
      </c>
      <c r="N51" s="0" t="s">
        <v>107</v>
      </c>
      <c r="T51" s="0" t="s">
        <v>331</v>
      </c>
      <c r="U51" s="0" t="s">
        <v>332</v>
      </c>
    </row>
    <row r="52" customFormat="false" ht="33.1" hidden="false" customHeight="false" outlineLevel="0" collapsed="false">
      <c r="C52" s="0" t="s">
        <v>326</v>
      </c>
      <c r="D52" s="1" t="s">
        <v>333</v>
      </c>
      <c r="I52" s="0" t="str">
        <f aca="false">"03.07.1778"</f>
        <v>03.07.1778</v>
      </c>
      <c r="J52" s="0" t="str">
        <f aca="false">"13.05.1779"</f>
        <v>13.05.1779</v>
      </c>
      <c r="O52" s="1" t="s">
        <v>76</v>
      </c>
      <c r="P52" s="0" t="s">
        <v>68</v>
      </c>
      <c r="Q52" s="0" t="s">
        <v>27</v>
      </c>
      <c r="S52" s="0" t="s">
        <v>28</v>
      </c>
      <c r="T52" s="0" t="s">
        <v>334</v>
      </c>
      <c r="U52" s="0" t="s">
        <v>335</v>
      </c>
      <c r="V52" s="0" t="s">
        <v>336</v>
      </c>
    </row>
    <row r="53" customFormat="false" ht="33.1" hidden="false" customHeight="false" outlineLevel="0" collapsed="false">
      <c r="A53" s="0" t="s">
        <v>337</v>
      </c>
      <c r="C53" s="0" t="s">
        <v>338</v>
      </c>
      <c r="D53" s="0" t="s">
        <v>339</v>
      </c>
      <c r="I53" s="0" t="str">
        <f aca="false">"10.07.1652"</f>
        <v>10.07.1652</v>
      </c>
      <c r="J53" s="0" t="str">
        <f aca="false">"30.05.1784"</f>
        <v>30.05.1784</v>
      </c>
      <c r="O53" s="1" t="s">
        <v>340</v>
      </c>
      <c r="P53" s="0" t="s">
        <v>68</v>
      </c>
      <c r="Q53" s="0" t="s">
        <v>77</v>
      </c>
      <c r="V53" s="1" t="s">
        <v>341</v>
      </c>
    </row>
    <row r="54" customFormat="false" ht="22.5" hidden="false" customHeight="false" outlineLevel="0" collapsed="false">
      <c r="A54" s="0" t="s">
        <v>337</v>
      </c>
      <c r="C54" s="0" t="s">
        <v>147</v>
      </c>
      <c r="I54" s="0" t="str">
        <f aca="false">"10.07.1652"</f>
        <v>10.07.1652</v>
      </c>
      <c r="J54" s="0" t="str">
        <f aca="false">"08.05.1654"</f>
        <v>08.05.1654</v>
      </c>
      <c r="N54" s="0" t="s">
        <v>338</v>
      </c>
      <c r="O54" s="1" t="s">
        <v>148</v>
      </c>
      <c r="P54" s="0" t="s">
        <v>68</v>
      </c>
      <c r="Q54" s="0" t="s">
        <v>77</v>
      </c>
      <c r="V54" s="0" t="s">
        <v>342</v>
      </c>
    </row>
    <row r="55" customFormat="false" ht="54.35" hidden="false" customHeight="false" outlineLevel="0" collapsed="false">
      <c r="C55" s="0" t="s">
        <v>343</v>
      </c>
      <c r="D55" s="1" t="s">
        <v>344</v>
      </c>
      <c r="E55" s="0" t="s">
        <v>345</v>
      </c>
      <c r="F55" s="0" t="s">
        <v>346</v>
      </c>
      <c r="H55" s="0" t="s">
        <v>347</v>
      </c>
      <c r="K55" s="0" t="str">
        <f aca="false">"30.01.1648"</f>
        <v>30.01.1648</v>
      </c>
      <c r="N55" s="0" t="s">
        <v>84</v>
      </c>
      <c r="O55" s="1" t="s">
        <v>348</v>
      </c>
      <c r="P55" s="0" t="s">
        <v>68</v>
      </c>
      <c r="Q55" s="0" t="s">
        <v>27</v>
      </c>
      <c r="T55" s="1" t="s">
        <v>349</v>
      </c>
      <c r="U55" s="1" t="s">
        <v>350</v>
      </c>
      <c r="V55" s="0" t="s">
        <v>351</v>
      </c>
    </row>
    <row r="56" customFormat="false" ht="43.75" hidden="false" customHeight="false" outlineLevel="0" collapsed="false">
      <c r="A56" s="0" t="s">
        <v>31</v>
      </c>
      <c r="C56" s="0" t="s">
        <v>352</v>
      </c>
      <c r="D56" s="1" t="s">
        <v>353</v>
      </c>
      <c r="E56" s="1" t="s">
        <v>354</v>
      </c>
      <c r="H56" s="0" t="s">
        <v>355</v>
      </c>
      <c r="K56" s="0" t="str">
        <f aca="false">"24.10.1648"</f>
        <v>24.10.1648</v>
      </c>
      <c r="N56" s="0" t="s">
        <v>107</v>
      </c>
      <c r="O56" s="1" t="s">
        <v>356</v>
      </c>
      <c r="P56" s="0" t="s">
        <v>68</v>
      </c>
      <c r="Q56" s="0" t="s">
        <v>27</v>
      </c>
      <c r="S56" s="0" t="s">
        <v>28</v>
      </c>
      <c r="T56" s="1" t="s">
        <v>357</v>
      </c>
      <c r="U56" s="1" t="s">
        <v>358</v>
      </c>
      <c r="V56" s="1" t="s">
        <v>359</v>
      </c>
    </row>
    <row r="57" customFormat="false" ht="86.25" hidden="false" customHeight="false" outlineLevel="0" collapsed="false">
      <c r="C57" s="0" t="s">
        <v>360</v>
      </c>
      <c r="D57" s="1" t="s">
        <v>361</v>
      </c>
      <c r="I57" s="0" t="str">
        <f aca="false">"10.08.1678"</f>
        <v>10.08.1678</v>
      </c>
      <c r="J57" s="0" t="str">
        <f aca="false">"02.10.1679"</f>
        <v>02.10.1679</v>
      </c>
      <c r="L57" s="0" t="s">
        <v>362</v>
      </c>
      <c r="N57" s="0" t="s">
        <v>363</v>
      </c>
      <c r="O57" s="1" t="s">
        <v>364</v>
      </c>
      <c r="P57" s="0" t="s">
        <v>68</v>
      </c>
      <c r="Q57" s="0" t="s">
        <v>50</v>
      </c>
      <c r="S57" s="0" t="s">
        <v>28</v>
      </c>
      <c r="T57" s="1" t="s">
        <v>365</v>
      </c>
      <c r="U57" s="1" t="s">
        <v>366</v>
      </c>
      <c r="V57" s="1" t="s">
        <v>367</v>
      </c>
    </row>
    <row r="58" customFormat="false" ht="43.75" hidden="false" customHeight="false" outlineLevel="0" collapsed="false">
      <c r="A58" s="0" t="s">
        <v>88</v>
      </c>
      <c r="C58" s="0" t="s">
        <v>368</v>
      </c>
      <c r="D58" s="1" t="s">
        <v>369</v>
      </c>
      <c r="E58" s="0" t="s">
        <v>370</v>
      </c>
      <c r="F58" s="0" t="s">
        <v>371</v>
      </c>
      <c r="G58" s="1" t="s">
        <v>372</v>
      </c>
      <c r="H58" s="0" t="s">
        <v>373</v>
      </c>
      <c r="K58" s="0" t="str">
        <f aca="false">"03.05.1660"</f>
        <v>03.05.1660</v>
      </c>
      <c r="N58" s="0" t="s">
        <v>374</v>
      </c>
      <c r="O58" s="1" t="s">
        <v>375</v>
      </c>
      <c r="P58" s="0" t="s">
        <v>49</v>
      </c>
      <c r="Q58" s="0" t="s">
        <v>27</v>
      </c>
      <c r="S58" s="0" t="s">
        <v>28</v>
      </c>
      <c r="T58" s="1" t="s">
        <v>376</v>
      </c>
      <c r="U58" s="1" t="s">
        <v>377</v>
      </c>
    </row>
    <row r="59" customFormat="false" ht="33.1" hidden="false" customHeight="false" outlineLevel="0" collapsed="false">
      <c r="A59" s="0" t="s">
        <v>31</v>
      </c>
      <c r="C59" s="0" t="s">
        <v>378</v>
      </c>
      <c r="G59" s="1" t="s">
        <v>379</v>
      </c>
      <c r="H59" s="0" t="s">
        <v>380</v>
      </c>
      <c r="K59" s="0" t="str">
        <f aca="false">"29.06.1679"</f>
        <v>29.06.1679</v>
      </c>
      <c r="O59" s="1" t="s">
        <v>381</v>
      </c>
      <c r="P59" s="0" t="s">
        <v>37</v>
      </c>
      <c r="T59" s="0" t="s">
        <v>382</v>
      </c>
      <c r="U59" s="0" t="s">
        <v>383</v>
      </c>
    </row>
    <row r="60" customFormat="false" ht="43.75" hidden="false" customHeight="false" outlineLevel="0" collapsed="false">
      <c r="A60" s="0" t="s">
        <v>384</v>
      </c>
      <c r="C60" s="0" t="s">
        <v>385</v>
      </c>
      <c r="D60" s="1" t="s">
        <v>386</v>
      </c>
      <c r="F60" s="0" t="s">
        <v>387</v>
      </c>
      <c r="G60" s="1" t="s">
        <v>388</v>
      </c>
      <c r="H60" s="1" t="s">
        <v>389</v>
      </c>
      <c r="K60" s="0" t="str">
        <f aca="false">"24.09.1706"</f>
        <v>24.09.1706</v>
      </c>
      <c r="L60" s="0" t="s">
        <v>390</v>
      </c>
      <c r="N60" s="0" t="s">
        <v>391</v>
      </c>
      <c r="O60" s="1" t="s">
        <v>392</v>
      </c>
      <c r="P60" s="0" t="s">
        <v>112</v>
      </c>
      <c r="Q60" s="0" t="s">
        <v>77</v>
      </c>
      <c r="T60" s="1" t="s">
        <v>393</v>
      </c>
      <c r="U60" s="1" t="s">
        <v>394</v>
      </c>
    </row>
    <row r="61" customFormat="false" ht="96.85" hidden="false" customHeight="false" outlineLevel="0" collapsed="false">
      <c r="A61" s="0" t="s">
        <v>31</v>
      </c>
      <c r="C61" s="0" t="s">
        <v>395</v>
      </c>
      <c r="D61" s="1" t="s">
        <v>396</v>
      </c>
      <c r="G61" s="1" t="s">
        <v>397</v>
      </c>
      <c r="H61" s="0" t="s">
        <v>398</v>
      </c>
      <c r="I61" s="0" t="str">
        <f aca="false">"01.03.1713"</f>
        <v>01.03.1713</v>
      </c>
      <c r="J61" s="0" t="str">
        <f aca="false">"09.12.1713"</f>
        <v>09.12.1713</v>
      </c>
      <c r="N61" s="0" t="s">
        <v>399</v>
      </c>
      <c r="O61" s="1" t="s">
        <v>400</v>
      </c>
      <c r="P61" s="0" t="s">
        <v>49</v>
      </c>
      <c r="Q61" s="0" t="s">
        <v>27</v>
      </c>
      <c r="S61" s="0" t="s">
        <v>28</v>
      </c>
      <c r="T61" s="1" t="s">
        <v>401</v>
      </c>
      <c r="U61" s="1" t="s">
        <v>402</v>
      </c>
      <c r="V61" s="0" t="s">
        <v>403</v>
      </c>
    </row>
    <row r="62" customFormat="false" ht="43.75" hidden="false" customHeight="false" outlineLevel="0" collapsed="false">
      <c r="C62" s="0" t="s">
        <v>404</v>
      </c>
      <c r="G62" s="1" t="s">
        <v>405</v>
      </c>
      <c r="H62" s="1" t="s">
        <v>406</v>
      </c>
      <c r="K62" s="0" t="str">
        <f aca="false">"30.08.1721"</f>
        <v>30.08.1721</v>
      </c>
      <c r="N62" s="0" t="s">
        <v>391</v>
      </c>
      <c r="O62" s="1" t="s">
        <v>407</v>
      </c>
      <c r="P62" s="0" t="s">
        <v>37</v>
      </c>
      <c r="Q62" s="0" t="s">
        <v>408</v>
      </c>
      <c r="S62" s="0" t="s">
        <v>28</v>
      </c>
      <c r="T62" s="1" t="s">
        <v>409</v>
      </c>
      <c r="U62" s="1" t="s">
        <v>410</v>
      </c>
    </row>
    <row r="63" customFormat="false" ht="12.8" hidden="false" customHeight="false" outlineLevel="0" collapsed="false">
      <c r="A63" s="0" t="s">
        <v>174</v>
      </c>
      <c r="C63" s="0" t="s">
        <v>411</v>
      </c>
      <c r="H63" s="0" t="s">
        <v>412</v>
      </c>
      <c r="K63" s="0" t="str">
        <f aca="false">"17.04.1763"</f>
        <v>17.04.1763</v>
      </c>
      <c r="N63" s="0" t="s">
        <v>231</v>
      </c>
      <c r="P63" s="0" t="s">
        <v>68</v>
      </c>
      <c r="Q63" s="0" t="s">
        <v>77</v>
      </c>
      <c r="T63" s="0" t="s">
        <v>413</v>
      </c>
      <c r="U63" s="0" t="s">
        <v>414</v>
      </c>
    </row>
    <row r="64" customFormat="false" ht="33.1" hidden="false" customHeight="false" outlineLevel="0" collapsed="false">
      <c r="A64" s="0" t="s">
        <v>88</v>
      </c>
      <c r="B64" s="1" t="s">
        <v>415</v>
      </c>
      <c r="C64" s="0" t="s">
        <v>416</v>
      </c>
      <c r="G64" s="1" t="s">
        <v>417</v>
      </c>
      <c r="H64" s="0" t="s">
        <v>418</v>
      </c>
      <c r="K64" s="0" t="str">
        <f aca="false">"20.02.1720"</f>
        <v>20.02.1720</v>
      </c>
      <c r="L64" s="0" t="s">
        <v>419</v>
      </c>
      <c r="N64" s="0" t="s">
        <v>420</v>
      </c>
      <c r="O64" s="1" t="s">
        <v>421</v>
      </c>
      <c r="P64" s="0" t="s">
        <v>37</v>
      </c>
      <c r="Q64" s="0" t="s">
        <v>113</v>
      </c>
      <c r="T64" s="0" t="s">
        <v>422</v>
      </c>
      <c r="U64" s="0" t="s">
        <v>423</v>
      </c>
    </row>
    <row r="65" customFormat="false" ht="22.5" hidden="false" customHeight="false" outlineLevel="0" collapsed="false">
      <c r="C65" s="0" t="s">
        <v>424</v>
      </c>
      <c r="I65" s="0" t="str">
        <f aca="false">"1727"</f>
        <v>1727</v>
      </c>
      <c r="J65" s="0" t="str">
        <f aca="false">"1729"</f>
        <v>1729</v>
      </c>
      <c r="O65" s="1" t="s">
        <v>425</v>
      </c>
      <c r="P65" s="0" t="s">
        <v>68</v>
      </c>
      <c r="Q65" s="0" t="s">
        <v>77</v>
      </c>
      <c r="T65" s="0" t="s">
        <v>426</v>
      </c>
      <c r="U65" s="0" t="s">
        <v>427</v>
      </c>
    </row>
    <row r="66" customFormat="false" ht="12.8" hidden="false" customHeight="false" outlineLevel="0" collapsed="false">
      <c r="A66" s="0" t="s">
        <v>428</v>
      </c>
      <c r="C66" s="0" t="s">
        <v>429</v>
      </c>
      <c r="H66" s="0" t="s">
        <v>185</v>
      </c>
      <c r="I66" s="0" t="str">
        <f aca="false">"1653"</f>
        <v>1653</v>
      </c>
      <c r="J66" s="0" t="str">
        <f aca="false">"1654"</f>
        <v>1654</v>
      </c>
      <c r="N66" s="0" t="s">
        <v>107</v>
      </c>
      <c r="P66" s="0" t="s">
        <v>37</v>
      </c>
      <c r="T66" s="0" t="s">
        <v>430</v>
      </c>
      <c r="U66" s="0" t="s">
        <v>431</v>
      </c>
    </row>
    <row r="67" customFormat="false" ht="86.25" hidden="false" customHeight="false" outlineLevel="0" collapsed="false">
      <c r="C67" s="0" t="s">
        <v>374</v>
      </c>
      <c r="I67" s="0" t="str">
        <f aca="false">"1655"</f>
        <v>1655</v>
      </c>
      <c r="J67" s="0" t="str">
        <f aca="false">"1660"</f>
        <v>1660</v>
      </c>
      <c r="N67" s="0" t="s">
        <v>391</v>
      </c>
      <c r="O67" s="1" t="s">
        <v>432</v>
      </c>
      <c r="S67" s="0" t="s">
        <v>28</v>
      </c>
      <c r="T67" s="1" t="s">
        <v>433</v>
      </c>
      <c r="U67" s="1" t="s">
        <v>434</v>
      </c>
      <c r="V67" s="1" t="s">
        <v>435</v>
      </c>
    </row>
    <row r="68" customFormat="false" ht="12.8" hidden="false" customHeight="false" outlineLevel="0" collapsed="false">
      <c r="C68" s="0" t="s">
        <v>436</v>
      </c>
      <c r="K68" s="0" t="str">
        <f aca="false">"30.11.1679"</f>
        <v>30.11.1679</v>
      </c>
      <c r="N68" s="0" t="s">
        <v>360</v>
      </c>
      <c r="T68" s="0" t="s">
        <v>437</v>
      </c>
      <c r="U68" s="0" t="s">
        <v>438</v>
      </c>
    </row>
    <row r="69" customFormat="false" ht="33.1" hidden="false" customHeight="false" outlineLevel="0" collapsed="false">
      <c r="A69" s="0" t="s">
        <v>439</v>
      </c>
      <c r="C69" s="0" t="s">
        <v>440</v>
      </c>
      <c r="G69" s="1" t="s">
        <v>441</v>
      </c>
      <c r="H69" s="0" t="s">
        <v>442</v>
      </c>
      <c r="I69" s="0" t="str">
        <f aca="false">"14.07.1683"</f>
        <v>14.07.1683</v>
      </c>
      <c r="J69" s="0" t="str">
        <f aca="false">"12.09.1683"</f>
        <v>12.09.1683</v>
      </c>
      <c r="O69" s="1" t="s">
        <v>443</v>
      </c>
      <c r="P69" s="0" t="s">
        <v>112</v>
      </c>
      <c r="Q69" s="0" t="s">
        <v>113</v>
      </c>
      <c r="T69" s="1" t="s">
        <v>444</v>
      </c>
      <c r="U69" s="1" t="s">
        <v>445</v>
      </c>
      <c r="V69" s="0" t="s">
        <v>446</v>
      </c>
    </row>
    <row r="70" customFormat="false" ht="107.5" hidden="false" customHeight="false" outlineLevel="0" collapsed="false">
      <c r="A70" s="0" t="s">
        <v>447</v>
      </c>
      <c r="C70" s="0" t="s">
        <v>448</v>
      </c>
      <c r="G70" s="1" t="s">
        <v>449</v>
      </c>
      <c r="I70" s="0" t="str">
        <f aca="false">"1683"</f>
        <v>1683</v>
      </c>
      <c r="J70" s="0" t="str">
        <f aca="false">"1699"</f>
        <v>1699</v>
      </c>
      <c r="N70" s="0" t="s">
        <v>450</v>
      </c>
      <c r="O70" s="1" t="s">
        <v>451</v>
      </c>
      <c r="P70" s="0" t="s">
        <v>37</v>
      </c>
      <c r="S70" s="0" t="s">
        <v>28</v>
      </c>
      <c r="T70" s="1" t="s">
        <v>452</v>
      </c>
      <c r="U70" s="1" t="s">
        <v>453</v>
      </c>
      <c r="V70" s="1" t="s">
        <v>454</v>
      </c>
    </row>
    <row r="71" customFormat="false" ht="54.35" hidden="false" customHeight="false" outlineLevel="0" collapsed="false">
      <c r="A71" s="0" t="s">
        <v>88</v>
      </c>
      <c r="C71" s="0" t="s">
        <v>455</v>
      </c>
      <c r="D71" s="1" t="s">
        <v>456</v>
      </c>
      <c r="E71" s="0" t="s">
        <v>457</v>
      </c>
      <c r="G71" s="1" t="s">
        <v>217</v>
      </c>
      <c r="K71" s="0" t="str">
        <f aca="false">"30.05.1635"</f>
        <v>30.05.1635</v>
      </c>
      <c r="L71" s="0" t="s">
        <v>458</v>
      </c>
      <c r="M71" s="0" t="s">
        <v>459</v>
      </c>
      <c r="N71" s="0" t="s">
        <v>57</v>
      </c>
      <c r="O71" s="1" t="s">
        <v>460</v>
      </c>
      <c r="P71" s="0" t="s">
        <v>49</v>
      </c>
      <c r="Q71" s="0" t="s">
        <v>113</v>
      </c>
      <c r="T71" s="1" t="s">
        <v>461</v>
      </c>
      <c r="U71" s="1" t="s">
        <v>462</v>
      </c>
      <c r="V71" s="0" t="s">
        <v>463</v>
      </c>
    </row>
    <row r="72" customFormat="false" ht="22.5" hidden="false" customHeight="false" outlineLevel="0" collapsed="false">
      <c r="A72" s="1" t="s">
        <v>464</v>
      </c>
      <c r="C72" s="0" t="s">
        <v>465</v>
      </c>
      <c r="G72" s="0" t="s">
        <v>466</v>
      </c>
      <c r="H72" s="0" t="s">
        <v>56</v>
      </c>
      <c r="I72" s="0" t="str">
        <f aca="false">"29.07.1650"</f>
        <v>29.07.1650</v>
      </c>
      <c r="J72" s="0" t="str">
        <f aca="false">"29.08.1650"</f>
        <v>29.08.1650</v>
      </c>
      <c r="N72" s="0" t="s">
        <v>224</v>
      </c>
      <c r="P72" s="0" t="s">
        <v>68</v>
      </c>
      <c r="Q72" s="0" t="s">
        <v>77</v>
      </c>
      <c r="T72" s="1" t="s">
        <v>467</v>
      </c>
      <c r="U72" s="1" t="s">
        <v>468</v>
      </c>
    </row>
    <row r="73" customFormat="false" ht="118.1" hidden="false" customHeight="false" outlineLevel="0" collapsed="false">
      <c r="A73" s="0" t="s">
        <v>31</v>
      </c>
      <c r="C73" s="0" t="s">
        <v>469</v>
      </c>
      <c r="G73" s="1" t="s">
        <v>470</v>
      </c>
      <c r="H73" s="0" t="s">
        <v>471</v>
      </c>
      <c r="I73" s="0" t="str">
        <f aca="false">"28.11.1713"</f>
        <v>28.11.1713</v>
      </c>
      <c r="J73" s="0" t="str">
        <f aca="false">"06.03.1714"</f>
        <v>06.03.1714</v>
      </c>
      <c r="N73" s="0" t="s">
        <v>399</v>
      </c>
      <c r="O73" s="1" t="s">
        <v>472</v>
      </c>
      <c r="P73" s="0" t="s">
        <v>112</v>
      </c>
      <c r="Q73" s="0" t="s">
        <v>113</v>
      </c>
      <c r="S73" s="0" t="s">
        <v>28</v>
      </c>
      <c r="T73" s="1" t="s">
        <v>473</v>
      </c>
      <c r="U73" s="1" t="s">
        <v>474</v>
      </c>
    </row>
    <row r="74" customFormat="false" ht="22.5" hidden="false" customHeight="false" outlineLevel="0" collapsed="false">
      <c r="C74" s="0" t="s">
        <v>475</v>
      </c>
      <c r="F74" s="0" t="s">
        <v>476</v>
      </c>
      <c r="H74" s="0" t="s">
        <v>477</v>
      </c>
      <c r="K74" s="0" t="str">
        <f aca="false">"03.07.1720"</f>
        <v>03.07.1720</v>
      </c>
      <c r="N74" s="0" t="s">
        <v>391</v>
      </c>
      <c r="O74" s="1" t="s">
        <v>478</v>
      </c>
      <c r="P74" s="0" t="s">
        <v>68</v>
      </c>
      <c r="Q74" s="0" t="s">
        <v>77</v>
      </c>
      <c r="S74" s="0" t="s">
        <v>28</v>
      </c>
      <c r="T74" s="1" t="s">
        <v>479</v>
      </c>
      <c r="U74" s="1" t="s">
        <v>480</v>
      </c>
    </row>
    <row r="75" customFormat="false" ht="22.5" hidden="false" customHeight="false" outlineLevel="0" collapsed="false">
      <c r="A75" s="0" t="s">
        <v>174</v>
      </c>
      <c r="C75" s="0" t="s">
        <v>481</v>
      </c>
      <c r="D75" s="0" t="s">
        <v>482</v>
      </c>
      <c r="E75" s="0" t="s">
        <v>483</v>
      </c>
      <c r="G75" s="0" t="s">
        <v>484</v>
      </c>
      <c r="H75" s="0" t="s">
        <v>282</v>
      </c>
      <c r="K75" s="0" t="str">
        <f aca="false">"30.03.1763"</f>
        <v>30.03.1763</v>
      </c>
      <c r="N75" s="0" t="s">
        <v>231</v>
      </c>
      <c r="P75" s="0" t="s">
        <v>68</v>
      </c>
      <c r="Q75" s="0" t="s">
        <v>77</v>
      </c>
      <c r="S75" s="0" t="s">
        <v>28</v>
      </c>
      <c r="T75" s="1" t="s">
        <v>485</v>
      </c>
      <c r="U75" s="1" t="s">
        <v>486</v>
      </c>
    </row>
    <row r="76" customFormat="false" ht="33.1" hidden="false" customHeight="false" outlineLevel="0" collapsed="false">
      <c r="C76" s="0" t="s">
        <v>487</v>
      </c>
      <c r="D76" s="0" t="s">
        <v>488</v>
      </c>
      <c r="I76" s="0" t="str">
        <f aca="false">"1714"</f>
        <v>1714</v>
      </c>
      <c r="J76" s="0" t="str">
        <f aca="false">"1718"</f>
        <v>1718</v>
      </c>
      <c r="O76" s="1" t="s">
        <v>489</v>
      </c>
      <c r="P76" s="0" t="s">
        <v>68</v>
      </c>
      <c r="Q76" s="0" t="s">
        <v>27</v>
      </c>
      <c r="S76" s="0" t="s">
        <v>28</v>
      </c>
      <c r="T76" s="1" t="s">
        <v>490</v>
      </c>
      <c r="U76" s="1" t="s">
        <v>491</v>
      </c>
    </row>
    <row r="77" customFormat="false" ht="118.1" hidden="false" customHeight="false" outlineLevel="0" collapsed="false">
      <c r="A77" s="0" t="s">
        <v>31</v>
      </c>
      <c r="C77" s="0" t="s">
        <v>492</v>
      </c>
      <c r="G77" s="1" t="s">
        <v>493</v>
      </c>
      <c r="H77" s="0" t="s">
        <v>494</v>
      </c>
      <c r="K77" s="0" t="str">
        <f aca="false">"26.01.1699"</f>
        <v>26.01.1699</v>
      </c>
      <c r="N77" s="1" t="s">
        <v>495</v>
      </c>
      <c r="O77" s="1" t="s">
        <v>496</v>
      </c>
      <c r="P77" s="0" t="s">
        <v>37</v>
      </c>
      <c r="S77" s="0" t="s">
        <v>28</v>
      </c>
    </row>
    <row r="78" customFormat="false" ht="54.35" hidden="false" customHeight="false" outlineLevel="0" collapsed="false">
      <c r="B78" s="1" t="s">
        <v>443</v>
      </c>
      <c r="C78" s="0" t="s">
        <v>497</v>
      </c>
      <c r="D78" s="1" t="s">
        <v>498</v>
      </c>
      <c r="F78" s="0" t="s">
        <v>499</v>
      </c>
      <c r="G78" s="1" t="s">
        <v>500</v>
      </c>
      <c r="H78" s="0" t="s">
        <v>501</v>
      </c>
      <c r="K78" s="0" t="str">
        <f aca="false">"21.07.1718"</f>
        <v>21.07.1718</v>
      </c>
      <c r="N78" s="0" t="s">
        <v>502</v>
      </c>
      <c r="P78" s="0" t="s">
        <v>503</v>
      </c>
      <c r="Q78" s="0" t="s">
        <v>27</v>
      </c>
      <c r="S78" s="0" t="s">
        <v>28</v>
      </c>
      <c r="T78" s="1" t="s">
        <v>504</v>
      </c>
      <c r="U78" s="1" t="s">
        <v>505</v>
      </c>
    </row>
    <row r="79" customFormat="false" ht="160.6" hidden="false" customHeight="false" outlineLevel="0" collapsed="false">
      <c r="C79" s="0" t="s">
        <v>399</v>
      </c>
      <c r="D79" s="0" t="s">
        <v>506</v>
      </c>
      <c r="I79" s="0" t="str">
        <f aca="false">"1701"</f>
        <v>1701</v>
      </c>
      <c r="J79" s="0" t="str">
        <f aca="false">"1714"</f>
        <v>1714</v>
      </c>
      <c r="O79" s="1" t="s">
        <v>507</v>
      </c>
      <c r="P79" s="0" t="s">
        <v>68</v>
      </c>
      <c r="Q79" s="0" t="s">
        <v>27</v>
      </c>
      <c r="S79" s="0" t="s">
        <v>28</v>
      </c>
      <c r="T79" s="1" t="s">
        <v>508</v>
      </c>
      <c r="U79" s="1" t="s">
        <v>509</v>
      </c>
      <c r="V79" s="1" t="s">
        <v>510</v>
      </c>
    </row>
    <row r="80" customFormat="false" ht="75.6" hidden="false" customHeight="false" outlineLevel="0" collapsed="false">
      <c r="C80" s="0" t="s">
        <v>511</v>
      </c>
      <c r="D80" s="1" t="s">
        <v>512</v>
      </c>
      <c r="H80" s="0" t="s">
        <v>513</v>
      </c>
      <c r="K80" s="0" t="str">
        <f aca="false">"12.09.1683"</f>
        <v>12.09.1683</v>
      </c>
      <c r="N80" s="0" t="s">
        <v>448</v>
      </c>
      <c r="O80" s="1" t="s">
        <v>514</v>
      </c>
      <c r="P80" s="0" t="s">
        <v>68</v>
      </c>
      <c r="Q80" s="0" t="s">
        <v>27</v>
      </c>
      <c r="T80" s="0" t="s">
        <v>515</v>
      </c>
      <c r="U80" s="0" t="s">
        <v>516</v>
      </c>
    </row>
    <row r="81" customFormat="false" ht="139.35" hidden="false" customHeight="false" outlineLevel="0" collapsed="false">
      <c r="C81" s="0" t="s">
        <v>517</v>
      </c>
      <c r="D81" s="1" t="s">
        <v>518</v>
      </c>
      <c r="F81" s="0" t="s">
        <v>519</v>
      </c>
      <c r="H81" s="0" t="s">
        <v>520</v>
      </c>
      <c r="K81" s="0" t="str">
        <f aca="false">"07.11.1659"</f>
        <v>07.11.1659</v>
      </c>
      <c r="O81" s="1" t="s">
        <v>521</v>
      </c>
      <c r="P81" s="0" t="s">
        <v>68</v>
      </c>
      <c r="Q81" s="0" t="s">
        <v>27</v>
      </c>
      <c r="S81" s="0" t="s">
        <v>28</v>
      </c>
      <c r="T81" s="1" t="s">
        <v>522</v>
      </c>
      <c r="U81" s="1" t="s">
        <v>523</v>
      </c>
    </row>
    <row r="82" customFormat="false" ht="12.8" hidden="false" customHeight="false" outlineLevel="0" collapsed="false">
      <c r="A82" s="0" t="s">
        <v>174</v>
      </c>
      <c r="C82" s="0" t="s">
        <v>524</v>
      </c>
      <c r="H82" s="0" t="s">
        <v>525</v>
      </c>
      <c r="K82" s="0" t="str">
        <f aca="false">"05.06.1648"</f>
        <v>05.06.1648</v>
      </c>
      <c r="L82" s="0" t="s">
        <v>526</v>
      </c>
      <c r="N82" s="0" t="s">
        <v>343</v>
      </c>
      <c r="P82" s="0" t="s">
        <v>68</v>
      </c>
      <c r="Q82" s="0" t="s">
        <v>113</v>
      </c>
      <c r="T82" s="0" t="s">
        <v>527</v>
      </c>
      <c r="U82" s="0" t="s">
        <v>528</v>
      </c>
    </row>
    <row r="83" customFormat="false" ht="118.1" hidden="false" customHeight="false" outlineLevel="0" collapsed="false">
      <c r="C83" s="0" t="s">
        <v>236</v>
      </c>
      <c r="D83" s="1" t="s">
        <v>529</v>
      </c>
      <c r="I83" s="0" t="str">
        <f aca="false">"1756"</f>
        <v>1756</v>
      </c>
      <c r="J83" s="0" t="str">
        <f aca="false">"1763"</f>
        <v>1763</v>
      </c>
      <c r="O83" s="1" t="s">
        <v>530</v>
      </c>
      <c r="P83" s="0" t="s">
        <v>68</v>
      </c>
      <c r="Q83" s="0" t="s">
        <v>27</v>
      </c>
      <c r="S83" s="0" t="s">
        <v>28</v>
      </c>
      <c r="T83" s="1" t="s">
        <v>531</v>
      </c>
      <c r="U83" s="1" t="s">
        <v>532</v>
      </c>
      <c r="V83" s="1" t="s">
        <v>533</v>
      </c>
    </row>
    <row r="84" customFormat="false" ht="150" hidden="false" customHeight="false" outlineLevel="0" collapsed="false">
      <c r="A84" s="0" t="s">
        <v>447</v>
      </c>
      <c r="C84" s="0" t="s">
        <v>534</v>
      </c>
      <c r="D84" s="1" t="s">
        <v>535</v>
      </c>
      <c r="G84" s="1" t="s">
        <v>536</v>
      </c>
      <c r="H84" s="1" t="s">
        <v>537</v>
      </c>
      <c r="I84" s="0" t="str">
        <f aca="false">"1733"</f>
        <v>1733</v>
      </c>
      <c r="J84" s="0" t="str">
        <f aca="false">"1738"</f>
        <v>1738</v>
      </c>
      <c r="O84" s="1" t="s">
        <v>538</v>
      </c>
      <c r="P84" s="0" t="s">
        <v>49</v>
      </c>
      <c r="Q84" s="0" t="s">
        <v>27</v>
      </c>
      <c r="S84" s="0" t="s">
        <v>28</v>
      </c>
      <c r="T84" s="0" t="s">
        <v>539</v>
      </c>
      <c r="U84" s="0" t="s">
        <v>540</v>
      </c>
      <c r="V84" s="0" t="s">
        <v>541</v>
      </c>
    </row>
    <row r="85" customFormat="false" ht="22.5" hidden="false" customHeight="false" outlineLevel="0" collapsed="false">
      <c r="A85" s="0" t="s">
        <v>88</v>
      </c>
      <c r="C85" s="0" t="s">
        <v>542</v>
      </c>
      <c r="G85" s="1" t="s">
        <v>543</v>
      </c>
      <c r="H85" s="0" t="s">
        <v>442</v>
      </c>
      <c r="K85" s="0" t="str">
        <f aca="false">"18.11.1738"</f>
        <v>18.11.1738</v>
      </c>
      <c r="N85" s="0" t="s">
        <v>534</v>
      </c>
      <c r="O85" s="1" t="s">
        <v>472</v>
      </c>
      <c r="P85" s="0" t="s">
        <v>112</v>
      </c>
      <c r="S85" s="0" t="s">
        <v>28</v>
      </c>
      <c r="T85" s="1" t="s">
        <v>544</v>
      </c>
      <c r="U85" s="1" t="s">
        <v>545</v>
      </c>
      <c r="V85" s="0" t="s">
        <v>546</v>
      </c>
    </row>
    <row r="86" customFormat="false" ht="12.8" hidden="false" customHeight="false" outlineLevel="0" collapsed="false">
      <c r="A86" s="0" t="s">
        <v>174</v>
      </c>
      <c r="C86" s="0" t="s">
        <v>547</v>
      </c>
      <c r="H86" s="0" t="s">
        <v>548</v>
      </c>
      <c r="K86" s="0" t="str">
        <f aca="false">"28.07.1739"</f>
        <v>28.07.1739</v>
      </c>
      <c r="N86" s="0" t="s">
        <v>542</v>
      </c>
      <c r="P86" s="0" t="s">
        <v>549</v>
      </c>
      <c r="Q86" s="0" t="s">
        <v>77</v>
      </c>
      <c r="T86" s="0" t="s">
        <v>550</v>
      </c>
      <c r="U86" s="0" t="s">
        <v>551</v>
      </c>
    </row>
    <row r="87" customFormat="false" ht="12.8" hidden="false" customHeight="false" outlineLevel="0" collapsed="false">
      <c r="A87" s="0" t="s">
        <v>174</v>
      </c>
      <c r="C87" s="0" t="s">
        <v>552</v>
      </c>
      <c r="H87" s="0" t="s">
        <v>553</v>
      </c>
      <c r="I87" s="0" t="str">
        <f aca="false">"14.02.1740"</f>
        <v>14.02.1740</v>
      </c>
      <c r="J87" s="0" t="str">
        <f aca="false">"17.02.1740"</f>
        <v>17.02.1740</v>
      </c>
      <c r="N87" s="0" t="s">
        <v>121</v>
      </c>
      <c r="T87" s="0" t="s">
        <v>554</v>
      </c>
      <c r="U87" s="0" t="s">
        <v>555</v>
      </c>
    </row>
    <row r="88" customFormat="false" ht="33.1" hidden="false" customHeight="false" outlineLevel="0" collapsed="false">
      <c r="C88" s="0" t="s">
        <v>122</v>
      </c>
      <c r="I88" s="0" t="str">
        <f aca="false">"1736"</f>
        <v>1736</v>
      </c>
      <c r="J88" s="0" t="str">
        <f aca="false">"1739"</f>
        <v>1739</v>
      </c>
      <c r="N88" s="0" t="s">
        <v>450</v>
      </c>
      <c r="O88" s="1" t="s">
        <v>556</v>
      </c>
      <c r="P88" s="0" t="s">
        <v>68</v>
      </c>
      <c r="Q88" s="0" t="s">
        <v>77</v>
      </c>
      <c r="V88" s="0" t="s">
        <v>557</v>
      </c>
    </row>
    <row r="89" customFormat="false" ht="33.1" hidden="false" customHeight="false" outlineLevel="0" collapsed="false">
      <c r="C89" s="0" t="s">
        <v>558</v>
      </c>
      <c r="H89" s="0" t="s">
        <v>559</v>
      </c>
      <c r="K89" s="0" t="str">
        <f aca="false">"15.07.1742"</f>
        <v>15.07.1742</v>
      </c>
      <c r="N89" s="1" t="s">
        <v>560</v>
      </c>
      <c r="P89" s="0" t="s">
        <v>37</v>
      </c>
      <c r="Q89" s="0" t="s">
        <v>113</v>
      </c>
      <c r="T89" s="0" t="s">
        <v>561</v>
      </c>
      <c r="U89" s="0" t="s">
        <v>562</v>
      </c>
    </row>
    <row r="90" customFormat="false" ht="107.5" hidden="false" customHeight="false" outlineLevel="0" collapsed="false">
      <c r="C90" s="0" t="s">
        <v>93</v>
      </c>
      <c r="D90" s="1" t="s">
        <v>563</v>
      </c>
      <c r="I90" s="0" t="str">
        <f aca="false">"1740"</f>
        <v>1740</v>
      </c>
      <c r="J90" s="0" t="str">
        <f aca="false">"1748"</f>
        <v>1748</v>
      </c>
      <c r="L90" s="0" t="s">
        <v>564</v>
      </c>
      <c r="O90" s="1" t="s">
        <v>565</v>
      </c>
      <c r="P90" s="0" t="s">
        <v>503</v>
      </c>
      <c r="Q90" s="0" t="s">
        <v>27</v>
      </c>
      <c r="S90" s="0" t="s">
        <v>28</v>
      </c>
      <c r="T90" s="0" t="s">
        <v>566</v>
      </c>
      <c r="U90" s="0" t="s">
        <v>567</v>
      </c>
      <c r="V90" s="1" t="s">
        <v>568</v>
      </c>
    </row>
    <row r="91" customFormat="false" ht="22.5" hidden="false" customHeight="false" outlineLevel="0" collapsed="false">
      <c r="A91" s="0" t="s">
        <v>151</v>
      </c>
      <c r="C91" s="0" t="s">
        <v>569</v>
      </c>
      <c r="D91" s="1" t="s">
        <v>169</v>
      </c>
      <c r="E91" s="1" t="s">
        <v>570</v>
      </c>
      <c r="H91" s="0" t="s">
        <v>571</v>
      </c>
      <c r="I91" s="0" t="str">
        <f aca="false">"25.06.1630"</f>
        <v>25.06.1630</v>
      </c>
      <c r="J91" s="0" t="str">
        <f aca="false">"27.06.1630"</f>
        <v>27.06.1630</v>
      </c>
      <c r="N91" s="0" t="s">
        <v>572</v>
      </c>
      <c r="P91" s="0" t="s">
        <v>68</v>
      </c>
      <c r="Q91" s="0" t="s">
        <v>27</v>
      </c>
    </row>
    <row r="92" customFormat="false" ht="54.35" hidden="false" customHeight="false" outlineLevel="0" collapsed="false">
      <c r="C92" s="0" t="s">
        <v>391</v>
      </c>
      <c r="D92" s="1" t="s">
        <v>573</v>
      </c>
      <c r="I92" s="0" t="str">
        <f aca="false">"1700"</f>
        <v>1700</v>
      </c>
      <c r="J92" s="0" t="str">
        <f aca="false">"1721"</f>
        <v>1721</v>
      </c>
      <c r="L92" s="0" t="s">
        <v>574</v>
      </c>
      <c r="O92" s="1" t="s">
        <v>575</v>
      </c>
      <c r="P92" s="0" t="s">
        <v>576</v>
      </c>
      <c r="Q92" s="0" t="s">
        <v>27</v>
      </c>
      <c r="S92" s="0" t="s">
        <v>28</v>
      </c>
      <c r="V92" s="1" t="s">
        <v>577</v>
      </c>
    </row>
    <row r="93" customFormat="false" ht="118.1" hidden="false" customHeight="false" outlineLevel="0" collapsed="false">
      <c r="C93" s="0" t="s">
        <v>578</v>
      </c>
      <c r="D93" s="1" t="s">
        <v>579</v>
      </c>
      <c r="F93" s="0" t="s">
        <v>580</v>
      </c>
      <c r="G93" s="1" t="s">
        <v>233</v>
      </c>
      <c r="H93" s="0" t="s">
        <v>581</v>
      </c>
      <c r="K93" s="0" t="str">
        <f aca="false">"25.12.1745"</f>
        <v>25.12.1745</v>
      </c>
      <c r="L93" s="0" t="s">
        <v>582</v>
      </c>
      <c r="N93" s="0" t="s">
        <v>583</v>
      </c>
      <c r="O93" s="1" t="s">
        <v>237</v>
      </c>
      <c r="P93" s="0" t="s">
        <v>68</v>
      </c>
      <c r="Q93" s="0" t="s">
        <v>27</v>
      </c>
      <c r="S93" s="0" t="s">
        <v>28</v>
      </c>
      <c r="T93" s="1" t="s">
        <v>584</v>
      </c>
      <c r="U93" s="1" t="s">
        <v>585</v>
      </c>
      <c r="V93" s="1" t="s">
        <v>586</v>
      </c>
    </row>
    <row r="94" customFormat="false" ht="43.75" hidden="false" customHeight="false" outlineLevel="0" collapsed="false">
      <c r="C94" s="0" t="s">
        <v>583</v>
      </c>
      <c r="D94" s="0" t="s">
        <v>587</v>
      </c>
      <c r="E94" s="0" t="s">
        <v>588</v>
      </c>
      <c r="G94" s="1" t="s">
        <v>73</v>
      </c>
      <c r="I94" s="0" t="str">
        <f aca="false">"1744"</f>
        <v>1744</v>
      </c>
      <c r="J94" s="0" t="str">
        <f aca="false">"1745"</f>
        <v>1745</v>
      </c>
      <c r="L94" s="0" t="s">
        <v>589</v>
      </c>
      <c r="O94" s="1" t="s">
        <v>590</v>
      </c>
      <c r="P94" s="0" t="s">
        <v>576</v>
      </c>
      <c r="Q94" s="0" t="s">
        <v>77</v>
      </c>
      <c r="S94" s="0" t="s">
        <v>28</v>
      </c>
      <c r="T94" s="1" t="s">
        <v>591</v>
      </c>
      <c r="U94" s="1" t="s">
        <v>592</v>
      </c>
      <c r="V94" s="1" t="s">
        <v>593</v>
      </c>
    </row>
    <row r="95" customFormat="false" ht="12.8" hidden="false" customHeight="false" outlineLevel="0" collapsed="false">
      <c r="A95" s="0" t="s">
        <v>174</v>
      </c>
      <c r="C95" s="0" t="s">
        <v>594</v>
      </c>
      <c r="H95" s="0" t="s">
        <v>595</v>
      </c>
      <c r="K95" s="0" t="str">
        <f aca="false">"01.1746"</f>
        <v>01.1746</v>
      </c>
      <c r="N95" s="0" t="s">
        <v>578</v>
      </c>
      <c r="T95" s="0" t="s">
        <v>596</v>
      </c>
      <c r="U95" s="0" t="s">
        <v>597</v>
      </c>
    </row>
    <row r="96" customFormat="false" ht="12.8" hidden="false" customHeight="false" outlineLevel="0" collapsed="false">
      <c r="A96" s="0" t="s">
        <v>174</v>
      </c>
      <c r="C96" s="0" t="s">
        <v>598</v>
      </c>
      <c r="H96" s="0" t="s">
        <v>599</v>
      </c>
      <c r="K96" s="0" t="str">
        <f aca="false">"31.01.1746"</f>
        <v>31.01.1746</v>
      </c>
      <c r="N96" s="0" t="s">
        <v>578</v>
      </c>
      <c r="T96" s="0" t="s">
        <v>600</v>
      </c>
      <c r="U96" s="0" t="s">
        <v>601</v>
      </c>
    </row>
    <row r="97" customFormat="false" ht="22.5" hidden="false" customHeight="false" outlineLevel="0" collapsed="false">
      <c r="A97" s="0" t="s">
        <v>174</v>
      </c>
      <c r="C97" s="0" t="s">
        <v>602</v>
      </c>
      <c r="H97" s="1" t="s">
        <v>603</v>
      </c>
      <c r="I97" s="0" t="str">
        <f aca="false">"25.09.1755"</f>
        <v>25.09.1755</v>
      </c>
      <c r="J97" s="0" t="str">
        <f aca="false">"30.09.1755"</f>
        <v>30.09.1755</v>
      </c>
      <c r="T97" s="0" t="s">
        <v>604</v>
      </c>
      <c r="U97" s="0" t="s">
        <v>605</v>
      </c>
    </row>
    <row r="98" customFormat="false" ht="12.8" hidden="false" customHeight="false" outlineLevel="0" collapsed="false">
      <c r="A98" s="0" t="s">
        <v>174</v>
      </c>
      <c r="C98" s="0" t="s">
        <v>606</v>
      </c>
      <c r="H98" s="0" t="s">
        <v>607</v>
      </c>
      <c r="K98" s="0" t="str">
        <f aca="false">"27.05.1762"</f>
        <v>27.05.1762</v>
      </c>
      <c r="N98" s="0" t="s">
        <v>608</v>
      </c>
      <c r="T98" s="0" t="s">
        <v>609</v>
      </c>
      <c r="U98" s="0" t="s">
        <v>610</v>
      </c>
    </row>
    <row r="99" customFormat="false" ht="33.1" hidden="false" customHeight="false" outlineLevel="0" collapsed="false">
      <c r="A99" s="0" t="s">
        <v>88</v>
      </c>
      <c r="C99" s="0" t="s">
        <v>608</v>
      </c>
      <c r="F99" s="0" t="s">
        <v>611</v>
      </c>
      <c r="G99" s="1" t="s">
        <v>612</v>
      </c>
      <c r="H99" s="0" t="s">
        <v>153</v>
      </c>
      <c r="K99" s="0" t="str">
        <f aca="false">"22.05.1762"</f>
        <v>22.05.1762</v>
      </c>
      <c r="N99" s="0" t="s">
        <v>236</v>
      </c>
      <c r="O99" s="1" t="s">
        <v>613</v>
      </c>
      <c r="P99" s="0" t="s">
        <v>576</v>
      </c>
      <c r="Q99" s="0" t="s">
        <v>614</v>
      </c>
      <c r="T99" s="1" t="s">
        <v>615</v>
      </c>
      <c r="U99" s="1" t="s">
        <v>616</v>
      </c>
      <c r="V99" s="1" t="s">
        <v>617</v>
      </c>
    </row>
    <row r="100" customFormat="false" ht="75.6" hidden="false" customHeight="false" outlineLevel="0" collapsed="false">
      <c r="A100" s="0" t="s">
        <v>88</v>
      </c>
      <c r="C100" s="0" t="s">
        <v>618</v>
      </c>
      <c r="G100" s="1" t="s">
        <v>619</v>
      </c>
      <c r="H100" s="0" t="s">
        <v>553</v>
      </c>
      <c r="K100" s="0" t="str">
        <f aca="false">"05.05.1762"</f>
        <v>05.05.1762</v>
      </c>
      <c r="N100" s="1" t="s">
        <v>620</v>
      </c>
      <c r="O100" s="1" t="s">
        <v>621</v>
      </c>
      <c r="P100" s="0" t="s">
        <v>37</v>
      </c>
      <c r="S100" s="0" t="s">
        <v>28</v>
      </c>
      <c r="T100" s="1" t="s">
        <v>622</v>
      </c>
      <c r="U100" s="1" t="s">
        <v>623</v>
      </c>
      <c r="V100" s="1" t="s">
        <v>624</v>
      </c>
    </row>
    <row r="101" customFormat="false" ht="12.8" hidden="false" customHeight="false" outlineLevel="0" collapsed="false">
      <c r="A101" s="0" t="s">
        <v>174</v>
      </c>
      <c r="C101" s="0" t="s">
        <v>625</v>
      </c>
      <c r="H101" s="0" t="s">
        <v>282</v>
      </c>
      <c r="K101" s="0" t="str">
        <f aca="false">"24.05.1762"</f>
        <v>24.05.1762</v>
      </c>
      <c r="N101" s="0" t="s">
        <v>608</v>
      </c>
      <c r="P101" s="0" t="s">
        <v>112</v>
      </c>
      <c r="Q101" s="0" t="s">
        <v>113</v>
      </c>
      <c r="T101" s="0" t="s">
        <v>626</v>
      </c>
      <c r="U101" s="0" t="s">
        <v>627</v>
      </c>
    </row>
    <row r="102" customFormat="false" ht="22.5" hidden="false" customHeight="false" outlineLevel="0" collapsed="false">
      <c r="C102" s="0" t="s">
        <v>628</v>
      </c>
      <c r="D102" s="0" t="s">
        <v>629</v>
      </c>
      <c r="G102" s="1" t="s">
        <v>217</v>
      </c>
      <c r="H102" s="0" t="s">
        <v>630</v>
      </c>
      <c r="K102" s="0" t="str">
        <f aca="false">"22.03.1646"</f>
        <v>22.03.1646</v>
      </c>
      <c r="P102" s="0" t="s">
        <v>68</v>
      </c>
      <c r="Q102" s="0" t="s">
        <v>77</v>
      </c>
      <c r="T102" s="0" t="s">
        <v>631</v>
      </c>
      <c r="U102" s="0" t="s">
        <v>632</v>
      </c>
    </row>
    <row r="103" customFormat="false" ht="12.8" hidden="false" customHeight="false" outlineLevel="0" collapsed="false">
      <c r="A103" s="0" t="s">
        <v>174</v>
      </c>
      <c r="C103" s="0" t="s">
        <v>633</v>
      </c>
      <c r="H103" s="0" t="s">
        <v>634</v>
      </c>
      <c r="K103" s="0" t="str">
        <f aca="false">"02.05.1763"</f>
        <v>02.05.1763</v>
      </c>
      <c r="N103" s="0" t="s">
        <v>231</v>
      </c>
      <c r="T103" s="0" t="s">
        <v>635</v>
      </c>
      <c r="U103" s="0" t="s">
        <v>636</v>
      </c>
    </row>
    <row r="104" customFormat="false" ht="12.8" hidden="false" customHeight="false" outlineLevel="0" collapsed="false">
      <c r="A104" s="0" t="s">
        <v>174</v>
      </c>
      <c r="C104" s="0" t="s">
        <v>637</v>
      </c>
      <c r="H104" s="0" t="s">
        <v>638</v>
      </c>
      <c r="K104" s="0" t="str">
        <f aca="false">"01.05.1763"</f>
        <v>01.05.1763</v>
      </c>
      <c r="N104" s="0" t="s">
        <v>231</v>
      </c>
      <c r="T104" s="0" t="s">
        <v>639</v>
      </c>
      <c r="U104" s="0" t="s">
        <v>640</v>
      </c>
    </row>
    <row r="105" customFormat="false" ht="12.8" hidden="false" customHeight="false" outlineLevel="0" collapsed="false">
      <c r="C105" s="0" t="s">
        <v>641</v>
      </c>
      <c r="K105" s="0" t="str">
        <f aca="false">"22.03.1763"</f>
        <v>22.03.1763</v>
      </c>
      <c r="N105" s="0" t="s">
        <v>231</v>
      </c>
      <c r="T105" s="0" t="s">
        <v>642</v>
      </c>
      <c r="U105" s="0" t="s">
        <v>643</v>
      </c>
    </row>
    <row r="106" customFormat="false" ht="22.5" hidden="false" customHeight="false" outlineLevel="0" collapsed="false">
      <c r="A106" s="0" t="s">
        <v>447</v>
      </c>
      <c r="C106" s="0" t="s">
        <v>644</v>
      </c>
      <c r="D106" s="1" t="s">
        <v>645</v>
      </c>
      <c r="G106" s="1" t="s">
        <v>646</v>
      </c>
      <c r="H106" s="0" t="s">
        <v>647</v>
      </c>
      <c r="I106" s="0" t="str">
        <f aca="false">"1632"</f>
        <v>1632</v>
      </c>
      <c r="J106" s="0" t="str">
        <f aca="false">"1634"</f>
        <v>1634</v>
      </c>
      <c r="O106" s="1" t="s">
        <v>648</v>
      </c>
      <c r="P106" s="0" t="s">
        <v>49</v>
      </c>
      <c r="Q106" s="0" t="s">
        <v>27</v>
      </c>
      <c r="V106" s="0" t="s">
        <v>649</v>
      </c>
    </row>
    <row r="107" customFormat="false" ht="22.5" hidden="false" customHeight="false" outlineLevel="0" collapsed="false">
      <c r="C107" s="0" t="s">
        <v>650</v>
      </c>
      <c r="D107" s="0" t="s">
        <v>651</v>
      </c>
      <c r="F107" s="0" t="s">
        <v>652</v>
      </c>
      <c r="H107" s="0" t="s">
        <v>653</v>
      </c>
      <c r="K107" s="0" t="str">
        <f aca="false">"14.06.1634"</f>
        <v>14.06.1634</v>
      </c>
      <c r="N107" s="0" t="s">
        <v>644</v>
      </c>
      <c r="O107" s="1" t="s">
        <v>654</v>
      </c>
      <c r="P107" s="0" t="s">
        <v>68</v>
      </c>
      <c r="Q107" s="0" t="s">
        <v>27</v>
      </c>
      <c r="T107" s="0" t="s">
        <v>655</v>
      </c>
      <c r="U107" s="0" t="s">
        <v>656</v>
      </c>
    </row>
    <row r="108" customFormat="false" ht="22.5" hidden="false" customHeight="false" outlineLevel="0" collapsed="false">
      <c r="C108" s="0" t="s">
        <v>657</v>
      </c>
      <c r="D108" s="1" t="s">
        <v>658</v>
      </c>
      <c r="I108" s="0" t="str">
        <f aca="false">"1633"</f>
        <v>1633</v>
      </c>
      <c r="J108" s="0" t="str">
        <f aca="false">"1634"</f>
        <v>1634</v>
      </c>
      <c r="O108" s="1" t="s">
        <v>659</v>
      </c>
      <c r="P108" s="0" t="s">
        <v>68</v>
      </c>
      <c r="Q108" s="0" t="s">
        <v>27</v>
      </c>
      <c r="V108" s="0" t="s">
        <v>660</v>
      </c>
    </row>
    <row r="109" customFormat="false" ht="33.1" hidden="false" customHeight="false" outlineLevel="0" collapsed="false">
      <c r="A109" s="0" t="s">
        <v>88</v>
      </c>
      <c r="C109" s="0" t="s">
        <v>661</v>
      </c>
      <c r="F109" s="0" t="s">
        <v>662</v>
      </c>
      <c r="G109" s="1" t="s">
        <v>663</v>
      </c>
      <c r="H109" s="0" t="s">
        <v>664</v>
      </c>
      <c r="K109" s="0" t="str">
        <f aca="false">"19.09.1634"</f>
        <v>19.09.1634</v>
      </c>
      <c r="N109" s="0" t="s">
        <v>657</v>
      </c>
      <c r="O109" s="1" t="s">
        <v>665</v>
      </c>
      <c r="P109" s="0" t="s">
        <v>49</v>
      </c>
      <c r="Q109" s="0" t="s">
        <v>666</v>
      </c>
      <c r="T109" s="0" t="s">
        <v>655</v>
      </c>
      <c r="U109" s="0" t="s">
        <v>656</v>
      </c>
    </row>
    <row r="110" customFormat="false" ht="22.5" hidden="false" customHeight="false" outlineLevel="0" collapsed="false">
      <c r="A110" s="0" t="s">
        <v>174</v>
      </c>
      <c r="C110" s="0" t="s">
        <v>667</v>
      </c>
      <c r="H110" s="1" t="s">
        <v>668</v>
      </c>
      <c r="I110" s="0" t="str">
        <f aca="false">"02.07.1763"</f>
        <v>02.07.1763</v>
      </c>
      <c r="J110" s="0" t="str">
        <f aca="false">"03.07.1763"</f>
        <v>03.07.1763</v>
      </c>
      <c r="N110" s="0" t="s">
        <v>231</v>
      </c>
      <c r="T110" s="0" t="s">
        <v>669</v>
      </c>
      <c r="U110" s="0" t="s">
        <v>670</v>
      </c>
    </row>
    <row r="111" customFormat="false" ht="12.8" hidden="false" customHeight="false" outlineLevel="0" collapsed="false">
      <c r="A111" s="0" t="s">
        <v>174</v>
      </c>
      <c r="C111" s="0" t="s">
        <v>671</v>
      </c>
      <c r="H111" s="0" t="s">
        <v>672</v>
      </c>
      <c r="K111" s="0" t="str">
        <f aca="false">"21.03.1763"</f>
        <v>21.03.1763</v>
      </c>
      <c r="N111" s="0" t="s">
        <v>231</v>
      </c>
      <c r="T111" s="0" t="s">
        <v>673</v>
      </c>
      <c r="U111" s="0" t="s">
        <v>674</v>
      </c>
    </row>
    <row r="112" customFormat="false" ht="65" hidden="false" customHeight="false" outlineLevel="0" collapsed="false">
      <c r="A112" s="0" t="s">
        <v>174</v>
      </c>
      <c r="C112" s="0" t="s">
        <v>675</v>
      </c>
      <c r="H112" s="0" t="s">
        <v>153</v>
      </c>
      <c r="K112" s="0" t="str">
        <f aca="false">"15.05.1763"</f>
        <v>15.05.1763</v>
      </c>
      <c r="N112" s="0" t="s">
        <v>231</v>
      </c>
      <c r="T112" s="1" t="s">
        <v>676</v>
      </c>
      <c r="U112" s="1" t="s">
        <v>677</v>
      </c>
    </row>
    <row r="113" customFormat="false" ht="12.8" hidden="false" customHeight="false" outlineLevel="0" collapsed="false">
      <c r="A113" s="0" t="s">
        <v>195</v>
      </c>
      <c r="C113" s="0" t="s">
        <v>678</v>
      </c>
      <c r="G113" s="0" t="s">
        <v>679</v>
      </c>
      <c r="H113" s="0" t="s">
        <v>581</v>
      </c>
      <c r="K113" s="0" t="str">
        <f aca="false">"08.09.1763"</f>
        <v>08.09.1763</v>
      </c>
      <c r="N113" s="0" t="s">
        <v>231</v>
      </c>
      <c r="P113" s="0" t="s">
        <v>37</v>
      </c>
      <c r="T113" s="0" t="s">
        <v>680</v>
      </c>
      <c r="U113" s="0" t="s">
        <v>681</v>
      </c>
    </row>
    <row r="114" customFormat="false" ht="12.8" hidden="false" customHeight="false" outlineLevel="0" collapsed="false">
      <c r="A114" s="0" t="s">
        <v>174</v>
      </c>
      <c r="C114" s="0" t="s">
        <v>682</v>
      </c>
      <c r="H114" s="0" t="s">
        <v>683</v>
      </c>
      <c r="K114" s="0" t="str">
        <f aca="false">"13.03.1763"</f>
        <v>13.03.1763</v>
      </c>
      <c r="N114" s="0" t="s">
        <v>231</v>
      </c>
      <c r="T114" s="0" t="s">
        <v>684</v>
      </c>
      <c r="U114" s="0" t="s">
        <v>685</v>
      </c>
    </row>
    <row r="115" customFormat="false" ht="12.8" hidden="false" customHeight="false" outlineLevel="0" collapsed="false">
      <c r="A115" s="0" t="s">
        <v>174</v>
      </c>
      <c r="C115" s="0" t="s">
        <v>686</v>
      </c>
      <c r="K115" s="0" t="str">
        <f aca="false">"1763"</f>
        <v>1763</v>
      </c>
      <c r="N115" s="0" t="s">
        <v>231</v>
      </c>
      <c r="T115" s="0" t="s">
        <v>687</v>
      </c>
      <c r="U115" s="0" t="s">
        <v>688</v>
      </c>
    </row>
    <row r="116" customFormat="false" ht="12.8" hidden="false" customHeight="false" outlineLevel="0" collapsed="false">
      <c r="A116" s="0" t="s">
        <v>174</v>
      </c>
      <c r="C116" s="0" t="s">
        <v>689</v>
      </c>
      <c r="H116" s="0" t="s">
        <v>690</v>
      </c>
      <c r="K116" s="0" t="str">
        <f aca="false">"30.05.1763"</f>
        <v>30.05.1763</v>
      </c>
      <c r="N116" s="0" t="s">
        <v>231</v>
      </c>
      <c r="T116" s="0" t="s">
        <v>691</v>
      </c>
      <c r="U116" s="0" t="s">
        <v>692</v>
      </c>
    </row>
    <row r="117" customFormat="false" ht="12.8" hidden="false" customHeight="false" outlineLevel="0" collapsed="false">
      <c r="A117" s="0" t="s">
        <v>174</v>
      </c>
      <c r="C117" s="0" t="s">
        <v>693</v>
      </c>
      <c r="H117" s="0" t="s">
        <v>694</v>
      </c>
      <c r="K117" s="0" t="str">
        <f aca="false">"24.02.1763"</f>
        <v>24.02.1763</v>
      </c>
      <c r="L117" s="0" t="s">
        <v>695</v>
      </c>
      <c r="N117" s="0" t="s">
        <v>231</v>
      </c>
      <c r="T117" s="0" t="s">
        <v>696</v>
      </c>
      <c r="U117" s="0" t="s">
        <v>697</v>
      </c>
    </row>
    <row r="118" customFormat="false" ht="12.8" hidden="false" customHeight="false" outlineLevel="0" collapsed="false">
      <c r="A118" s="0" t="s">
        <v>698</v>
      </c>
      <c r="C118" s="0" t="s">
        <v>699</v>
      </c>
      <c r="H118" s="0" t="s">
        <v>700</v>
      </c>
      <c r="K118" s="0" t="str">
        <f aca="false">"10.04.1763"</f>
        <v>10.04.1763</v>
      </c>
      <c r="N118" s="0" t="s">
        <v>231</v>
      </c>
      <c r="T118" s="0" t="s">
        <v>701</v>
      </c>
      <c r="U118" s="0" t="s">
        <v>702</v>
      </c>
    </row>
    <row r="119" customFormat="false" ht="22.5" hidden="false" customHeight="false" outlineLevel="0" collapsed="false">
      <c r="A119" s="0" t="s">
        <v>703</v>
      </c>
      <c r="C119" s="0" t="s">
        <v>704</v>
      </c>
      <c r="H119" s="0" t="s">
        <v>705</v>
      </c>
      <c r="K119" s="0" t="str">
        <f aca="false">"28.04.1763"</f>
        <v>28.04.1763</v>
      </c>
      <c r="N119" s="0" t="s">
        <v>706</v>
      </c>
      <c r="S119" s="0" t="s">
        <v>28</v>
      </c>
      <c r="T119" s="1" t="s">
        <v>707</v>
      </c>
      <c r="U119" s="1" t="s">
        <v>708</v>
      </c>
    </row>
    <row r="120" customFormat="false" ht="12.8" hidden="false" customHeight="false" outlineLevel="0" collapsed="false">
      <c r="A120" s="0" t="s">
        <v>174</v>
      </c>
      <c r="C120" s="0" t="s">
        <v>706</v>
      </c>
      <c r="H120" s="0" t="s">
        <v>705</v>
      </c>
      <c r="I120" s="0" t="str">
        <f aca="false">"27.04.1763"</f>
        <v>27.04.1763</v>
      </c>
      <c r="J120" s="0" t="str">
        <f aca="false">"28.07.1763"</f>
        <v>28.07.1763</v>
      </c>
      <c r="N120" s="0" t="s">
        <v>231</v>
      </c>
      <c r="T120" s="0" t="s">
        <v>709</v>
      </c>
      <c r="U120" s="0" t="s">
        <v>710</v>
      </c>
      <c r="V120" s="0" t="s">
        <v>711</v>
      </c>
    </row>
    <row r="121" customFormat="false" ht="12.8" hidden="false" customHeight="false" outlineLevel="0" collapsed="false">
      <c r="A121" s="0" t="s">
        <v>712</v>
      </c>
      <c r="C121" s="0" t="s">
        <v>713</v>
      </c>
      <c r="H121" s="0" t="s">
        <v>714</v>
      </c>
      <c r="K121" s="0" t="str">
        <f aca="false">"13.10.1769"</f>
        <v>13.10.1769</v>
      </c>
      <c r="N121" s="0" t="s">
        <v>236</v>
      </c>
      <c r="T121" s="0" t="s">
        <v>715</v>
      </c>
      <c r="U121" s="0" t="s">
        <v>716</v>
      </c>
    </row>
    <row r="122" customFormat="false" ht="12.8" hidden="false" customHeight="false" outlineLevel="0" collapsed="false">
      <c r="A122" s="0" t="s">
        <v>174</v>
      </c>
      <c r="B122" s="0" t="s">
        <v>717</v>
      </c>
      <c r="C122" s="0" t="s">
        <v>718</v>
      </c>
      <c r="H122" s="0" t="s">
        <v>719</v>
      </c>
      <c r="K122" s="0" t="str">
        <f aca="false">"05.03.1763"</f>
        <v>05.03.1763</v>
      </c>
      <c r="N122" s="0" t="s">
        <v>231</v>
      </c>
      <c r="P122" s="0" t="s">
        <v>112</v>
      </c>
      <c r="T122" s="0" t="s">
        <v>720</v>
      </c>
      <c r="U122" s="0" t="s">
        <v>721</v>
      </c>
    </row>
    <row r="123" customFormat="false" ht="12.8" hidden="false" customHeight="false" outlineLevel="0" collapsed="false">
      <c r="A123" s="0" t="s">
        <v>174</v>
      </c>
      <c r="C123" s="0" t="s">
        <v>722</v>
      </c>
      <c r="H123" s="0" t="s">
        <v>723</v>
      </c>
      <c r="K123" s="0" t="str">
        <f aca="false">"20.05.1763"</f>
        <v>20.05.1763</v>
      </c>
      <c r="N123" s="0" t="s">
        <v>231</v>
      </c>
      <c r="T123" s="0" t="s">
        <v>724</v>
      </c>
      <c r="U123" s="0" t="s">
        <v>725</v>
      </c>
    </row>
    <row r="124" customFormat="false" ht="22.5" hidden="false" customHeight="false" outlineLevel="0" collapsed="false">
      <c r="A124" s="0" t="s">
        <v>174</v>
      </c>
      <c r="C124" s="0" t="s">
        <v>726</v>
      </c>
      <c r="H124" s="1" t="s">
        <v>727</v>
      </c>
      <c r="K124" s="0" t="str">
        <f aca="false">"21.03.1763"</f>
        <v>21.03.1763</v>
      </c>
      <c r="N124" s="0" t="s">
        <v>231</v>
      </c>
      <c r="T124" s="0" t="s">
        <v>728</v>
      </c>
      <c r="U124" s="0" t="s">
        <v>729</v>
      </c>
    </row>
    <row r="125" customFormat="false" ht="12.8" hidden="false" customHeight="false" outlineLevel="0" collapsed="false">
      <c r="A125" s="0" t="s">
        <v>174</v>
      </c>
      <c r="C125" s="0" t="s">
        <v>730</v>
      </c>
      <c r="H125" s="0" t="s">
        <v>731</v>
      </c>
      <c r="K125" s="0" t="str">
        <f aca="false">"21.03.1763"</f>
        <v>21.03.1763</v>
      </c>
      <c r="N125" s="0" t="s">
        <v>231</v>
      </c>
      <c r="T125" s="0" t="s">
        <v>732</v>
      </c>
      <c r="U125" s="0" t="s">
        <v>733</v>
      </c>
    </row>
    <row r="126" customFormat="false" ht="12.8" hidden="false" customHeight="false" outlineLevel="0" collapsed="false">
      <c r="C126" s="0" t="s">
        <v>734</v>
      </c>
      <c r="H126" s="0" t="s">
        <v>735</v>
      </c>
      <c r="K126" s="0" t="str">
        <f aca="false">"1635"</f>
        <v>1635</v>
      </c>
      <c r="N126" s="0" t="s">
        <v>455</v>
      </c>
      <c r="T126" s="0" t="s">
        <v>736</v>
      </c>
      <c r="U126" s="0" t="s">
        <v>737</v>
      </c>
    </row>
    <row r="127" customFormat="false" ht="33.1" hidden="false" customHeight="false" outlineLevel="0" collapsed="false">
      <c r="A127" s="0" t="s">
        <v>70</v>
      </c>
      <c r="C127" s="0" t="s">
        <v>738</v>
      </c>
      <c r="D127" s="0" t="s">
        <v>190</v>
      </c>
      <c r="E127" s="0" t="s">
        <v>739</v>
      </c>
      <c r="F127" s="0" t="s">
        <v>740</v>
      </c>
      <c r="G127" s="1" t="s">
        <v>741</v>
      </c>
      <c r="H127" s="0" t="s">
        <v>742</v>
      </c>
      <c r="K127" s="0" t="str">
        <f aca="false">"03.11.1762"</f>
        <v>03.11.1762</v>
      </c>
      <c r="L127" s="0" t="s">
        <v>743</v>
      </c>
      <c r="N127" s="0" t="s">
        <v>236</v>
      </c>
      <c r="O127" s="1" t="s">
        <v>744</v>
      </c>
      <c r="P127" s="0" t="s">
        <v>37</v>
      </c>
      <c r="Q127" s="0" t="s">
        <v>50</v>
      </c>
      <c r="T127" s="0" t="s">
        <v>745</v>
      </c>
      <c r="U127" s="0" t="s">
        <v>746</v>
      </c>
      <c r="V127" s="0" t="s">
        <v>747</v>
      </c>
    </row>
    <row r="128" customFormat="false" ht="12.8" hidden="false" customHeight="false" outlineLevel="0" collapsed="false">
      <c r="A128" s="0" t="s">
        <v>70</v>
      </c>
      <c r="C128" s="0" t="s">
        <v>748</v>
      </c>
      <c r="F128" s="0" t="s">
        <v>749</v>
      </c>
      <c r="K128" s="0" t="str">
        <f aca="false">"22.11.1762"</f>
        <v>22.11.1762</v>
      </c>
      <c r="N128" s="0" t="s">
        <v>738</v>
      </c>
      <c r="O128" s="0" t="s">
        <v>750</v>
      </c>
      <c r="P128" s="0" t="s">
        <v>68</v>
      </c>
      <c r="Q128" s="0" t="s">
        <v>77</v>
      </c>
      <c r="T128" s="0" t="s">
        <v>745</v>
      </c>
      <c r="U128" s="0" t="s">
        <v>746</v>
      </c>
    </row>
    <row r="129" customFormat="false" ht="43.75" hidden="false" customHeight="false" outlineLevel="0" collapsed="false">
      <c r="C129" s="0" t="s">
        <v>751</v>
      </c>
      <c r="D129" s="1" t="s">
        <v>752</v>
      </c>
      <c r="F129" s="0" t="s">
        <v>753</v>
      </c>
      <c r="G129" s="1" t="s">
        <v>741</v>
      </c>
      <c r="H129" s="0" t="s">
        <v>754</v>
      </c>
      <c r="K129" s="0" t="str">
        <f aca="false">"10.02.1763"</f>
        <v>10.02.1763</v>
      </c>
      <c r="O129" s="1" t="s">
        <v>755</v>
      </c>
      <c r="P129" s="0" t="s">
        <v>49</v>
      </c>
      <c r="Q129" s="0" t="s">
        <v>50</v>
      </c>
      <c r="T129" s="1" t="s">
        <v>756</v>
      </c>
      <c r="U129" s="1" t="s">
        <v>757</v>
      </c>
    </row>
    <row r="130" customFormat="false" ht="33.1" hidden="false" customHeight="false" outlineLevel="0" collapsed="false">
      <c r="C130" s="0" t="s">
        <v>758</v>
      </c>
      <c r="D130" s="1" t="s">
        <v>759</v>
      </c>
      <c r="E130" s="1" t="s">
        <v>760</v>
      </c>
      <c r="G130" s="1" t="s">
        <v>761</v>
      </c>
      <c r="H130" s="0" t="s">
        <v>56</v>
      </c>
      <c r="K130" s="0" t="str">
        <f aca="false">"05.06.1650"</f>
        <v>05.06.1650</v>
      </c>
      <c r="N130" s="0" t="s">
        <v>53</v>
      </c>
      <c r="O130" s="1" t="s">
        <v>356</v>
      </c>
      <c r="P130" s="0" t="s">
        <v>68</v>
      </c>
      <c r="Q130" s="0" t="s">
        <v>27</v>
      </c>
      <c r="T130" s="0" t="s">
        <v>762</v>
      </c>
      <c r="U130" s="0" t="s">
        <v>763</v>
      </c>
    </row>
    <row r="131" customFormat="false" ht="22.5" hidden="false" customHeight="false" outlineLevel="0" collapsed="false">
      <c r="C131" s="0" t="s">
        <v>764</v>
      </c>
      <c r="H131" s="1" t="s">
        <v>765</v>
      </c>
      <c r="K131" s="0" t="str">
        <f aca="false">"02.11.1648"</f>
        <v>02.11.1648</v>
      </c>
      <c r="N131" s="0" t="s">
        <v>352</v>
      </c>
      <c r="O131" s="1" t="s">
        <v>766</v>
      </c>
      <c r="P131" s="0" t="s">
        <v>549</v>
      </c>
      <c r="Q131" s="0" t="s">
        <v>27</v>
      </c>
      <c r="T131" s="0" t="s">
        <v>767</v>
      </c>
      <c r="U131" s="0" t="s">
        <v>768</v>
      </c>
    </row>
    <row r="132" customFormat="false" ht="12.8" hidden="false" customHeight="false" outlineLevel="0" collapsed="false">
      <c r="C132" s="0" t="s">
        <v>769</v>
      </c>
      <c r="K132" s="0" t="str">
        <f aca="false">"07.05.1632"</f>
        <v>07.05.1632</v>
      </c>
      <c r="M132" s="0" t="s">
        <v>770</v>
      </c>
      <c r="N132" s="0" t="s">
        <v>57</v>
      </c>
      <c r="O132" s="0" t="s">
        <v>771</v>
      </c>
      <c r="P132" s="0" t="s">
        <v>549</v>
      </c>
      <c r="Q132" s="0" t="s">
        <v>77</v>
      </c>
      <c r="T132" s="0" t="s">
        <v>772</v>
      </c>
      <c r="U132" s="0" t="s">
        <v>773</v>
      </c>
    </row>
    <row r="133" customFormat="false" ht="65" hidden="false" customHeight="false" outlineLevel="0" collapsed="false">
      <c r="B133" s="0" t="s">
        <v>774</v>
      </c>
      <c r="C133" s="0" t="s">
        <v>775</v>
      </c>
      <c r="D133" s="1" t="s">
        <v>776</v>
      </c>
      <c r="I133" s="0" t="str">
        <f aca="false">"1813"</f>
        <v>1813</v>
      </c>
      <c r="J133" s="0" t="str">
        <f aca="false">"1815"</f>
        <v>1815</v>
      </c>
      <c r="N133" s="0" t="s">
        <v>777</v>
      </c>
      <c r="O133" s="1" t="s">
        <v>778</v>
      </c>
      <c r="P133" s="0" t="s">
        <v>68</v>
      </c>
      <c r="Q133" s="0" t="s">
        <v>27</v>
      </c>
      <c r="T133" s="0" t="s">
        <v>779</v>
      </c>
      <c r="U133" s="0" t="s">
        <v>780</v>
      </c>
    </row>
    <row r="134" customFormat="false" ht="65" hidden="false" customHeight="false" outlineLevel="0" collapsed="false">
      <c r="A134" s="1" t="s">
        <v>781</v>
      </c>
      <c r="C134" s="0" t="s">
        <v>782</v>
      </c>
      <c r="G134" s="1" t="s">
        <v>783</v>
      </c>
      <c r="H134" s="0" t="s">
        <v>784</v>
      </c>
      <c r="K134" s="0" t="str">
        <f aca="false">"20.06.1689"</f>
        <v>20.06.1689</v>
      </c>
      <c r="N134" s="0" t="s">
        <v>391</v>
      </c>
      <c r="O134" s="1" t="s">
        <v>785</v>
      </c>
      <c r="P134" s="0" t="s">
        <v>37</v>
      </c>
      <c r="Q134" s="0" t="s">
        <v>113</v>
      </c>
      <c r="T134" s="0" t="s">
        <v>786</v>
      </c>
      <c r="U134" s="0" t="s">
        <v>787</v>
      </c>
    </row>
    <row r="135" customFormat="false" ht="12.8" hidden="false" customHeight="false" outlineLevel="0" collapsed="false">
      <c r="A135" s="0" t="s">
        <v>174</v>
      </c>
      <c r="C135" s="0" t="s">
        <v>788</v>
      </c>
      <c r="H135" s="0" t="s">
        <v>789</v>
      </c>
      <c r="K135" s="0" t="str">
        <f aca="false">"21.03.1763"</f>
        <v>21.03.1763</v>
      </c>
      <c r="N135" s="0" t="s">
        <v>231</v>
      </c>
      <c r="T135" s="0" t="s">
        <v>790</v>
      </c>
      <c r="U135" s="0" t="s">
        <v>791</v>
      </c>
    </row>
    <row r="136" customFormat="false" ht="12.8" hidden="false" customHeight="false" outlineLevel="0" collapsed="false">
      <c r="A136" s="0" t="s">
        <v>792</v>
      </c>
      <c r="B136" s="0" t="s">
        <v>793</v>
      </c>
      <c r="C136" s="0" t="s">
        <v>794</v>
      </c>
      <c r="D136" s="0" t="s">
        <v>795</v>
      </c>
      <c r="G136" s="0" t="s">
        <v>796</v>
      </c>
      <c r="H136" s="0" t="s">
        <v>797</v>
      </c>
      <c r="K136" s="0" t="str">
        <f aca="false">"13.02.1749"</f>
        <v>13.02.1749</v>
      </c>
      <c r="N136" s="0" t="s">
        <v>89</v>
      </c>
      <c r="T136" s="0" t="s">
        <v>798</v>
      </c>
      <c r="U136" s="0" t="s">
        <v>799</v>
      </c>
    </row>
    <row r="137" customFormat="false" ht="33.1" hidden="false" customHeight="false" outlineLevel="0" collapsed="false">
      <c r="B137" s="0" t="s">
        <v>800</v>
      </c>
      <c r="C137" s="0" t="s">
        <v>801</v>
      </c>
      <c r="D137" s="1" t="s">
        <v>802</v>
      </c>
      <c r="H137" s="1" t="s">
        <v>803</v>
      </c>
      <c r="K137" s="0" t="str">
        <f aca="false">"17.09.1631"</f>
        <v>17.09.1631</v>
      </c>
      <c r="N137" s="0" t="s">
        <v>57</v>
      </c>
      <c r="O137" s="1" t="s">
        <v>804</v>
      </c>
      <c r="P137" s="0" t="s">
        <v>49</v>
      </c>
      <c r="Q137" s="0" t="s">
        <v>113</v>
      </c>
      <c r="S137" s="0" t="s">
        <v>28</v>
      </c>
      <c r="T137" s="0" t="s">
        <v>805</v>
      </c>
      <c r="U137" s="0" t="s">
        <v>806</v>
      </c>
    </row>
    <row r="138" customFormat="false" ht="12.8" hidden="false" customHeight="false" outlineLevel="0" collapsed="false">
      <c r="C138" s="0" t="s">
        <v>807</v>
      </c>
      <c r="K138" s="0" t="str">
        <f aca="false">"1656"</f>
        <v>1656</v>
      </c>
      <c r="N138" s="0" t="s">
        <v>205</v>
      </c>
      <c r="T138" s="0" t="s">
        <v>808</v>
      </c>
      <c r="U138" s="0" t="s">
        <v>809</v>
      </c>
    </row>
    <row r="139" customFormat="false" ht="22.5" hidden="false" customHeight="false" outlineLevel="0" collapsed="false">
      <c r="C139" s="0" t="s">
        <v>810</v>
      </c>
      <c r="G139" s="1" t="s">
        <v>811</v>
      </c>
      <c r="H139" s="0" t="s">
        <v>812</v>
      </c>
      <c r="K139" s="0" t="str">
        <f aca="false">"02.05.1641"</f>
        <v>02.05.1641</v>
      </c>
      <c r="O139" s="1" t="s">
        <v>148</v>
      </c>
      <c r="P139" s="0" t="s">
        <v>68</v>
      </c>
      <c r="Q139" s="0" t="s">
        <v>77</v>
      </c>
      <c r="T139" s="0" t="s">
        <v>813</v>
      </c>
      <c r="U139" s="0" t="s">
        <v>814</v>
      </c>
    </row>
    <row r="140" customFormat="false" ht="192.5" hidden="false" customHeight="false" outlineLevel="0" collapsed="false">
      <c r="A140" s="0" t="s">
        <v>447</v>
      </c>
      <c r="C140" s="0" t="s">
        <v>777</v>
      </c>
      <c r="D140" s="0" t="s">
        <v>815</v>
      </c>
      <c r="I140" s="0" t="str">
        <f aca="false">"1792"</f>
        <v>1792</v>
      </c>
      <c r="J140" s="0" t="str">
        <f aca="false">"1815"</f>
        <v>1815</v>
      </c>
      <c r="O140" s="1" t="s">
        <v>816</v>
      </c>
      <c r="P140" s="0" t="s">
        <v>49</v>
      </c>
      <c r="Q140" s="0" t="s">
        <v>77</v>
      </c>
      <c r="V140" s="0" t="s">
        <v>817</v>
      </c>
    </row>
    <row r="141" customFormat="false" ht="65" hidden="false" customHeight="false" outlineLevel="0" collapsed="false">
      <c r="C141" s="0" t="s">
        <v>818</v>
      </c>
      <c r="D141" s="1" t="s">
        <v>819</v>
      </c>
      <c r="I141" s="0" t="str">
        <f aca="false">"1688"</f>
        <v>1688</v>
      </c>
      <c r="J141" s="0" t="str">
        <f aca="false">"1697"</f>
        <v>1697</v>
      </c>
      <c r="O141" s="1" t="s">
        <v>820</v>
      </c>
      <c r="P141" s="0" t="s">
        <v>68</v>
      </c>
      <c r="Q141" s="0" t="s">
        <v>27</v>
      </c>
      <c r="S141" s="0" t="s">
        <v>28</v>
      </c>
      <c r="T141" s="0" t="s">
        <v>821</v>
      </c>
      <c r="U141" s="0" t="s">
        <v>822</v>
      </c>
      <c r="V141" s="0" t="s">
        <v>823</v>
      </c>
    </row>
    <row r="142" customFormat="false" ht="22.5" hidden="false" customHeight="false" outlineLevel="0" collapsed="false">
      <c r="C142" s="0" t="s">
        <v>363</v>
      </c>
      <c r="D142" s="1" t="s">
        <v>824</v>
      </c>
      <c r="I142" s="0" t="str">
        <f aca="false">"1672"</f>
        <v>1672</v>
      </c>
      <c r="J142" s="0" t="str">
        <f aca="false">"1678"</f>
        <v>1678</v>
      </c>
      <c r="O142" s="1" t="s">
        <v>25</v>
      </c>
      <c r="P142" s="0" t="s">
        <v>68</v>
      </c>
      <c r="Q142" s="0" t="s">
        <v>27</v>
      </c>
      <c r="S142" s="0" t="s">
        <v>28</v>
      </c>
      <c r="V142" s="0" t="s">
        <v>825</v>
      </c>
    </row>
    <row r="143" customFormat="false" ht="75.6" hidden="false" customHeight="false" outlineLevel="0" collapsed="false">
      <c r="A143" s="0" t="s">
        <v>826</v>
      </c>
      <c r="C143" s="0" t="s">
        <v>36</v>
      </c>
      <c r="G143" s="1" t="s">
        <v>827</v>
      </c>
      <c r="H143" s="1" t="s">
        <v>828</v>
      </c>
      <c r="I143" s="0" t="str">
        <f aca="false">"1609"</f>
        <v>1609</v>
      </c>
      <c r="J143" s="0" t="str">
        <f aca="false">"1614"</f>
        <v>1614</v>
      </c>
      <c r="O143" s="1" t="s">
        <v>829</v>
      </c>
      <c r="P143" s="0" t="s">
        <v>37</v>
      </c>
      <c r="V143" s="0" t="s">
        <v>830</v>
      </c>
    </row>
    <row r="144" customFormat="false" ht="22.5" hidden="false" customHeight="false" outlineLevel="0" collapsed="false">
      <c r="C144" s="0" t="s">
        <v>47</v>
      </c>
      <c r="D144" s="1" t="s">
        <v>831</v>
      </c>
      <c r="I144" s="0" t="str">
        <f aca="false">"1600"</f>
        <v>1600</v>
      </c>
      <c r="J144" s="0" t="str">
        <f aca="false">"1629"</f>
        <v>1629</v>
      </c>
      <c r="O144" s="1" t="s">
        <v>48</v>
      </c>
      <c r="P144" s="0" t="s">
        <v>68</v>
      </c>
      <c r="Q144" s="0" t="s">
        <v>27</v>
      </c>
      <c r="V144" s="0" t="s">
        <v>832</v>
      </c>
    </row>
    <row r="145" customFormat="false" ht="22.5" hidden="false" customHeight="false" outlineLevel="0" collapsed="false">
      <c r="A145" s="0" t="s">
        <v>174</v>
      </c>
      <c r="B145" s="0" t="s">
        <v>833</v>
      </c>
      <c r="C145" s="0" t="s">
        <v>834</v>
      </c>
      <c r="H145" s="0" t="s">
        <v>835</v>
      </c>
      <c r="K145" s="0" t="str">
        <f aca="false">"04.08.1762"</f>
        <v>04.08.1762</v>
      </c>
      <c r="N145" s="0" t="s">
        <v>618</v>
      </c>
      <c r="P145" s="0" t="s">
        <v>576</v>
      </c>
      <c r="Q145" s="0" t="s">
        <v>77</v>
      </c>
      <c r="T145" s="1" t="s">
        <v>836</v>
      </c>
      <c r="U145" s="1" t="s">
        <v>837</v>
      </c>
    </row>
    <row r="146" customFormat="false" ht="22.5" hidden="false" customHeight="false" outlineLevel="0" collapsed="false">
      <c r="A146" s="0" t="s">
        <v>174</v>
      </c>
      <c r="B146" s="0" t="s">
        <v>833</v>
      </c>
      <c r="C146" s="0" t="s">
        <v>838</v>
      </c>
      <c r="H146" s="0" t="s">
        <v>835</v>
      </c>
      <c r="K146" s="0" t="str">
        <f aca="false">"21.03.1763"</f>
        <v>21.03.1763</v>
      </c>
      <c r="N146" s="0" t="s">
        <v>231</v>
      </c>
      <c r="P146" s="0" t="s">
        <v>576</v>
      </c>
      <c r="Q146" s="0" t="s">
        <v>77</v>
      </c>
      <c r="T146" s="1" t="s">
        <v>839</v>
      </c>
      <c r="U146" s="1" t="s">
        <v>840</v>
      </c>
    </row>
    <row r="147" customFormat="false" ht="12.8" hidden="false" customHeight="false" outlineLevel="0" collapsed="false">
      <c r="A147" s="0" t="s">
        <v>174</v>
      </c>
      <c r="C147" s="0" t="s">
        <v>841</v>
      </c>
      <c r="H147" s="0" t="s">
        <v>842</v>
      </c>
      <c r="K147" s="0" t="str">
        <f aca="false">"21.01.1746"</f>
        <v>21.01.1746</v>
      </c>
      <c r="N147" s="0" t="s">
        <v>578</v>
      </c>
      <c r="P147" s="0" t="s">
        <v>576</v>
      </c>
      <c r="Q147" s="0" t="s">
        <v>77</v>
      </c>
      <c r="T147" s="0" t="s">
        <v>843</v>
      </c>
      <c r="U147" s="0" t="s">
        <v>844</v>
      </c>
    </row>
    <row r="148" customFormat="false" ht="22.5" hidden="false" customHeight="false" outlineLevel="0" collapsed="false">
      <c r="C148" s="0" t="s">
        <v>845</v>
      </c>
      <c r="K148" s="0" t="str">
        <f aca="false">"02.12.1697"</f>
        <v>02.12.1697</v>
      </c>
      <c r="N148" s="0" t="s">
        <v>24</v>
      </c>
      <c r="P148" s="0" t="s">
        <v>549</v>
      </c>
      <c r="Q148" s="0" t="s">
        <v>77</v>
      </c>
      <c r="T148" s="1" t="s">
        <v>846</v>
      </c>
      <c r="U148" s="1" t="s">
        <v>847</v>
      </c>
    </row>
    <row r="149" customFormat="false" ht="54.35" hidden="false" customHeight="false" outlineLevel="0" collapsed="false">
      <c r="A149" s="0" t="s">
        <v>31</v>
      </c>
      <c r="B149" s="0" t="s">
        <v>848</v>
      </c>
      <c r="C149" s="0" t="s">
        <v>849</v>
      </c>
      <c r="D149" s="1" t="s">
        <v>850</v>
      </c>
      <c r="E149" s="0" t="s">
        <v>851</v>
      </c>
      <c r="F149" s="0" t="s">
        <v>852</v>
      </c>
      <c r="G149" s="1" t="s">
        <v>853</v>
      </c>
      <c r="H149" s="0" t="s">
        <v>854</v>
      </c>
      <c r="K149" s="0" t="str">
        <f aca="false">"07.09.1714"</f>
        <v>07.09.1714</v>
      </c>
      <c r="N149" s="0" t="s">
        <v>399</v>
      </c>
      <c r="O149" s="1" t="s">
        <v>855</v>
      </c>
      <c r="P149" s="0" t="s">
        <v>49</v>
      </c>
      <c r="Q149" s="0" t="s">
        <v>50</v>
      </c>
      <c r="S149" s="0" t="s">
        <v>28</v>
      </c>
      <c r="T149" s="1" t="s">
        <v>856</v>
      </c>
      <c r="U149" s="1" t="s">
        <v>857</v>
      </c>
    </row>
    <row r="150" customFormat="false" ht="107.5" hidden="false" customHeight="false" outlineLevel="0" collapsed="false">
      <c r="C150" s="0" t="s">
        <v>858</v>
      </c>
      <c r="D150" s="1" t="s">
        <v>859</v>
      </c>
      <c r="E150" s="1" t="s">
        <v>860</v>
      </c>
      <c r="F150" s="0" t="s">
        <v>861</v>
      </c>
      <c r="G150" s="1" t="s">
        <v>862</v>
      </c>
      <c r="H150" s="0" t="s">
        <v>863</v>
      </c>
      <c r="K150" s="0" t="str">
        <f aca="false">"27.05.1660"</f>
        <v>27.05.1660</v>
      </c>
      <c r="N150" s="0" t="s">
        <v>374</v>
      </c>
      <c r="O150" s="1" t="s">
        <v>864</v>
      </c>
      <c r="P150" s="0" t="s">
        <v>49</v>
      </c>
      <c r="Q150" s="0" t="s">
        <v>27</v>
      </c>
      <c r="S150" s="0" t="s">
        <v>28</v>
      </c>
      <c r="T150" s="1" t="s">
        <v>865</v>
      </c>
      <c r="U150" s="1" t="s">
        <v>866</v>
      </c>
    </row>
    <row r="151" customFormat="false" ht="22.5" hidden="false" customHeight="false" outlineLevel="0" collapsed="false">
      <c r="A151" s="0" t="s">
        <v>294</v>
      </c>
      <c r="C151" s="0" t="s">
        <v>867</v>
      </c>
      <c r="D151" s="0" t="s">
        <v>868</v>
      </c>
      <c r="E151" s="0" t="s">
        <v>869</v>
      </c>
      <c r="H151" s="0" t="s">
        <v>571</v>
      </c>
      <c r="K151" s="0" t="str">
        <f aca="false">"24.09.1655"</f>
        <v>24.09.1655</v>
      </c>
      <c r="N151" s="0" t="s">
        <v>135</v>
      </c>
      <c r="P151" s="0" t="s">
        <v>549</v>
      </c>
      <c r="Q151" s="0" t="s">
        <v>27</v>
      </c>
      <c r="T151" s="1" t="s">
        <v>870</v>
      </c>
      <c r="U151" s="1" t="s">
        <v>871</v>
      </c>
    </row>
    <row r="152" customFormat="false" ht="12.8" hidden="false" customHeight="false" outlineLevel="0" collapsed="false">
      <c r="C152" s="0" t="s">
        <v>872</v>
      </c>
      <c r="G152" s="0" t="s">
        <v>873</v>
      </c>
      <c r="H152" s="0" t="s">
        <v>56</v>
      </c>
      <c r="K152" s="0" t="str">
        <f aca="false">"19.09.1659"</f>
        <v>19.09.1659</v>
      </c>
      <c r="P152" s="0" t="s">
        <v>68</v>
      </c>
      <c r="Q152" s="0" t="s">
        <v>77</v>
      </c>
      <c r="T152" s="0" t="s">
        <v>874</v>
      </c>
      <c r="U152" s="0" t="s">
        <v>875</v>
      </c>
    </row>
    <row r="153" customFormat="false" ht="33.1" hidden="false" customHeight="false" outlineLevel="0" collapsed="false">
      <c r="A153" s="0" t="s">
        <v>337</v>
      </c>
      <c r="C153" s="0" t="s">
        <v>876</v>
      </c>
      <c r="D153" s="1" t="s">
        <v>877</v>
      </c>
      <c r="I153" s="0" t="str">
        <f aca="false">"1665"</f>
        <v>1665</v>
      </c>
      <c r="J153" s="0" t="str">
        <f aca="false">"1667"</f>
        <v>1667</v>
      </c>
      <c r="N153" s="0" t="s">
        <v>338</v>
      </c>
      <c r="O153" s="1" t="s">
        <v>148</v>
      </c>
      <c r="P153" s="0" t="s">
        <v>68</v>
      </c>
      <c r="Q153" s="0" t="s">
        <v>27</v>
      </c>
      <c r="V153" s="0" t="s">
        <v>878</v>
      </c>
    </row>
    <row r="154" customFormat="false" ht="43.75" hidden="false" customHeight="false" outlineLevel="0" collapsed="false">
      <c r="A154" s="0" t="s">
        <v>88</v>
      </c>
      <c r="C154" s="0" t="s">
        <v>879</v>
      </c>
      <c r="D154" s="0" t="s">
        <v>880</v>
      </c>
      <c r="F154" s="0" t="s">
        <v>881</v>
      </c>
      <c r="G154" s="1" t="s">
        <v>882</v>
      </c>
      <c r="H154" s="0" t="s">
        <v>883</v>
      </c>
      <c r="K154" s="0" t="str">
        <f aca="false">"31.07.1667"</f>
        <v>31.07.1667</v>
      </c>
      <c r="N154" s="0" t="s">
        <v>876</v>
      </c>
      <c r="O154" s="1" t="s">
        <v>884</v>
      </c>
      <c r="P154" s="0" t="s">
        <v>49</v>
      </c>
      <c r="Q154" s="0" t="s">
        <v>27</v>
      </c>
      <c r="T154" s="0" t="s">
        <v>885</v>
      </c>
      <c r="U154" s="0" t="s">
        <v>886</v>
      </c>
    </row>
    <row r="155" customFormat="false" ht="54.35" hidden="false" customHeight="false" outlineLevel="0" collapsed="false">
      <c r="C155" s="0" t="s">
        <v>887</v>
      </c>
      <c r="D155" s="0" t="s">
        <v>888</v>
      </c>
      <c r="E155" s="0" t="s">
        <v>889</v>
      </c>
      <c r="F155" s="0" t="s">
        <v>890</v>
      </c>
      <c r="G155" s="1" t="s">
        <v>891</v>
      </c>
      <c r="H155" s="0" t="s">
        <v>892</v>
      </c>
      <c r="K155" s="0" t="str">
        <f aca="false">"05.02.1679"</f>
        <v>05.02.1679</v>
      </c>
      <c r="N155" s="0" t="s">
        <v>360</v>
      </c>
      <c r="O155" s="1" t="s">
        <v>58</v>
      </c>
      <c r="P155" s="0" t="s">
        <v>49</v>
      </c>
      <c r="Q155" s="0" t="s">
        <v>27</v>
      </c>
      <c r="S155" s="0" t="s">
        <v>28</v>
      </c>
      <c r="T155" s="1" t="s">
        <v>893</v>
      </c>
      <c r="U155" s="1" t="s">
        <v>894</v>
      </c>
    </row>
    <row r="156" customFormat="false" ht="22.5" hidden="false" customHeight="false" outlineLevel="0" collapsed="false">
      <c r="C156" s="0" t="s">
        <v>895</v>
      </c>
      <c r="D156" s="0" t="s">
        <v>888</v>
      </c>
      <c r="E156" s="0" t="s">
        <v>896</v>
      </c>
      <c r="F156" s="0" t="s">
        <v>897</v>
      </c>
      <c r="H156" s="0" t="s">
        <v>892</v>
      </c>
      <c r="K156" s="0" t="str">
        <f aca="false">"10.08.1678"</f>
        <v>10.08.1678</v>
      </c>
      <c r="N156" s="0" t="s">
        <v>360</v>
      </c>
      <c r="O156" s="1" t="s">
        <v>25</v>
      </c>
      <c r="P156" s="0" t="s">
        <v>68</v>
      </c>
      <c r="Q156" s="0" t="s">
        <v>27</v>
      </c>
      <c r="S156" s="0" t="s">
        <v>28</v>
      </c>
      <c r="T156" s="1" t="s">
        <v>898</v>
      </c>
      <c r="U156" s="1" t="s">
        <v>899</v>
      </c>
    </row>
    <row r="157" customFormat="false" ht="86.25" hidden="false" customHeight="false" outlineLevel="0" collapsed="false">
      <c r="C157" s="0" t="s">
        <v>24</v>
      </c>
      <c r="D157" s="1" t="s">
        <v>900</v>
      </c>
      <c r="G157" s="1" t="s">
        <v>901</v>
      </c>
      <c r="H157" s="0" t="s">
        <v>23</v>
      </c>
      <c r="I157" s="0" t="str">
        <f aca="false">"20.09.1697"</f>
        <v>20.09.1697</v>
      </c>
      <c r="J157" s="0" t="str">
        <f aca="false">"30.10.1697"</f>
        <v>30.10.1697</v>
      </c>
      <c r="N157" s="0" t="s">
        <v>818</v>
      </c>
      <c r="O157" s="1" t="s">
        <v>902</v>
      </c>
      <c r="P157" s="0" t="s">
        <v>68</v>
      </c>
      <c r="Q157" s="0" t="s">
        <v>27</v>
      </c>
      <c r="S157" s="0" t="s">
        <v>28</v>
      </c>
      <c r="T157" s="1" t="s">
        <v>903</v>
      </c>
      <c r="U157" s="1" t="s">
        <v>904</v>
      </c>
      <c r="V157" s="1" t="s">
        <v>905</v>
      </c>
    </row>
    <row r="158" customFormat="false" ht="96.85" hidden="false" customHeight="false" outlineLevel="0" collapsed="false">
      <c r="B158" s="1" t="s">
        <v>906</v>
      </c>
      <c r="C158" s="0" t="s">
        <v>502</v>
      </c>
      <c r="D158" s="1" t="s">
        <v>907</v>
      </c>
      <c r="G158" s="1" t="s">
        <v>908</v>
      </c>
      <c r="H158" s="0" t="s">
        <v>501</v>
      </c>
      <c r="K158" s="0" t="str">
        <f aca="false">"21.07.1718"</f>
        <v>21.07.1718</v>
      </c>
      <c r="O158" s="1" t="s">
        <v>909</v>
      </c>
      <c r="P158" s="0" t="s">
        <v>49</v>
      </c>
      <c r="Q158" s="0" t="s">
        <v>113</v>
      </c>
      <c r="S158" s="0" t="s">
        <v>28</v>
      </c>
      <c r="T158" s="1" t="s">
        <v>910</v>
      </c>
      <c r="U158" s="1" t="s">
        <v>911</v>
      </c>
      <c r="V158" s="0" t="s">
        <v>912</v>
      </c>
    </row>
    <row r="159" customFormat="false" ht="22.5" hidden="false" customHeight="false" outlineLevel="0" collapsed="false">
      <c r="C159" s="0" t="s">
        <v>913</v>
      </c>
      <c r="D159" s="0" t="s">
        <v>914</v>
      </c>
      <c r="I159" s="0" t="str">
        <f aca="false">"1768"</f>
        <v>1768</v>
      </c>
      <c r="J159" s="0" t="str">
        <f aca="false">"1774"</f>
        <v>1774</v>
      </c>
      <c r="N159" s="0" t="s">
        <v>450</v>
      </c>
      <c r="O159" s="1" t="s">
        <v>915</v>
      </c>
      <c r="P159" s="0" t="s">
        <v>68</v>
      </c>
      <c r="Q159" s="0" t="s">
        <v>27</v>
      </c>
      <c r="S159" s="0" t="s">
        <v>28</v>
      </c>
      <c r="T159" s="1" t="s">
        <v>916</v>
      </c>
      <c r="U159" s="1" t="s">
        <v>917</v>
      </c>
      <c r="V159" s="0" t="s">
        <v>918</v>
      </c>
    </row>
    <row r="160" customFormat="false" ht="118.1" hidden="false" customHeight="false" outlineLevel="0" collapsed="false">
      <c r="C160" s="0" t="s">
        <v>450</v>
      </c>
      <c r="D160" s="1" t="s">
        <v>919</v>
      </c>
      <c r="I160" s="0" t="str">
        <f aca="false">"1423"</f>
        <v>1423</v>
      </c>
      <c r="J160" s="0" t="str">
        <f aca="false">"1878"</f>
        <v>1878</v>
      </c>
      <c r="O160" s="1" t="s">
        <v>920</v>
      </c>
      <c r="P160" s="0" t="s">
        <v>68</v>
      </c>
      <c r="Q160" s="0" t="s">
        <v>27</v>
      </c>
      <c r="V160" s="1" t="s">
        <v>921</v>
      </c>
    </row>
    <row r="161" customFormat="false" ht="54.35" hidden="false" customHeight="false" outlineLevel="0" collapsed="false">
      <c r="C161" s="0" t="s">
        <v>922</v>
      </c>
      <c r="D161" s="1" t="s">
        <v>923</v>
      </c>
      <c r="I161" s="0" t="str">
        <f aca="false">"1787"</f>
        <v>1787</v>
      </c>
      <c r="J161" s="0" t="str">
        <f aca="false">"1792"</f>
        <v>1792</v>
      </c>
      <c r="N161" s="0" t="s">
        <v>450</v>
      </c>
      <c r="O161" s="1" t="s">
        <v>924</v>
      </c>
      <c r="P161" s="0" t="s">
        <v>68</v>
      </c>
      <c r="Q161" s="0" t="s">
        <v>27</v>
      </c>
      <c r="V161" s="0" t="s">
        <v>925</v>
      </c>
    </row>
    <row r="162" customFormat="false" ht="43.75" hidden="false" customHeight="false" outlineLevel="0" collapsed="false">
      <c r="A162" s="0" t="s">
        <v>40</v>
      </c>
      <c r="C162" s="0" t="s">
        <v>926</v>
      </c>
      <c r="D162" s="1" t="s">
        <v>927</v>
      </c>
      <c r="E162" s="1" t="s">
        <v>928</v>
      </c>
      <c r="G162" s="1" t="s">
        <v>929</v>
      </c>
      <c r="K162" s="0" t="str">
        <f aca="false">"11.08.1791"</f>
        <v>11.08.1791</v>
      </c>
      <c r="N162" s="0" t="s">
        <v>922</v>
      </c>
      <c r="O162" s="1" t="s">
        <v>915</v>
      </c>
      <c r="P162" s="0" t="s">
        <v>37</v>
      </c>
      <c r="Q162" s="0" t="s">
        <v>113</v>
      </c>
      <c r="T162" s="0" t="s">
        <v>930</v>
      </c>
      <c r="U162" s="0" t="s">
        <v>931</v>
      </c>
    </row>
    <row r="163" customFormat="false" ht="12.8" hidden="false" customHeight="false" outlineLevel="0" collapsed="false">
      <c r="C163" s="0" t="s">
        <v>932</v>
      </c>
      <c r="D163" s="0" t="s">
        <v>933</v>
      </c>
      <c r="E163" s="0" t="s">
        <v>934</v>
      </c>
      <c r="H163" s="0" t="s">
        <v>185</v>
      </c>
      <c r="K163" s="0" t="str">
        <f aca="false">"05.09.1763"</f>
        <v>05.09.1763</v>
      </c>
      <c r="N163" s="0" t="s">
        <v>231</v>
      </c>
      <c r="P163" s="0" t="s">
        <v>68</v>
      </c>
      <c r="Q163" s="0" t="s">
        <v>27</v>
      </c>
      <c r="T163" s="0" t="s">
        <v>935</v>
      </c>
      <c r="U163" s="0" t="s">
        <v>936</v>
      </c>
    </row>
    <row r="164" customFormat="false" ht="33.1" hidden="false" customHeight="false" outlineLevel="0" collapsed="false">
      <c r="A164" s="0" t="s">
        <v>40</v>
      </c>
      <c r="C164" s="0" t="s">
        <v>937</v>
      </c>
      <c r="G164" s="1" t="s">
        <v>233</v>
      </c>
      <c r="H164" s="1" t="s">
        <v>938</v>
      </c>
      <c r="K164" s="0" t="str">
        <f aca="false">"24.11.1762"</f>
        <v>24.11.1762</v>
      </c>
      <c r="N164" s="0" t="s">
        <v>236</v>
      </c>
      <c r="O164" s="1" t="s">
        <v>939</v>
      </c>
      <c r="P164" s="0" t="s">
        <v>49</v>
      </c>
      <c r="Q164" s="0" t="s">
        <v>77</v>
      </c>
      <c r="T164" s="0" t="s">
        <v>940</v>
      </c>
      <c r="U164" s="0" t="s">
        <v>941</v>
      </c>
    </row>
    <row r="165" customFormat="false" ht="43.75" hidden="false" customHeight="false" outlineLevel="0" collapsed="false">
      <c r="A165" s="0" t="s">
        <v>31</v>
      </c>
      <c r="C165" s="0" t="s">
        <v>942</v>
      </c>
      <c r="D165" s="1" t="s">
        <v>943</v>
      </c>
      <c r="G165" s="1" t="s">
        <v>944</v>
      </c>
      <c r="H165" s="0" t="s">
        <v>945</v>
      </c>
      <c r="K165" s="0" t="str">
        <f aca="false">"05.04.1795"</f>
        <v>05.04.1795</v>
      </c>
      <c r="O165" s="1" t="s">
        <v>946</v>
      </c>
      <c r="P165" s="0" t="s">
        <v>49</v>
      </c>
      <c r="Q165" s="0" t="s">
        <v>27</v>
      </c>
      <c r="S165" s="0" t="s">
        <v>28</v>
      </c>
      <c r="T165" s="1" t="s">
        <v>947</v>
      </c>
      <c r="U165" s="1" t="s">
        <v>948</v>
      </c>
    </row>
    <row r="166" customFormat="false" ht="33.1" hidden="false" customHeight="false" outlineLevel="0" collapsed="false">
      <c r="A166" s="0" t="s">
        <v>174</v>
      </c>
      <c r="C166" s="0" t="s">
        <v>949</v>
      </c>
      <c r="H166" s="0" t="s">
        <v>581</v>
      </c>
      <c r="K166" s="0" t="str">
        <f aca="false">"22.07.1650"</f>
        <v>22.07.1650</v>
      </c>
      <c r="M166" s="0" t="s">
        <v>950</v>
      </c>
      <c r="N166" s="1" t="s">
        <v>951</v>
      </c>
      <c r="O166" s="0" t="s">
        <v>952</v>
      </c>
      <c r="P166" s="0" t="s">
        <v>576</v>
      </c>
      <c r="Q166" s="0" t="s">
        <v>77</v>
      </c>
      <c r="T166" s="1" t="s">
        <v>953</v>
      </c>
      <c r="U166" s="1" t="s">
        <v>954</v>
      </c>
    </row>
    <row r="167" customFormat="false" ht="54.35" hidden="false" customHeight="false" outlineLevel="0" collapsed="false">
      <c r="C167" s="0" t="s">
        <v>955</v>
      </c>
      <c r="D167" s="0" t="s">
        <v>956</v>
      </c>
      <c r="G167" s="1" t="s">
        <v>957</v>
      </c>
      <c r="H167" s="0" t="s">
        <v>958</v>
      </c>
      <c r="K167" s="0" t="str">
        <f aca="false">"05.07.1757"</f>
        <v>05.07.1757</v>
      </c>
      <c r="N167" s="0" t="s">
        <v>236</v>
      </c>
      <c r="O167" s="1" t="s">
        <v>76</v>
      </c>
      <c r="P167" s="0" t="s">
        <v>68</v>
      </c>
      <c r="Q167" s="0" t="s">
        <v>27</v>
      </c>
      <c r="S167" s="0" t="s">
        <v>28</v>
      </c>
      <c r="T167" s="1" t="s">
        <v>959</v>
      </c>
      <c r="U167" s="1" t="s">
        <v>960</v>
      </c>
    </row>
    <row r="168" customFormat="false" ht="12.8" hidden="false" customHeight="false" outlineLevel="0" collapsed="false">
      <c r="C168" s="0" t="s">
        <v>961</v>
      </c>
      <c r="K168" s="0" t="str">
        <f aca="false">"1677"</f>
        <v>1677</v>
      </c>
      <c r="T168" s="0" t="s">
        <v>962</v>
      </c>
      <c r="U168" s="0" t="s">
        <v>963</v>
      </c>
    </row>
    <row r="169" customFormat="false" ht="12.8" hidden="false" customHeight="false" outlineLevel="0" collapsed="false">
      <c r="A169" s="0" t="s">
        <v>174</v>
      </c>
      <c r="C169" s="0" t="s">
        <v>964</v>
      </c>
      <c r="H169" s="0" t="s">
        <v>690</v>
      </c>
      <c r="K169" s="0" t="str">
        <f aca="false">"22.07.1650"</f>
        <v>22.07.1650</v>
      </c>
      <c r="N169" s="0" t="s">
        <v>107</v>
      </c>
      <c r="P169" s="0" t="s">
        <v>576</v>
      </c>
      <c r="Q169" s="0" t="s">
        <v>77</v>
      </c>
    </row>
    <row r="170" customFormat="false" ht="12.8" hidden="false" customHeight="false" outlineLevel="0" collapsed="false">
      <c r="A170" s="0" t="s">
        <v>174</v>
      </c>
      <c r="C170" s="0" t="s">
        <v>965</v>
      </c>
      <c r="H170" s="0" t="s">
        <v>330</v>
      </c>
      <c r="I170" s="0" t="str">
        <f aca="false">"26.05.1763"</f>
        <v>26.05.1763</v>
      </c>
      <c r="J170" s="0" t="str">
        <f aca="false">"27.05.1763"</f>
        <v>27.05.1763</v>
      </c>
      <c r="N170" s="0" t="s">
        <v>231</v>
      </c>
      <c r="P170" s="0" t="s">
        <v>576</v>
      </c>
      <c r="Q170" s="0" t="s">
        <v>77</v>
      </c>
      <c r="T170" s="0" t="s">
        <v>966</v>
      </c>
      <c r="U170" s="0" t="s">
        <v>967</v>
      </c>
    </row>
    <row r="171" customFormat="false" ht="12.8" hidden="false" customHeight="false" outlineLevel="0" collapsed="false">
      <c r="A171" s="0" t="s">
        <v>174</v>
      </c>
      <c r="C171" s="0" t="s">
        <v>968</v>
      </c>
      <c r="H171" s="0" t="s">
        <v>969</v>
      </c>
      <c r="K171" s="0" t="str">
        <f aca="false">"06.01.1763"</f>
        <v>06.01.1763</v>
      </c>
      <c r="N171" s="0" t="s">
        <v>231</v>
      </c>
      <c r="P171" s="0" t="s">
        <v>576</v>
      </c>
      <c r="Q171" s="0" t="s">
        <v>77</v>
      </c>
      <c r="T171" s="0" t="s">
        <v>970</v>
      </c>
      <c r="U171" s="0" t="s">
        <v>971</v>
      </c>
      <c r="V171" s="0" t="s">
        <v>972</v>
      </c>
    </row>
    <row r="172" customFormat="false" ht="12.8" hidden="false" customHeight="false" outlineLevel="0" collapsed="false">
      <c r="A172" s="0" t="s">
        <v>174</v>
      </c>
      <c r="C172" s="0" t="s">
        <v>973</v>
      </c>
      <c r="G172" s="0" t="s">
        <v>974</v>
      </c>
      <c r="H172" s="0" t="s">
        <v>571</v>
      </c>
      <c r="K172" s="0" t="str">
        <f aca="false">"22.07.1650"</f>
        <v>22.07.1650</v>
      </c>
      <c r="N172" s="0" t="s">
        <v>53</v>
      </c>
      <c r="O172" s="0" t="s">
        <v>571</v>
      </c>
      <c r="P172" s="0" t="s">
        <v>37</v>
      </c>
      <c r="T172" s="0" t="s">
        <v>975</v>
      </c>
      <c r="U172" s="0" t="s">
        <v>976</v>
      </c>
    </row>
    <row r="173" customFormat="false" ht="22.5" hidden="false" customHeight="false" outlineLevel="0" collapsed="false">
      <c r="C173" s="0" t="s">
        <v>977</v>
      </c>
      <c r="H173" s="0" t="s">
        <v>978</v>
      </c>
      <c r="K173" s="0" t="str">
        <f aca="false">"30.05.1762"</f>
        <v>30.05.1762</v>
      </c>
      <c r="N173" s="0" t="s">
        <v>618</v>
      </c>
      <c r="P173" s="0" t="s">
        <v>576</v>
      </c>
      <c r="Q173" s="0" t="s">
        <v>77</v>
      </c>
      <c r="S173" s="0" t="s">
        <v>28</v>
      </c>
      <c r="T173" s="1" t="s">
        <v>979</v>
      </c>
      <c r="U173" s="1" t="s">
        <v>980</v>
      </c>
    </row>
    <row r="174" customFormat="false" ht="12.8" hidden="false" customHeight="false" outlineLevel="0" collapsed="false">
      <c r="A174" s="0" t="s">
        <v>792</v>
      </c>
      <c r="C174" s="0" t="s">
        <v>981</v>
      </c>
      <c r="F174" s="0" t="s">
        <v>982</v>
      </c>
      <c r="H174" s="0" t="s">
        <v>983</v>
      </c>
      <c r="K174" s="0" t="str">
        <f aca="false">"15.07.1742"</f>
        <v>15.07.1742</v>
      </c>
      <c r="N174" s="0" t="s">
        <v>279</v>
      </c>
      <c r="P174" s="0" t="s">
        <v>576</v>
      </c>
      <c r="Q174" s="0" t="s">
        <v>77</v>
      </c>
      <c r="T174" s="0" t="s">
        <v>984</v>
      </c>
      <c r="U174" s="0" t="s">
        <v>985</v>
      </c>
    </row>
    <row r="175" customFormat="false" ht="12.8" hidden="false" customHeight="false" outlineLevel="0" collapsed="false">
      <c r="A175" s="0" t="s">
        <v>792</v>
      </c>
      <c r="C175" s="0" t="s">
        <v>986</v>
      </c>
      <c r="H175" s="0" t="s">
        <v>969</v>
      </c>
      <c r="K175" s="0" t="str">
        <f aca="false">"07.01.1763"</f>
        <v>07.01.1763</v>
      </c>
      <c r="N175" s="0" t="s">
        <v>968</v>
      </c>
      <c r="P175" s="0" t="s">
        <v>576</v>
      </c>
      <c r="Q175" s="0" t="s">
        <v>77</v>
      </c>
      <c r="T175" s="0" t="s">
        <v>987</v>
      </c>
      <c r="U175" s="0" t="s">
        <v>988</v>
      </c>
    </row>
    <row r="176" customFormat="false" ht="22.5" hidden="false" customHeight="false" outlineLevel="0" collapsed="false">
      <c r="A176" s="0" t="s">
        <v>447</v>
      </c>
      <c r="C176" s="0" t="s">
        <v>989</v>
      </c>
      <c r="I176" s="0" t="str">
        <f aca="false">"1667"</f>
        <v>1667</v>
      </c>
      <c r="J176" s="0" t="str">
        <f aca="false">"1668"</f>
        <v>1668</v>
      </c>
      <c r="O176" s="1" t="s">
        <v>990</v>
      </c>
      <c r="S176" s="0" t="s">
        <v>28</v>
      </c>
      <c r="T176" s="0" t="s">
        <v>991</v>
      </c>
      <c r="U176" s="0" t="s">
        <v>992</v>
      </c>
    </row>
    <row r="177" customFormat="false" ht="22.5" hidden="false" customHeight="false" outlineLevel="0" collapsed="false">
      <c r="A177" s="0" t="s">
        <v>174</v>
      </c>
      <c r="C177" s="0" t="s">
        <v>993</v>
      </c>
      <c r="K177" s="0" t="str">
        <f aca="false">"21.03.1763"</f>
        <v>21.03.1763</v>
      </c>
      <c r="N177" s="0" t="s">
        <v>231</v>
      </c>
      <c r="O177" s="0" t="s">
        <v>994</v>
      </c>
      <c r="P177" s="0" t="s">
        <v>549</v>
      </c>
      <c r="Q177" s="0" t="s">
        <v>77</v>
      </c>
      <c r="T177" s="1" t="s">
        <v>995</v>
      </c>
      <c r="U177" s="1" t="s">
        <v>996</v>
      </c>
    </row>
    <row r="178" customFormat="false" ht="12.8" hidden="false" customHeight="false" outlineLevel="0" collapsed="false">
      <c r="A178" s="0" t="s">
        <v>151</v>
      </c>
      <c r="C178" s="0" t="s">
        <v>997</v>
      </c>
      <c r="H178" s="0" t="s">
        <v>690</v>
      </c>
      <c r="K178" s="0" t="str">
        <f aca="false">"14.10.1748"</f>
        <v>14.10.1748</v>
      </c>
      <c r="N178" s="0" t="s">
        <v>107</v>
      </c>
      <c r="P178" s="0" t="s">
        <v>576</v>
      </c>
      <c r="Q178" s="0" t="s">
        <v>77</v>
      </c>
      <c r="T178" s="0" t="s">
        <v>998</v>
      </c>
      <c r="U178" s="0" t="s">
        <v>999</v>
      </c>
    </row>
    <row r="179" customFormat="false" ht="12.8" hidden="false" customHeight="false" outlineLevel="0" collapsed="false">
      <c r="A179" s="0" t="s">
        <v>151</v>
      </c>
      <c r="C179" s="0" t="s">
        <v>1000</v>
      </c>
      <c r="H179" s="0" t="s">
        <v>1001</v>
      </c>
      <c r="K179" s="0" t="str">
        <f aca="false">"25.09.1655"</f>
        <v>25.09.1655</v>
      </c>
      <c r="N179" s="0" t="s">
        <v>135</v>
      </c>
      <c r="P179" s="0" t="s">
        <v>576</v>
      </c>
      <c r="Q179" s="0" t="s">
        <v>77</v>
      </c>
      <c r="T179" s="0" t="s">
        <v>1002</v>
      </c>
      <c r="U179" s="0" t="s">
        <v>1003</v>
      </c>
    </row>
    <row r="180" customFormat="false" ht="12.8" hidden="false" customHeight="false" outlineLevel="0" collapsed="false">
      <c r="C180" s="0" t="s">
        <v>1004</v>
      </c>
      <c r="K180" s="0" t="str">
        <f aca="false">"06.01.1763"</f>
        <v>06.01.1763</v>
      </c>
      <c r="T180" s="0" t="s">
        <v>1005</v>
      </c>
      <c r="U180" s="0" t="s">
        <v>1006</v>
      </c>
    </row>
    <row r="181" customFormat="false" ht="33.1" hidden="false" customHeight="false" outlineLevel="0" collapsed="false">
      <c r="A181" s="0" t="s">
        <v>70</v>
      </c>
      <c r="C181" s="0" t="s">
        <v>1007</v>
      </c>
      <c r="G181" s="1" t="s">
        <v>1008</v>
      </c>
      <c r="H181" s="0" t="s">
        <v>1009</v>
      </c>
      <c r="K181" s="0" t="str">
        <f aca="false">"18.04.1797"</f>
        <v>18.04.1797</v>
      </c>
      <c r="N181" s="0" t="s">
        <v>1010</v>
      </c>
      <c r="O181" s="1" t="s">
        <v>1011</v>
      </c>
      <c r="P181" s="0" t="s">
        <v>37</v>
      </c>
      <c r="Q181" s="0" t="s">
        <v>113</v>
      </c>
      <c r="T181" s="0" t="s">
        <v>1012</v>
      </c>
      <c r="U181" s="0" t="s">
        <v>1013</v>
      </c>
      <c r="V181" s="0" t="s">
        <v>1014</v>
      </c>
    </row>
    <row r="182" customFormat="false" ht="12.8" hidden="false" customHeight="false" outlineLevel="0" collapsed="false">
      <c r="C182" s="0" t="s">
        <v>1015</v>
      </c>
      <c r="G182" s="0" t="s">
        <v>1016</v>
      </c>
      <c r="K182" s="0" t="str">
        <f aca="false">"02.05.1747"</f>
        <v>02.05.1747</v>
      </c>
      <c r="P182" s="0" t="s">
        <v>68</v>
      </c>
      <c r="Q182" s="0" t="s">
        <v>77</v>
      </c>
    </row>
    <row r="183" customFormat="false" ht="33.1" hidden="false" customHeight="false" outlineLevel="0" collapsed="false">
      <c r="A183" s="0" t="s">
        <v>88</v>
      </c>
      <c r="C183" s="0" t="s">
        <v>1010</v>
      </c>
      <c r="G183" s="1" t="s">
        <v>1017</v>
      </c>
      <c r="H183" s="1" t="s">
        <v>1018</v>
      </c>
      <c r="K183" s="0" t="str">
        <f aca="false">"17.10.1797"</f>
        <v>17.10.1797</v>
      </c>
      <c r="N183" s="0" t="s">
        <v>1007</v>
      </c>
      <c r="O183" s="1" t="s">
        <v>1011</v>
      </c>
      <c r="P183" s="0" t="s">
        <v>37</v>
      </c>
      <c r="Q183" s="0" t="s">
        <v>113</v>
      </c>
      <c r="T183" s="0" t="s">
        <v>1019</v>
      </c>
      <c r="U183" s="0" t="s">
        <v>1020</v>
      </c>
      <c r="V183" s="1" t="s">
        <v>1021</v>
      </c>
    </row>
    <row r="184" customFormat="false" ht="33.1" hidden="false" customHeight="false" outlineLevel="0" collapsed="false">
      <c r="C184" s="0" t="s">
        <v>1022</v>
      </c>
      <c r="G184" s="1" t="s">
        <v>1023</v>
      </c>
      <c r="H184" s="0" t="s">
        <v>418</v>
      </c>
      <c r="K184" s="0" t="str">
        <f aca="false">"08.03.1748"</f>
        <v>08.03.1748</v>
      </c>
      <c r="P184" s="0" t="s">
        <v>68</v>
      </c>
      <c r="Q184" s="0" t="s">
        <v>77</v>
      </c>
    </row>
    <row r="185" customFormat="false" ht="12.8" hidden="false" customHeight="false" outlineLevel="0" collapsed="false">
      <c r="C185" s="0" t="s">
        <v>1024</v>
      </c>
      <c r="T185" s="0" t="s">
        <v>1025</v>
      </c>
      <c r="U185" s="0" t="s">
        <v>1026</v>
      </c>
    </row>
    <row r="186" customFormat="false" ht="43.75" hidden="false" customHeight="false" outlineLevel="0" collapsed="false">
      <c r="A186" s="0" t="s">
        <v>1027</v>
      </c>
      <c r="C186" s="0" t="s">
        <v>1028</v>
      </c>
      <c r="G186" s="1" t="s">
        <v>1029</v>
      </c>
      <c r="H186" s="0" t="s">
        <v>553</v>
      </c>
      <c r="K186" s="0" t="str">
        <f aca="false">"05.08.1772"</f>
        <v>05.08.1772</v>
      </c>
      <c r="O186" s="1" t="s">
        <v>1030</v>
      </c>
      <c r="P186" s="0" t="s">
        <v>37</v>
      </c>
      <c r="Q186" s="0" t="s">
        <v>113</v>
      </c>
      <c r="S186" s="0" t="s">
        <v>28</v>
      </c>
      <c r="T186" s="1" t="s">
        <v>1031</v>
      </c>
      <c r="U186" s="1" t="s">
        <v>1032</v>
      </c>
    </row>
    <row r="187" customFormat="false" ht="22.5" hidden="false" customHeight="false" outlineLevel="0" collapsed="false">
      <c r="A187" s="0" t="s">
        <v>31</v>
      </c>
      <c r="C187" s="0" t="s">
        <v>1033</v>
      </c>
      <c r="G187" s="1" t="s">
        <v>1017</v>
      </c>
      <c r="H187" s="0" t="s">
        <v>1034</v>
      </c>
      <c r="K187" s="0" t="str">
        <f aca="false">"09.02.1801"</f>
        <v>09.02.1801</v>
      </c>
      <c r="N187" s="1" t="s">
        <v>1035</v>
      </c>
      <c r="O187" s="1" t="s">
        <v>1036</v>
      </c>
      <c r="P187" s="0" t="s">
        <v>37</v>
      </c>
      <c r="S187" s="0" t="s">
        <v>28</v>
      </c>
      <c r="T187" s="0" t="s">
        <v>1037</v>
      </c>
      <c r="U187" s="0" t="s">
        <v>1038</v>
      </c>
      <c r="V187" s="0" t="s">
        <v>1039</v>
      </c>
    </row>
    <row r="188" customFormat="false" ht="12.8" hidden="false" customHeight="false" outlineLevel="0" collapsed="false">
      <c r="A188" s="0" t="s">
        <v>792</v>
      </c>
      <c r="C188" s="0" t="s">
        <v>1040</v>
      </c>
      <c r="H188" s="0" t="s">
        <v>1041</v>
      </c>
      <c r="K188" s="0" t="str">
        <f aca="false">"25.12.1746"</f>
        <v>25.12.1746</v>
      </c>
      <c r="N188" s="0" t="s">
        <v>578</v>
      </c>
      <c r="P188" s="0" t="s">
        <v>576</v>
      </c>
      <c r="Q188" s="0" t="s">
        <v>77</v>
      </c>
      <c r="T188" s="0" t="s">
        <v>1042</v>
      </c>
      <c r="U188" s="0" t="s">
        <v>1043</v>
      </c>
    </row>
    <row r="189" customFormat="false" ht="33.1" hidden="false" customHeight="false" outlineLevel="0" collapsed="false">
      <c r="C189" s="0" t="s">
        <v>1044</v>
      </c>
      <c r="D189" s="1" t="s">
        <v>1045</v>
      </c>
      <c r="G189" s="1" t="s">
        <v>1046</v>
      </c>
      <c r="H189" s="0" t="s">
        <v>1047</v>
      </c>
      <c r="K189" s="0" t="str">
        <f aca="false">"15.12.1745"</f>
        <v>15.12.1745</v>
      </c>
      <c r="N189" s="0" t="s">
        <v>583</v>
      </c>
      <c r="O189" s="1" t="s">
        <v>237</v>
      </c>
      <c r="P189" s="0" t="s">
        <v>68</v>
      </c>
      <c r="Q189" s="0" t="s">
        <v>27</v>
      </c>
      <c r="T189" s="0" t="s">
        <v>1048</v>
      </c>
      <c r="U189" s="0" t="s">
        <v>1049</v>
      </c>
    </row>
    <row r="190" customFormat="false" ht="12.8" hidden="false" customHeight="false" outlineLevel="0" collapsed="false">
      <c r="C190" s="0" t="s">
        <v>1050</v>
      </c>
      <c r="T190" s="0" t="s">
        <v>1051</v>
      </c>
      <c r="U190" s="0" t="s">
        <v>1052</v>
      </c>
    </row>
    <row r="191" customFormat="false" ht="54.35" hidden="false" customHeight="false" outlineLevel="0" collapsed="false">
      <c r="B191" s="0" t="s">
        <v>1053</v>
      </c>
      <c r="C191" s="0" t="s">
        <v>1054</v>
      </c>
      <c r="H191" s="0" t="s">
        <v>1055</v>
      </c>
      <c r="I191" s="0" t="str">
        <f aca="false">"1684"</f>
        <v>1684</v>
      </c>
      <c r="J191" s="0" t="str">
        <f aca="false">"1686"</f>
        <v>1686</v>
      </c>
      <c r="N191" s="0" t="s">
        <v>448</v>
      </c>
      <c r="O191" s="1" t="s">
        <v>1056</v>
      </c>
      <c r="P191" s="0" t="s">
        <v>37</v>
      </c>
      <c r="S191" s="0" t="s">
        <v>28</v>
      </c>
      <c r="T191" s="0" t="s">
        <v>1057</v>
      </c>
      <c r="U191" s="0" t="s">
        <v>1058</v>
      </c>
    </row>
    <row r="192" customFormat="false" ht="22.5" hidden="false" customHeight="false" outlineLevel="0" collapsed="false">
      <c r="B192" s="0" t="s">
        <v>134</v>
      </c>
      <c r="C192" s="0" t="s">
        <v>200</v>
      </c>
      <c r="D192" s="1" t="s">
        <v>1059</v>
      </c>
      <c r="E192" s="1" t="s">
        <v>198</v>
      </c>
      <c r="H192" s="0" t="s">
        <v>56</v>
      </c>
      <c r="I192" s="0" t="str">
        <f aca="false">"28.08.1649"</f>
        <v>28.08.1649</v>
      </c>
      <c r="J192" s="0" t="str">
        <f aca="false">"21.09.1649"</f>
        <v>21.09.1649</v>
      </c>
      <c r="M192" s="0" t="s">
        <v>1060</v>
      </c>
      <c r="N192" s="0" t="s">
        <v>53</v>
      </c>
      <c r="O192" s="1" t="s">
        <v>201</v>
      </c>
      <c r="P192" s="0" t="s">
        <v>68</v>
      </c>
      <c r="Q192" s="0" t="s">
        <v>27</v>
      </c>
      <c r="S192" s="0" t="s">
        <v>28</v>
      </c>
      <c r="T192" s="0" t="s">
        <v>1061</v>
      </c>
      <c r="U192" s="0" t="s">
        <v>1062</v>
      </c>
      <c r="V192" s="0" t="s">
        <v>1063</v>
      </c>
    </row>
    <row r="193" customFormat="false" ht="12.8" hidden="false" customHeight="false" outlineLevel="0" collapsed="false">
      <c r="C193" s="0" t="s">
        <v>1064</v>
      </c>
      <c r="H193" s="0" t="s">
        <v>1065</v>
      </c>
      <c r="I193" s="0" t="str">
        <f aca="false">"04.10.1627"</f>
        <v>04.10.1627</v>
      </c>
      <c r="J193" s="0" t="str">
        <f aca="false">"05.11.1627"</f>
        <v>05.11.1627</v>
      </c>
      <c r="P193" s="0" t="s">
        <v>1066</v>
      </c>
      <c r="Q193" s="0" t="s">
        <v>77</v>
      </c>
      <c r="T193" s="0" t="s">
        <v>1067</v>
      </c>
      <c r="U193" s="0" t="s">
        <v>1068</v>
      </c>
    </row>
    <row r="194" customFormat="false" ht="54.35" hidden="false" customHeight="false" outlineLevel="0" collapsed="false">
      <c r="A194" s="0" t="s">
        <v>273</v>
      </c>
      <c r="C194" s="0" t="s">
        <v>420</v>
      </c>
      <c r="I194" s="0" t="str">
        <f aca="false">"1717"</f>
        <v>1717</v>
      </c>
      <c r="J194" s="0" t="str">
        <f aca="false">"1720"</f>
        <v>1720</v>
      </c>
      <c r="O194" s="1" t="s">
        <v>1069</v>
      </c>
      <c r="P194" s="0" t="s">
        <v>37</v>
      </c>
      <c r="Q194" s="0" t="s">
        <v>113</v>
      </c>
      <c r="V194" s="0" t="s">
        <v>1070</v>
      </c>
    </row>
    <row r="195" customFormat="false" ht="75.6" hidden="false" customHeight="false" outlineLevel="0" collapsed="false">
      <c r="A195" s="0" t="s">
        <v>1071</v>
      </c>
      <c r="C195" s="0" t="s">
        <v>1072</v>
      </c>
      <c r="I195" s="0" t="str">
        <f aca="false">"1798"</f>
        <v>1798</v>
      </c>
      <c r="J195" s="0" t="str">
        <f aca="false">"1802"</f>
        <v>1802</v>
      </c>
      <c r="N195" s="1" t="s">
        <v>1073</v>
      </c>
      <c r="O195" s="1" t="s">
        <v>1074</v>
      </c>
      <c r="P195" s="0" t="s">
        <v>37</v>
      </c>
      <c r="V195" s="0" t="s">
        <v>1075</v>
      </c>
    </row>
    <row r="196" customFormat="false" ht="33.1" hidden="false" customHeight="false" outlineLevel="0" collapsed="false">
      <c r="C196" s="0" t="s">
        <v>1076</v>
      </c>
      <c r="H196" s="0" t="s">
        <v>1077</v>
      </c>
      <c r="K196" s="0" t="str">
        <f aca="false">"18.10.1685"</f>
        <v>18.10.1685</v>
      </c>
      <c r="T196" s="1" t="s">
        <v>1078</v>
      </c>
      <c r="U196" s="1" t="s">
        <v>1079</v>
      </c>
    </row>
    <row r="197" customFormat="false" ht="12.8" hidden="false" customHeight="false" outlineLevel="0" collapsed="false">
      <c r="B197" s="0" t="s">
        <v>1080</v>
      </c>
      <c r="C197" s="0" t="s">
        <v>1081</v>
      </c>
      <c r="D197" s="0" t="s">
        <v>1082</v>
      </c>
      <c r="H197" s="0" t="s">
        <v>1083</v>
      </c>
      <c r="K197" s="0" t="str">
        <f aca="false">"14.06.1713"</f>
        <v>14.06.1713</v>
      </c>
      <c r="M197" s="0" t="s">
        <v>1084</v>
      </c>
      <c r="N197" s="0" t="s">
        <v>395</v>
      </c>
      <c r="P197" s="0" t="s">
        <v>549</v>
      </c>
      <c r="Q197" s="0" t="s">
        <v>27</v>
      </c>
      <c r="T197" s="0" t="s">
        <v>1085</v>
      </c>
      <c r="U197" s="0" t="s">
        <v>1086</v>
      </c>
    </row>
    <row r="198" customFormat="false" ht="12.8" hidden="false" customHeight="false" outlineLevel="0" collapsed="false">
      <c r="C198" s="0" t="s">
        <v>1087</v>
      </c>
      <c r="H198" s="0" t="s">
        <v>1088</v>
      </c>
      <c r="K198" s="0" t="str">
        <f aca="false">"28.09.1755"</f>
        <v>28.09.1755</v>
      </c>
      <c r="N198" s="0" t="s">
        <v>154</v>
      </c>
      <c r="O198" s="0" t="s">
        <v>1089</v>
      </c>
      <c r="P198" s="0" t="s">
        <v>68</v>
      </c>
      <c r="Q198" s="0" t="s">
        <v>77</v>
      </c>
      <c r="T198" s="0" t="s">
        <v>1090</v>
      </c>
      <c r="U198" s="0" t="s">
        <v>1091</v>
      </c>
    </row>
    <row r="199" customFormat="false" ht="22.5" hidden="false" customHeight="false" outlineLevel="0" collapsed="false">
      <c r="C199" s="0" t="s">
        <v>1092</v>
      </c>
      <c r="D199" s="1" t="s">
        <v>1093</v>
      </c>
      <c r="H199" s="0" t="s">
        <v>1094</v>
      </c>
      <c r="K199" s="0" t="str">
        <f aca="false">"02.1607"</f>
        <v>02.1607</v>
      </c>
      <c r="P199" s="0" t="s">
        <v>549</v>
      </c>
      <c r="Q199" s="0" t="s">
        <v>27</v>
      </c>
      <c r="T199" s="0" t="s">
        <v>1095</v>
      </c>
      <c r="U199" s="0" t="s">
        <v>1096</v>
      </c>
    </row>
    <row r="200" customFormat="false" ht="12.8" hidden="false" customHeight="false" outlineLevel="0" collapsed="false">
      <c r="C200" s="0" t="s">
        <v>1097</v>
      </c>
      <c r="G200" s="0" t="s">
        <v>1098</v>
      </c>
      <c r="H200" s="0" t="s">
        <v>1099</v>
      </c>
      <c r="I200" s="0" t="str">
        <f aca="false">"03.08.1650"</f>
        <v>03.08.1650</v>
      </c>
      <c r="J200" s="0" t="str">
        <f aca="false">"04.08.1650"</f>
        <v>04.08.1650</v>
      </c>
      <c r="N200" s="0" t="s">
        <v>53</v>
      </c>
      <c r="P200" s="0" t="s">
        <v>68</v>
      </c>
      <c r="Q200" s="0" t="s">
        <v>77</v>
      </c>
      <c r="T200" s="0" t="s">
        <v>1100</v>
      </c>
      <c r="U200" s="0" t="s">
        <v>1101</v>
      </c>
    </row>
    <row r="201" customFormat="false" ht="12.8" hidden="false" customHeight="false" outlineLevel="0" collapsed="false">
      <c r="B201" s="0" t="s">
        <v>1080</v>
      </c>
      <c r="C201" s="0" t="s">
        <v>1102</v>
      </c>
      <c r="D201" s="0" t="s">
        <v>1103</v>
      </c>
      <c r="G201" s="0" t="s">
        <v>1104</v>
      </c>
      <c r="H201" s="0" t="s">
        <v>418</v>
      </c>
      <c r="I201" s="0" t="str">
        <f aca="false">"18.01.1651"</f>
        <v>18.01.1651</v>
      </c>
      <c r="J201" s="0" t="str">
        <f aca="false">"21.08.1651"</f>
        <v>21.08.1651</v>
      </c>
      <c r="P201" s="0" t="s">
        <v>549</v>
      </c>
      <c r="Q201" s="0" t="s">
        <v>27</v>
      </c>
      <c r="T201" s="0" t="s">
        <v>1105</v>
      </c>
      <c r="U201" s="0" t="s">
        <v>1106</v>
      </c>
    </row>
    <row r="202" customFormat="false" ht="12.8" hidden="false" customHeight="false" outlineLevel="0" collapsed="false">
      <c r="C202" s="0" t="s">
        <v>1107</v>
      </c>
      <c r="K202" s="0" t="str">
        <f aca="false">"04.08.1649"</f>
        <v>04.08.1649</v>
      </c>
      <c r="N202" s="0" t="s">
        <v>1108</v>
      </c>
      <c r="T202" s="0" t="s">
        <v>1109</v>
      </c>
      <c r="U202" s="0" t="s">
        <v>1110</v>
      </c>
    </row>
    <row r="203" customFormat="false" ht="12.8" hidden="false" customHeight="false" outlineLevel="0" collapsed="false">
      <c r="C203" s="0" t="s">
        <v>1111</v>
      </c>
      <c r="K203" s="0" t="str">
        <f aca="false">"04.08.1649"</f>
        <v>04.08.1649</v>
      </c>
      <c r="N203" s="0" t="s">
        <v>352</v>
      </c>
      <c r="T203" s="0" t="s">
        <v>1109</v>
      </c>
      <c r="U203" s="0" t="s">
        <v>1110</v>
      </c>
    </row>
    <row r="204" customFormat="false" ht="22.5" hidden="false" customHeight="false" outlineLevel="0" collapsed="false">
      <c r="C204" s="0" t="s">
        <v>1112</v>
      </c>
      <c r="T204" s="1" t="s">
        <v>1113</v>
      </c>
      <c r="U204" s="1" t="s">
        <v>1114</v>
      </c>
    </row>
    <row r="205" customFormat="false" ht="12.8" hidden="false" customHeight="false" outlineLevel="0" collapsed="false">
      <c r="C205" s="0" t="s">
        <v>1115</v>
      </c>
      <c r="H205" s="0" t="s">
        <v>1116</v>
      </c>
      <c r="K205" s="0" t="str">
        <f aca="false">"1616"</f>
        <v>1616</v>
      </c>
      <c r="L205" s="0" t="s">
        <v>1117</v>
      </c>
      <c r="N205" s="0" t="s">
        <v>57</v>
      </c>
      <c r="P205" s="0" t="s">
        <v>68</v>
      </c>
      <c r="Q205" s="0" t="s">
        <v>77</v>
      </c>
      <c r="T205" s="0" t="s">
        <v>1118</v>
      </c>
      <c r="U205" s="0" t="s">
        <v>1119</v>
      </c>
    </row>
    <row r="206" customFormat="false" ht="22.5" hidden="false" customHeight="false" outlineLevel="0" collapsed="false">
      <c r="A206" s="0" t="s">
        <v>88</v>
      </c>
      <c r="C206" s="0" t="s">
        <v>1120</v>
      </c>
      <c r="H206" s="0" t="s">
        <v>1121</v>
      </c>
      <c r="K206" s="0" t="str">
        <f aca="false">"21.07.1774"</f>
        <v>21.07.1774</v>
      </c>
      <c r="N206" s="0" t="s">
        <v>913</v>
      </c>
      <c r="O206" s="1" t="s">
        <v>1122</v>
      </c>
      <c r="P206" s="0" t="s">
        <v>1123</v>
      </c>
      <c r="S206" s="0" t="s">
        <v>28</v>
      </c>
      <c r="T206" s="0" t="s">
        <v>1124</v>
      </c>
      <c r="U206" s="0" t="s">
        <v>1125</v>
      </c>
    </row>
    <row r="207" customFormat="false" ht="22.5" hidden="false" customHeight="false" outlineLevel="0" collapsed="false">
      <c r="A207" s="0" t="s">
        <v>31</v>
      </c>
      <c r="C207" s="0" t="s">
        <v>1108</v>
      </c>
      <c r="D207" s="0" t="s">
        <v>1126</v>
      </c>
      <c r="F207" s="0" t="s">
        <v>1127</v>
      </c>
      <c r="K207" s="0" t="str">
        <f aca="false">"15.05.1648"</f>
        <v>15.05.1648</v>
      </c>
      <c r="N207" s="0" t="s">
        <v>107</v>
      </c>
      <c r="O207" s="1" t="s">
        <v>855</v>
      </c>
      <c r="P207" s="0" t="s">
        <v>68</v>
      </c>
      <c r="Q207" s="0" t="s">
        <v>27</v>
      </c>
      <c r="S207" s="0" t="s">
        <v>28</v>
      </c>
      <c r="V207" s="0" t="s">
        <v>1128</v>
      </c>
    </row>
    <row r="208" customFormat="false" ht="12.8" hidden="false" customHeight="false" outlineLevel="0" collapsed="false">
      <c r="C208" s="0" t="s">
        <v>1129</v>
      </c>
      <c r="K208" s="0" t="str">
        <f aca="false">"04.11.1714"</f>
        <v>04.11.1714</v>
      </c>
      <c r="P208" s="0" t="s">
        <v>1130</v>
      </c>
      <c r="T208" s="0" t="s">
        <v>1131</v>
      </c>
      <c r="U208" s="0" t="s">
        <v>1132</v>
      </c>
    </row>
    <row r="209" customFormat="false" ht="12.8" hidden="false" customHeight="false" outlineLevel="0" collapsed="false">
      <c r="C209" s="0" t="s">
        <v>1133</v>
      </c>
      <c r="G209" s="0" t="s">
        <v>1134</v>
      </c>
      <c r="H209" s="0" t="s">
        <v>1135</v>
      </c>
      <c r="K209" s="0" t="str">
        <f aca="false">"19.08.1650"</f>
        <v>19.08.1650</v>
      </c>
      <c r="N209" s="0" t="s">
        <v>53</v>
      </c>
      <c r="O209" s="0" t="s">
        <v>1136</v>
      </c>
      <c r="P209" s="0" t="s">
        <v>68</v>
      </c>
      <c r="Q209" s="0" t="s">
        <v>77</v>
      </c>
      <c r="T209" s="0" t="s">
        <v>1137</v>
      </c>
      <c r="U209" s="0" t="s">
        <v>1138</v>
      </c>
    </row>
    <row r="210" customFormat="false" ht="12.8" hidden="false" customHeight="false" outlineLevel="0" collapsed="false">
      <c r="C210" s="0" t="s">
        <v>1139</v>
      </c>
      <c r="H210" s="0" t="s">
        <v>1140</v>
      </c>
      <c r="K210" s="0" t="str">
        <f aca="false">"01.11.1653"</f>
        <v>01.11.1653</v>
      </c>
      <c r="P210" s="0" t="s">
        <v>549</v>
      </c>
      <c r="T210" s="0" t="s">
        <v>1141</v>
      </c>
      <c r="U210" s="0" t="s">
        <v>1142</v>
      </c>
    </row>
    <row r="211" customFormat="false" ht="54.35" hidden="false" customHeight="false" outlineLevel="0" collapsed="false">
      <c r="C211" s="0" t="s">
        <v>572</v>
      </c>
      <c r="K211" s="0" t="str">
        <f aca="false">"1630"</f>
        <v>1630</v>
      </c>
      <c r="N211" s="0" t="s">
        <v>63</v>
      </c>
      <c r="S211" s="0" t="s">
        <v>28</v>
      </c>
      <c r="T211" s="1" t="s">
        <v>1143</v>
      </c>
      <c r="U211" s="1" t="s">
        <v>1144</v>
      </c>
      <c r="V211" s="0" t="s">
        <v>1145</v>
      </c>
    </row>
    <row r="212" customFormat="false" ht="12.8" hidden="false" customHeight="false" outlineLevel="0" collapsed="false">
      <c r="A212" s="0" t="s">
        <v>174</v>
      </c>
      <c r="C212" s="0" t="s">
        <v>1146</v>
      </c>
      <c r="H212" s="0" t="s">
        <v>1147</v>
      </c>
      <c r="K212" s="0" t="str">
        <f aca="false">"10.05.1763"</f>
        <v>10.05.1763</v>
      </c>
      <c r="N212" s="0" t="s">
        <v>231</v>
      </c>
      <c r="T212" s="0" t="s">
        <v>1148</v>
      </c>
      <c r="U212" s="0" t="s">
        <v>1149</v>
      </c>
    </row>
    <row r="213" customFormat="false" ht="12.8" hidden="false" customHeight="false" outlineLevel="0" collapsed="false">
      <c r="A213" s="0" t="s">
        <v>174</v>
      </c>
      <c r="C213" s="0" t="s">
        <v>1150</v>
      </c>
      <c r="H213" s="0" t="s">
        <v>797</v>
      </c>
      <c r="K213" s="0" t="str">
        <f aca="false">"19.09.1763"</f>
        <v>19.09.1763</v>
      </c>
      <c r="N213" s="0" t="s">
        <v>231</v>
      </c>
      <c r="T213" s="0" t="s">
        <v>1151</v>
      </c>
      <c r="U213" s="0" t="s">
        <v>1152</v>
      </c>
    </row>
    <row r="214" customFormat="false" ht="22.5" hidden="false" customHeight="false" outlineLevel="0" collapsed="false">
      <c r="A214" s="0" t="s">
        <v>792</v>
      </c>
      <c r="C214" s="0" t="s">
        <v>1153</v>
      </c>
      <c r="H214" s="0" t="s">
        <v>1154</v>
      </c>
      <c r="K214" s="0" t="str">
        <f aca="false">"06.01.1763"</f>
        <v>06.01.1763</v>
      </c>
      <c r="N214" s="1" t="s">
        <v>1155</v>
      </c>
      <c r="T214" s="0" t="s">
        <v>1156</v>
      </c>
      <c r="U214" s="0" t="s">
        <v>1157</v>
      </c>
    </row>
    <row r="215" customFormat="false" ht="12.8" hidden="false" customHeight="false" outlineLevel="0" collapsed="false">
      <c r="A215" s="0" t="s">
        <v>174</v>
      </c>
      <c r="C215" s="0" t="s">
        <v>1158</v>
      </c>
      <c r="H215" s="0" t="s">
        <v>719</v>
      </c>
      <c r="K215" s="0" t="str">
        <f aca="false">"22.03.1763"</f>
        <v>22.03.1763</v>
      </c>
      <c r="N215" s="0" t="s">
        <v>231</v>
      </c>
      <c r="T215" s="0" t="s">
        <v>1159</v>
      </c>
      <c r="U215" s="0" t="s">
        <v>1160</v>
      </c>
    </row>
    <row r="216" customFormat="false" ht="12.8" hidden="false" customHeight="false" outlineLevel="0" collapsed="false">
      <c r="C216" s="0" t="s">
        <v>1161</v>
      </c>
      <c r="I216" s="0" t="str">
        <f aca="false">"1594"</f>
        <v>1594</v>
      </c>
      <c r="J216" s="0" t="str">
        <f aca="false">"1603"</f>
        <v>1603</v>
      </c>
      <c r="T216" s="0" t="s">
        <v>1162</v>
      </c>
      <c r="U216" s="0" t="s">
        <v>1163</v>
      </c>
    </row>
    <row r="217" customFormat="false" ht="12.8" hidden="false" customHeight="false" outlineLevel="0" collapsed="false">
      <c r="C217" s="0" t="s">
        <v>1164</v>
      </c>
      <c r="H217" s="0" t="s">
        <v>719</v>
      </c>
      <c r="K217" s="0" t="str">
        <f aca="false">"11.1628"</f>
        <v>11.1628</v>
      </c>
      <c r="N217" s="0" t="s">
        <v>57</v>
      </c>
      <c r="O217" s="0" t="s">
        <v>1165</v>
      </c>
      <c r="P217" s="0" t="s">
        <v>68</v>
      </c>
      <c r="Q217" s="0" t="s">
        <v>77</v>
      </c>
      <c r="S217" s="0" t="s">
        <v>28</v>
      </c>
      <c r="T217" s="0" t="s">
        <v>1166</v>
      </c>
      <c r="U217" s="0" t="s">
        <v>1167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LibreOffice/7.1.6.2.0$Linux_X86_64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dc:language>
  <cp:lastModifiedBy/>
  <cp:revision>0</cp:revision>
  <dc:subject/>
  <dc:title/>
</cp:coreProperties>
</file>