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halt"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<sst xmlns="http://schemas.openxmlformats.org/spreadsheetml/2006/main" count="9193" uniqueCount="4750">
  <si>
    <t xml:space="preserve">Art</t>
  </si>
  <si>
    <t xml:space="preserve">Titel</t>
  </si>
  <si>
    <t xml:space="preserve">Widmungsschreiber</t>
  </si>
  <si>
    <t xml:space="preserve">Widmungsempfänger</t>
  </si>
  <si>
    <t xml:space="preserve">Widmungsempfänger (Institution)</t>
  </si>
  <si>
    <t xml:space="preserve">Widmung Umfang</t>
  </si>
  <si>
    <t xml:space="preserve">Widmungsschreiber (Institution)</t>
  </si>
  <si>
    <t xml:space="preserve">Widmungsdatum</t>
  </si>
  <si>
    <t xml:space="preserve">Herstellungsort</t>
  </si>
  <si>
    <t xml:space="preserve">Auftraggeber</t>
  </si>
  <si>
    <t xml:space="preserve">Jahr Start</t>
  </si>
  <si>
    <t xml:space="preserve">Jahr Ende</t>
  </si>
  <si>
    <t xml:space="preserve">Verbales Datum</t>
  </si>
  <si>
    <t xml:space="preserve">Datum</t>
  </si>
  <si>
    <t xml:space="preserve">Auftraggeber (Institution)</t>
  </si>
  <si>
    <t xml:space="preserve">Anlass (Allgemein, Typ)</t>
  </si>
  <si>
    <t xml:space="preserve">Herstellername</t>
  </si>
  <si>
    <t xml:space="preserve">Herstellerrolle</t>
  </si>
  <si>
    <t xml:space="preserve">Inv.nr./Signatur zugehöriges Objekt</t>
  </si>
  <si>
    <t xml:space="preserve">Textform</t>
  </si>
  <si>
    <t xml:space="preserve">Sprache</t>
  </si>
  <si>
    <t xml:space="preserve">Motiv</t>
  </si>
  <si>
    <t xml:space="preserve">Dargestellte Person</t>
  </si>
  <si>
    <t xml:space="preserve">Interpretation Person</t>
  </si>
  <si>
    <t xml:space="preserve">Ereignis</t>
  </si>
  <si>
    <t xml:space="preserve">Ort/Gebiet des Wappens</t>
  </si>
  <si>
    <t xml:space="preserve">Ort/Region/Landschaft dargestellt/beschrieben</t>
  </si>
  <si>
    <t xml:space="preserve">Person des Wappens</t>
  </si>
  <si>
    <t xml:space="preserve">Familie des Wappens</t>
  </si>
  <si>
    <t xml:space="preserve">Literarischer Verweis</t>
  </si>
  <si>
    <t xml:space="preserve">Friedenstypus</t>
  </si>
  <si>
    <t xml:space="preserve">Lied vor der Predigt</t>
  </si>
  <si>
    <t xml:space="preserve">Kurztitel</t>
  </si>
  <si>
    <t xml:space="preserve">Seite, Nummer</t>
  </si>
  <si>
    <t xml:space="preserve">Lied nach der Predigt</t>
  </si>
  <si>
    <t xml:space="preserve">Perikope</t>
  </si>
  <si>
    <t xml:space="preserve">Person, die Predigt angeordnet hat</t>
  </si>
  <si>
    <t xml:space="preserve">Predigtdatum</t>
  </si>
  <si>
    <t xml:space="preserve">Predigtdatum, verbal</t>
  </si>
  <si>
    <t xml:space="preserve">Predigtort</t>
  </si>
  <si>
    <t xml:space="preserve">Territorium des Predigtortes</t>
  </si>
  <si>
    <t xml:space="preserve">Predigtstätte</t>
  </si>
  <si>
    <t xml:space="preserve">Gesamtzahl Stimmen</t>
  </si>
  <si>
    <t xml:space="preserve">Stimmen</t>
  </si>
  <si>
    <t xml:space="preserve">Instrumente (Name)</t>
  </si>
  <si>
    <t xml:space="preserve">Gesamtzahl Instrumente</t>
  </si>
  <si>
    <t xml:space="preserve">Instrument</t>
  </si>
  <si>
    <t xml:space="preserve">Anzahl</t>
  </si>
  <si>
    <t xml:space="preserve">Funktion</t>
  </si>
  <si>
    <t xml:space="preserve">Stimme</t>
  </si>
  <si>
    <t xml:space="preserve">Rolle</t>
  </si>
  <si>
    <t xml:space="preserve">Anzahl Arien</t>
  </si>
  <si>
    <t xml:space="preserve">Arie</t>
  </si>
  <si>
    <t xml:space="preserve">Tonart</t>
  </si>
  <si>
    <t xml:space="preserve">Tempo</t>
  </si>
  <si>
    <t xml:space="preserve">Erstaufführungsort</t>
  </si>
  <si>
    <t xml:space="preserve">Erstaufführungsdatum</t>
  </si>
  <si>
    <t xml:space="preserve">Erstaufführungsstätte</t>
  </si>
  <si>
    <t xml:space="preserve">Aufführungsort</t>
  </si>
  <si>
    <t xml:space="preserve">Aufführungsdatum</t>
  </si>
  <si>
    <t xml:space="preserve">Aufführungsstätte</t>
  </si>
  <si>
    <t xml:space="preserve">Gattung</t>
  </si>
  <si>
    <t xml:space="preserve">Seitenzahl</t>
  </si>
  <si>
    <t xml:space="preserve">Kommentar</t>
  </si>
  <si>
    <t xml:space="preserve">Anmerkungen</t>
  </si>
  <si>
    <t xml:space="preserve">Transkription</t>
  </si>
  <si>
    <t xml:space="preserve">Exzerpt</t>
  </si>
  <si>
    <t xml:space="preserve">To do</t>
  </si>
  <si>
    <t xml:space="preserve">Bild-URL</t>
  </si>
  <si>
    <t xml:space="preserve">Kantata</t>
  </si>
  <si>
    <t xml:space="preserve">I brindesi nell’occasione del lautissimo banchetto fatto in Roma dall’Eminentssimo Sig. Card. Antonio Barberino a i Ministri del Re Cattolico,</t>
  </si>
  <si>
    <t xml:space="preserve">Barberini, Antonio</t>
  </si>
  <si>
    <t xml:space="preserve">Monesio, Pietro Giovanni</t>
  </si>
  <si>
    <t xml:space="preserve">Verfasser</t>
  </si>
  <si>
    <t xml:space="preserve">ARCA VII 24_1</t>
  </si>
  <si>
    <t xml:space="preserve">Italienisch</t>
  </si>
  <si>
    <t xml:space="preserve">Pax (römische Personifikation)
Olivenzweig 
Ausrufung des Friedens
Diplomatie, Diplomat
Bankett einer vornehmen Gesellschaft</t>
  </si>
  <si>
    <t xml:space="preserve">
Ludwig XIV., Frankreich, König
</t>
  </si>
  <si>
    <t xml:space="preserve">Vertrag von Île des Faisans (Pyrenäenfrieden)</t>
  </si>
  <si>
    <t xml:space="preserve">Rom</t>
  </si>
  <si>
    <t xml:space="preserve">Palazzo Barberini</t>
  </si>
  <si>
    <t xml:space="preserve">http://friedensbilder.gnm.de/sites/default/files/1.tif
http://friedensbilder.gnm.de/sites/default/files/2.tif</t>
  </si>
  <si>
    <t xml:space="preserve">Musik</t>
  </si>
  <si>
    <t xml:space="preserve">Canticum eucharisticum. Pro Pace Facta Ann. 1697</t>
  </si>
  <si>
    <t xml:space="preserve">Straßburg</t>
  </si>
  <si>
    <t xml:space="preserve">Komponist</t>
  </si>
  <si>
    <t xml:space="preserve">ohne Signatur; alte Signatur N. A 293</t>
  </si>
  <si>
    <t xml:space="preserve">Latein</t>
  </si>
  <si>
    <t xml:space="preserve">Frieden durch Gott
Kriegsfolgen
Friedenssehnsucht
Bibel</t>
  </si>
  <si>
    <t xml:space="preserve">Friedensverträge von Rijswijk</t>
  </si>
  <si>
    <t xml:space="preserve">Altus
Cantus I
Cantus II
Tenor I
Tenor II
Bassus</t>
  </si>
  <si>
    <t xml:space="preserve">Violinen I. II
Flöte I. II
Bassoon
Orgel
Viola</t>
  </si>
  <si>
    <t xml:space="preserve">Motette</t>
  </si>
  <si>
    <t xml:space="preserve">Krucker 1995</t>
  </si>
  <si>
    <t xml:space="preserve">Quella pace gradita</t>
  </si>
  <si>
    <t xml:space="preserve">Scarlatti, Alessandro</t>
  </si>
  <si>
    <t xml:space="preserve">Hs 864_(2)</t>
  </si>
  <si>
    <t xml:space="preserve">Glück, glückliche Fügung; Ripa: Fato, Fortuna, Fortuna aurea, Fortuna buona, Fortuna pacifica overo clemente, Sorte
Idyllen, ländliche Szenen, arkadische Szenen
Frieden
Krieg
Personifikationen der Liebe</t>
  </si>
  <si>
    <t xml:space="preserve">Handels- und Schiffahrtsvertrag von Rijswijk</t>
  </si>
  <si>
    <t xml:space="preserve">Cantus</t>
  </si>
  <si>
    <t xml:space="preserve">Violine
Cello
Flöte</t>
  </si>
  <si>
    <t xml:space="preserve">Basso continuo</t>
  </si>
  <si>
    <t xml:space="preserve">Vera relatione delle feste fatte in Roma per la pubblicazione della Pace stabilita tra le due corone. Con le cerimonie fatte, et esatta descrizione del sontuoso apparato della Chiesa di S. Maria della Pace. Con un racconto delle fontioni delle due chiese nazionali</t>
  </si>
  <si>
    <t xml:space="preserve">Moneta, Francesco</t>
  </si>
  <si>
    <t xml:space="preserve">Drucker</t>
  </si>
  <si>
    <t xml:space="preserve">MISC. B. 1234.28</t>
  </si>
  <si>
    <t xml:space="preserve">Ausrufung des Friedens
Diplomatie, Diplomat
Freudenfeuer, Feuerwerk
Frieden
Fröhlichkeit, Heiterkeit
Friedensbotschaft 
diplomatische Schlichtung
Dankgebet</t>
  </si>
  <si>
    <t xml:space="preserve">Friedensfeier</t>
  </si>
  <si>
    <t xml:space="preserve">http://friedensbilder.gnm.de/sites/default/files/4.JPG</t>
  </si>
  <si>
    <t xml:space="preserve">Gl'avvisi d'amore / Amanti curiosi</t>
  </si>
  <si>
    <t xml:space="preserve">Grossi, Carlo</t>
  </si>
  <si>
    <t xml:space="preserve">MUSICA 377</t>
  </si>
  <si>
    <t xml:space="preserve">Diplomatie, Diplomat
Friedensverhandlungen
Händler, Gewerbetreibende, Kaufleute
Frieden
Krieg
Namen historischer Ereignisse und Situationen (REPUBBLICA DI VENEZIA)
politische Karikaturen und Satiren</t>
  </si>
  <si>
    <t xml:space="preserve">Frieden von Candia</t>
  </si>
  <si>
    <t xml:space="preserve">undefined</t>
  </si>
  <si>
    <t xml:space="preserve">Kantate</t>
  </si>
  <si>
    <t xml:space="preserve">Text</t>
  </si>
  <si>
    <t xml:space="preserve">Trostgedichte in Widerwertigkeit des Krieges</t>
  </si>
  <si>
    <t xml:space="preserve">Opitz, Martin</t>
  </si>
  <si>
    <t xml:space="preserve">Xb 6452</t>
  </si>
  <si>
    <t xml:space="preserve">Deutsch</t>
  </si>
  <si>
    <t xml:space="preserve">Kriegsfolgen</t>
  </si>
  <si>
    <t xml:space="preserve">Gedicht</t>
  </si>
  <si>
    <t xml:space="preserve">Aurnhammer 2008
Garber 2007
van Ingen 1998
Adam 1988
Wieland 2006
Fechner 2006</t>
  </si>
  <si>
    <t xml:space="preserve">711-729
23-46
347-364
75-85</t>
  </si>
  <si>
    <t xml:space="preserve">Opitz´Trostgedicht gilt als das größte politische Lehrgedicht des 17. Jahrhunderts und stellt eine "wahrhaft nationale Dichtung"[fn]van Ingen 1998, S.355.[/fn] dar. Geschrieben wurde es zwischen 1620 und 1621 in Jütland, wohin Opitz vor dem Krieg flüchten musste. Veröffentlicht wurde das Versepos aus politischen Umständen erst 1633. Das Werk ist eingeteilt in vier Bücher, die jeweils mit einer kurzen Inhaltsangabe beginnen. Diese Gliederung entspricht Vergils Georgica. Es wird deutlich, dass Opitz der reformierten Bewegung angehörte. Das im Alexandriner gefertigte Gedicht ruft zur religiösen Toleranz sowie gleichzeitig zum Festhalten an der protestantisch-calvinistischen Sache auf, indem es die Deutschen kollektiv anspricht.&amp;nbsp; Auch wenn der Text insgesamt keine namentliche Nennung von politischen Akteuren aufzeigt, so lassen sich doch Hinweise finden, die den spanischen König als einen „ein staatlich verordnetes Bekenntnis erzwingenden Tyrannen ins Visier"[fn]Garber 2007, S.37.[/fn] nehmen.Die Widmung an Ulrich von Dänemark liegt begründet in seiner Rolle für Schlesien. Die Stadt Breslau und die Piastenherzöge suchten nach der Schlacht von Lützen Schutz vor einer kaiserlicher Gegenoffensive bei Brandenburg, Sachsen und Schweden.Ulrich von Holstein war zu der Zeit Kommandeur einer sächsischen Regiments. Opitz, seit 1633 im Dienst der Piastenherzöge, verhandelte mit den protestantischen Befehlshabern.Garber 1984, S.116-163. – Aurnhammer 2008.&amp;nbsp;– van Ingen 1998, S.347-364. – Adam 1988, S.145.</t>
  </si>
  <si>
    <t xml:space="preserve">http://diglib.hab.de/drucke/xb-6452/00003.jpg</t>
  </si>
  <si>
    <t xml:space="preserve">Friedensrede</t>
  </si>
  <si>
    <t xml:space="preserve">Werder, Diederich von dem</t>
  </si>
  <si>
    <t xml:space="preserve">A: 171.42 Quod. (9)</t>
  </si>
  <si>
    <t xml:space="preserve">Eintracht (Concordia) als eine der sieben Gaben der Seele
güldner Frieden</t>
  </si>
  <si>
    <t xml:space="preserve">Prosadichtung</t>
  </si>
  <si>
    <t xml:space="preserve">http://diglib.hab.de/drucke/171-42-quod-9/00001.jpg</t>
  </si>
  <si>
    <t xml:space="preserve">Bild</t>
  </si>
  <si>
    <t xml:space="preserve">Nürnbergisches Denckwürdiges Freüden Fest, wegen deß Völlig-geschlossenen und daselbst einhellig Unterschriebenen Reichs-Friedens den 26/16 Junii jetzlauffenden 1650 Jahrs</t>
  </si>
  <si>
    <t xml:space="preserve">Nürnberg</t>
  </si>
  <si>
    <t xml:space="preserve">Haeberlin, Leonhard</t>
  </si>
  <si>
    <t xml:space="preserve">Zeichner</t>
  </si>
  <si>
    <t xml:space="preserve">SP 10579, Kapsel 1068</t>
  </si>
  <si>
    <t xml:space="preserve">Ausrufung des Friedens
Rathaus
Regenbogen
die Taube kehrt mit einem Ölzweig zurück
Burg, Schloß
Abreise eines Botschafters
Kanonenschüsse (militärischer Salut)
Musiker</t>
  </si>
  <si>
    <t xml:space="preserve">Unterzeichnung des schwedisch-kaiserlichen Hauptrezesses</t>
  </si>
  <si>
    <t xml:space="preserve">http://friedensbilder.gnm.de/sites/default/files/HB200_SP10579.tif</t>
  </si>
  <si>
    <t xml:space="preserve">200-Jahrfeier des Augsburger Reichs- und Religionsfriedens am 25. September 1755</t>
  </si>
  <si>
    <t xml:space="preserve">Säkularfeier</t>
  </si>
  <si>
    <t xml:space="preserve">Werner, Peter Paul</t>
  </si>
  <si>
    <t xml:space="preserve">Medailleur</t>
  </si>
  <si>
    <t xml:space="preserve">Med Colmar 83</t>
  </si>
  <si>
    <t xml:space="preserve">Vertragsdokument; Friedensvertrag (Pax Augusta)
Händereichen als Symbol für den Abschluss eines Vertrages
Bäume: Ölbaum
Friedensaltar
Ritterorden vom Goldenen Vlies - Insignien eines Ritterordens, z.B. Abzeichen, Kette (mit NAMEN des Ordens)
historische Person (mit NAMEN) - Porträt einer historischen Person</t>
  </si>
  <si>
    <t xml:space="preserve">Franz I., Heiliges Römisches Reich, Kaiser</t>
  </si>
  <si>
    <t xml:space="preserve">Zweihundertjahrfeier anlässlich des Augsburger Religionsfriedens, Nürnberg</t>
  </si>
  <si>
    <t xml:space="preserve">http://friedensbilder.gnm.de/sites/default/files/Med-Colmar83_01.tif
http://friedensbilder.gnm.de/sites/default/files/Med-Colmar83_04.tif</t>
  </si>
  <si>
    <t xml:space="preserve">Auf die Zweihundertjahrfeier der Confessio Augustana, Innenseite</t>
  </si>
  <si>
    <t xml:space="preserve">Augsburg</t>
  </si>
  <si>
    <t xml:space="preserve">Rogg, Gottfried</t>
  </si>
  <si>
    <t xml:space="preserve">Stecher</t>
  </si>
  <si>
    <t xml:space="preserve">HB 26676, Kapsel 1248a</t>
  </si>
  <si>
    <t xml:space="preserve">Confessio Augustana, Augsburger Konfession
Vertreibung Adams und Evas aus dem Paradies (Genesis 3:22-24)
besondere Darstellungsformen des hl. Paulus
besondere Darstellungsformen des Apostels Petrus
als Abraham die Hand erhebt, um Isaak zu töten, hält ihn ein Engel zurück
Petrus Mahnung an die Gemeinde</t>
  </si>
  <si>
    <t xml:space="preserve">Luther, Martin
Melanchthon, Philipp</t>
  </si>
  <si>
    <t xml:space="preserve">Zweihundertjahrfeier der Confessio Augustana, Augsburg</t>
  </si>
  <si>
    <t xml:space="preserve">Röm 10,4
I Petr 3,15
Gen 15,6
Gen 3,15</t>
  </si>
  <si>
    <t xml:space="preserve">http://friedensbilder.gnm.de/sites/default/files/HB26676_vs.tif
http://friedensbilder.gnm.de/sites/default/files/HB26676_Außenseite.tif</t>
  </si>
  <si>
    <t xml:space="preserve">Das Schwedische Friedens-Freudenmahl / </t>
  </si>
  <si>
    <t xml:space="preserve">zwischen 1649 und 1651</t>
  </si>
  <si>
    <t xml:space="preserve">Sandrart, Joachim von</t>
  </si>
  <si>
    <t xml:space="preserve">Vorlage</t>
  </si>
  <si>
    <t xml:space="preserve">IH245</t>
  </si>
  <si>
    <t xml:space="preserve">Rathaus
kultisches Mahl, Festmahl, Bankett, Gastmahl
Porträt, Selbstporträt eines Malers
weinspendender Löwe</t>
  </si>
  <si>
    <t xml:space="preserve">Piccolomini, Ottavio
Karl Gustav X., Schweden, König
Schlippenbach, Christoff Carl
Grundherr, Ulrich
Kress, Jobst Christoph
Sandrart, Joachim von</t>
  </si>
  <si>
    <t xml:space="preserve">Schwedisches Friedensmahl im Nürnberger Rathaussaal anlässlich der Unterzeichnung des Interimsrezesses 
Nürnberger Friedensexekutionskongress</t>
  </si>
  <si>
    <t xml:space="preserve">Friedensmahl</t>
  </si>
  <si>
    <t xml:space="preserve">http://www.gbv.de/durl/9cc44e8e-9234-480f-8d67-e938ea4e18b2?width=0
http://friedensbilder.gnm.de/sites/default/files/HB24660.tif</t>
  </si>
  <si>
    <t xml:space="preserve">Auf das Ende des Dreißigjährigen Krieges, Vorderseite</t>
  </si>
  <si>
    <t xml:space="preserve">Med 2446</t>
  </si>
  <si>
    <t xml:space="preserve">Pax (römische Personifikation)
Olivenzweig 
Zerbrochene Waffen/ Waffen am Boden
eine Hand aus den Wolken übergibt ein Friedenssymbol 
Soldat/Krieger
landwirtschaftliche Arbeitsgeräte
Palmzweig</t>
  </si>
  <si>
    <t xml:space="preserve">Westfälischer Friede</t>
  </si>
  <si>
    <t xml:space="preserve">Frieden als göttliche Gabe</t>
  </si>
  <si>
    <t xml:space="preserve">http://friedensbilder.gnm.de/sites/default/files/Med2446_vs.tif
http://friedensbilder.gnm.de/sites/default/files/Med2446_rs.tif
http://friedensbilder.gnm.de/sites/default/files/26239Mz_26239Mz_Rs.jpg</t>
  </si>
  <si>
    <t xml:space="preserve">Auf den vorläufigen Frieden von Aachen, Recto</t>
  </si>
  <si>
    <t xml:space="preserve">Den Haag</t>
  </si>
  <si>
    <t xml:space="preserve">Swinderen, Nicolaas van</t>
  </si>
  <si>
    <t xml:space="preserve">Orden und andere militärische Auszeichnungen
historische Person (mit NAMEN) - Porträt einer historischen Person</t>
  </si>
  <si>
    <t xml:space="preserve">Oranje-Nassau, Willem van</t>
  </si>
  <si>
    <t xml:space="preserve">Präliminarvertrag Frieden von Aachen 1748</t>
  </si>
  <si>
    <t xml:space="preserve">Il mondo in Pace. </t>
  </si>
  <si>
    <t xml:space="preserve">Pacieri, Giuseppe</t>
  </si>
  <si>
    <t xml:space="preserve">Rar. Libr. Orat. 17. Jh. 12</t>
  </si>
  <si>
    <t xml:space="preserve">Pax (römische Personifikation)
Olivenzweig 
Regenbogen
Discordia (römische Personifikation)
Augustus schließt die Tore des Janustempels; eventuell bringt er vor dem Tempel Opfer dar
Maria, Joseph und das neugeborene Christuskind (Geburt Christi)
göttliche Liebe
Friedensbotschaft </t>
  </si>
  <si>
    <t xml:space="preserve">Innozenz XI., Papst</t>
  </si>
  <si>
    <t xml:space="preserve">Großer Türkenkrieg</t>
  </si>
  <si>
    <t xml:space="preserve">Cantus I
Cantus II
Altus
Tenor
Bassus</t>
  </si>
  <si>
    <t xml:space="preserve">Discordia / Zwietracht
Pace /Frieden
Amor Divino / Göttliche Liebe
Testo
Mondo / Welt</t>
  </si>
  <si>
    <t xml:space="preserve">Palazzo Apostolico Vaticano</t>
  </si>
  <si>
    <t xml:space="preserve">http://friedensbilder.gnm.de/sites/default/files/bsb00049546_00001.jpg</t>
  </si>
  <si>
    <t xml:space="preserve">De Fabricatore, Aniello</t>
  </si>
  <si>
    <t xml:space="preserve">De la Cerda y Aragon, Luis Francisco</t>
  </si>
  <si>
    <t xml:space="preserve">Neapel</t>
  </si>
  <si>
    <t xml:space="preserve">Abschreiber</t>
  </si>
  <si>
    <t xml:space="preserve">74.C.16(3)</t>
  </si>
  <si>
    <t xml:space="preserve">Krieg und Frieden
Friede und Gerechtigkeit küssen sich (cf. Ps. 85:10)
Friedensfolgen
Mars
Kriegsfolgen
Astraea 
Janustempel
Frieden
Horn, Trompete, Kornett, Posaune, Tuba
Lyra, Leier, Zither, Psalterium
Zelus, Eifer</t>
  </si>
  <si>
    <t xml:space="preserve">De la Cerda y Aragon, Luis Francisco
</t>
  </si>
  <si>
    <t xml:space="preserve">Italien
Neapel
Osmanisches Reich</t>
  </si>
  <si>
    <t xml:space="preserve">Cantus I, Cantus II, Altus, Tenor, Bassus</t>
  </si>
  <si>
    <t xml:space="preserve">Tenor
Altus
Cantus I
Cantus II
Bassus</t>
  </si>
  <si>
    <t xml:space="preserve">Marte
Giustizia
Pace
Partenope
Zelo</t>
  </si>
  <si>
    <t xml:space="preserve">[04].01.1698</t>
  </si>
  <si>
    <t xml:space="preserve">http://friedensbilder.gnm.de/sites/default/files/74C16(3.tif</t>
  </si>
  <si>
    <t xml:space="preserve">Bergen, Anna Elisabeth
Harms, Johann Oswald</t>
  </si>
  <si>
    <t xml:space="preserve">Drucker
Verfasser</t>
  </si>
  <si>
    <t xml:space="preserve">Hist.Sax.C.147.m</t>
  </si>
  <si>
    <t xml:space="preserve">Jupiter als König des Himmels
Neptun als Beherrscher der Meere
Frieden
Horn, Trompete, Kornett, Posaune, Tuba
Hermes Logios, Merkur als Gott der Beredsamkeit bzw. Eloquenz</t>
  </si>
  <si>
    <t xml:space="preserve">Friedensverträge von Nijmegen</t>
  </si>
  <si>
    <t xml:space="preserve">Friedensfeste</t>
  </si>
  <si>
    <t xml:space="preserve">Dresden</t>
  </si>
  <si>
    <t xml:space="preserve">Le temple de la paix. </t>
  </si>
  <si>
    <t xml:space="preserve">Lully, Jean-Baptiste</t>
  </si>
  <si>
    <t xml:space="preserve">Ludwig XIV., Frankreich, König</t>
  </si>
  <si>
    <t xml:space="preserve">Schloss Fontainebleau</t>
  </si>
  <si>
    <t xml:space="preserve">Quinault, Philippe
Lully, Jean-Baptiste</t>
  </si>
  <si>
    <t xml:space="preserve">Verfasser
Komponist</t>
  </si>
  <si>
    <t xml:space="preserve">COMM 309 1</t>
  </si>
  <si>
    <t xml:space="preserve">Französisch</t>
  </si>
  <si>
    <t xml:space="preserve">Pax (römische Personifikation)
Frühling
Symbole, Allegorien des Friedens; Pax; Ripa: Pace
Segnungen des Friedens
Schrecken des Krieges, Kriegsgreuel
brüderliche Liebe
Friedenstempel
Nymphen (allgemein); Ripa: Ninfe in commune
musikalisches Fest
Chalumeau
Festlichkeiten</t>
  </si>
  <si>
    <t xml:space="preserve">Edikt von Fontainebleau</t>
  </si>
  <si>
    <t xml:space="preserve">Schloss Fontaineblau</t>
  </si>
  <si>
    <t xml:space="preserve">Ballet. Du temple de la Paix</t>
  </si>
  <si>
    <t xml:space="preserve">Ms 9</t>
  </si>
  <si>
    <t xml:space="preserve">continuo
Oboen
Violinen    
Flöte </t>
  </si>
  <si>
    <t xml:space="preserve">Cantus (6)
Altus (3)
Tenor (3)
Bassus (3)</t>
  </si>
  <si>
    <t xml:space="preserve">Germania O Vatterland, dein grose Schand, ist Gott doch nit verborgen</t>
  </si>
  <si>
    <t xml:space="preserve">Fabritius, Adam</t>
  </si>
  <si>
    <t xml:space="preserve"> Einbl. XI,3</t>
  </si>
  <si>
    <t xml:space="preserve">Frieden durch Gott</t>
  </si>
  <si>
    <t xml:space="preserve">Mt 8,23-27
Jes 45,7
Hos 14,4
Jak 5,16
Dan 9,5-6</t>
  </si>
  <si>
    <t xml:space="preserve">Flugblatt</t>
  </si>
  <si>
    <t xml:space="preserve">Harms 1983</t>
  </si>
  <si>
    <t xml:space="preserve">Das Flugblatt arbeitet mit dem Gleichnis vom Sturm auf hoher See (Mt 8,23-27), um das Geschehen im Heiligen Römischen Reich zu beklagen und die Hoffnung auf Rettungen durch die Gnade Gottes zu artikulieren. Abgebildet ist ein Segelschiff, welches sich auf bewegter See befindet. Umrahmt wird das Schiff von Zugwerkornamentik. Christus schläft im Bug, vor ihm kniet eine Gemeinde. Im Mastkorb sitzen ein alter und ein junger Mann, die Zitate an die Untenstehenden sprechen. Die Zitate stammen aus dem Alten und dem Neuen Testament. Gottvater ist in den Wolken über ihnen. Der Text des illustriereten Einblattdruckes befindet sich unterhalb des Schiffes und besteht aus drei Strophen. Beate Rattay deutet das Schiff in drei Richtungen: 1) als Schiff der Kirche, 2) als Schiff der Welt und 3) als Schiff der Buße nach Mt 8,23ff.[fn]Harms 1983, Nr.105.[/fn]&amp;nbsp;</t>
  </si>
  <si>
    <t xml:space="preserve">http://daten.digitale-sammlungen.de/~db/0010/bsb00100390/images/bsb00100390_00001.jpg</t>
  </si>
  <si>
    <t xml:space="preserve">La Pace e Partenope</t>
  </si>
  <si>
    <t xml:space="preserve">Caresana, Cristoforo</t>
  </si>
  <si>
    <t xml:space="preserve">AMCO MS 166.11</t>
  </si>
  <si>
    <t xml:space="preserve">Pax (römische Personifikation)
Olivenzweig 
Krieg und Frieden
Friedenssehnsucht
Januarius von Benevent, Bischof und Märtyrer; mögliche Attribute: Buch (mit zwei Phiolen mit Blut), Flammen
das Heilige Blut
Parthenope</t>
  </si>
  <si>
    <t xml:space="preserve">Spanischer Erbfolgekrieg </t>
  </si>
  <si>
    <t xml:space="preserve">Triumphwagen/ Welcher Ihrer Kays: Mayest:</t>
  </si>
  <si>
    <t xml:space="preserve">HB 24471, Kapsel 1220</t>
  </si>
  <si>
    <t xml:space="preserve">Gerechtigkeit, Justitia (Ripa: Giustitia divina), als eine der vier Kardinaltugenden
Eintracht (Concordia) als eine der sieben Gaben der Seele
Lorbeerkranz
edelmütiger Friede / Friedenszeit
Frieden durch politische Akteure
Cornucopia, Füllhorn
Überfluss
Wohlstand</t>
  </si>
  <si>
    <t xml:space="preserve">http://friedensbilder.gnm.de/sites/default/files/HB24471.tif</t>
  </si>
  <si>
    <t xml:space="preserve">Metastasio, Pietro
Predieri, Luca Antonio</t>
  </si>
  <si>
    <t xml:space="preserve">IV a</t>
  </si>
  <si>
    <t xml:space="preserve">Krieg und Frieden
Jupiter als König des Himmels
Discordia (römische Personifikation)
Concordia (römische Personifikation)
Fortuna (römische Personifikation)
die Geschichte von Dike (Astraea), Göttin der Gerechtigkeit und des Rechts - Leiden, Unglück
Versöhnlichkeit
Unnachgiebigkeit; Ripa: Rigore
Gerechtigkeit und Ungerechtigkeit
eine Figur, die eine Tugend repräsentiert, kämpft gegen ein Laster
Gericht von Astraea (Tribunale d'Astrea)
Astrea placata
spezifische Darstellungsformen, allegorische Darstellungsformen; Mars als Schutzgottheit
Minerva als Schutzgottheit</t>
  </si>
  <si>
    <t xml:space="preserve">Elisa</t>
  </si>
  <si>
    <t xml:space="preserve">Friedensvertrag von Belgrad, 1739
Frieden von Wien</t>
  </si>
  <si>
    <t xml:space="preserve">5 </t>
  </si>
  <si>
    <t xml:space="preserve">Giove
Astrea
Apollo
Clemenza
Rigore
</t>
  </si>
  <si>
    <t xml:space="preserve">Wien</t>
  </si>
  <si>
    <t xml:space="preserve">La pace fra Tolomeo e Seleuco, Musik</t>
  </si>
  <si>
    <t xml:space="preserve">Morselli, Adriano</t>
  </si>
  <si>
    <t xml:space="preserve">Schleswig Holstein, Friederich</t>
  </si>
  <si>
    <t xml:space="preserve">Morselli, Adriano
Pollarolo, Carlo Francesco</t>
  </si>
  <si>
    <t xml:space="preserve">Autor
Komponist</t>
  </si>
  <si>
    <t xml:space="preserve">Rar. Libr. Ven. 283</t>
  </si>
  <si>
    <t xml:space="preserve">Pax (römische Personifikation)
Olivenzweig 
Fortuna (römische Personifikation)
Apollo
diplomatische Verhandlungen, Konferenz
nicht-aggressive, freundliche oder neutrale Handlungen und Beziehungen Cupidos
Friedensbotschaft </t>
  </si>
  <si>
    <t xml:space="preserve">
Seleukos II. </t>
  </si>
  <si>
    <t xml:space="preserve">Pfälzischer Erbfolgekrieg
Großer Türkenkrieg</t>
  </si>
  <si>
    <t xml:space="preserve">Venedig</t>
  </si>
  <si>
    <t xml:space="preserve">http://friedensbilder.gnm.de/sites/default/files/bsb00048560_00001.jpg
http://friedensbilder.gnm.de/sites/default/files/bsb00048560_00003.jpg</t>
  </si>
  <si>
    <t xml:space="preserve">La clemenza d'Augusto</t>
  </si>
  <si>
    <t xml:space="preserve">De la Cerda Colonna, Lorenza</t>
  </si>
  <si>
    <t xml:space="preserve">Capece, Carlo Sigismondo</t>
  </si>
  <si>
    <t xml:space="preserve">35. 9.K.26.6</t>
  </si>
  <si>
    <t xml:space="preserve">Versöhnlichkeit
Augustus schließt die Tore des Janustempels; eventuell bringt er vor dem Tempel Opfer dar
diplomatische Schlichtung</t>
  </si>
  <si>
    <t xml:space="preserve">Handels- und Schiffahrtsvertrag von Rijswijk
Vertrag von Turin</t>
  </si>
  <si>
    <t xml:space="preserve">La clemenza d'Augusto. Partitur</t>
  </si>
  <si>
    <t xml:space="preserve">Colonna, Filippo Alessandro</t>
  </si>
  <si>
    <t xml:space="preserve">Pollarolo, Carlo Francesco
Luca, Severo de
Bononcini, Giovanni Maria</t>
  </si>
  <si>
    <t xml:space="preserve">M/2257</t>
  </si>
  <si>
    <t xml:space="preserve">Palazzo del Principe Ruspoli</t>
  </si>
  <si>
    <t xml:space="preserve">Triumphwagen des Friedens</t>
  </si>
  <si>
    <t xml:space="preserve">Haarlem</t>
  </si>
  <si>
    <t xml:space="preserve">Heemskerk, Maarten van</t>
  </si>
  <si>
    <t xml:space="preserve">RP-P-1963-175</t>
  </si>
  <si>
    <t xml:space="preserve">Triumphwagen
Symbole, Allegorien des Friedens; Pax; Ripa: Pace
Reichtum, Überfluß; Ripa: Opulenza, Richezza
Vereinbarung, Übereinkunft, Abkommen; Ripa: Concordia, Concordia insuperabile, Concordia militare, Concordia di Pace, Unione civile</t>
  </si>
  <si>
    <t xml:space="preserve">http://friedensbilder.gnm.de/sites/default/files/RP-P-1963-175.tif</t>
  </si>
  <si>
    <t xml:space="preserve">Lang-verlangte Friedens-Freude</t>
  </si>
  <si>
    <t xml:space="preserve">Müller, Johann Sigmund
Heemskerk, Maarten van</t>
  </si>
  <si>
    <t xml:space="preserve">Zeichner
Vorlage</t>
  </si>
  <si>
    <t xml:space="preserve">IH 241</t>
  </si>
  <si>
    <t xml:space="preserve">Concordia (römische Personifikation)
Triumphwagen
Säule als ein Symbol für ein sicheres Fundament; Festigkeit
pflügen
Krönung mit einem Lorbeerkranz
Ehrung eines Herrschers
Weisheit; Ripa: Sapienza, Sapienza humana, Sapienza vera
Gottesfurcht, pietas, timor Dei, als Teil der drei theologischen Tugenden</t>
  </si>
  <si>
    <t xml:space="preserve">http://friedensbilder.gnm.de/sites/default/files/HAB_IH_241.jpg
http://friedensbilder.gnm.de/sites/default/files/British_Library_C.161.f.1.(36)_72dpi.tif</t>
  </si>
  <si>
    <t xml:space="preserve">Astrea Der Gerechtigkeits-Göttin</t>
  </si>
  <si>
    <t xml:space="preserve">Scherffer, Wenzel</t>
  </si>
  <si>
    <t xml:space="preserve">Scherffer, Andreas
Millner, Melchior
Halman, Joachim-Augusto
Machnern, Matthias
Nußler, Martin
Gerhard, Martin
Lindner, Paul Christoph</t>
  </si>
  <si>
    <t xml:space="preserve">Brieg</t>
  </si>
  <si>
    <t xml:space="preserve">Hochzeit</t>
  </si>
  <si>
    <t xml:space="preserve">F8° 3934:6 (1)</t>
  </si>
  <si>
    <t xml:space="preserve">Gerechtigkeit, Justitia (Ripa: Giustitia divina), als eine der vier Kardinaltugenden
Jupiter als König des Himmels
güldner Frieden</t>
  </si>
  <si>
    <t xml:space="preserve">http://friedensbilder.gnm.de/sites/default/files/20160701075938.pdf
http://friedensbilder.gnm.de/sites/default/files/Scherffer_1.pdf
http://friedensbilder.gnm.de/sites/default/files/Gedicht_Beginn.jpg
http://friedensbilder.gnm.de/sites/default/files/505.tif
http://friedensbilder.gnm.de/sites/default/files/506.tif
http://friedensbilder.gnm.de/sites/default/files/507.tif</t>
  </si>
  <si>
    <t xml:space="preserve">Der Einigkeits-Göttin Concordia</t>
  </si>
  <si>
    <t xml:space="preserve">Scherffer, Andreas
Millner, Melchior
Machnern, Matthias
Nußler, Martin
Lindner, Paul Christoph
Gerhard, Martin</t>
  </si>
  <si>
    <t xml:space="preserve">F8° 3934:6 (2)</t>
  </si>
  <si>
    <t xml:space="preserve">Eintracht (Concordia) als eine der sieben Gaben der Seele
Apollo als Sonnengott, d.i. Sol (Helius), Titan
güldner Frieden</t>
  </si>
  <si>
    <t xml:space="preserve">Sarmatien
Oder</t>
  </si>
  <si>
    <t xml:space="preserve">http://friedensbilder.gnm.de/sites/default/files/20160701075840.pdf
http://friedensbilder.gnm.de/sites/default/files/447.tif
http://friedensbilder.gnm.de/sites/default/files/448.tif
http://friedensbilder.gnm.de/sites/default/files/449.tif
http://friedensbilder.gnm.de/sites/default/files/450.tif
http://friedensbilder.gnm.de/sites/default/files/451.tif
http://friedensbilder.gnm.de/sites/default/files/452.tif</t>
  </si>
  <si>
    <t xml:space="preserve">Liebet Friede</t>
  </si>
  <si>
    <t xml:space="preserve">Tscherning, Andreas</t>
  </si>
  <si>
    <t xml:space="preserve">Löwenstein, Matthäus Appeles von</t>
  </si>
  <si>
    <t xml:space="preserve">Rostock</t>
  </si>
  <si>
    <t xml:space="preserve">Xb 1835 (1)</t>
  </si>
  <si>
    <t xml:space="preserve">Frieden durch Gott
ewig
Krieg vs. Frieden</t>
  </si>
  <si>
    <t xml:space="preserve">Trochaische Hochzeit-Ode</t>
  </si>
  <si>
    <t xml:space="preserve">Seidel, Johann
Hussang, Johann
Herman, Caspar</t>
  </si>
  <si>
    <t xml:space="preserve">Brieger Stadträte</t>
  </si>
  <si>
    <t xml:space="preserve">F8° 3934:6 (3)</t>
  </si>
  <si>
    <t xml:space="preserve">Mars
Venus
Friedenssehnsucht
güldner Frieden</t>
  </si>
  <si>
    <t xml:space="preserve">Osnabrück
Münster</t>
  </si>
  <si>
    <t xml:space="preserve">Ode</t>
  </si>
  <si>
    <t xml:space="preserve">http://friedensbilder.gnm.de/sites/default/files/20160701080010.pdf
http://friedensbilder.gnm.de/sites/default/files/632.tif
http://friedensbilder.gnm.de/sites/default/files/633.tif
http://friedensbilder.gnm.de/sites/default/files/634.tif
http://friedensbilder.gnm.de/sites/default/files/635.tif</t>
  </si>
  <si>
    <t xml:space="preserve">Abbildung deß hocherwünschten Teutschen Friedens </t>
  </si>
  <si>
    <t xml:space="preserve">Einbl. YA 8160 gr</t>
  </si>
  <si>
    <t xml:space="preserve">Frieden durch Gott
Eintracht (Concordia) als eine der sieben Gaben der Seele
Frieden und Wohlstand; Pax et Abundantia
Ruhe; Ripa: Quiete
Früchte des Friedens
Greifvögel: Adler</t>
  </si>
  <si>
    <t xml:space="preserve">Breuer 2002</t>
  </si>
  <si>
    <t xml:space="preserve">S. 338</t>
  </si>
  <si>
    <t xml:space="preserve">Der Text bezieht sich direkt auf die Abbildung. Durch Nummerierungen im Bild werden die einzelnen Bedeutungen im Text eindeutig der graphischen Darstellung zugeordnet. Zu Beginn findet sich ein Stoßseufzer, abgeschlossen wird der Text durch ein längeres Gebet.Breuer 2002, S.338.FB</t>
  </si>
  <si>
    <t xml:space="preserve">http://www.gbv.de/durl/db59766a-0f3e-4611-815a-8778ced7c3cc?width=0</t>
  </si>
  <si>
    <t xml:space="preserve">Ecloga oder Gespräch zweyer Hirten nemlichen des Damons und Coridons vom Krieg und Friede. Gehalten zwischen etlichen Eichen im Jahr 1639.</t>
  </si>
  <si>
    <t xml:space="preserve">202.79 Quod. (42) </t>
  </si>
  <si>
    <t xml:space="preserve">Gespräch</t>
  </si>
  <si>
    <t xml:space="preserve">Krieg und Frieden
Kriegsfolgen</t>
  </si>
  <si>
    <t xml:space="preserve">Damon 
Cordion</t>
  </si>
  <si>
    <t xml:space="preserve">Schäferdichtung</t>
  </si>
  <si>
    <t xml:space="preserve">http://diglib.hab.de/drucke/202-79-quod-42/00000003.gif</t>
  </si>
  <si>
    <t xml:space="preserve">Frieden-Seufftzer:  Daß der rechte Frieden-Gott uns den langgewündschten güldenen Religion und Prophan-Frieden geben wolle </t>
  </si>
  <si>
    <t xml:space="preserve">Q: 153.2° Helmst. (51)</t>
  </si>
  <si>
    <t xml:space="preserve">Akrostichon</t>
  </si>
  <si>
    <t xml:space="preserve">Religionsfrieden
Prophanfrieden
güldner Friede</t>
  </si>
  <si>
    <t xml:space="preserve">Der Text weist einige sprachliche Besonderheiten auf, die zur Vermittlung der Botschaft (Friedenssehnsucht) beitragen. So wird im Text nicht ein einziges Mal das Wort Krieg verwendet. Stattdessen wird dem Frieden der Unfrieden entgegengestellt. Außerdem kann in jedem Vers das Wort Fried(en) ausgemacht werden, ob als Begriff selber oder in Zusammensetzung (siehe Unfrieden). Frieden wird dabei immer in Versalien geschrieben.&amp;nbsp;</t>
  </si>
  <si>
    <t xml:space="preserve">Profanfrieden: Bezeichnung des Ewigen Reichslandfriedens von 1495; die Verbindung von Profan- und Religionsfrieden umfaßt mit dem Reichsabschied von Augsburg 1555 die wichtigsten Friedenseinungen als Reichsgrundgesetze[fn]DRW[/fn]</t>
  </si>
  <si>
    <t xml:space="preserve">http://friedensbilder.gnm.de/sites/default/files/titelblatt_3.tif</t>
  </si>
  <si>
    <t xml:space="preserve">Friedens-Freude. Krieges-Leid </t>
  </si>
  <si>
    <t xml:space="preserve">Einbl. YA 8248 m</t>
  </si>
  <si>
    <t xml:space="preserve">Bäume: Ölbaum
Frieden durch Gott
Gerechtigkeit, Justitia (Ripa: Giustitia divina), als eine der vier Kardinaltugenden
Kriegsfolgen
güldner Frieden
Irene (Eirene)
Friedenstaube
Frömmigkeit als Teil der drei theologischen Tugenden
Wohlstand</t>
  </si>
  <si>
    <t xml:space="preserve">339-340</t>
  </si>
  <si>
    <t xml:space="preserve">Der Text ist zweigeteilt und beschreibt jeweils Frieden und Krieg. Durch die Zweiteilung, die sowohl durch die äußere Form (zwei Spalten) sichtbar ist, als auch im Inhalt des Textes angewendet wird (erst kommt die Beschreibung des Friedens, dann die des Krieges), wird der Gegensatz zwischen Krieg und Frieden verdeutlicht und der Frieden dadurch in seiner Bedeutung noch erhöht.Aufgrund des Ausrufes am Ende des Abschnitts zum Frieden kann eventuell davon ausgegangen werden, dass das Flugblatt anlässlich von Neujahr angefertigt wurde.</t>
  </si>
  <si>
    <t xml:space="preserve">http://friedensbilder.gnm.de/sites/default/files/1_620691A_001.jpg</t>
  </si>
  <si>
    <t xml:space="preserve">Friedens-Herold: welchen bey dem von ... Rath der Stadt Halle in Sachsen/ am XVI. Wintermonats absonderlich angestelltem Friedens-Danck-Fest/ in der Schul-kirchen daselbst öffentlich in deutsch-gebundener Rede fürgestellet und auf begehren in druck geben M. Friederich Cahlenus/ Käyserl. Poët und Con-Rector.</t>
  </si>
  <si>
    <t xml:space="preserve">Kramer-Innung Halle
Rat der Stadt Halle/Saale</t>
  </si>
  <si>
    <t xml:space="preserve">Fest</t>
  </si>
  <si>
    <t xml:space="preserve">Cahlenus, Friedrich</t>
  </si>
  <si>
    <t xml:space="preserve">8 P GERM II, 8581</t>
  </si>
  <si>
    <t xml:space="preserve">Frieden durch Gott
Gerechtigkeit, Justitia (Ripa: Giustitia divina), als eine der vier Kardinaltugenden
Frühling
Ruhe; Ripa: Quiete
güldner Frieden
Irene (Eirene)
Licht
Herold
Friedenssonne
Michas Prophezeiung von den Schwertern, die in Pflugscharen, und von den Speeren, die in Winzermesser umgewandelt werden</t>
  </si>
  <si>
    <t xml:space="preserve">Tilly, Jean T'Serclaes de
Pappenheim, Gottfried Heinrich zu
Holk, Heinrich von
</t>
  </si>
  <si>
    <t xml:space="preserve">Dankfest in Halle/Saale</t>
  </si>
  <si>
    <t xml:space="preserve">Mecklenburg
Schlesien
Sachsen
Brandenburg
Braunschweig-Lüneburg
Franken
Schwaben
Meißen</t>
  </si>
  <si>
    <t xml:space="preserve">Jes 11,6-8</t>
  </si>
  <si>
    <t xml:space="preserve">Tierfrieden</t>
  </si>
  <si>
    <t xml:space="preserve">Der Begriff Herold stammt ursprünglich aus dem militärischen Bereich. Im Mittelalter hatte der Herold bei Turnieren die Aufsicht über den Hergang und die Teilnehmer. Im Zuge dessen galt er als ausgezeichneter Wappenkenner. Darüber hinaus war er für die Vergabe und Prüfung von Wappen zuständig. In der Frühen Neuzeit entwickelte sich seine Aufgabe zu einem kaiserlichen oder herrschaftlichen Amt, wobei der Fokus auf der Aufgabe als Ausrufer und Nachrichtenüberbringer lag. Im Krieg wurde der Herold eingesetzt, um auswärtige Potentaten oder den Gegner über Verhandlungen oder andere Ereignisse (z.B. Friedensschlüsse) zu unterrichten. Aus diesem Grund genoss er gewisse Neutralität, die ihm das gefahrenlose Überbringen von Botschaften ermöglichte. Der Herold wird als vornehme Person beschrieben. [fn]Vgl. Zedler, Bd.12.[/fn] Ähnlich des Postreiters bedient sich der Begriff des Friedensherold der Aufgabe der Nachrichtenvermittlung und öffentlichen Bekanntgabe des Friedens. Die Figur findet sich in den Friedensdichtungen immer wieder, wobei dabei direkt auf die Verkündigung bzw. die Ausrufungssituation des kürzlich geschlossenen Friedens Bezug genommen wird. Der Herold hatte, so Faulstein, vermutlich eine wichtige Rolle in der bürgerlichen Medienkultur der Frühen Neuzeit. Es galt als Sprachrohr der Orbigkeit.[fn]Faulstich 2002, S.41ff[/fn]</t>
  </si>
  <si>
    <t xml:space="preserve">1-60 Einleitung60-212 Kriegszustand212-258 Zustände auf dem Land259-296 Stadtbelagerung beschrieben320-440 Zustände in Halle441-516 Passage zu Magdeburg517-568 Ansprache HRRab 567 Beschreibung Frieden653-708 Lob Gottes für Frieden</t>
  </si>
  <si>
    <t xml:space="preserve">http://friedensbilder.gnm.de/sites/default/files/Friedens-Herold.jpg
http://friedensbilder.gnm.de/sites/default/files/bsb00000374_00915.pdf
http://friedensbilder.gnm.de/sites/default/files/bsb00000374_00917.pdf
http://friedensbilder.gnm.de/sites/default/files/bsb00000374_00916.pdf</t>
  </si>
  <si>
    <t xml:space="preserve">Friedens-Triumph Wegen der Vergleichung Die Durch Gottes Gnad/ und Zuthun Vieler Christlicher Könige/ Fürsten und Stände/ darzu verordneten Herrn Abgesandten.</t>
  </si>
  <si>
    <t xml:space="preserve">Xb 9350</t>
  </si>
  <si>
    <t xml:space="preserve">Frieden durch Gott
Frieden und Wohlstand; Pax et Abundantia
Mars
güldner Frieden</t>
  </si>
  <si>
    <t xml:space="preserve">Vertrag von Stuhmsdorf</t>
  </si>
  <si>
    <t xml:space="preserve">Neuer Auß Münster vom 25. deß Weinmonats im Jahr 1648. abgefertigter Freud- und Friedenbringender Postreuter</t>
  </si>
  <si>
    <t xml:space="preserve">HB 711, Kapsel 1248</t>
  </si>
  <si>
    <t xml:space="preserve">Olivenzweig 
Zerbrochene Waffen/ Waffen am Boden
Fama als Überbringerin der Friedensbotschaft
Briefträger, Postbote
Brief, Briefumschlag
Merkur</t>
  </si>
  <si>
    <t xml:space="preserve">Heiliges Römisches Reich</t>
  </si>
  <si>
    <t xml:space="preserve">Stockholm
Paris
Wien</t>
  </si>
  <si>
    <t xml:space="preserve">http://friedensbilder.gnm.de/sites/default/files/HB711_01_0.tif</t>
  </si>
  <si>
    <t xml:space="preserve">Friedensverhandlungen zwischen Spanien und den niederländischen Generalstaaten</t>
  </si>
  <si>
    <t xml:space="preserve">um 1608</t>
  </si>
  <si>
    <t xml:space="preserve">Haen, Willem de</t>
  </si>
  <si>
    <t xml:space="preserve">HB 19102, Kapsel 1313</t>
  </si>
  <si>
    <t xml:space="preserve">Pax (römische Personifikation)
Mars
Gerechtigkeit und Friede werden sich küssen (Buch der Psalmen)
Triumphwagen
Cornucopia, Füllhorn
Personifikationen von Ländern, Nationen, Staaten, Gebieten etc. (mit NAMEN)
Jesajas Prophezeiung von den Schwertern, die in Pflugscharen umgeschmiedet werden
Justitia (römische Personifikation)
Die vier Töchter Gottes</t>
  </si>
  <si>
    <t xml:space="preserve">Waffenstillstand zwischen Spanien und den niederländischen Generalstaaten </t>
  </si>
  <si>
    <t xml:space="preserve">Antwerpen</t>
  </si>
  <si>
    <t xml:space="preserve">http://friedensbilder.gnm.de/sites/default/files/HB19102_.tif</t>
  </si>
  <si>
    <t xml:space="preserve">Friedenswunsch Dem  Durchleuchtigen und Hochgebornen Fürsten und Herren/ Herrn Augusto, Hertzogen zu Braunschweig und Lüneburg/ [et]c. Zum Hochverhofften Glücklichen Eingange deß 1642. Jahres Unterthänigst überreichet</t>
  </si>
  <si>
    <t xml:space="preserve">Schottel, Justus Georg</t>
  </si>
  <si>
    <t xml:space="preserve">Braunschweig</t>
  </si>
  <si>
    <t xml:space="preserve">H: Q 163.2° Helmst. (186)</t>
  </si>
  <si>
    <t xml:space="preserve">Gelegenheitsgedicht</t>
  </si>
  <si>
    <t xml:space="preserve">Gerechtigkeit, Justitia (Ripa: Giustitia divina), als eine der vier Kardinaltugenden
Eintracht (Concordia) als eine der sieben Gaben der Seele
Frühling
güldner Frieden
Pluto als König der Unterwelt
Astraea 
Wohlstand</t>
  </si>
  <si>
    <t xml:space="preserve">Friede von Goslar</t>
  </si>
  <si>
    <t xml:space="preserve">Harz </t>
  </si>
  <si>
    <t xml:space="preserve">http://diglib.hab.de/drucke/g-3-a-25/g-3-a-25.jpg</t>
  </si>
  <si>
    <t xml:space="preserve">Hertzliche Glückwunschunge zur Friedmachung deß löblichen Hauses Sachsen und Brandenburg</t>
  </si>
  <si>
    <t xml:space="preserve">Taubmann, Friedrich</t>
  </si>
  <si>
    <t xml:space="preserve">H: T 611.4° Helmst. (4)</t>
  </si>
  <si>
    <t xml:space="preserve">Frieden durch Gott
Eintracht (Concordia) als eine der sieben Gaben der Seele
güldner Frieden
Lichtmetaphorik</t>
  </si>
  <si>
    <t xml:space="preserve">Jüterboger Vergleich</t>
  </si>
  <si>
    <t xml:space="preserve">Ps 118,23
Ps 133</t>
  </si>
  <si>
    <t xml:space="preserve">http://diglib.hab.de/drucke/t-611-4f-helmst-4/00001.jpg</t>
  </si>
  <si>
    <t xml:space="preserve">Lob-Gesang/  Uber den nun viel Jahr hero von so vieler Tausend Christen Seelen geseufftzeten! </t>
  </si>
  <si>
    <t xml:space="preserve">Reich, Johann</t>
  </si>
  <si>
    <t xml:space="preserve">N 8.2° Helmst. (19)</t>
  </si>
  <si>
    <t xml:space="preserve">Frieden durch Gott
Frühling
Gerechtigkeit und Friede werden sich küssen (Buch der Psalmen)
güldner Frieden
Licht</t>
  </si>
  <si>
    <t xml:space="preserve">Münster
Osnabrück</t>
  </si>
  <si>
    <t xml:space="preserve">öffentlicher Friede
privater Friede</t>
  </si>
  <si>
    <t xml:space="preserve">http://www.gbv.de/durl/597ccf33-9787-48bf-8440-536abc82b4b2?width=0</t>
  </si>
  <si>
    <t xml:space="preserve">Neu erfundenes Freudenspiel genandt Friedens Sieg</t>
  </si>
  <si>
    <t xml:space="preserve">Anna Sophie, Braunschweig-Lüneburg, Herzogin</t>
  </si>
  <si>
    <t xml:space="preserve">Wolfenbüttel</t>
  </si>
  <si>
    <t xml:space="preserve">öffentliche Aufführung</t>
  </si>
  <si>
    <t xml:space="preserve">M: Lo 6992</t>
  </si>
  <si>
    <t xml:space="preserve">Gerechtigkeit, Justitia (Ripa: Giustitia divina), als eine der vier Kardinaltugenden
Eintracht (Concordia) als eine der sieben Gaben der Seele
Mars
güldner Frieden
Ceres als Schutzgottheit des Ackerbaus
Merkur
Cupido</t>
  </si>
  <si>
    <t xml:space="preserve">Bolderian
Arminius</t>
  </si>
  <si>
    <t xml:space="preserve">Friedensspiel</t>
  </si>
  <si>
    <t xml:space="preserve">van Ingen 1998
Roloff 2010</t>
  </si>
  <si>
    <t xml:space="preserve">360
147-172</t>
  </si>
  <si>
    <t xml:space="preserve">Friedensspiel stellt&amp;nbsp; Kriegsituation der Sprache (Sprachkrieg) und reale Kriegsituation nebeneinander, Land und Sprache sind überfremdet, daher müssen die alten deutschen Helden Henricus Auceps (Heinrich I.) und Harminis (Arminius)&amp;nbsp; auftreten und die deutsche Sprache verteidigen.</t>
  </si>
  <si>
    <t xml:space="preserve">http://diglib.hab.de/drucke/lo6992/00003.jpg
http://friedensbilder.gnm.de/sites/default/files/Schottel.jpg</t>
  </si>
  <si>
    <t xml:space="preserve">Bildinformation</t>
  </si>
  <si>
    <t xml:space="preserve">Auf den Frieden von Breslau, Rückseite</t>
  </si>
  <si>
    <t xml:space="preserve">Vestner, Andreas</t>
  </si>
  <si>
    <t xml:space="preserve">Med 1293</t>
  </si>
  <si>
    <t xml:space="preserve">Palmzweig
Tropaion: Siegeszeichen oder Siegesdenkmal mit Beutewaffen
Bekrönung des Siegers mit Lorbeer
Herkules
Ölzweig
Stadtansicht (allgemein); Vedute
Engel als Überbringer der Friedensbotschaft
Amoretten, Putten; amores, amoretti, putti</t>
  </si>
  <si>
    <t xml:space="preserve">Friedenspräliminarien von Breslau</t>
  </si>
  <si>
    <t xml:space="preserve">Breslau</t>
  </si>
  <si>
    <t xml:space="preserve">http://friedensbilder.gnm.de/sites/default/files/Med1293_vs.tif
http://friedensbilder.gnm.de/sites/default/files/Med1293_rs.tif</t>
  </si>
  <si>
    <t xml:space="preserve">Auf den Frieden von Hubertusburg, Vorderseite</t>
  </si>
  <si>
    <t xml:space="preserve">Med 2616</t>
  </si>
  <si>
    <t xml:space="preserve">Burg, Schloß
Fama als Überbringerin der Friedensbotschaft</t>
  </si>
  <si>
    <t xml:space="preserve">Friedensvertrag von Hubertusburg</t>
  </si>
  <si>
    <t xml:space="preserve">Schloss Hubertusburg</t>
  </si>
  <si>
    <t xml:space="preserve">Herrscherlob</t>
  </si>
  <si>
    <t xml:space="preserve">http://friedensbilder.gnm.de/sites/default/files/Med2616_vs.tif
http://friedensbilder.gnm.de/sites/default/files/Med2616_rs.tif</t>
  </si>
  <si>
    <t xml:space="preserve">Außmusterung Des Calvinischen Syncretismi</t>
  </si>
  <si>
    <t xml:space="preserve">Georg Rudolf, Schlesien-Liegnitz-Brieg, Herzog</t>
  </si>
  <si>
    <t xml:space="preserve">Liegnitz</t>
  </si>
  <si>
    <t xml:space="preserve">Heidenreich, Jacob</t>
  </si>
  <si>
    <t xml:space="preserve">Zweihundertjahrfeier der Confessio Augustana</t>
  </si>
  <si>
    <t xml:space="preserve">Mt 10,12</t>
  </si>
  <si>
    <t xml:space="preserve">Fest des Hl. Bartholomäus</t>
  </si>
  <si>
    <t xml:space="preserve">Herzogtum Schlesien</t>
  </si>
  <si>
    <t xml:space="preserve">Stiftskirche St. Johannis, Liegnitz</t>
  </si>
  <si>
    <t xml:space="preserve">Streitpredigt</t>
  </si>
  <si>
    <t xml:space="preserve">Eucharisticarum Trias Secunda</t>
  </si>
  <si>
    <t xml:space="preserve">Alard, Wilhelm</t>
  </si>
  <si>
    <t xml:space="preserve">Krempe</t>
  </si>
  <si>
    <t xml:space="preserve">241.9 Theol. (1.2)</t>
  </si>
  <si>
    <t xml:space="preserve">Predigt</t>
  </si>
  <si>
    <t xml:space="preserve">Jes 12,1-3</t>
  </si>
  <si>
    <t xml:space="preserve">Holstein</t>
  </si>
  <si>
    <t xml:space="preserve">Friedenspredigt</t>
  </si>
  <si>
    <t xml:space="preserve">http://friedensbilder.gnm.de/sites/default/files/Alard.jpg</t>
  </si>
  <si>
    <t xml:space="preserve">Die schönsten 7. Friedens-Schätze/ Damit der Allerhöchste nach so lang- und sehnlich-gehoffter ... Friedens-Hoffnung </t>
  </si>
  <si>
    <t xml:space="preserve">Torgau</t>
  </si>
  <si>
    <t xml:space="preserve">Rinckart, Martin</t>
  </si>
  <si>
    <t xml:space="preserve">Pon Za 575 b/2, QK</t>
  </si>
  <si>
    <t xml:space="preserve">Frieden durch Gott
Eintracht (Concordia) als eine der sieben Gaben der Seele
Mars
Friedensfürst
Friedensschatz
Wohlstand</t>
  </si>
  <si>
    <t xml:space="preserve">Innozenz X., Papst</t>
  </si>
  <si>
    <t xml:space="preserve">Lk 2
Jes 9,5</t>
  </si>
  <si>
    <t xml:space="preserve">Gottesfrieden
Kirchenfrieden
Reichsfrieden
Burgfrieden
Landfrieden
Hausfrieden
Bettfrieden</t>
  </si>
  <si>
    <t xml:space="preserve">Schmidt-Voges 2008</t>
  </si>
  <si>
    <t xml:space="preserve">S. 71-77</t>
  </si>
  <si>
    <t xml:space="preserve">In dem Gedicht werden sieben verschiedene Friedenstypen beschrieben: Gottesfrieden, Kirchenfrieden, Reichsfrieden, Burgfrieden, Landfrieden, Hausfrieden und Bettfrieden. Die Unterscheidung in verschiedene Friedensarten ist bereits aus dem Mittelalter bekannt. Hier unterschied man zwischen Landfrieden, Gottesfrieden und Königsfrieden.Gottesfrieden: Sonderfrieden durch Bischöfe, später auch weltliche HerrscherBurgfrieden: Regelung des Zusammenlebens auf einer Burg, in einer Stadt oder in einem KlosterHausfrieden: Recht eines Hauseigentümers auf Frieden gegen Störungen von Außen[fn]HRG[/fn]</t>
  </si>
  <si>
    <t xml:space="preserve">http://friedensbilder.gnm.de/sites/default/files/Rinckart.jpg</t>
  </si>
  <si>
    <t xml:space="preserve">Glückwünschung An deß Heiligen Römischen Reichs hochberühmte Stadt Nurnberg/ Als in derselben die Friedenshandlungen glücklich fortgesetzet worden/ Einem Edlen und Hochweisen Raht daselbst Unterthänigst übergeben Von Johanne Ceropoeo</t>
  </si>
  <si>
    <t xml:space="preserve">Klaj, Johann</t>
  </si>
  <si>
    <t xml:space="preserve">Ebl. 20.020</t>
  </si>
  <si>
    <t xml:space="preserve">deutscher Frieden
Glück, Glückseligkeit</t>
  </si>
  <si>
    <t xml:space="preserve">Der Text huldigt die Stadt Nürnberg. Dabei werden historische Vergleiche mit anderen Städten angeführt, so beispielsweise der Vergleich mit Rom. Außerdem wird auch auf die politische Stimmung der Stadt verwiesen, die als kaisertreu galt. Der Text geht insgesamt wenig auf die Rezesse ein, sondern konzentiert sich auf die Stadt als politisch bedeutsamen Austragungsort der Verhandlungen.</t>
  </si>
  <si>
    <t xml:space="preserve">http://friedensbilder.gnm.de/sites/default/files/NüStB_Ebl. 20.020.png
http://friedensbilder.gnm.de/sites/default/files/Klaj_Glückwünschung.jpg</t>
  </si>
  <si>
    <t xml:space="preserve">Krieges- und Friedensbildung</t>
  </si>
  <si>
    <t xml:space="preserve">Birken, Sigmund von</t>
  </si>
  <si>
    <t xml:space="preserve">Racknitz, Septimus von
Racknitz, Anna Catharina von
Racknitz, Gall von
Racknitz, Gustav von
Ragknitz, Sidonia-Elisabet von</t>
  </si>
  <si>
    <t xml:space="preserve">Versammlung</t>
  </si>
  <si>
    <t xml:space="preserve">M: Lo 400 (1)</t>
  </si>
  <si>
    <t xml:space="preserve">Bäume: Ölbaum
Gerechtigkeit, Justitia (Ripa: Giustitia divina), als eine der vier Kardinaltugenden
Augustus schließt die Tore des Janustempels; eventuell bringt er vor dem Tempel Opfer dar
Ruhe; Ripa: Quiete
güldner Frieden
Ungerechtigkeit; Ripa: Ingiustitia
Bellona (Enyo)
Gottesfurcht, pietas, timor Dei, als Teil der drei theologischen Tugenden
Wohlstand</t>
  </si>
  <si>
    <t xml:space="preserve">Landfrieden
Gewissensfrieden</t>
  </si>
  <si>
    <t xml:space="preserve">Rede</t>
  </si>
  <si>
    <t xml:space="preserve">Jürgensen 1994</t>
  </si>
  <si>
    <t xml:space="preserve">Sigmund von Birken widmet das Werk Gallus von Racknitz und seiner Familie. Der Exilant von Racknitz verließ Österreich 1629 und kam nach Nürnberg. Hier hatte er enge Beziehungen zum Pegnesischen Blumenorden.[fn]Schnabel, Werner Wilhelm, "Racknitz, von" in: Neue Deutsche Biographie 21 (2003), S. 78-80 [/fn] Entstanden ist das vorliegende Werk in Dannenberg. Neben einer Klage über das Kriegsleiden findet sich auch eine Übersetzung der ersten Ekloge Vergils Tityre, tu patulae recubans sub tegmine fagi. Außerdem wird auch die vierte Ekloge Vergils nachgedichtet, wenn die Hirten Floridan, Fillokles und Rosidan über den Sinne des Lebens sprechen. Die Beschreibung der Kriegszeit wird dabei den Friedensvorstellungen gegenübergestellt. Es werden alle äußerlichen Details und Attribute aller auftretenden Personifikationen beschrieben.Jürgensen 1994, S.33</t>
  </si>
  <si>
    <t xml:space="preserve">http://diglib.hab.de/drucke/lo-400-1/00003.jpg
http://friedensbilder.gnm.de/sites/default/files/Birken.jpg</t>
  </si>
  <si>
    <t xml:space="preserve">Kurtzes Gedicht/ Nach dem der liebe Gott nach vielem wündschen unserem gelibten Vaterlande den werthen Frieden aus Gnaden wieder gegeben/ </t>
  </si>
  <si>
    <t xml:space="preserve">August I., Sachsen-Lauenburg, Herzog</t>
  </si>
  <si>
    <t xml:space="preserve">Alv.: Lf 107 (15)</t>
  </si>
  <si>
    <t xml:space="preserve">Frieden durch Gott
edelmütiger Friede / Friedenszeit
güldner Frieden
Mars als Vertreter des Eisens
Lucretia 
Wohlstand</t>
  </si>
  <si>
    <t xml:space="preserve">Opitz, Martin
Fleming, Paul
Werder, Diederich von dem
Frentzel, Johann</t>
  </si>
  <si>
    <t xml:space="preserve">Leipzig
Magdeburg
Breisach</t>
  </si>
  <si>
    <t xml:space="preserve">Nulla salus bello, pacem veneremur amicam,Astra colunt pacem, bella sera Orcus habet.</t>
  </si>
  <si>
    <t xml:space="preserve">http://digitale.bibliothek.uni-halle.de/download/webcache/1504/8275600</t>
  </si>
  <si>
    <t xml:space="preserve">Des zwar langverlangten/ aber doch letzlich erlangten Friedens Erfreulicher Einzug/ So Dem ... Herrn Hans Heinrichen Herrn von Schönburg ... und Dem ... Herrn Christian/ Herrn von Schönburg ... Wie nicht minder Dem ... Herrn Wolfheinrichen/ Herrn von Schönburg ... Seinen allerseits gnädigen Herrn zu schuldiger Neu-Jahrs Beehrung in Unterthänigkeit vorstellig gemacht und verabfasset worden von David Könige/ der heiligen Schrifft Befließnen.</t>
  </si>
  <si>
    <t xml:space="preserve">Koenig, David</t>
  </si>
  <si>
    <t xml:space="preserve">
Schönburg, Hans Heinrich von</t>
  </si>
  <si>
    <t xml:space="preserve">Neujahrsbeehrung</t>
  </si>
  <si>
    <t xml:space="preserve">8 P GERM I, 6461 (36)</t>
  </si>
  <si>
    <t xml:space="preserve">Frieden durch Gott
Eintracht (Concordia) als eine der sieben Gaben der Seele
güldner Frieden
Michas Prophezeiung von den Schwertern, die in Pflugscharen, und von den Speeren, die in Winzermesser umgewandelt werden
Cornucopia, Füllhorn
Lichtmetaphorik
pax fovet artes [der Friede fördert die Künste]
Friedenssieg
Frömmigkeit als Teil der drei theologischen Tugenden
Sicherheit, Gewißheit
Freudenbringer
Friedensherold</t>
  </si>
  <si>
    <t xml:space="preserve">Der Text beschreibt zunächst den Wiedereinzug des Friedens, sowie sein Erscheinungsbild und seine (von den Menschen) gewünschten Konsequenzen für das Leben und den Alltag. Um seine Bedeutung zu verstärken, werden der Krieg und seine Auswirkungen gleichfalls kontrastiv und ausführlich dargestellt.</t>
  </si>
  <si>
    <t xml:space="preserve">Eindringliche Warnung den Frieden zu erhalten:„Im fall der Friede bleibt in steter Blüte stehen/Und wir den versöhnten Himmel nicht auffs neue reitzen auff/&amp;nbsp;Daß er sich entzünden müsse über unsern SündenLauff.“&amp;nbsp;„Der helle Zincke winckt/ die todte Saite hebetZu böböböhren an/ der Faden singt und lebet:Die Trompete schreyt und drönet/ das gerührte Kalbfell summt/Ernstlich streitet mit den Chören/ was die laute Orgel bummt.“&amp;nbsp;Posaunen, Carthaunen&amp;nbsp;„Daß aber künfftig auch die treue Sicherheit&amp;nbsp;Den Strassen wohne bey/ […]“&amp;nbsp;&amp;nbsp;Aufzählung der Untugenden, die sich zu Kriegszeiten in der Bevölkerung wiederfinden:&amp;nbsp;Betrug, Gottlosigkeit, Verleumdung, Sünde, Schande, Neid, Noth, Hoffart, Völlerei&amp;nbsp;„Gar gerne legt von sich sein Wolckenkleid der Himmel/Zeucht Gold und Purpur an/ und siht das Lust-Getümmel: &amp;nbsp;Die erfreute Sonne lächelt aus den güldnen Haaren vor/ […]“&amp;nbsp;&amp;nbsp;„güldner Fried“&amp;nbsp;&amp;nbsp;&amp;nbsp;Der Friede hat außerdem „[…] die Hand mit Lorbeer-laube/ dem verdienten Lohn und Gold.“&amp;nbsp;&amp;nbsp;Das goldene Haar des Friedens ist geschmückt mit Palmenblättern&amp;nbsp;Beschreibung Füllhorn als „das Horn der Fülle“&amp;nbsp;Friede kommt mit Einigkeit&amp;nbsp;&amp;nbsp;Das Motiv selber, wie es in der Bibel steht, kommt nicht vor, aber immer wieder Verweis auf Gerechtigkeit, die mit dem Frieden Einzug hält:„[…] so läst Gerechtigkeit/Die gantz auffrechte Frau vor aller Städte MaurenAuffrichten Galgen/ Rad und Pfäler/ die was dauren:Sie erheischet diß ob allen/ daß ein ieder Landes Ort&amp;nbsp;Nach Gebühr und Recht bestraffe Diebstal/ Brennen/ Raub und Mord […]“&amp;nbsp;„Dolch/ Degen/ Spieß und Schwerdt läst ihm der krumme MichelVerkehren bey der Glut in Sensen/ Pflug und Sichel:Daß Schlachtschwerdter/ Spieß und Degen gätlich seyn der Erden Bauch/&amp;nbsp;Wenn sie Pflug und Spaden werden / weiß der schauhe Bauer auch […]“&amp;nbsp;Himmel-Kind = der Friede&amp;nbsp;„Himmels-Freund"&amp;nbsp;Tiere wohnen in Waffen Wiederaufnahme des Alltags beschrieben, Wiederaufnahme einer geregelten Wissenschaft &amp;nbsp;Wiederaufbau Kirchen und Wohnhäuser</t>
  </si>
  <si>
    <t xml:space="preserve">http://gdz-srv1.sub.uni-goettingen.de/content/PPN591827328/800/0/00000001.jpg</t>
  </si>
  <si>
    <t xml:space="preserve">Einfältige, doch Hertzbewegliche Gedancken, uber den Langgewünschten, Hochwerthen, und nunmehr Gott Lob, publicirten ReichsFrieden, in Teutsche Reimen Comedischer Weiß gestellet, Text</t>
  </si>
  <si>
    <t xml:space="preserve">Einbl. V,8 a-107</t>
  </si>
  <si>
    <t xml:space="preserve">Frieden durch Gott
edelmütiger Friede / Friedenszeit
Lichtmetaphorik
Friedensfürst
Friedenssieg
edler Frieden</t>
  </si>
  <si>
    <t xml:space="preserve">Der illustrierte Einblattdruck weist eine starke Einheit von Text und Bild auf: dargestellte Personen sind im Text genannt und durch Nummerierungen gekennzeichnet. Der anonym verfasste Text vermittelt Dankbarkeit sowie Werte und Tugenden. Der Text ist außerdem gegliedert in Abschnitte, in denen jeweils Krieg und Frieden, sowie Gottesfurcht, Buße und Engel zu Wort kommen. Der Frieden hat dabei den größten Redeanteil.&amp;nbsp;</t>
  </si>
  <si>
    <t xml:space="preserve">http://daten.digitale-sammlungen.de/~db/0009/bsb00099472/images//150/bsb00099472_00001.jpg</t>
  </si>
  <si>
    <t xml:space="preserve">Friede- und Freudens Posaune mit welcher nach wiedererlangten und wolbestettigten güldnen Friede das hochbetrübte und auch von dem lieben Gott hocherfrewete Teutschelandt und alle frommen Christen wolmeinentlich werden angeblasen </t>
  </si>
  <si>
    <t xml:space="preserve">Brackenhoff, Ernst</t>
  </si>
  <si>
    <t xml:space="preserve">H: T 317.4° Helmst. (56)</t>
  </si>
  <si>
    <t xml:space="preserve">Frieden durch Gott
Eintracht (Concordia) als eine der sieben Gaben der Seele
edelmütiger Friede / Friedenszeit
Frühling
Ruhe; Ripa: Quiete
güldner Frieden
Lichtmetaphorik
Mars als Vertreter des Eisens
Frömmigkeit als Teil der drei theologischen Tugenden
edler Frieden
teurer Frieden</t>
  </si>
  <si>
    <t xml:space="preserve">http://diglib.hab.de/drucke/t-317-4f-helmst-56s/00001.jpg</t>
  </si>
  <si>
    <t xml:space="preserve">Fried-erlangendes Deutschland.</t>
  </si>
  <si>
    <t xml:space="preserve">Yq 4661</t>
  </si>
  <si>
    <t xml:space="preserve">Frieden durch Gott
Mars als Vertreter des Eisens
Ölzweig</t>
  </si>
  <si>
    <t xml:space="preserve">Arminius
Widukind</t>
  </si>
  <si>
    <t xml:space="preserve">Schauspiel</t>
  </si>
  <si>
    <t xml:space="preserve">Im Schauspiel treten auf: Deutschland, Meißen, Thüringen, Hessen, Schlesien, die Barmherzigkeit, die Gottesfurcht, die Hoffnung, der Zank, Mars, ein Engel und der Friede. Es ist eingeteilt in fünf Vorstellungen. Chronologisch wird darin von den Gegebenheiten des Krieges, dem Zustand im Reich und den vermeintlichen Gründen für diese Strafe Gottes, über den Friedenseinzug und die Vorstellungen der zukünftigen Friedenszeit berichtet. Der Friede geht nur einher mit der Gottesfurcht.</t>
  </si>
  <si>
    <t xml:space="preserve">PAX BELLUM SEQUITUR. (auf dem Titelblatt)</t>
  </si>
  <si>
    <t xml:space="preserve">http://digitale.bibliothek.uni-halle.de/download/webcache/1504/947034
http://friedensbilder.gnm.de/sites/default/files/Gläser.jpg</t>
  </si>
  <si>
    <t xml:space="preserve">Springendes Fried- und Freudenlied</t>
  </si>
  <si>
    <t xml:space="preserve">8 P GERM I, 6414 (3) RARA</t>
  </si>
  <si>
    <t xml:space="preserve">Bäume: Ölbaum
Frieden durch Gott
Eintracht (Concordia) als eine der sieben Gaben der Seele
Irene (Eirene)
Hochzeit Friede und Deutschland
Bienenstock</t>
  </si>
  <si>
    <t xml:space="preserve">Schwedisches Friedensmahl im Nürnberger Rathaussaal anlässlich der Unterzeichnung des Interimsrezesses </t>
  </si>
  <si>
    <t xml:space="preserve">Jdc 14</t>
  </si>
  <si>
    <t xml:space="preserve">Der Text wurde anlässlich des schwedischen Freudenmahls zum Interimsrezess 1649 verfasst. Neben der Freude über und den Vorstellungen von Frieden wird darauf verwiesen, dass der Krieg zwar aus dem Reich verbannt wurde, der Kampf gegen die Ungläubigen oder Andersgläubigen ( z.B. Türken) jedoch weiterhin legitim sei. Der Dank gilt sowohl Gott als auch den "gütigen Cronen", den "klüglichen Sinnen" und den Helden und Rittern der Schlachten. </t>
  </si>
  <si>
    <t xml:space="preserve">http://friedensbilder.gnm.de/sites/default/files/00000001.jpg
http://friedensbilder.gnm.de/sites/default/files/00000002.jpg
http://friedensbilder.gnm.de/sites/default/files/00000003.jpg
http://friedensbilder.gnm.de/sites/default/files/00000004.jpg
http://friedensbilder.gnm.de/sites/default/files/00000005.jpg
http://friedensbilder.gnm.de/sites/default/files/00000006.jpg
http://friedensbilder.gnm.de/sites/default/files/00000007.jpg
http://friedensbilder.gnm.de/sites/default/files/00000008.jpg
http://friedensbilder.gnm.de/sites/default/files/00000009.jpg</t>
  </si>
  <si>
    <t xml:space="preserve">Das Käiserliche Friedens Freudenmahl, Text</t>
  </si>
  <si>
    <t xml:space="preserve">Piccolomini, Ottavio</t>
  </si>
  <si>
    <t xml:space="preserve">Friedensvertragsschluss</t>
  </si>
  <si>
    <t xml:space="preserve">Einbl. YA 8321 m </t>
  </si>
  <si>
    <t xml:space="preserve">Bäume: Ölbaum
Discordia (römische Personifikation)
Gerechtigkeit und Friede werden sich küssen (Buch der Psalmen)
Glück, Glückseligkeit
Mars als Vertreter des Eisens
Hochzeit Friede und Deutschland
Ceres als Schutzgottheit des Ackerbaus
Fama (römische Personifikation)
Cupido benutzt seine Waffen
Attribute der Venus
Attribute des Bacchus: Weinrebe
Apollo und die Musen, Apollo Musagetes</t>
  </si>
  <si>
    <t xml:space="preserve">Friedensfest am 14. Juli in Nürnberg nach Unterzeichnung des Hauptrezesses</t>
  </si>
  <si>
    <t xml:space="preserve">Ps 85,11</t>
  </si>
  <si>
    <t xml:space="preserve">Der Text geht inhaltlich mit dem Bild einher. Neben dem Ort (Schießplatz St. Johannis) werden vor allem die beiden Hütten (Castell des Frieden und Castell des Unfriedens) beschrieben. Der Verlauf der Feierlichkeiten mit Musik und Schauspiel wird erwähnt. Birken verwendet außerdem an mehreren Stellen das Bild der Vermählung des Friedens mit dem HRR.</t>
  </si>
  <si>
    <t xml:space="preserve">https://www.gbv.de/durl/17250d11-8e9d-4885-b954-c4a9a248c95b?width=0</t>
  </si>
  <si>
    <t xml:space="preserve">Eigentliche Beschreibung/ auch Grund- und Perspectivischer Abriß des Fried- und Freudenmahls/ Schauspiel und Feuerwerks:</t>
  </si>
  <si>
    <t xml:space="preserve">Wrangel, Carl Gustaf</t>
  </si>
  <si>
    <t xml:space="preserve">A: 65.5 Pol.</t>
  </si>
  <si>
    <t xml:space="preserve">Bäume: Ölbaum
Frieden durch Gott
Gerechtigkeit, Justitia (Ripa: Giustitia divina), als eine der vier Kardinaltugenden
edelmütiger Friede / Friedenszeit
Discordia (römische Personifikation)
Concordia (römische Personifikation)
Gerechtigkeit und Friede werden sich küssen (Buch der Psalmen)
Mars als Vertreter des Eisens
Fama (römische Personifikation)
Vulcanus
Cupido schießt auf Befehl der Venus einen Pfeil</t>
  </si>
  <si>
    <t xml:space="preserve">Karl Gustav X., Schweden, König
Piccolomini, Ottavio</t>
  </si>
  <si>
    <t xml:space="preserve">Ps 133
Ps 85,11
Verg. Aen. IV, 360
Verg. Aen. VI, 417</t>
  </si>
  <si>
    <t xml:space="preserve">Windfuhr 1966
van Ingen 1998</t>
  </si>
  <si>
    <t xml:space="preserve">363-364</t>
  </si>
  <si>
    <t xml:space="preserve">Der Text gliedert sich in drei große Abschnitt: 1) Fried- und Freudenmahl, 2) Friedens-Schauspiel und 3) Freuden-Feuer-Werk. Der erste Teil beschreibt das Gastmahl einschließlich der servierten Speisen und der Dekoration der Tische. Anschließend folgte ein Schauspiel (2), welches durch seinen Verfasser Birken und Söhnen von Patrizierfamilien aus Nürnberg aufgeführt wurde. Das Schauspiel ist aufgeteilt in zwei Aufzüge. Im ersten treten Discordia, Concordia und Pax auf, der zweite beginnt mit dem Auftritt eines Soldaten, dem ein Schäfer unmittelbar folgt. Es entwickelt sich ein Gespräch zwischen beiden. Fama, Mars, Venus, Cupido und Vulcanus erscheinen. Nach dem Schauspiel wurde ein Feuerwerk gezündet (3). Birken beschreibt in diesem letzten Teil das Castell des Unfriedens und wie es durch das Feuerwerk zerstört wird. In einem zweiten überlieferten Druck wurde das Schauspiel unter dem Titel Teutscher Kriegs Ab- vnd Friedens Einzug anhangen. Demzufolge fehlt die beschreibende Eingliederung in den Feierlichkeiten. Außerdem werden bei diesem Druck die deutschen Bezeichnungen für die Akteure verwendet (Zwietracht, Eintracht usw.). Auch die jeweiligen Beschreibungen der auftretenden Figuren sind im wortlaut nicht gleich, stimmen inhaltlich jedoch überein.&amp;nbsp;&amp;nbsp;&amp;nbsp;</t>
  </si>
  <si>
    <t xml:space="preserve">&amp;nbsp;Verweis auf Goldene Bulle und Karl IV., Geschichte Trojas&amp;nbsp;Bezeichnung HRR als "Kaiserin der Erde"Äußeres Auftreten beschrieben von: Discordia, Concordia, Frieden, Gerechtigkeit, Mars, Venus, Cupido, Vulcanus&amp;nbsp;&amp;nbsp;</t>
  </si>
  <si>
    <t xml:space="preserve">http://friedensbilder.gnm.de/sites/default/files/00007.jpg</t>
  </si>
  <si>
    <t xml:space="preserve">Uber den Friedens-Subscriptions-Tag : welcher ware der 16. Brachm. Im Jahr 1650</t>
  </si>
  <si>
    <t xml:space="preserve">HB 24659, Kapsel 1220</t>
  </si>
  <si>
    <t xml:space="preserve">Frieden durch Gott
güldner Frieden
grün
</t>
  </si>
  <si>
    <t xml:space="preserve">Mayer-Gürr 2007</t>
  </si>
  <si>
    <t xml:space="preserve">S. 152–155</t>
  </si>
  <si>
    <t xml:space="preserve">http://friedensbilder.gnm.de/sites/default/files/HB24659.tif</t>
  </si>
  <si>
    <t xml:space="preserve">Armbrust-Schiessen, Text</t>
  </si>
  <si>
    <t xml:space="preserve">Armbrust-Wettschießen</t>
  </si>
  <si>
    <t xml:space="preserve">IH249</t>
  </si>
  <si>
    <t xml:space="preserve">Frieden durch politische Akteure
Ruhe; Ripa: Quiete</t>
  </si>
  <si>
    <t xml:space="preserve">Piccolomini, Ottavio
Stoy, Michael</t>
  </si>
  <si>
    <t xml:space="preserve">Armbrustschießen auf der Hallerwiese anlässlich des Nürnberger Hauptrezesses</t>
  </si>
  <si>
    <t xml:space="preserve">https://www.gbv.de/durl/74eb10c6-ab3d-4f0e-83ff-3e78bec35636?width=800</t>
  </si>
  <si>
    <t xml:space="preserve">Post-Reuter vom teutschen Friede welcher ... zwischen der Römisch-Kayßerlichen Majestät ... und denen beyden Cronen Schweden und Frankreich zu Oßnabrück und Münster 1648 geschlossen …</t>
  </si>
  <si>
    <t xml:space="preserve">Feinler, Johann</t>
  </si>
  <si>
    <t xml:space="preserve">Osterhausen, Johann Siegmund von
Osterhausen, Johann Joachim von
Schärten zu Gleina, Philipp von
Kannawurf, Adam Heinrich von</t>
  </si>
  <si>
    <t xml:space="preserve">Jena</t>
  </si>
  <si>
    <t xml:space="preserve">Dankfest</t>
  </si>
  <si>
    <t xml:space="preserve">Pon Vc 4580, QK</t>
  </si>
  <si>
    <t xml:space="preserve">Frieden durch Gott
Lorbeerkranz
Jupiter als König des Himmels
Irene (Eirene)
Bellona (Enyo)
Astraea (Dike) verläßt während des Eisernen Zeitalters die Erde, um sich in ein Sternbild zu verwandeln
Mars als Vertreter des Eisens
Ceres als Schutzgottheit des Ackerbaus
Germania
Europa und ihre Gefährtinnen spielen mit dem Stier und/oder schmücken ihn mit Blumen
Pallas bringt Aeneas zu seinem Vater Evander, der in einer Höhle außerhalb der arkadischen Stadtgründung dem Herkules Opfer darbringt
Juno
Venus als Vertreterin des Kupfers
Flora in ihrem Königreich: ein Garten voller Blumen, der ihr von Zephyrus geschenkt worden ist
Fama streut das Gerücht von der Liebesaffäre der Dido
Calliope (eine der Musen); Ripa: Calliope
Clio (eine der Musen); Ripa: Clio
Apollo
Pales (andere weibliche römische Gottheiten)
Neptun als Beherrscher der Meere
Apelles malt Alexander den Großen, der einen Donnerkeil hält
Merkur
Wohlstand</t>
  </si>
  <si>
    <t xml:space="preserve">Gleina
Großbritannien
Sachsen
Amerika
Indien
Asien</t>
  </si>
  <si>
    <t xml:space="preserve">http://friedensbilder.gnm.de/sites/default/files/Feinler.jpg</t>
  </si>
  <si>
    <t xml:space="preserve">Der Hertzliche FriedensWuntsch deß Volckes Gottes</t>
  </si>
  <si>
    <t xml:space="preserve">Fleischer, Joachim</t>
  </si>
  <si>
    <t xml:space="preserve">Huldigung der Stände</t>
  </si>
  <si>
    <t xml:space="preserve">317.15 Theol. (1)</t>
  </si>
  <si>
    <t xml:space="preserve">Allein Gott in der Höh' sei Ehr</t>
  </si>
  <si>
    <t xml:space="preserve">EG 2005
Wackernagel 1990
EG</t>
  </si>
  <si>
    <t xml:space="preserve">Nr. 179
III,616
179</t>
  </si>
  <si>
    <t xml:space="preserve">Ps 85</t>
  </si>
  <si>
    <t xml:space="preserve">St. Bernhardin, Breslau
St. Maria Magdalena, Breslau</t>
  </si>
  <si>
    <t xml:space="preserve">keine Friedenspredigt im engeren Sinne, sondern eine Predigt über den klassischen Psalm 85 aus Anlass einer Erbhuldigung. Betont wird, dass Gott das Land mit Kriegsgefahr geprüft habe und dass die Untertanen Sehnsucht nach Frieden an den neuen Herrscher herantragen. Schlesien und Breslau sollen sich freuen über den neuen Herrscher, der nach Gottes Willen Frieden bringen werde. Die Auslegung von Ps. 85 gliedert sich nach drei Fragen: Worauf sich die Hoffnung auf Frieden gründen soll, wie der Friedenswunsch christlich gestellt werden soll und aus welchen Gründen man das tun solle.</t>
  </si>
  <si>
    <t xml:space="preserve">http://friedensbilder.gnm.de/sites/default/files/423282.jpg</t>
  </si>
  <si>
    <t xml:space="preserve">Augsburger Medaille auf die Zweihundertjahrfeier der Confessio Augustana, Vorderseite</t>
  </si>
  <si>
    <t xml:space="preserve">Med 1827</t>
  </si>
  <si>
    <t xml:space="preserve">Palmzweig
Triumphwagen
Friedenstaube
Stadtansicht (allgemein); Vedute
Personifikation einer Stadt, Stadtpatron(in)
Augusta
Fides (römische Personifikation)</t>
  </si>
  <si>
    <t xml:space="preserve">Frieden als göttliche Gabe
Triumph des Friedens</t>
  </si>
  <si>
    <t xml:space="preserve">Gedenkmedaille</t>
  </si>
  <si>
    <t xml:space="preserve">http://friedensbilder.gnm.de/sites/default/files/Med1827_vs.tif
http://friedensbilder.gnm.de/sites/default/files/Med1827_rs.tif</t>
  </si>
  <si>
    <t xml:space="preserve">Augsburger Medaille auf die Zweihundertjahrfeier der Confessio Augustana, Rückseite</t>
  </si>
  <si>
    <t xml:space="preserve">Confessio Augustana, Augsburger Konfession
Noahs Arche kommt auf dem Berg Ararat zur Ruhe
das Auge Gottes, Dreieck mit Auge als Symbol für Gottvater
Reflexion (von Licht)</t>
  </si>
  <si>
    <t xml:space="preserve">Hamburger Medaille auf das zweihundertjährige Jubiläum des Augsburger Religionsfriedens, Vorderseite</t>
  </si>
  <si>
    <t xml:space="preserve">Hamburg</t>
  </si>
  <si>
    <t xml:space="preserve">Goedecke, Paul Hinrich</t>
  </si>
  <si>
    <t xml:space="preserve">Med Merkel 1.10.23</t>
  </si>
  <si>
    <t xml:space="preserve">Fortuna (römische Personifikation)
Garten Eden, Paradies
IHS (Iesus Hominum Salvator) als Christussymbol
Öffnung der Paradiespforte
Engel als göttliche Mittlerfigur, in Aktion</t>
  </si>
  <si>
    <t xml:space="preserve">Zweihundertjahrfeier anlässlich des Augsburger Religionsfriedens, Hamburg</t>
  </si>
  <si>
    <t xml:space="preserve">http://friedensbilder.gnm.de/sites/default/files/MedMerkel1.10.23_vs.tif
http://friedensbilder.gnm.de/sites/default/files/MedMerkel1.10.23_rs.tif</t>
  </si>
  <si>
    <t xml:space="preserve">Hamburger Medaille auf das zweihundertjährige Jubiläum des Augsburger Religionsfriedens, Rückseite</t>
  </si>
  <si>
    <t xml:space="preserve">Palmzweig
Säule als ein Symbol für ein sicheres Fundament; Festigkeit
Stadtansicht (allgemein); Vedute
das Auge Gottes, Dreieck mit Auge als Symbol für Gottvater
Zion
Musikinstrument als Verkündigungswerkzeug (Posaune)
Lorbeerblatt</t>
  </si>
  <si>
    <t xml:space="preserve">Medaille auf die Zweihunderjahrfeier des Augsburger Religionsfriedens, Vorderseite</t>
  </si>
  <si>
    <t xml:space="preserve">Med Colmar 1896</t>
  </si>
  <si>
    <t xml:space="preserve">Cornucopia, Füllhorn
Germania
Personifikationen von Ländern, Nationen, Staaten, Gebieten etc.
Friedenstempel (mit geschlossenen Türen)</t>
  </si>
  <si>
    <t xml:space="preserve">http://friedensbilder.gnm.de/sites/default/files/Medc1896_1.tif
http://friedensbilder.gnm.de/sites/default/files/Medc1896_2.tif</t>
  </si>
  <si>
    <t xml:space="preserve">Medaille auf die Zweihunderjahrfeier des Augsburger Religionsfriedens, Rückseite</t>
  </si>
  <si>
    <t xml:space="preserve">Säule als ein Symbol für ein sicheres Fundament; Festigkeit
Vertragsdokument; Friedensvertrag (Pax Westphalica)
Ketten als ein Symbol für eine feste Verbindung
aufgeschlagenes Buch (Bibel)
Wahlkapitulation (Capitulatio Caesarea)</t>
  </si>
  <si>
    <t xml:space="preserve">Med Merkel 1.3.1</t>
  </si>
  <si>
    <t xml:space="preserve">Vertragsdokument; Friedensvertrag (Pax Augusta)
Tetragramm (in lateinischer oder hebräischer Schrift) als Symbol für Gottvater
Vertragsdokument; Teil von Friedensvertrag (Reichsexekutionsordnung)</t>
  </si>
  <si>
    <t xml:space="preserve">Zweihundertjahrfeier anlässlich des Augsburger Religionsfriedens, Augsburg</t>
  </si>
  <si>
    <t xml:space="preserve">http://friedensbilder.gnm.de/sites/default/files/MedMerkel1.3.1_01.tif
http://friedensbilder.gnm.de/sites/default/files/MedMerkel1.3.1_02.tif</t>
  </si>
  <si>
    <t xml:space="preserve">Zerbrochene Waffen/ Waffen am Boden
Musikinstrument als Verkündigungswerkzeug (Posaune)
Engel als Überbringer der Friedensbotschaft
Strahlen, die von Personen oder Dingen ausgehen
allegorische Darstellungen der Religion; Ripa: Religione, Religione de SS Mauritio e Lazaro, Religione vera christiana</t>
  </si>
  <si>
    <t xml:space="preserve">Medaille der Stadt Regensburg auf die Zweihundertjahrfeier des Augsburger Religionsfriedens, Vorderseite</t>
  </si>
  <si>
    <t xml:space="preserve">Regensburg</t>
  </si>
  <si>
    <t xml:space="preserve">Loos, Georg Friedrich</t>
  </si>
  <si>
    <t xml:space="preserve">Med 4212</t>
  </si>
  <si>
    <t xml:space="preserve">Friedenstaube
anlegen, im Hafen ankern
das Christusmonogramm und davon abgeleitete Formen als Christussymbol
Glaube, Fides (Ripa: Fede, Fede catholica, Fede christiana, Fede christiana catholica), als eine der drei theologischen Tugenden</t>
  </si>
  <si>
    <t xml:space="preserve">Zweihundertjahrfeier anlässlich des Augsburger Religionsfriedens, Regensburg</t>
  </si>
  <si>
    <t xml:space="preserve">http://friedensbilder.gnm.de/sites/default/files/Med4212_01.tif
http://friedensbilder.gnm.de/sites/default/files/Med4212_02.tif</t>
  </si>
  <si>
    <t xml:space="preserve">Verlesung der Augsburger Konfession vor Kaiser Karl V. am 25. Juni 1530</t>
  </si>
  <si>
    <t xml:space="preserve">Rugendas, Jeremias Gottlob
Scheller, August</t>
  </si>
  <si>
    <t xml:space="preserve">Stecher
Zeichner</t>
  </si>
  <si>
    <t xml:space="preserve">A 2010/7683 (KK)</t>
  </si>
  <si>
    <t xml:space="preserve">Engel als Überbringer der Friedensbotschaft</t>
  </si>
  <si>
    <t xml:space="preserve">Augsburger Hohes Friedensfest 1763</t>
  </si>
  <si>
    <t xml:space="preserve">Osnabrück
Schloss Hubertusburg</t>
  </si>
  <si>
    <t xml:space="preserve">http://friedensbilder.gnm.de/sites/default/files/Objekt_SGS_A_2010_7683_72DPI.jpg</t>
  </si>
  <si>
    <t xml:space="preserve">Confessio Augustana, Augsburger Konfession</t>
  </si>
  <si>
    <t xml:space="preserve">Libretto</t>
  </si>
  <si>
    <t xml:space="preserve">La lega degli affetti nella Pace Universale che sperasi, e nella particolare che godesi nella Provincia di Brescia</t>
  </si>
  <si>
    <t xml:space="preserve">Cornaro, Bernardo
Capello, Pier Girolamo</t>
  </si>
  <si>
    <t xml:space="preserve">Brescia</t>
  </si>
  <si>
    <t xml:space="preserve">Signori convittori del Collegio dei Nobili</t>
  </si>
  <si>
    <t xml:space="preserve">Verfasser
Interpret</t>
  </si>
  <si>
    <t xml:space="preserve">Corniani Algarotti Racc. Dramm. 5598</t>
  </si>
  <si>
    <t xml:space="preserve">Pax (römische Personifikation)
Regenbogen
Bäume: Ölbaum
Friedenssehnsucht
Astraea 
Segnungen des Friedens
Schrecken des Krieges, Kriegsgreuel
Diplomatie, Diplomat
diplomatische Verhandlungen, Konferenz</t>
  </si>
  <si>
    <t xml:space="preserve">Venezianisch-Österreichischer Türkenkrieg
Friedensvertrag von Passarowitz zwischen dem Kaiser und den Osmanen
Friedensvertrag von Baden</t>
  </si>
  <si>
    <t xml:space="preserve">Oboen
Violinen    
Trompeten
Flöte</t>
  </si>
  <si>
    <t xml:space="preserve">Chor</t>
  </si>
  <si>
    <t xml:space="preserve">Collegio dei Nobili di Sant'Antonio</t>
  </si>
  <si>
    <t xml:space="preserve">Pastorale</t>
  </si>
  <si>
    <t xml:space="preserve">http://friedensbilder.gnm.de/sites/default/files/Antiporta RACC. DRAMM. 5598.jpg
http://friedensbilder.gnm.de/sites/default/files/Frontespizio RACC. DRAMM. 5598.jpg</t>
  </si>
  <si>
    <t xml:space="preserve">Sacer Janus Quadrifrons tribus vocibus vel duabus qualibet praetermissa modulandus</t>
  </si>
  <si>
    <t xml:space="preserve">Steffani, Agostino</t>
  </si>
  <si>
    <t xml:space="preserve">München</t>
  </si>
  <si>
    <t xml:space="preserve">BB.356 </t>
  </si>
  <si>
    <t xml:space="preserve">Janus Quadrifrons</t>
  </si>
  <si>
    <t xml:space="preserve">Schlacht am Kahlenberg</t>
  </si>
  <si>
    <t xml:space="preserve">Cantus; Tenor; Bassus </t>
  </si>
  <si>
    <t xml:space="preserve">Lob und Danck-Predigt / Auff gnedigste Anordnung und Befehlich / des Churfrüsten zu Sachsen / und Burggraffen zu Magdeburgk / etc. vor die zur Glücksburgk getroffene Friedens-Pacification,</t>
  </si>
  <si>
    <t xml:space="preserve">Haenichen, Daniel
Taubmann, Friedrich</t>
  </si>
  <si>
    <t xml:space="preserve">
Johann Sigismund, Brandenburg, Markgraf</t>
  </si>
  <si>
    <t xml:space="preserve">S. 6</t>
  </si>
  <si>
    <t xml:space="preserve">Fürstenversammlung</t>
  </si>
  <si>
    <t xml:space="preserve">Haenichen, Daniel</t>
  </si>
  <si>
    <t xml:space="preserve">Pon Vc 3232, QK</t>
  </si>
  <si>
    <t xml:space="preserve">Confessio Augustana, Augsburger Konfession
Eintracht (Concordia) als eine der sieben Gaben der Seele
Ruhe; Ripa: Quiete
güldner Frieden
Gottesfurcht, pietas, timor Dei, als Teil der drei theologischen Tugenden
edler Frieden
Barmherzigkeit
Friedensöl (Olivenöl)
brüderliche Liebe
Eintrachtsband
Nichtübereinstimmung, Zwietracht; Ripa: Discordia
Augsburger Religionsfriede
die Geschichte von Kain und Abel (Genesis 4:3-17)
die Geschichte von Jakob (Teil I)
die vier Weltreiche (Babylon, Persien, Griechenland, Rom)
Sapientia, Weisheit, Sapienza divina (Ripa) als eine der sieben Gaben des Heiligen Geistes</t>
  </si>
  <si>
    <t xml:space="preserve">Kurfürstentum Sachsen
Kurfürstentum Brandenburg</t>
  </si>
  <si>
    <t xml:space="preserve">Ps 133,1–4</t>
  </si>
  <si>
    <t xml:space="preserve">Kurfürstentum Sachsen</t>
  </si>
  <si>
    <t xml:space="preserve">Schlosskirche, Freiberg</t>
  </si>
  <si>
    <t xml:space="preserve">Dankpredigt</t>
  </si>
  <si>
    <t xml:space="preserve">a 2r-a 4v: Vorrede: Dank an Christian II. von Sachsen und Johann Sigismund von Brandenburg für Frieden im Sinne von Anwendung der Kriegsgefahr bei Zusammenkunft in Glücksburgschon bei Heiden verbreitete Praxis, friedensschaffenden Herrschern Denkmäler zu setzen, so nun auch den beiden christlichen Fürsten für das nach dem Heil größte Gut auf Erden, den Frieden. Dafür Monument der Dankbarkeit aufzurichten. Deshalb hat der Autor die in Torgau verrichtete Dankpredigt zu Papier bringen sollen und wollen. Den Fürsten offeriert mit dem christlichen Wunsch, dass solcher getroffener und von vielen tausent Christenmenschen langstgewünscheter Frieden durch das einige rechte Friedensband des reinen seligmachenden Wortes die beiden Herren verbinden und verschiedene andere Wohltaten hervorbringen möge. Datiert Dresen den 26. April Anno 1611Predigt, S. 1-6:Der Auferstandene als Siegesfürst, als Beutepfennig seines Sieges über den Tod die donatio pacis nicht der geringste (Jh 14,17). Christus als der rechte Sarschalom und Friedensprinz, 1. bringt Friede über uns mit Gott 2. bringt Friede infra nos, können singen aus Ps 48/Ein feste Burg: "Der Fürst dieser Welt...3. Er bringt uns pacem intra nos, in uns4. bringt pacem extra vel circa nos, Friede ausser und neben uns, dass wir auch mit unseren Nachbarn, dass wir usn als die friedfertigen Kinder Gottes erweisen, Mt 5,9.Christus der Friedensprinz schafft, dass auf Anordnung der Obrigkeit und durch inständiges Bitten und Seufzen der armen Untertanen das HRR und Vaterland Teutscher Nation und das Haus Sachsen einen Frieden verliehen bekommen hat. Dafür nicht allein allgemeine Danksagung, mit einer öffentlichen Lob- und Dankpredigt den edelen Frieden öffentlich celebrieren.David betrachtet in dem Psalm das edle Kleinod Concordia in Betrachtung des unseligen zehnjährigen Unfriedens unter Saul und den daraus für Kirchen, Schulen, Policey und Hauswesen fließender Zerrüttung und daher alle Herzen zu dergleichen Liebesband trewlich cohortiert und anmahnt.Mit Marginale "Prepositio und Fürtrag" "Was denn eigentlich vnd vmbständiglich zu rechter beständiger Concordien vnd brüderlichen Einigkeit gehöret."Überschrift griechisch "Ergasia" Ausarbeitung:Concordienwerk besteht in vier Umständen: 1. causa materialis: Was das für Leute sein müssen, bei denen der FriedensGott seine Concordia stifftet. 2. causa formalis: Wie solche Concordia geartet sein soll. 3. c. efficiens Wer der Stiffter und Erhalter der Einigkeit sei. 4. C. finalis: Zu was Ende, Nutz und Frucht solche Einigkeit gemacht sei.S. 7-47 Erörterung der vier causae der Concordia aus Ps. 1331. Causa materialis: Brüder, gegen Hieronymus, meint nicht Ordensbrüder, ist lächerlich, ungereimt und gefährlich, div. Polemik gegen Papisten, eigentlich gemeint: 1. Brüder = adelphoi, viel Streit auch unter leiblichen Brüdern: 2. Verwandte 3. fälschlich genannte Brüder, die sich der wahren Religion einschleichen, aber nicht von Herzen zugetan sind. 4. Rechtschaffene Glaubensgenossen, die zwar leibliches Geblüts halber einander nicht verwandt, besondern entweders in der einigen seligmachenden Evangelischen Religion oder sonsten notwendigen ehrlichen und Christlichen politischen Werck mit einem Hertz, Gemüt, Willen und Geist einander mit Brüderschaft zugehthan, zuföderst aber mit warem Glauben im Sakrament miteinander verbundene.2. Auslegung von "einträchtig wohnen" wohnen deutet auf das Haus des HErrn, Kirche, oder politischerweise gebraucht unser ganzes allgemeines Leben und Wandel, hier nur Pilger, einst im Haus des Herrn, hier müssen wir dafür schon den Anfang machen und nicht allein politice beysammen wohnen, sondern auch in der einen Evangelischen wahren Religion: "Die Gottesfurcht hat es so weißlich verodnet, dass in Christlichen Städten und Flecken die Menschen in aufferbauten Häusern wohnen, nicht schlechts politischer weise mit einander coversiren, besondern einer den andern auch von der waren seligmachenden Religion informieren und unterweisen sollen." Zweitens: Es sertzt aber David noch ein Wort dazu, einträchtig. Sie sollen nicht schlechts beyeinander wohnen, sondern auch unanimes seyn. ... Es ist nicht genug, dass Brüder beysammen wohnen, sondern sie sollen traun auch mit dem Wort Einträchtig so feste, so genau, so innig, so tieff mit einander verknüpfft seyn, daß man bey ihnen und von ihnen nichts anders, denn ein Hertz und eine Seele spüren und vermercken [kann]. Frage: Was ist das Band brüderlicher Einigkeit? Dreifach: 1. Verbum Dei Incorruptum, 2. Charitas christiana, wer Gott recht liebt, der liebt auch seinen Bruder, 3. Christliche Geduld, gegenüber den Fehlern der anderen.3. Stifter und Erhalter der Einigkeit ist der Gott des Friedens. Christus hat mit seinem Blut zwishcen Gott und den Menschen Friede gemacht. Geschichte bei Camerarius über Krieg zwischen Frankreich und England, Könige treffen sich in einer Kapelle, der Teufel will den Frieden verhindern und erscheint in Gestalt einer Schlange. Beide Könige fliehen mit gezücktem Schwert aus der Kapelle, das wird von den Heeren für das Signal zum Kampf gehalten. --&amp;gt; Blutbad vom Teufel verursacht. Gott des Friedens anrufen.4. Ende, Nutz und Frucht der Einigkeit? 1. Leiblicher Nutz: Wohlstand, Süssigkeit des Friedesn, zwei Gleichnisse zur Erläuterung: Balsamöl zur Salbung der Hohepriester, so schüttet Gott sein himmlisches Friedensöl über das geistliche Haupt, treue Lehrer und Prediger, auf die Schultern, also die liebe Obrigkeit, auf das ganze Kleid, also die gehorsamen Untertanen, auf die gesamte Landschaft, also die drei Stände, die in der Furcht des Herrn sich schmücken mögen. Anderes Gleichnis, von einer schönen Wiesen mit lieblichen Blumen und grünenden Gräser, Friede ist wie Himmelstau, der, wenn er durch der Sonnen Kraft evaporiert, und über sich in die Lufft auffbrodemet, nachmals in liebliche Regenströpfflin concresciert und sich zusammen gibet. So auch der edle Fried, der kommt nicht schlechts durch menschliche Witz, Weisheit und Krafft, sondern der FriedensGott muss ihn von oben herab tröpffeln lassen, damit derselbe die Friedensdurstigen Gemützer erfrischet und zu allen leib. und geistlichen guten Wercken einfeuchtet.2. Geistlicher und ewiger Segen an Leib und Seele, dass solche friedffertige Leute ein gutes Gewissen, gnädigen Gott und dessen Segen in ihren Herzen empfinden und geniessen. Aussicht auf ewige, stolze Ruhe und Friede bei Gott-Usus:Lehre, Trost und WarnungLehre: Jeder soll sich in seinem Stand des lieben Friedens befleissigen.Erstens sollen diejenigen, so da Gott in choro, das ist, in der Kirchen und Gemeinen Gottes auffwarten, und sonsten sich untereinander als Brüder titulieren und grüssen lassen und als die Engel des Friedens den edlen Frieden Gottes an Gottes statt verkündigen, die Zuhörer mit Gott zu versönen, die sollen nicht mit falscher irriger Jesuitischer oder Calvinischer Religion, sondern dem rechten Concordiae vinculo, und dem Bande der Einigkeit, wie dieselbst in Gottes... Wort gegründet, son denn in der Augsburgischen ungeänderten Confession ... gefasset auch endlichen in dem Christlichen Concordienbuch in thesi et antithesi repetirt und wiederholet, und also des waren thewren Religionsfriedens legitimum petitorium et possessorium jederzeit gehabt zusammen verbunden seyn, inhalts solches Buchs einträchtig mit einander lernen und bekennen.2 Grosse Potentaten, so dem Jehova und Friedensprinzen auffwarten in foro, als die irrdischen Götter, inmassen sie Amptswegene genennet werden, die sollen auch nach Einigkeit streben .. so dann in praxi auch für ihre Person erweisen. .. Damit sie in dem stück auch ihren armen Unterthanen mit jhrem Exempel fürgehen. ... Es ist ja nicht ohne, dass in gemeinen Rathschlägen zu förderst das heilige Römische Reich, benebenst deme eines jeglichen Chur- und Fürsten Jurisdictionen, Regalien, Possesionen, Petitiorien, Frontir und Gränzen betreffende, offtermals wichtige deliberationes, consilia, fürfallen, da ein theil dem andern vernünfftig sich oppnirt, ein jeder seine gefassete meynung so scheinbarlich, so gründlich proponiert, diducirt, confirmirt und befestiget, dass einer anfangs je nichts anders kan mitmessen, als weren sie gar contrarj und streitig. Aber wenn die deliberation aus und der Gotte des Friedens zum guten ende sie geführet, seynd sie die besten Freunde. Dannenhero bey hohen Potentaten leicht dis und jenes fürfallen kan, wordurch allerhand differentien, simulteten sich enthalten können. Aber umb deretwillen sollen grosse Potentaten nicht so geschwind Kriege anfangen, zum Schwerd greiffen, mit unwiederbringlichen Leibes und Seelen Schaden der armen Unterthanen Blut vergiessen, sondern immerdar mit dem König David diesen Vers Psd 133,1 praktizieren. Etiam iniquissima pax praeferenda es justissimo bello, sagt der weise Heide.3. Die in thoro, das ist, in dem keuschen, züchtigen Ehebette, narung und haußhalt Gott dem allmächtigen auffwarten, als Mann und Weib, die studieren gleichsfalls von dem David, daß so lang sie allhier zu leben und zu wallen sie miteinander sich friedlich und wol begehen. sie ihr beyderseits Christliches Gebet nicht verhindern, Kinder und Gesinde verärgern, besondern disfalls an jhnen auch möge erfüllet werden.Ursachen zur Einigkeit:1. Die Wichtigkeit des ernsten und strengen Gebots: Liebesgebot, daß ihr euch untereinander liebet, daran wird man erkennen, dass ihr meine Jünger seid,2.Die Würdigkeit unseres Tituls und Namens: ... Wir seynd mit einem Liebesbande Göttlicher, Prophetischer und Apostolischer Schrifften, inmassen dieselbe in dem Christlichen Konkordienbuch zusammen getragen, Herr und Knecht miteinander verbunden, wir haben einen Vater im Himmel ..., den wir anrufen. Wir haben allzumal eine Mutter, das ist die Christliche Kirch, die geistliche Spons und Braut, wir haben allzumal einen Bruder Jesum Christum, wir haben allzumal einen heiligen Geist, wir essen allzumal im Abendmal einerley Fleisch, wir trinken ein Blut, wir sind in der Taufe von Sünden gereinigt und mit einem Geist zum ewigen Leben versiegelt. Wir haben einerlei Bürgerschafft im Himmel zu gewarten, Je, warum wolten wir denn allhier nicht miteinander brüderliche Einigkeit und noch vielmehr im irdischen, zeitlichen, vergänglichen, das wir alles doch müssen dahinden lassen, hegen und halten. Kennzeichen der Kinder Gottes, dass sie einander lieben.3. Ansehen der Exempel der drei Personen der Gottheit, ungeacht sie characteristica proprietate unterscheiden, dennoch bestehen sie in der Einigkeit, sie sind ein Göttliches wesen.4. Beispiele der Autorität: Einigekit in der Gottheit, Einigkeit im Universum, Zusammenspiel der humores und Gliedmassen des Körpers.5. Beispiele der Schrift: Jakob und Esau6. Beispiel christlicher Potentaten: Friedrich und Wilhelm von Sachsen, statt Schlacht Verbrüderung, Themistokles und AristidesII. Trost für Friedfertige:1. Zeitlicher Trost, 2. Trost vor Gott: lieblicher Geruch des OpfersWas vor ein lieblichen angenemen Geruch wird diese beschehene Pacifikation dem gantzen Römischen Reich, insonderheit Evangelischen Fürsten und Untertanen bringen? Wie viel Länder, Städte, Märkte und Dörffer werden sich freuen? Untertanen durch Friedenshandlung erquickt und erfrischt, ja wieder lebendig gemacht. Wie hört man doch dass in allen Kirchen das Te Deum laudamus schallet,II. Gesitlicher Trost: dass ungeachtet zwischen einem und dem anderen theil bis anhero allerhand differentien und simulteten fürgelauffen, auch dannenhero freylich das liebe Gebet so kräfftig zu Gott nicht mögen abgehen, so heißt es doch nun Beati pacifici, Nun kann jede Seite vor Gott treten.III Ewig: Die Friedfertigen ... sollen vor dem Angesicht der Dreifaltigkeit für Gottes Kinder erklärt, publicirt, so dann zu stoltzer ruhe mit Friedenspalmen angekleidet, in das himlische Freud und Friedenland investirt und eingewiesen, da denn erst die rechte bestendige Ruhe, Fried und Freundschaft zwischen Gebrudern anbrechen etc.III. Entzwischen wollen wir dieses Trosts geniessen, müssen wir vor uneinigkiet trewlich uns lassen gewarnet sein. auch sonsten ander Leute, als Brüder, Freunde, voraus hohe Potentaten nicht zusammen hetzen. Denn was UNfried für ein jämmerlicher unüberwindlicher schaden ist, ist nicht auszusprechen.1. In der Kirche: Was hat die Kirche zerstört? Discordia: Arrius, ... da ging alles zu trümmern und zu bodem. Heute: So lang die Papisten und ihre Rädlinsführer die Sauiten in einem theil auff ihren Menschensatzungen, Decreten, des Bapst vermeyneten Concilien bestehen, dieselbe der heiligen göttlichen Schrifft fürziehen, ja dieselbe als den ordentlichen Richter in den Glaubensartikuln verwerffen mit Gotteslästerlichen Tituln außmalen, Am andern theil die Calvinisten die mysteria divina, das ist die hohen Geheimnusse und schweren Glaubensarticul mit ihrer blinden Vernunft außklügeln, begreiffen und ergründen, und so dann die ewige Wei0heit den Son Gottes in seinem Wort und Sakramenten rechtfertigen, hoffmeistern und zur Schulen führen wollen: da ist nimmermehr keine Concordi und Einigkeit zu vermuten. Denn was können Christus und Belial vor gemeinschafft untereinander haben? Nichts, nichts, uberall nichts.2. Also in politia und weltlichen Regimenten: Uneinigkeit haben auch die vier Kaiserreiche, (Assyrisch, Medisch, Griechisch, Römisch) über den Haufen geworfen und geschwächt. Auch Ungarn. Was betrauern anjetzo unsere betrübten Nachbarn, die Böhmen? Discordiam, Zanck und Uneinigekit, bella intestina, inwendige einheimische Kriege. Worauff denn der Teufel nun eine geraume zeit hero gelauscht, wie er bey solchem Spiel nicht schlechts die Deutschen Potentaten, Chur und Fürsten besondern auch die Blutsverwandten und Reinnachtbarn einander möchte in die Haar bringen, damit benebenst der reinen seligmachenden Religion zugleich die Freyheit Deutscher Nation in einem auffwaschen möchte getilget und außgerottet werden. Aber Gott sey ewig lob und dank gesagt, welcher die Hertzen zum Frieden gelencket. Was für ein elendes Spektakel sind inwendige Kriege, Beispiel Frankreich Charles de la Noiie, in zwei Heeren standen sich lauter Verwandte gegenüber.Abschließend lauter Friedenswünsche.G 2r-G 3v Widmungsgedichte:Lateinische Gedichte auf Christian II., im ersten wird er als Fürst von Jülich, Cleve und Berg bezeichnet, das andere anlässlich des Friedens von Jüterbog, 19.3.1611, Anspielung auf Etymologie des Ortsnamens, mit Marginalie erklärt aus slavisch jutro und Bóg, Als Autor unterzeichnet Friedrich Taubmann, Prof. humanitatis in Wittenberg</t>
  </si>
  <si>
    <t xml:space="preserve">http://friedensbilder.gnm.de/sites/default/files/421756.jpg</t>
  </si>
  <si>
    <t xml:space="preserve">Qui pacem amatis</t>
  </si>
  <si>
    <t xml:space="preserve">BB.356.1</t>
  </si>
  <si>
    <t xml:space="preserve">Pax (römische Personifikation)
Kriegsfolgen
Frieden
Waffen
Krieg
Sturm auf dem Festland
Feind
Frieden ist nicht ohne Krieg gegeben</t>
  </si>
  <si>
    <t xml:space="preserve">Cantus I., Cantus II., Bassus</t>
  </si>
  <si>
    <t xml:space="preserve">Sonitus armorum</t>
  </si>
  <si>
    <t xml:space="preserve">BB.356.2</t>
  </si>
  <si>
    <t xml:space="preserve">Pax (römische Personifikation)
Frieden
die Jungfrau Maria
Gebet für den Frieden
Jungfrau Maria als Friedensstifterin</t>
  </si>
  <si>
    <t xml:space="preserve">Cantus, Altus, Tenor</t>
  </si>
  <si>
    <t xml:space="preserve">Irene Sacra</t>
  </si>
  <si>
    <t xml:space="preserve">Ewald, Hermann</t>
  </si>
  <si>
    <t xml:space="preserve">Buttlar, Asmus von</t>
  </si>
  <si>
    <t xml:space="preserve">7 S.</t>
  </si>
  <si>
    <t xml:space="preserve">Marburg</t>
  </si>
  <si>
    <t xml:space="preserve">Theol.ev.asc.314.b,misc.4</t>
  </si>
  <si>
    <t xml:space="preserve">Concordia (römische Personifikation)
Ruhe; Ripa: Quiete
Eintrachtsband
Nichtübereinstimmung, Zwietracht; Ripa: Discordia
Friedensbote
Christus: Ich bin der wahre Weinstock (Johannes 15:1)
die Eucharistie (als viertes der sieben Sakramente)
Wahre Kirche vs. Falsche Kirche, Häresie oder Sektierertum, Schisma
Herkules tötet die Hydra mit der Hilfe des Iolaus, der die Stümpfe der verschiedenen abgeschlagenen Köpfe mit Holzscheiten ausbrennt; eine Riesenkrabbe attackiert zusätzlich den Fuß des Herkules
Triumph der Kirche (oder der Religion)
Taufe, Kindstaufe (als das erste der sieben Sakramente)</t>
  </si>
  <si>
    <t xml:space="preserve">Eschweger Provinzialsynode</t>
  </si>
  <si>
    <t xml:space="preserve">I Kor 14,33
Dtn 6,4
II Petr 2,14
Jes 52,7
II Kor 13,11
Mt 18,20
Act 13,8
Tit 3,5</t>
  </si>
  <si>
    <t xml:space="preserve">Röm 15,5</t>
  </si>
  <si>
    <t xml:space="preserve">Eschwege</t>
  </si>
  <si>
    <t xml:space="preserve">Kontroverspredigt</t>
  </si>
  <si>
    <t xml:space="preserve">Widmungsvorrede an Aßmus von ButtlarViel Streit unter den Menschen ums Abendmahl, die rechte Lehre wird als Calvinisch verunglimpft, auch wenn der Streit unter den Evangelischen erloschen scheint, empfindet man, dass er gleichwohl wie ein Ätna oder Vesuv Feuer auswirft und die Christliche Gemeinde verwüstet. Deswegen ein christlicher Synodo in Eschwege am 17. 2.1607 gehalten worden, Predigt aus dem Anlass, Ziel Friede, Einigkeit, einerlei Lehr und conformitet der caremonien.Predigt wieder herausgesucht und ans Licht kommen lassen aus zwei Gründen: 1. in ansehnlicher Versammlung und Gegenwart fürstlicher Kommissarien und gelehrten Leuten und Dienern des Worts gehalten "und demnach von vielen ad editionem ermant bin." Von Berufswegen schuldig, frieden und Wahrheit zu befördern. Leser mag merken, dass es guter Meinung geschrieben und nicht, um mich auf irgendein Gezänk einzulassen, sonder nur Einigkeit in unsern Kirchen zu erhalten, Wahrheit kann nicht oftgenug an den Tag gebracht werden. Auch gegen friedhässige Wahrheitsfeinde, denen das scribendi cacoethes auf der Zunge herumtanzt, ist er bewogen worden, diese Predigt von Fried und Einigkeit ihm zu widmen, von Pfarrer Johannes Ellenberger dazu veranlasst, der die P. haben wollte. Datiert 18.2.1608&amp;nbsp;Thema und Exordium B 2r-3r, 1. Stück: Einigkeit in der LehreUnbekannte Reden im Handel des Nachtmahls, dadurch man an bestendigem Geistlichen fried gehindert wird. " so wehre wol einigkeit zu treffen einerley sinn zuerhalten, wann auch andere unsere widersacher mit der Schrifft reden" Lösung: einfach bei Christi Wort bleiben. Zwei Hauptgründe für Streit: Prediger sollen sich hüten vor Ehrgeiz und Geiz. Orthodoxe Lehrer sind aus Ehrgeiz von ihren Gegnern vertrieben worden. Ebenso Geiz, verfluchte Leute verlassen den rechte Weg.Entgegen zwei Tugenden Demut und GenügsamkeitIII. Zur bestendigen Einigkeit wird erfordert, dass man das jenige, was gebildet unnd beschlossen, ins werck richte".gegen das giftige Wundertier des Interims, aber auch die neutralisten, die sich hinterm Strauch halten, und welche um genieß willen Predigen.IV Zweck der&amp;nbsp; Einigkeit Gott loben.V. Nutz und Frucht der Einigkeit: Einigkeit ist hochnötig, gegen verbotene Paquillen blutgieriger Widersacher, Religionsfrieden als ein caput Gorgonis, den sagen sie uns auf, ob es solche Leute die Sache zu einem öffentlichen Blutbad bringen wie in Frankreich oder NL geschehen. Andere sollten uns nicht ausschließen, in betrachtung wie die unseren so wol wieder die Verdampten Ketzer Ritterlich gestritten, und die Wahrheit mit ihrem vergossenen Blut unterschrieben haben. Sind auch des Irrtums nicht überführt, auch in Marburg 1529 blieb nur Artikel 10 streitig, sollten demnach miteinander alle Brüderliche liebe erhalten und so lang continuieren, bß das man nach hinlegung der innerlicheh unruhe und des Zwiespalts den gewünschten heilsamen Fried und Einigkeit erlangten.&amp;nbsp; B 2r–D 4v.Einigkeit muss in richtiger Lehre auf Grundlage der Schrift bestehen, es ist kein wahrer Frieden, wenn man den wahren Gottesdienst aussrotten und aberglauben verteidigen will, Prüfstein für rechte Lehre ist Abschaffung der päpstlichen Mißbräuchekeien falschen Kompromisse, Synoden sind prinzipiell hilfreich, aber nur, wenn sie zu den richtigen Ergebnissen kommenman soll vom Amt Christi richtig lehren, die Sakramente nach der Einsetzung spenden, etc.</t>
  </si>
  <si>
    <t xml:space="preserve">http://friedensbilder.gnm.de/sites/default/files/00000063.jpg
http://friedensbilder.gnm.de/sites/default/files/Theol.ev_.asc_.314.b,misc.4_0.jpg</t>
  </si>
  <si>
    <t xml:space="preserve">Venite, exultemus</t>
  </si>
  <si>
    <t xml:space="preserve">BB.356.3 </t>
  </si>
  <si>
    <t xml:space="preserve">Pax (römische Personifikation)
Friedensfolgen
Schrecken des Krieges, Kriegsgreuel
Fröhlichkeit, Heiterkeit
Pest
die Jungfrau Maria
Vokalmusik, Gesang
das Singen von Psalmen, Hymnen etc.
der Tod des Menschen</t>
  </si>
  <si>
    <t xml:space="preserve">Cantus, Altus, Bassus</t>
  </si>
  <si>
    <t xml:space="preserve">Naumburgische Fried und Frewdenport</t>
  </si>
  <si>
    <t xml:space="preserve">Naumburg</t>
  </si>
  <si>
    <t xml:space="preserve">Fürstenbegegnung</t>
  </si>
  <si>
    <t xml:space="preserve">Hoë von Hoënegg, Matthias</t>
  </si>
  <si>
    <t xml:space="preserve">Fürstentag zu Naumburg</t>
  </si>
  <si>
    <t xml:space="preserve">Ps 133
Ps 5,12f</t>
  </si>
  <si>
    <t xml:space="preserve">30.03.1614
03.04.1614</t>
  </si>
  <si>
    <t xml:space="preserve">Mittwoch nach Oculi/Laetare</t>
  </si>
  <si>
    <t xml:space="preserve">2-12 erste Predigt Ps 133, Text Exordium, Propositio und Teil IErrichtung von Charitas-Figuren bei heidnischen Völkern als Symbole von guter Freundschaft, Friede und brüderlicher Erbvereinbarungen, solche leblosen Bilder stiften Vertraulichkeit, wie viel mehr, wenn sie unter Menschen, großen Häuptern oder den Nächsten gefunden werden, so auch die Häuser Sachsen, Brandenburg und Hessen, Erbbund der Freundschaft untereinander, Fürstentreffen in Naumburg, von Johann Georg von Sachsen einberufen, Erneuerung der Erbverbrüderung, dazu Predigt aus dem Psalm,&amp;nbsp;Psalm ist einer aus den Psalmos graduum, die im höheren Chor gesungen werden, und behandelt einen Gegenständ aus dem höheren Chor der großen Potentaten auch zugehört, nämlich der Einträchtigkeit und brüderlichen Liebe.&amp;nbsp;Erfahrung lehrt leider, dass es gar selten geschieht,. dass Brüder einträchtig sind, Streit, Widerwillen, Misstrauen -- dagegen ist es doch viel besser, wenn Brüder in Eintracht ..., das ist fein und lieblich zu sehen und zu hören. David gibt einen Herold des Friedes, der Concordi und Einigkeit., nichts kann er höher loben. Solche Herolde sind alle Heiligen Gottes gewesen.&amp;nbsp; Abraham, Isaak, Joseph, die heiligen Propheten sind nicht weniger Praecones pacis, sie rühmen Fried und Einträchtigkeit auch, z.B. Sacharja 3, "Einer, spricht er, ladet den andern unter den Feigenbaum, Das ist, einer bittet den andern zu Gast etwan in einen schönen Garten, in das grüne, in ein Lusthaus, auff die Hirschfett, auff die Schweinhatz oder dergleichen" weitere Beispiele auf Propheten und Königen, auch Paulus Rö 12, seid friedsam, Eph 4, "Jaget dem Friede nach, spricht David, und macht den Frieden gleichsam zu einem Wild, dem wir fleissig nachspüren und nachsetzen, auch billich nicht eher nachlassen oder auffhören sollen, biß wir ihn erjaget und erlanget haben, Das ist die meynung der heiligen Leute Gottes: So viel haben sie sie allerseits vom Friede, von Eintrechtigkie und guter Vertrawligkeit gehalten. Unter den Heyden sind solche HErolden in grosser menge gewesen, die haben bald nicht Wort genug finden können, mit welchen sie den Fried, die Concordi und Eintrechtigkeit commendirt haben."Pax optima rerum etc. Bau des Templum pacis in der Nähe des Kapitols, Antistenes, Agesilaus, Sallust, etc.&amp;nbsp;"Ehrenholden der Concordi sind gewesen, nicht nur die Heiligen Patriarchen, Propheten, Könige, Aposteln und fürnehme weise Heiden: Sondern Ehrenholden des Friedes und Eintrechtigkeit sind auch die heiligen Engel, ja aller drey Personen in der Gottheit."&amp;nbsp;Gott wird vielfach als Gott des Friedens bezeichnet, Christus trägt den Namen Friedefürst, Bergpredigt, " Der Heilige Geist ist erscheinen, nicht wie ein Kürissender Kriegsmann, oder dergleichen, sondern in gestalt eines freundlichen, friedlichen Täubleins, Matth. 3, und die Einigkeit, lIeb, Fried, freundligkeit, etc. werden alle unter die Frücht des heiligen Geistes gerechnet, Gal. 5."&amp;nbsp;12-19 Erste Predigt, Teil IIWarum werden Einigkeit und Eintracht so hoch gelobt? ist Gottes Wille, dass wir Frieden halten, sind alle von Adam her Brüder und Schwestern. Äußerste Not sollte jedem zum Frieden Ursache geben. "Denn sehe man sich doch nur umb in der Welt, wie es so bund, so kraus, so wunderlich durcheeinander gleich dem AprillWetter hergehe, wie das Römische Reich auff so gar schwachen tönernen Füssen stehe, wie allenthalben wir mit Feinden umbrignet seyn: wie dieselben heimliche Pracktiken und verbündnisse anrichten, wie sie Ligas imtereinander machen und schmiden, wie sie ineinander und miteinander sich verknüpffen: wie gern sie sehen theten, das auf unserm theil die Hertzen und Gemüther der hohen Häupter nicht allein von einander getrennet, und gerissen würden, sondern daß es gar zu einem auffstand geriethe, Eins das ander auffriebe, darmit hernach die feinde desto gewonnener spiel haben möchten: Welchem Unheil zu begegenen und zu stewren, kein besser Mittel auff Erden ist, als wenn wir unsers theils auch fein fest zusam halten, ein theil dem andern geneigt und gewogen ist, eins dem andern alles liebs, Ehr und gutes erzeigt, das sind die 80. stecken Sciluri des Königs, wann die zusam gebunden seind, wer wil sie zubrechen? Wer wil sie überweltigen? || Solche und dergleichen ursachen sind starck genug, uns die Eintrechtigkeit lieb und angenehm zumachen.&amp;nbsp;Wir wollen aber itzo um geliebter kürtze willen nur bey denen bleiben, die David im verlesenen Psälmlein einführet, da er nemllichen anziehet pacis formositaten et jucunditatem."&amp;nbsp;Es erfreut Leib und Seele, wie eine schöne Musik, wenn sechs Chöre mit vierzig und mehr Stimmen zusammen gehen und da Harmonie ist, noch lieblicher ist das Zusammengehen von Brüdern und Verwandten, ist lieblich wie der Tau, der Hügel und Täler grün und fruchtbar macht, so auch die Concordi der Berge, das heißt die Einigkeit der grossen Fürsten, Potentaten und Häupter der Welt. Werden in Psalm 65 und 68 Berge genannt und sind in ihrem Stand wie Berge fest gegründet, können nicht von den Menschen nach ihrem Willen versetzt werden.&amp;nbsp;ist nicht nur fein und lieblich, sondern auch gut und nützlich, wenn es friedlich zugeht,&amp;nbsp;Kräfte und Worte reichen nicht, um die vielfältigen Nutzen des Friedens aufzuzählen, verschiedene Psalmzitate, "Die Kirch Gottes&amp;nbsp; geneust solcher eintrechtigkeit der grossen Herren, Nemblichen, das sie kan ein geruhiges und stilles leben führen""O wie uberaus lieblich, wann man ein warhafftiges Ecce darbey hat, das mans mit Fingern in rem praesentem zeigen, das man sagen könne: Sie, welch ein gutes vernemen ist hie, hier, hie zwischen den und denen Personen, zwischen den und denen Fürsten, zwischen den und denen Chur- und Fürstlichen Häusern. ..." "Ecce, so siehe doch auch da, auff den Naumburgischen Fürstentag: Sie die schöne Fürsten Rosen, die lieblichen Fürstenblumen, wie sie so wol riechen, Wie dicht und schön sie in einander und beysammen stehen ... Wolan hilff HERR Jesu, daß das Ecce bey jetziger zusammenkunfft nicht allein statt habe: sondern auch lange Zeit hernach bey den dreyen Chur- und Fürstlichen Häusern verbleibe: Und das wir das Ecce, das wörtlein Siehe, gebrauchen können gegen Gott, gegen einander, gegen uns selbst, gegen alle Freunde, gegen alle Feinde, und endlich gegen unsere liebe Posteritet und Nachkommen." So dass wir Gott anrufen können und ihm sagen siehe, prüfe und erkenne unsere Herzen, wie wir keine Ursache für UNfrieden geben, sehet alle anderen auch her. || 19: "Sehet her ihr Feinde, die ihr gern in die Kolen blasen thäz, jhr Feinde das jhr vermeinet, es sey keine einigkeit unter uns zu finden, Sehet her, wie gefellt euch das: Sehet an das güldene Fürstenkleinod, mit was festen Gliedern es zusammen gefügte und geglittet worden. Sehet her, wie wir drey Häuser für einen Mann stehen, wie wir Resolvirt sind einander beyzustehen, und beyzuspringen in allerley fürfallender Noth vnd widerwertigkeit, das ist, das Davd von der Liebligkeit und Nutzbarkeit des Friedes und der einträchtigen beysamwohnung redet.S. 19-21Für eins, meine Geliebte, zu rechter vertrawli- || 20: cher Erbverbrüderung, ist für allen dingen ein Hochwichtiges und hochgewünschtes mittel, Spiritualis in fide unitas, die Geistliche Eintrechtigkeit, wenn die, die beysam vertrawlich zu wohnen im Sinn haben, in Glaubens und Religions sachen, das ist, im Geist, um HErren, Brüder und rechtschaffene auffrichtige Brüder seyn, die in allen und jeden Artickeln und Lehrpunckten durchaus eintrechtig glauben, und nicht einer so, der ander anderst, darvon halten und urtheilen, solche Brüder sind die rechtvollkommenen Brüder: Dahin dann auch unser David sonderlich siehet und zielet, mit dem Haupt Aarons, durch welches niemand anders denn Christus Jesus der rechte hohe Priester, und das Haupt der gantzen Gemeine, angedeutet wird, kein besser Fundament ist in der Welt zu guter vertrawligkeit, als eben diese Geistliche Einigkeit: Wann Glaubens-Brüder einig sind im HErren, Johann am siebenzehnden Capitel, wie nicht allein andere Exempel, sondern auch die Erfahrung der dreyen Chur- und Fürstlichen Häuser Sachsen, Brandenburg und Hessen ein geraume Zeit bezeuget hat. Dann hiebevorn diese drey Häuser einer einzigen Augsburgischen ungeenderten Confession, wie die Kayser Carl dem fünfften Hochlöblichster Gedechtniß, Anno dreissig, auff dem grossen Reichstag ubergeben worden, zugethan gewesen, Dahero auch zwischen ihnen die liebliche einträchtigkeit und beysam wohnung viel Jahr desto brünstiger und inniger gegrunet hat: Das menniglichen, das Ecce || 21: gebrauchet, und uber solcher einigkeit, theils, nemlich die Freude, die Anverwandten, die gantze ware Evangelische Kirch Gottes, sich gefrewet, theils aber und insonderheit die Feinde sich geförchtet und geschewet haben. Vnd wollte Gott, der Barmhertzige Vater, das noch auff die gegenwertige stund ein solches Ecce vollkömlich unter allen und jeden Gliedern und Personen dieser drey Hochlöblichen Häuser möchte gefunden werden!&amp;nbsp;Weil aber leider auff einem und dem anderen theil, ein anders erfolget, im Glaubens und Religions sachen trennung und ungleichheit vorhanden, und für Augen, so muß man es zwar dahin gestelt seyn lassen, und hoffen, der Allmächtige Gott, dessen Hand unverkürtzt, der aller Menschen und Könige Hetzen in seinen Händen hat, der die trewe Hirten art noch nicht abgeleget, sondern auch noch heutiges Tages viel irrende zu recht bringet, der werde aus gnaden verheissen, daß wann sein Stündlein kömmet, auch die rechte Einigkeit in Religions sachen, in diesen dreyen Erbverbrüderten Häusern möge wieder gepflanzet, und auff dieselbe alles ander fruchtbarlich und bestendig gebawet werden. Unter dessen muss gleichwol die Politische friedfertigkeit, eintrechtigkeit gutes vernemen, zwischen Freunden, Verwandten, Nachbarn und dergleichen, nicht auffgehoben oder außgemustert, sondern die andern mittel, die darzu dienen, gebrauchet, und in acht genommen werden.“&amp;nbsp;Teil III, S. 19-26Mittel und Wege dazu: vor allen Dingen "geistliche Eintrechtigkeit, wann die, die beysam vertrawlich zu wohnen im Sinn haben, in Glauben und Religions sachen, das ist, im Geist im HErren, Brüder und rechtsschaffene auffrichtige Brüder seyn, die in allen und jeden Artickeln und Lehrpunckten durchaus eintrechtig glauben und nicht einer so, der ander anderst, darvon halten vnd urtheilen, solche Brüder sind die rechtvollkommenen Brüder." Kein besseres Fundament ist in der Welt zu guter vertrawligkeitl als eben diese Geistliche Einigkeit ..., wie nicht allein andere Exempel, sondern auch die Erfahrung der dreyen Chur- und Fürstlichen Häuser Sachsen, Brandenburgk und Hessen eine geraume Zeit bezeuget hat.&amp;nbsp;Religiöse Einigkeit, seit der CA, gesondertes Zitat S. 19-21weitere Mittel, auch bei Philosophen wie Plutarch, Aristoteles, Cicero, Seneca und die Schrift raten zur Aufrichtigkeit, candor.sehr nützlich auch Langmütigkeit und Sanftmut, auch wenn wir nicht inter perfectos leben, nicht Zorn aufschalgen und Freundschaft einander aufkündigen, sondern sich wie Gott langmütig zeigen, div. Schriftbelege. [Margianlie gr. Autarkia]Weiteres Mittel Freundlichkeit und Holdseligkeit, zu förderst aber auch die Billigkeit und gnüligkeit [!], das ein jeder das liebe, das billich ist. Genügsamkeit. Denn Friede ist mehr als Gold und Silber, kein Lob bei David für Feindseligkeit, keins für Vermehrung des eigenen Besitzes oder Territoriums, sondern für die Einträchtigkeit; wer friedlich lebe, habe den Segen Gottes zu gewarten. So auch Paulus, der sagt, die Autarkia sey ein grosser Gewinn, wer sich begnügen lässt, der verliere nichts.&amp;nbsp;Zu wahrer Eintracht gehört auch Bestendigkeit, "wo man liederlich die Verbündnisse brecht, so wil der Fried und Eintrechtigkeit auch nicht lange weren."fürnemstes Mittel, "nemlichen das liebe Gebet zu dem Gott des Friedes, der wil und muß hierum fürnemlich ersuchet werden, Er kan das beste darbey thun: In ihm, und durch ihn, wird warer Fried und Eintrechtigkeit gestifftet." Jer. 10,&amp;nbsp;"Als der Türcken Krieg im schwang gieng, ward löblihc und wol angeordnet, daß man pro pace mit den Glocken angeschlagen, daß man gebetet und gesungen: Da pacem Domine, Verleyh uns Frieden gnediglich, Herr Gott zu unsern Zeiten. ... Ach wir möchten das Pacem wol schlagen, singen und beten lassen noch auff heutigen Tag, daß Fried sey inwendig in unsern Mawren und Pallästen, dann der einheimische Unfried, der sich hin und wider im heiligen Römischen Reich reget, ist viel, viel schädlicher, als der außwertige.|| So lasset uns derowegen Herr und Knecht heut für Gottes Angesicht treten, in Templum Concordiae, und den Allerhöchsten anruffen, daß er wolle gnediglich geben, pacem in Choro et foro, den geistlichen Religions, und auch den prophan Frieden: Er wolle durch das Fewer seines heiligen Geistes, unser aller Hertzen und Gemüter in ihm zusam schmeltzen ... Er wole der Anfänger und der jenige seyn, der es dirigire und dahin richte, damit alles, was bey der hochlöblichen Chur- und Fürstlichen Zusammenkunft berathschlaget, und beschlossen wird, gereichen möge seinem allerheiligsten Namen zu Lob, Ehr und Preiß, zu außbreitung seines heiligen Worts, zu fortpflantzung der waren Evangelischen Lutherischen Lehr, zu erhaltung Fried und Einigkeit, zu ruhe und wolstand des gantzen Vaterlands Teuscher Nation..."&amp;nbsp;S. 27-46 Zweite Predigt, zum Abschluss des Fürstentages an Sonntag LaetareAnknüpfung an Sonntagsnamen der "alten katholischen Kirche" Oculi,der HErr hat seine Augen über dem Fürstentreffen gehabt,&amp;nbsp;entsprechend heute Laetare, freuen uns, dass Gott Glück und Heil zu der hochansehnlichen Fürsten Zusammenkunfft gegeben hat. Nachfolgende vier Punkte betrachten.1. Von wem das rechte Laetare herrühre, nämlich vom Herrn2. Was das rechte Laetare sey3. Wer das rechte Laetare halten könne oder solle4. Aus was Ursachen wir uns freuen sollen.I. Wahre Freude kommt vom Herrn. Nicht vom Wein! S. 34 oder der Welt.II. Wie? Gottesdienst mit Predigen, Singen und Psalmen. (Applikation auf Naumburg durch Marginalie) und fröhlichen GebärdenIII. Wer? Wer auf ihn traut und den Namen Gottes liebt! "Der Teufel liebet Gottes Namen nicht: Seine, deß Satans Werckzeuge, loben solchen auch nicht, wir gläubigen lieben des Teuffels namen hinwider nicht: Auch nicht die Namen seines Anhangs, als zum Exempel: Wann wir die Namen Bapsts, Zwinglii, Calvini und dergleichen hören, so schawret uns die Haut, so stehen uns Evangelischen die Haar gleichsam gen Berge, denn es sind Namen der jenigen, die grosse gefehrliche Irrthumb in Religions sachen auff die Ban gebracht und vertheidiget haben."4. Ursachen:&amp;nbsp;Gottes Schutz,&amp;nbsp;Gott wohnt in uns: "Mancher ehrlicher Mann jetzo zur Naumburg, wann er eine Chur- oder Fürstliche, eine fürnehme Gräfliche oder Herren stands Person in seinem Hauß wohnend hat, so dieselbe gleich nur etliche wenige Tag da verharret, der achtet es ihm gleichwol für eine grosse Ehr: Er wirbt um die Wappen und Namen zum Gedechtniß, ER gedenckt eines solchen hohen fürnemen Gastes keinen schaden, sondern viel mehr nutz zu haben." Wie unzehlich und undenklich grössere Ehr ist uns, dass wir den König aller Könige in uns wohnen haben.Göttliche Segnung.Göttliche Krönung.S. 47-52 Gebete, bei Anreise und nach Abschluss des Fürstentages in Naumburgfür sicherer Reisen der Landesfürsten, gutes Gelingen der Verhandlungen, Verbreitung des göttlichen Worts, Schaffung edlen Friedens und glückliche Rückkehr nach Dresden</t>
  </si>
  <si>
    <t xml:space="preserve">http://friedensbilder.gnm.de/sites/default/files/Hoe, Naumburgische.jpg</t>
  </si>
  <si>
    <t xml:space="preserve">Non cessate aquiloni, io voglio guerra</t>
  </si>
  <si>
    <t xml:space="preserve">Cesarini, Carlo Francesco</t>
  </si>
  <si>
    <t xml:space="preserve">Pax mit Ölzweig</t>
  </si>
  <si>
    <t xml:space="preserve">Cantus, Altus</t>
  </si>
  <si>
    <t xml:space="preserve"> violine 1, violine2, basso continuo</t>
  </si>
  <si>
    <t xml:space="preserve">Altus 
Cantus   </t>
  </si>
  <si>
    <t xml:space="preserve">Nettuno
Innocenza</t>
  </si>
  <si>
    <t xml:space="preserve">Nettuno</t>
  </si>
  <si>
    <t xml:space="preserve">Ms. Q544 Bk51.1</t>
  </si>
  <si>
    <t xml:space="preserve">Pax (römische Personifikation)
Olivenzweig 
Segnungen des Friedens
Tauben
die Bundeslade (jüdische Religion)</t>
  </si>
  <si>
    <t xml:space="preserve">Innozenz XII., Papst</t>
  </si>
  <si>
    <t xml:space="preserve"> violine 1, violine 2, basso continuo</t>
  </si>
  <si>
    <t xml:space="preserve">Altus
Cantus</t>
  </si>
  <si>
    <t xml:space="preserve">Fried Predigt/ Gethan zu Wolfenbüttel am Sontag Esto mihi,</t>
  </si>
  <si>
    <t xml:space="preserve">nechste Dingstag zuvor Estomihi</t>
  </si>
  <si>
    <t xml:space="preserve">Erbhuldigung</t>
  </si>
  <si>
    <t xml:space="preserve">Sattler, Basilius</t>
  </si>
  <si>
    <t xml:space="preserve">253.5 Theol. (17)</t>
  </si>
  <si>
    <t xml:space="preserve">Erbhuldigung Herzogs Friedrich Ulrich von Braunschweig-Wolfenbüttel</t>
  </si>
  <si>
    <t xml:space="preserve">Estomihi</t>
  </si>
  <si>
    <t xml:space="preserve">Braunschweig-Wolfenbüttel</t>
  </si>
  <si>
    <t xml:space="preserve">Friedenspredigt nicht zur Beendigung eines kriegerischen Konflikts zwischen zwei Kriegsparteien, sondern zwischen Herrscher und Ständen, Obrigkeit und Untertanen. Entsprechend Betonung der Gehorsamspflicht etc. Friede meint hier Ende der Widersetzlichkeit.</t>
  </si>
  <si>
    <t xml:space="preserve">Vorrede, A 2r- A 3v:Friedenspredigt anlässlich der Erbhuldigung der Stadt Braunschweig an Herzog Friedrich Ulrich von Braunschweig-Wolfenbüttel, gehalten 11.2.1616laut Vorrede nicht wie geplant gehalten, weil Sattler verdächtigt worden war, zum Konflikt zwischen Stadt und Herzog aufgestachelt zu haben, weil er aus vom Fürsten eingezogenen Gütern jährlich über 100 Scheffel Korn habe empfangen wollen und deswegen den Frieden gehindert habe. Daher sei er zuletzt, so das Gerücht, neben anderen gefangen gesetzt und hingerichtet worden.Stimmt nicht, bin noch am Leben; und auch dem Fürsten geschieht Unrecht, dass man ihm eine solche Behandlung seiner Prediger zutraut.Stimmt alles nicht, habe 47 Jahre am Hof und in der Julius Universität treu gedient, den Frieden nicht behindert, "wie auch mein Ampt sich so weit nicht erstrecket", nie Geld verlangt, immer gebeten, dass die Stadt Braunschweig, weil sie sich ihrer von Gott verordneten Obrigkeit widersetzt, ein gehorsames Herz gegeben werde oder, "da sie aber in irer widersetzligkeit und ungehorsam verharren würde, das alsdann Gott uber seine Ordnung halten, und ihrem Vorhaben wehren wolte." Habe, als die Sach zum Vertrag gestanden, Gebet hinzu gesetzt, dass der Rat sich vorsehen und nichts übereilen möge. "Dass ich aber die widersetzung und feindliche außfelle nicht loben oder billigen können, sondern nach gelegenheit darwider gebeten, dessen kan mich kein frommer Christ verdenken." Belege gegen jeden Widerstand gegen die Obrigkeit, Rm 13, David und Saul, Luther im Büchlein "Dass Kriegsleute seligen Standes".Weil nun die Sache ausgestanden und alles vergeben ist, "lasse ich es billich dabey bewenden, und eröffne nu in dieser predigt auß Gottes wort, auch in itzigem Friedenstandt, zu rettung meiner Unschuldt, meine meinung und meines Hertzen grund, und berichte || A 3v: wie sich dißfals hinfüro und ins künfftig, als dahin die Predigt allein gerichtet ist, Obrigkeit und Unterthanen erzeigen sollen, das zwischen ihnen allerley Zanck und Zwytracht verhütet, und bestendiger Fried und Einigkeit gepflantzet und erhalten werde."</t>
  </si>
  <si>
    <t xml:space="preserve">http://friedensbilder.gnm.de/sites/default/files/Sattler.jpg</t>
  </si>
  <si>
    <t xml:space="preserve">Concio Irenica,</t>
  </si>
  <si>
    <t xml:space="preserve">Stein, Paul</t>
  </si>
  <si>
    <t xml:space="preserve">4 S.</t>
  </si>
  <si>
    <t xml:space="preserve">Kassel</t>
  </si>
  <si>
    <t xml:space="preserve">393.13 Theol. (19)</t>
  </si>
  <si>
    <t xml:space="preserve">Concordia (römische Personifikation)
Ungerechtigkeit; Ripa: Ingiustitia
Schrecken des Krieges, Kriegsgreuel
Barmherzigkeit
brüderliche Liebe
die Eucharistie (als viertes der sieben Sakramente)
die Heilige Dreifaltigkeit, Trinitas coelestis, Vater, Sohn und Heiliger Geist in der christlichen Religion
Christus schwebt auf einer Wolke empor (Himmelfahrt)</t>
  </si>
  <si>
    <t xml:space="preserve">Dreißigjähriger Krieg</t>
  </si>
  <si>
    <t xml:space="preserve">Ps 1,1
Sach 8,19
Joh 13,24
Eph 4,2</t>
  </si>
  <si>
    <t xml:space="preserve">Sir 25,1–2</t>
  </si>
  <si>
    <t xml:space="preserve">Landgrafschaft Hessen-Kassel</t>
  </si>
  <si>
    <t xml:space="preserve">Hofkirche St. Martin, Kassel</t>
  </si>
  <si>
    <t xml:space="preserve">Hochzeitspredigt</t>
  </si>
  <si>
    <t xml:space="preserve">Nach Ausweis der Widmungsvorrede wurde die Predigt auf Wunsch von Friedrich Ulrich von BS-Wf gedruckt, der an der Hochzeit eines kasselischen Hofbeamten teilgenommen hatte.</t>
  </si>
  <si>
    <t xml:space="preserve">In der Perikope aus Jesus Sirach 25 heißt es: "Drei schöne Dinge sind, die beide Gott und bei Menschen wohlgefallen: wenn Brüder eins sind und die Nachbarn sich lieb haben und wenn Mann und Weib sich miteinander wohl begegnen." Nach Konstatierung des allgemeinen Unfriedens in der Welt, sowohl im geistlichen Stand und Kirchenwesen als auch unter dem weltlichen Regiment als auch dem allfälligen Unfrieden im Hausstand (S. 7-10) entwickelt der Prediger den Gedanken, dass man sich zu Gott wohlgefälligem Tun zusammenschließen soll. Dazu seien ausdrücklich Brüder, Nachbarn und Eheleute aufgerufen. (14) Mit Brüdern seien auch Glaubensgenossen gemeint -- Anwendung zahlreicher biblischer Belege auf die Forderung nach Einigkeit der Evangelischen gegen die Papisten (15-18) gegenseitiges Lästern und Verdammen einstellen und einander in Liebe ertragen. Trennende Punkte sind nicht von so großer Impotanz: 1. Christologie: Von Amt und Person Christi. Hervorhebung von acht Punkten der Christologie, in denen sich die Evangelischen einig seien (20-24), drei Gemeinsamkeiten in der Amtsauffassung, (24f), nur bei communicatio idiomatum Unterschiede, auf unserer Seite gegen die Allenthalben Gegenwärtigkeit der menschlichen Natur (26)</t>
  </si>
  <si>
    <t xml:space="preserve">https://friedensbilder-neu.gnm.de/sites/default/files/2019-06/393.13 Theol. (19).jpg</t>
  </si>
  <si>
    <t xml:space="preserve">Kayserliche Friedens-Post</t>
  </si>
  <si>
    <t xml:space="preserve">Keiser, Reinhard</t>
  </si>
  <si>
    <t xml:space="preserve">M C/90</t>
  </si>
  <si>
    <t xml:space="preserve">Friedensvertrag von Baden
Namenstag von Kaiser Karl VI.</t>
  </si>
  <si>
    <t xml:space="preserve">Auf! zur Lust! Auf zum Scherz!
Gott, der durch Carl den Frieden uns gegeben</t>
  </si>
  <si>
    <t xml:space="preserve">St. Katharinen, Hamburg</t>
  </si>
  <si>
    <t xml:space="preserve">http://friedensbilder.gnm.de/sites/default/files/M_C_90_01.tif
http://friedensbilder.gnm.de/sites/default/files/M_C_90_02.tif
http://friedensbilder.gnm.de/sites/default/files/M_C_90_03.tif
http://friedensbilder.gnm.de/sites/default/files/M_C_90_04.tif
http://friedensbilder.gnm.de/sites/default/files/M_C_90_05.tif
http://friedensbilder.gnm.de/sites/default/files/M_C_90_06.tif</t>
  </si>
  <si>
    <t xml:space="preserve">Frieden und FrewdenPredigt Am Sontag Oculi</t>
  </si>
  <si>
    <t xml:space="preserve">Pollio, Joachim</t>
  </si>
  <si>
    <t xml:space="preserve">Johann Georg, Sachsen, Herzog</t>
  </si>
  <si>
    <t xml:space="preserve">Pon Vc 3846, QK</t>
  </si>
  <si>
    <t xml:space="preserve">Ex 3</t>
  </si>
  <si>
    <t xml:space="preserve">Oculi</t>
  </si>
  <si>
    <t xml:space="preserve">http://friedensbilder.gnm.de/sites/default/files/455633.jpg</t>
  </si>
  <si>
    <t xml:space="preserve">Antwort Auff Irenicam Concionem Oder Friedpredigt des Hoffpredigers zu Cassel</t>
  </si>
  <si>
    <t xml:space="preserve">Tuckermann, Peter</t>
  </si>
  <si>
    <t xml:space="preserve">Antwortschrift</t>
  </si>
  <si>
    <t xml:space="preserve">C 349.4° Helmst. (2)</t>
  </si>
  <si>
    <t xml:space="preserve">Streitschrift</t>
  </si>
  <si>
    <t xml:space="preserve">http://friedensbilder.gnm.de/sites/default/files/Tuckermann.jpg</t>
  </si>
  <si>
    <t xml:space="preserve">Examen oder Prob Der Rettung Ehrn Pauli Steinii</t>
  </si>
  <si>
    <t xml:space="preserve">Mentzer, Balthasar</t>
  </si>
  <si>
    <t xml:space="preserve">Gießen</t>
  </si>
  <si>
    <t xml:space="preserve">Theol.ev.pol.360.x,misc.1</t>
  </si>
  <si>
    <t xml:space="preserve">http://friedensbilder.gnm.de/sites/default/files/00000003.tif(6).jpg</t>
  </si>
  <si>
    <t xml:space="preserve">Iustitiae Et Misericordiae Dei Temperamentum</t>
  </si>
  <si>
    <t xml:space="preserve">Siricius, Michael</t>
  </si>
  <si>
    <t xml:space="preserve">Rantzow, Detleff
Rantzau, Henrik</t>
  </si>
  <si>
    <t xml:space="preserve">Abgesandte des Dänischen Königs</t>
  </si>
  <si>
    <t xml:space="preserve">Lübeck</t>
  </si>
  <si>
    <t xml:space="preserve">270.1 Theol. (3)</t>
  </si>
  <si>
    <t xml:space="preserve">Frieden von Lübeck</t>
  </si>
  <si>
    <t xml:space="preserve">Jes 45,7</t>
  </si>
  <si>
    <t xml:space="preserve">Donnerstag nach Friedensschluss</t>
  </si>
  <si>
    <t xml:space="preserve">St. Marien, Lübeck</t>
  </si>
  <si>
    <t xml:space="preserve">http://friedensbilder.gnm.de/sites/default/files/titelblatt_0.tif</t>
  </si>
  <si>
    <t xml:space="preserve">Eine Christliche Jubelpredigt/ Uber den 126. Psalm </t>
  </si>
  <si>
    <t xml:space="preserve">Wittenberg</t>
  </si>
  <si>
    <t xml:space="preserve">Reformationsjubiläum</t>
  </si>
  <si>
    <t xml:space="preserve">3 an Theol. 4. 847</t>
  </si>
  <si>
    <t xml:space="preserve">Ps 126</t>
  </si>
  <si>
    <t xml:space="preserve">Johann Sigismund, Brandenburg, Kurfürst</t>
  </si>
  <si>
    <t xml:space="preserve">Jüterbog</t>
  </si>
  <si>
    <t xml:space="preserve">Kurfürstentum Brandenburg</t>
  </si>
  <si>
    <t xml:space="preserve">St. Nicolai, Jüterbog</t>
  </si>
  <si>
    <t xml:space="preserve">http://friedensbilder.gnm.de/sites/default/files/708996.jpg</t>
  </si>
  <si>
    <t xml:space="preserve">Olivenzweig 
Frieden durch Gott
Friedenssehnsucht
Friedenstaube
Musikinstrument als Verkündigungswerkzeug (Posaune)</t>
  </si>
  <si>
    <t xml:space="preserve">Piccolomini, Ottavio
Karl Gustav X., Schweden, König
</t>
  </si>
  <si>
    <t xml:space="preserve">Nürnberg
Regensburg
Frankfurt am Main
Westfalen</t>
  </si>
  <si>
    <t xml:space="preserve">Ps 147, 12-14
Gen 8</t>
  </si>
  <si>
    <t xml:space="preserve">Reichsfrieden</t>
  </si>
  <si>
    <t xml:space="preserve">Roeck 1998</t>
  </si>
  <si>
    <t xml:space="preserve">642-652</t>
  </si>
  <si>
    <t xml:space="preserve">Das Lobgedicht auf Nürnberg widmet sich dem Abschluss des Hauptrezesses und den Feierlichkeiten, die die Unterzeichnung begleiteten. Diese wurden im Juni 1650 vom kaiserlichen Gesandten Ottavio Piccolomini ausgerichtet. Der Text beschreibt dabei chronologisch den Hergang. Daneben wird auch der Schmuck des Rathauses beschrieben, welcher für diesen besonderen Anlass angebracht wurde, sowie die Ausrufung des Friedens, die mit Glockengeläut, Trompeten und Pauken begleitet wurde.&amp;nbsp;FB</t>
  </si>
  <si>
    <t xml:space="preserve">Frieden durch Gott
Friedenstaube
Ölzweig
Hochzeit Friede und Deutschland
Bienenstock</t>
  </si>
  <si>
    <t xml:space="preserve">Karl Gustav X., Schweden, König</t>
  </si>
  <si>
    <t xml:space="preserve">Gedicht auf dem Flugblatt mit anderen Veröffentlichungen Birkens vergleichen</t>
  </si>
  <si>
    <t xml:space="preserve">Augspurgischer Friden=Wagen, Text</t>
  </si>
  <si>
    <t xml:space="preserve">Heins, Johann</t>
  </si>
  <si>
    <t xml:space="preserve">Einbl. XI,255</t>
  </si>
  <si>
    <t xml:space="preserve">Bäume: Ölbaum
Frieden durch Gott
Gerechtigkeit, Justitia (Ripa: Giustitia divina), als eine der vier Kardinaltugenden
Eintracht (Concordia) als eine der sieben Gaben der Seele
edelmütiger Friede / Friedenszeit
Frieden durch politische Akteure
Greifvögel: Adler
Irene (Eirene)
Cornucopia, Füllhorn
Lichtmetaphorik
Friedensfürst
Mars als Vertreter des Eisens
edler Frieden
teurer Frieden
Fama (römische Personifikation)
Apollo
Pallas
der Tod als Skelett
Wohlstand</t>
  </si>
  <si>
    <t xml:space="preserve">
</t>
  </si>
  <si>
    <t xml:space="preserve">Westfalen
Augsburg</t>
  </si>
  <si>
    <t xml:space="preserve">Der Text geht im ersten Abschnitt auf die Friedensverhandlungen in Münster und Osnabrück ein. Anschließend wird die Stadt Augsburg gepriesen. Der Text bezieht sich direkt auf die Abbildung. Personen und Figuren werden in der Reihenfolge ihres Auftretens genannt und beschrieben.</t>
  </si>
  <si>
    <t xml:space="preserve">http://friedensbilder.gnm.de/sites/default/files/HAB_IH_242.jpg</t>
  </si>
  <si>
    <t xml:space="preserve">Abbildung / der / bey der völlig - geschlossenen Friedens-Unterschreibung gehaltenen Session,</t>
  </si>
  <si>
    <t xml:space="preserve">HB 198, Kapsel 1220</t>
  </si>
  <si>
    <t xml:space="preserve">Frieden durch Gott
Greifvögel: Adler
Apollo
Friedenstempel
Raubtiere: Löwe</t>
  </si>
  <si>
    <t xml:space="preserve">Nürnberg
Frankfurt am Main
Colmar
Rotenburg
Schweinfurt</t>
  </si>
  <si>
    <t xml:space="preserve">Güldner Frieden</t>
  </si>
  <si>
    <t xml:space="preserve">http://friedensbilder.gnm.de/sites/default/files/Einbl. Xb FM 18_siehe_HB_198.jpg
http://friedensbilder.gnm.de/sites/default/files/HB198_0.tif</t>
  </si>
  <si>
    <t xml:space="preserve">AVGVRIVM PACIS</t>
  </si>
  <si>
    <t xml:space="preserve">Diözese Eichstätt</t>
  </si>
  <si>
    <t xml:space="preserve">Spirinx, Louis</t>
  </si>
  <si>
    <t xml:space="preserve">HB 491, Kapsel 1220</t>
  </si>
  <si>
    <t xml:space="preserve">Pax (römische Personifikation)
Olivenzweig 
Regenbogen
Zerbrochene Waffen/ Waffen am Boden
Discordia (römische Personifikation)
Concordia (römische Personifikation)
Triumphwagen
allegorische Darstellungen der Religion; Ripa: Religione, Religione de SS Mauritio e Lazaro, Religione vera christiana
Herkules als Personifikation einer anderen abstrakten Idee
Opulentia (römische Personifikation)
Scientia, Wissen(schaft), als eine der sieben Gaben des Heiligen Geistes
spezifische Darstellungsformen, allegorische Darstellungsformen; Mars als Schutzgottheit
Bauern
Mutter mit Baby oder kleinem Kind
Prospekt einer Stadt, Stadtpanorama, Silhouette einer Stadt
Städter, Stadtbewohner
Landwirtschaft (Ackerbau, Viehzucht, Gartenbau, Blumenzucht etc.)
Jagen; die Jagd
Vogelkäfig wird geöffnet
pax optima rerum [der Frieden ist das höchste Gut]
post nubila phoebus [auf trübes Wetter folgt Sonnenschein]
pro lege et pro grege [für das Gesetz, den König und das Volk]
Merkur
Hund</t>
  </si>
  <si>
    <t xml:space="preserve">Eichstätt
Frankreich
Schweden
Heiliges Römisches Reich
Spanien</t>
  </si>
  <si>
    <t xml:space="preserve">Triumph des Friedens</t>
  </si>
  <si>
    <t xml:space="preserve">http://friedensbilder.gnm.de/sites/default/files/HB491.tif</t>
  </si>
  <si>
    <t xml:space="preserve">Treffen, Versammlung
Unterzeichnung eines Friedensvertrags; Friedensschluß
Kollationierung (Reinschrift) eines Vertrages</t>
  </si>
  <si>
    <t xml:space="preserve">Volmar, Isaak
Crane, Johann
Meel, Sebastian Wilhelm
Sattler, Erasmus Constantin
Orenstirn, Benedict
Ersten, Alexander
Franz Egon, Straßburg, Bischof
Oxlin, Johann Georg
Trandorff, August Adolph von
Giffen, Johann von
Gobelius, Cornelius
Hettinger, Johann Franz
Abrique, Simon del
Silbermann, Wolff Michael
Thumbshirn, Wolf Konrad von
Carpzov, August
Heher, Georg Achatz
Eiselein, Laurentius
Heyland, Polycarpus
Moutteroda, Otto von
Heider, Valentin
Thiersberg, Carl Röder von 
Sengel, Johann Adam
Löffelholtz, Burckhart
Schölnbach, Tobias Oehlhafen von
Grasart, Franciscus
Halverer, Herman
Stenglin, Zacharias
Schneider, Johann Balthasar
Birr, Daniel
Frisch, David
Frisch, Johann Jacob
Heuchelein, Augustus Friedrich
Höfel, Johann 
Roth, Johann Georg
Oexlin, Hans Jacob
Huetner, Johann
Bürger, Salomon</t>
  </si>
  <si>
    <t xml:space="preserve">Friedensdokument im diplomatischen Prozess</t>
  </si>
  <si>
    <t xml:space="preserve">Aigentliche abbildung deß Fried- und Freuden-Mahls</t>
  </si>
  <si>
    <t xml:space="preserve">HB 196, Kapsel 1030a</t>
  </si>
  <si>
    <t xml:space="preserve">Sandrart, Joachim von
Piccolomini, Ottavio
Karl Gustav X., Schweden, König
Schlippenbach, Christoff Carl
Grundherr, Ulrich
Kress, Jobst Christoph
</t>
  </si>
  <si>
    <t xml:space="preserve">http://friedensbilder.gnm.de/sites/default/files/HB196.tif</t>
  </si>
  <si>
    <t xml:space="preserve">Abbildung deß Schwedischen Löwens / Welcher den 25. deß Herbstmonats dieses lauffenden Jahres bey Ihrer hochf. Durchl. deß Herrn Generalissimi Friedenmahl rohten und weissen Wein in 6. Stunden häuffig auß dem Rachen fliessen lassen</t>
  </si>
  <si>
    <t xml:space="preserve">HB 194, Kapsel 1220</t>
  </si>
  <si>
    <t xml:space="preserve">Rathaus
güldner Frieden
weinspendender Löwe
Städter, Stadtbewohner
feiernde Volksmenge
Bürger(liche)
monumentale Tür; Portal; Aedikula</t>
  </si>
  <si>
    <t xml:space="preserve">http://friedensbilder.gnm.de/sites/default/files/HB194.tif</t>
  </si>
  <si>
    <t xml:space="preserve">Allegorie auf Friedrich II. und seine Taten</t>
  </si>
  <si>
    <t xml:space="preserve">militärische Erfolge / Taten eines Herrschers, die zum Frieden führen</t>
  </si>
  <si>
    <t xml:space="preserve">HB 17649, Kapsel 1314a</t>
  </si>
  <si>
    <t xml:space="preserve">Gerechtigkeit, Justitia (Ripa: Giustitia divina), als eine der vier Kardinaltugenden
Lorbeerkranz
Tropaion: Siegeszeichen oder Siegesdenkmal mit Beutewaffen
Glaube, Fides (Ripa: Fede, Fede catholica, Fede christiana, Fede christiana catholica), als eine der drei theologischen Tugenden
Fortitudo, Stärke, als eine der sieben Gaben des Heiligen Geistes
Vater Zeit (als Mann mit Flügeln und einer Sense)
Corpus Juris Fridericianum</t>
  </si>
  <si>
    <t xml:space="preserve">Friedrich II., Preußen, König</t>
  </si>
  <si>
    <t xml:space="preserve">http://friedensbilder.gnm.de/sites/default/files/HB17649.tif</t>
  </si>
  <si>
    <t xml:space="preserve">Deutschland. Beglückte Friedenspost, o! höchst erfülltes Hoffen, Bild</t>
  </si>
  <si>
    <t xml:space="preserve">Rein, Joseph Friedrich</t>
  </si>
  <si>
    <t xml:space="preserve">HB 14796, Kapsel 1220</t>
  </si>
  <si>
    <t xml:space="preserve">Händereichen als Symbol für den Abschluss eines Vertrages
Zerbrochene Waffen/ Waffen am Boden
Palmzweig
Friedenssonne
das Auge Gottes, Dreieck mit Auge als Symbol für Gottvater
post nubila phoebus [auf trübes Wetter folgt Sonnenschein]
Postreiter / Kurier als Überbringer der Friedensbotschaft
Diplomatie, Diplomat
Sonnenstrahlen
Wolken</t>
  </si>
  <si>
    <t xml:space="preserve">Katharina II., Russland, Zarin
Friedrich II., Preußen, König</t>
  </si>
  <si>
    <t xml:space="preserve">http://friedensbilder.gnm.de/sites/default/files/HB14796.tif
http://gdz-srv1.sub.uni-goettingen.de/content/PPN87563365X/800/0/00000001.jpg</t>
  </si>
  <si>
    <t xml:space="preserve">200-Jahrfeier des Augsburger Reichs- und Religionsfriedens am 25. September 1755, Rückseite</t>
  </si>
  <si>
    <t xml:space="preserve">gute Regierung
Herrscherreihen</t>
  </si>
  <si>
    <t xml:space="preserve">Kriegsfolgen
Personifikationen von Ländern, Nationen, Staaten, Gebieten etc. (mit NAMEN)
pax optima rerum [der Frieden ist das höchste Gut]
post nubila phoebus [auf trübes Wetter folgt Sonnenschein]
Zyklus
Wiedergeburt, Renaissance, Regeneration</t>
  </si>
  <si>
    <t xml:space="preserve">gute Regierung
pro bona publico [zum Wohle der Öffentlichkeit]
pacem te poscimus omnes [um Frieden bitten wir dich alle]
ultima ratio regis [das letzte Mittel des Königs]</t>
  </si>
  <si>
    <t xml:space="preserve">Verg. Aen. XI, 362</t>
  </si>
  <si>
    <t xml:space="preserve">Hinweise Dr. Heiko Berger (HeikoBerger@bundeswehr.org) :nachsehen in oekonomisch-technologischer Encyklopädie von Krünitz (um 1785) und weitere Lexika Ende des 18. Jh.&amp;nbsp;Katalog Museum Artillerie in Frankreich (Invalidenmuseum) 19. Jh.&amp;nbsp;Katalog 1941: Sammlung Wahlsprüchen auf Kanonen, die die Franzosen von der Wehrmacht nach Deutschland gebracht haben&amp;nbsp;bei Diderot/d'Alembert nachsehen unter: Geschütze, Ludwig XIV. und Richilieuaus Müller 1968, S. 211:&amp;nbsp;- preußische Gewaltpolitik hatte sich in dem Wahlspruch "ultima ratio regis" manifestiert, den schon Richilieu sowie Ludwig XIV. und seine Nachfolger auf ihren Kanonen anbringen ließenAnm. 99, S. 236: geht auf einen Ausspruch des spanischen Dichters Calderon in seinem Werk "In diesem Leben ist alles wahr und alles Lüge" zurück: "ultima razon de Reyes son la polvora y las balas"</t>
  </si>
  <si>
    <t xml:space="preserve">Deutschland. Beglückte Friedenspost, o! höchst erfülltes Hoffen, Text</t>
  </si>
  <si>
    <t xml:space="preserve">Frieden durch Gott
Eintracht (Concordia) als eine der sieben Gaben der Seele
edelmütiger Friede / Friedenszeit
Kriegsfolgen
Postreiter / Kurier als Überbringer der Friedensbotschaft
Friedenstempel (mit geschlossenen Türen)
militärischer Ruhm, Triumph
nicht-aggressive, freundliche oder neutrale Handlungen und Beziehungen des Janus
Treue in militärischen Diensten
Frieden als globales Prinzip
Janustempel
Ruhe</t>
  </si>
  <si>
    <t xml:space="preserve">Deutschland
Königreich Preußen
England
Frankreich
Königreich Ungarn
Kurfürstentum Sachsen
Schweden
Russland
Spanien
Portugal</t>
  </si>
  <si>
    <t xml:space="preserve">Auf den zwischen Sr: König: Maj: von Preussen</t>
  </si>
  <si>
    <t xml:space="preserve">Karsch, Anna Luise</t>
  </si>
  <si>
    <t xml:space="preserve">HB 15560, Kapsel 1220</t>
  </si>
  <si>
    <t xml:space="preserve">Olivenzweig 
Kriegsfolgen
Bekrönung des Siegers mit Lorbeer
Barmherzigkeit
post nubila phoebus [auf trübes Wetter folgt Sonnenschein]
Friedenstempel (mit geschlossenen Türen)
Allianzbildung / Bündnispolitik
Tugenden des Herrschers</t>
  </si>
  <si>
    <t xml:space="preserve">Herrscherlob
Frieden als globales Prinzip</t>
  </si>
  <si>
    <t xml:space="preserve">http://friedensbilder.gnm.de/sites/default/files/HB15560.tif</t>
  </si>
  <si>
    <t xml:space="preserve">Aufgerichtetes- Denk- und Danckmahl;</t>
  </si>
  <si>
    <t xml:space="preserve">HB 28422, Kapsel 1220</t>
  </si>
  <si>
    <t xml:space="preserve">Olivenzweig 
Frieden durch Gott
edelmütiger Friede / Friedenszeit
Früchte des Friedens
Jesajas Prophezeiung von den Schwertern, die in Pflugscharen umgeschmiedet werden
Lichtmetaphorik
pax fovet artes [der Friede fördert die Künste]
Germania
das Auge Gottes, Dreieck mit Auge als Symbol für Gottvater
Segnungen des Friedens
Friedenstempel (mit geschlossenen Türen)
Aufschwung des Handels</t>
  </si>
  <si>
    <t xml:space="preserve">Mi 4,1-4</t>
  </si>
  <si>
    <t xml:space="preserve">Germanien</t>
  </si>
  <si>
    <t xml:space="preserve">http://friedensbilder.gnm.de/sites/default/files/HB28422.tif
http://friedensbilder.gnm.de/sites/default/files/Aufgerichtetes Denk- und Danckmahl_0.jpg</t>
  </si>
  <si>
    <t xml:space="preserve">Berndt, Johann Oswald</t>
  </si>
  <si>
    <t xml:space="preserve">Pax (römische Personifikation)
Olivenzweig 
Händereichen als Symbol für den Abschluss eines Vertrages
Friedensaltar
Palmzweig
das Auge Gottes, Dreieck mit Auge als Symbol für Gottvater
Engel als Überbringer der Friedensbotschaft
Friedenstempel (mit geschlossenen Türen)
gute Regierung
Historia; Ripa: Historia
Kaiserlicher Adler
Attribute des Janus: der Kopf mit zwei Gesichtern
Zepter mit Olivenzweig
(Landkarte von) Germania</t>
  </si>
  <si>
    <t xml:space="preserve">Lev 26,6</t>
  </si>
  <si>
    <t xml:space="preserve">Frieden als göttliche Gabe
Herrscherlob</t>
  </si>
  <si>
    <t xml:space="preserve">Allegorie auf den Sieg der Niederlande über Spanien</t>
  </si>
  <si>
    <t xml:space="preserve">Saenredam, Jan</t>
  </si>
  <si>
    <t xml:space="preserve">Stichvorlage</t>
  </si>
  <si>
    <t xml:space="preserve">HB 303, Kapsel 1313</t>
  </si>
  <si>
    <t xml:space="preserve">Händereichen als Symbol für den Abschluss eines Vertrages
Concordia (römische Personifikation)
Kriegsfolgen
Triumphwagen
Fama (römische Personifikation)
Niederländischer Löwe
Victoria (römische Personifikation)
Oranjeboom
musizieren; Musiker mit Instrument
Hoffnung; Ripa: Speranza, Speranza delle fatiche
Lanze mit Freiheitshut
omnis victoria a domino [jeder Sieg von Gott]
Caduceus (Stab mit zwei Schlangen, Attribut Merkurs)
Prudentia (römische Personifikation)
Wachsamkeit, Vorsicht; Ripa: Guardia, Vigilanza, Vigilanza per difendersi &amp; oppugnare altri</t>
  </si>
  <si>
    <t xml:space="preserve">Mendoza, Francisco de</t>
  </si>
  <si>
    <t xml:space="preserve">Achtzigjähriger Krieg</t>
  </si>
  <si>
    <t xml:space="preserve">http://friedensbilder.gnm.de/sites/default/files/HB303.tif</t>
  </si>
  <si>
    <t xml:space="preserve">Allegorie auf die Augsburger Konfession, Gedenkblatt zur 200-jährigen Wiederkehr</t>
  </si>
  <si>
    <t xml:space="preserve">Haid, Johann Lorenz</t>
  </si>
  <si>
    <t xml:space="preserve">HB 23508, Kapsel 1337a</t>
  </si>
  <si>
    <t xml:space="preserve">Friedensaltar
Confessio Augustana, Augsburger Konfession
Fama (römische Personifikation)
Engel als göttliche Mittlerfigur, in Aktion
post nubila phoebus [auf trübes Wetter folgt Sonnenschein]
Kollationierung (Reinschrift) eines Vertrages
Friedenstempel (mit geschlossenen Türen)
Stadtansicht; Landschaft mit von Menschen errichteten Anlagen
Neid (Ripa: Invidia): Personifikation einer der sieben Todsünden
aggressive, unfreundliche Handlungen und Beziehungen des Mars
Betrug; Ripa: Fraude, Inganno
Luxuria (römische Personifikation)
(Landkarte von) Asien
Quelle (Flüssigkeiten, die aus der Erde gewonnen werden)
plus ultra [darüber hinaus]
Tierkreiszeichen des Sommers
der Bund Gottes mit Noah: nie wieder soll eine Sintflut kommen; als Zeichen dieses Bundes läßt Gott einen Regenbogen erstrahlen
Gott als Wahrer des Friedens 
Altes Testament
Neues Testament
Pilgerschaft, Pilger unterwegs
porta salutis [das Tor zum Heil]</t>
  </si>
  <si>
    <t xml:space="preserve">http://friedensbilder.gnm.de/sites/default/files/HB23508_01.tif</t>
  </si>
  <si>
    <t xml:space="preserve">Bild </t>
  </si>
  <si>
    <t xml:space="preserve">Gedenkblatt an das erste Säkularfeier der Augsburger Konfession</t>
  </si>
  <si>
    <t xml:space="preserve">Hollar, Wenzel</t>
  </si>
  <si>
    <t xml:space="preserve">K 1633, Kapsel 147</t>
  </si>
  <si>
    <t xml:space="preserve">Leuchter der wahren Religion
die Bundeslade (jüdische Religion)
der Heilige Geist als Taube (in Flammen) dargestellt
Verbum Domini Manet in Aeternum
Friedensvertrag von Passau</t>
  </si>
  <si>
    <t xml:space="preserve">Luther, Martin
</t>
  </si>
  <si>
    <t xml:space="preserve">Mose, Biblische Person
Aaron</t>
  </si>
  <si>
    <t xml:space="preserve">Säkularfeier der Augsburger Konfession</t>
  </si>
  <si>
    <t xml:space="preserve">Luther, Martin</t>
  </si>
  <si>
    <t xml:space="preserve">Röm 13,4
I Petr 2,13
Jes 66,15
I Kor 2,14
Mt 26,26
I Kor 11,23
Act 17,31
Gen 6,5
Ps 51,7
Ps 19,15
Mk 3,15
Lk 24,47
Röm 3,24
Gal 2,16
Röm 10,17
Tit 3,5
Jak 2,17
Lk 17,10
Dtn 6,4
Joh 5,7
Röm 5,12
Jer 23,6
I Tim 2,5
Mt 16,18
Eph 5,27
Mt 7,21
II Tim 2,20
Joh 3,5
Mk 16,16
I Kor 11,28
Röm 10,15
Hebr 5,4
I Kor 14,40
I Kor 7,35
Gen 3,1
Gal 5,6
I Joh 4,20
Mt 4,10
Ps 50,15
Röm 12,11
I Kor 12
Röm 1,4
Röm 15,12
Röm 14,17
Eph 3,16
Röm 8,16
Act 18,4
II Tim 3,14
II Tim 1,14
Eph 2,20
II Tim 4,7
Ps 34,8
Act 14,6
Ps 34,4</t>
  </si>
  <si>
    <t xml:space="preserve">http://friedensbilder.gnm.de/sites/default/files/K1633.tif</t>
  </si>
  <si>
    <t xml:space="preserve">Friedensband auf den Vertrag von Hubertusburg</t>
  </si>
  <si>
    <t xml:space="preserve">HB 21842, Kapsel 1220</t>
  </si>
  <si>
    <t xml:space="preserve">Pax (römische Personifikation)
Olivenzweig 
post nubila phoebus [auf trübes Wetter folgt Sonnenschein]
Friedenstempel (mit geschlossenen Türen)
allegorische Darstellung Europas; Ripa: Europa</t>
  </si>
  <si>
    <t xml:space="preserve">http://friedensbilder.gnm.de/sites/default/files/HB21842-21844_1.tif</t>
  </si>
  <si>
    <t xml:space="preserve">Pax (römische Personifikation)
Olivenzweig 
Augustus schließt die Tore des Janustempels; eventuell bringt er vor dem Tempel Opfer dar
spezifische Darstellungsformen, allegorische Darstellungsformen; Mars als Schutzgottheit
post nubila phoebus [auf trübes Wetter folgt Sonnenschein]
allegorische Darstellung Europas; Ripa: Europa</t>
  </si>
  <si>
    <t xml:space="preserve">Vivatband mit einer allegorischen Darstellung auf das Dankfest anlässlich des Friedens von Hubertusburg im Herzogtum Braunschweig-Lüneburg</t>
  </si>
  <si>
    <t xml:space="preserve">Beck, Anton August</t>
  </si>
  <si>
    <t xml:space="preserve">HB 21843, Kapsel 1220</t>
  </si>
  <si>
    <t xml:space="preserve">antike Circusanlage
Obelisk, (architektonische) Nadel
sich aufbäumen (Pferd)</t>
  </si>
  <si>
    <t xml:space="preserve">Herrscherlob
antike Friedenstopoi</t>
  </si>
  <si>
    <t xml:space="preserve">http://friedensbilder.gnm.de/sites/default/files/HB21842-21844.tif
http://friedensbilder.gnm.de/sites/default/files/Auszug_Unpartheyische_Kirchen_Historie.pdf</t>
  </si>
  <si>
    <t xml:space="preserve">Er wünschet den Frieden zum neuen Jahr</t>
  </si>
  <si>
    <t xml:space="preserve">Neujahr</t>
  </si>
  <si>
    <t xml:space="preserve">Morhof, Daniel Georg</t>
  </si>
  <si>
    <t xml:space="preserve">F/R 40 63.47 (1)</t>
  </si>
  <si>
    <t xml:space="preserve">Frühling
Friedenssehnsucht
Ruhe; Ripa: Quiete
Cornucopia, Füllhorn
Frieden ernährt
Sicherheit
Wohlstand</t>
  </si>
  <si>
    <t xml:space="preserve">Der Mit Gerechtigkeit sich küssende Friede</t>
  </si>
  <si>
    <t xml:space="preserve">Franck, Salomo</t>
  </si>
  <si>
    <t xml:space="preserve">Wilhelm Ernst, Sachsen-Weimar, Herzog</t>
  </si>
  <si>
    <t xml:space="preserve">Geburtstag</t>
  </si>
  <si>
    <t xml:space="preserve">Verfasser </t>
  </si>
  <si>
    <t xml:space="preserve">Huld C 57</t>
  </si>
  <si>
    <t xml:space="preserve">Gerechtigkeit und Friede werden sich küssen (Buch der Psalmen)
teurer Frieden
Friedensheld
güldner Friedenszweig
Gold des Friedens</t>
  </si>
  <si>
    <t xml:space="preserve">Das Gedicht enthält keine genauen Hinweise auf einen konkreten Friedensschluss noch auf einen Krieg. Das Gedicht beschreibt kurz die Abkehr von Gerechtigkeit und Frieden von der Erde, die durch die Versicherung verhindert wird, dass die Fürtsen von Sachsen das Land beschützen und für Sicherheit sorgen. Mit dem "Gold des Friedens" und dem "blutend Eisen" können Verweise auf Hesiod und die Zeitalter gefunden werden.</t>
  </si>
  <si>
    <t xml:space="preserve">Bedeutung Illmene?!</t>
  </si>
  <si>
    <t xml:space="preserve">http://friedensbilder.gnm.de/sites/default/files/Huld_C57_0001.jpg
http://friedensbilder.gnm.de/sites/default/files/Huld_C57_0002.jpg
http://friedensbilder.gnm.de/sites/default/files/Huld_C57_0003.jpg
http://friedensbilder.gnm.de/sites/default/files/Huld_C57_0004.jpg</t>
  </si>
  <si>
    <t xml:space="preserve">Poetische Entdeckung der Ehren-Pforte Welche Dem Allerdurchleuchtigsten ... Römischen Keyser ... Ferdinand dem Dritten ...nach geschlossenen allgemeinen Teutschen Frieden ... von einem Löbl. Rath daselbst auffgerichtet worden</t>
  </si>
  <si>
    <t xml:space="preserve">Balduin, Christian Adolf</t>
  </si>
  <si>
    <t xml:space="preserve">1.B.8345,angeb.32</t>
  </si>
  <si>
    <t xml:space="preserve">Frieden durch Gott
Gerechtigkeit, Justitia (Ripa: Giustitia divina), als eine der vier Kardinaltugenden
Frieden durch politische Akteure
Augustus schließt die Tore des Janustempels; eventuell bringt er vor dem Tempel Opfer dar
Früchte des Friedens
Greifvögel: Adler
güldner Frieden
Friedenssonne
Lichtmetaphorik
Mars als Vertreter des Eisens
Fama (römische Personifikation)
Stille, Schweigen, Ruhe
Friedensband
Wohlstand</t>
  </si>
  <si>
    <t xml:space="preserve">
Pappenheim, Gottfried Heinrich zu</t>
  </si>
  <si>
    <t xml:space="preserve">Regensburger Reichstag</t>
  </si>
  <si>
    <t xml:space="preserve">Schweden
Frankreich</t>
  </si>
  <si>
    <t xml:space="preserve">Phlm 1,10
Phlm 6,23
Ps 9,17</t>
  </si>
  <si>
    <t xml:space="preserve">Das Gedicht beschreibt die Ehrenpforte für Kaiser Ferdinand III., die in Regensburg aufgestellt wurde. Dabei werden die einzelnen Darstellungen auf der Pforte genau beschrieben und interpretiert. Außerdem wird der Einzug der Teilnehmer des Reichstages in Regensburg geschildert.Im Text wird darüber hinaus auch auf die Türkengefahr hingewiesen.</t>
  </si>
  <si>
    <t xml:space="preserve">http://digital.slub-dresden.de/fileadmin/data/359241980/359241980_tif/jpegs/00000003.tif.large.jpg</t>
  </si>
  <si>
    <t xml:space="preserve">Ruhm- und Danck-Lied, als wegen des von Gott beschehrten und wieder erlangten Friedens, der durchlauchtigste Churfürst zu Sachsen ... in deroselben Churfürstenthum und incorporirten Landen</t>
  </si>
  <si>
    <t xml:space="preserve">Ferber, Wolfgang</t>
  </si>
  <si>
    <t xml:space="preserve">Pon Vc 3492, QK</t>
  </si>
  <si>
    <t xml:space="preserve">Frieden durch Gott
Eintracht (Concordia) als eine der sieben Gaben der Seele
Frieden durch politische Akteure
Augustus schließt die Tore des Janustempels; eventuell bringt er vor dem Tempel Opfer dar
Friedenssehnsucht
güldner Frieden
edler Frieden
teurer Frieden</t>
  </si>
  <si>
    <t xml:space="preserve">Karl I., Heiliges Römisches Reich, Kaiser
Widukind
</t>
  </si>
  <si>
    <t xml:space="preserve">Kurfürstentum Sachsen
Siebenbürgen
Ungarn
Tirol
Meißen
Bodensee
Rhein
Oder
Maas</t>
  </si>
  <si>
    <t xml:space="preserve">Ps 107</t>
  </si>
  <si>
    <t xml:space="preserve">Dankfest (Vermutlich in Dresden, Widmung an Kurfürsten und Hofdruckerei angegeben)zwei Teile:1. Teil von Wolfgang Ferber (1626-1687) aus Zwickau, Amtsmann:&amp;nbsp;Freude über Frieden&amp;nbsp;Geschichte des Landes Sachsen&amp;nbsp;politisches Verhalten Kursachsens während des Krieges beschrieben&amp;nbsp;1. Teil von Georg Ferber, dem Jüngeren&amp;nbsp;LiedKriegsbeschreibungAnrufung Kurfürstin und PrinzessinWidmung im Titel an Kurfürst Johann Georg I:Wikipedia: Kurfürst Johann Georg I. von Sachsen (* 5. März 1585 in Dresden; † 8. Oktober 1656 ebenda) war ein Fürst aus dem Hause Wettin (albertinische Linie). Seit dem 23. Juni 1611 war er Kurfürst von Sachsen und Erzmarschall des Heiligen Römischen Reiches. Er war der zweite Sohn des Kurfürsten Christian I. und folgte seinem kinderlosen Bruder Christian II. in der Regierung nach.[…]Obwohl Johann Georg I. die nach der Schlacht am Weißen Berg in Böhmen und später auch in Schlesien einsetzende Gegenreformation als Bruch seiner Vereinbarungen mit dem Kaiser bewertete, stellte er sich nicht offen gegen den Kaiser, sondern blieb in den folgenden Jahren des Dreißigjährigen Krieges neutral. Erst die Plünderungszüge der Katholischen Liga in seinem Land bewogen den sächsischen Kurfürsten, sich König Gustav Adolf von Schweden anzuschließen. Das neugebildete sächsische Heer vereinigte sich bei Bad Düben mit den Schweden und konnte nach der Schlacht bei Breitenfeld (1631) das Land von den Feinden befreien.Nach dem Tod Gustav Adolfs in der Schlacht bei Lützen (1632) und eingeschüchtert durch den Sieg der Kaiserlichen in der Schlacht bei Nördlingen (1634) fiel Johann Georg von der protestantischen Sache ab, indem er nach längeren Verhandlungen zu Eilenburg und Pirna am 30. Mai 1635 mit dem Kaiser den Frieden zu Prag schloss und mit den beiden Lausitzen als erblichem Besitz belehnt wurde (Traditionsrezess). Er verbündete sich mit Kaiser Ferdinand II. zur Vertreibung der Franzosen und Schweden aus dem Reich. Diesen Abfall des Kurfürsten büßte das Land nach den unglücklichen Kämpfen bei Dömitz (22. Oktober) und Kyritz (7. Dezember) durch furchtbare Verheerungen, mit denen die Schweden unter General Johan Banér es heimsuchten.Zwickau eroberte der sächsische Kurfürst zwar am 7. Juni 1642 wieder zurück, dagegen ging Leipzig infolge von Torstenssons Sieg über die Kaiserlichen (23. November) an die Schweden verloren. Zuletzt zwang Torstensson, nachdem er im Oktober 1644 das sächsische Heer bei Jüterbog vernichtet und Pegau niedergebrannt hatte, durch schwere Kontributionen und unterstützt durch die Vorstellungen des Kurprinzen dem schwankenden Kurfürsten den Waffenstillstand von Kötzschenbroda (27. Augustjul./ 6. September 1645greg.) ab, der wenigstens den schwersten Kriegsbeeinträchtigungen für Sachsen ein Ende machte. Der Westfälische Friede bestätigte Johann Georg I. die Erwerbungen des Prager Friedens.Verweis auf den Bruderkrieg:Wikipedia: Mit dem Tod Friedrichs des Friedfertigen im Jahr 1440 kam Thüringen wieder zum Kurfürstentum. Nachdem Heinrich und Sigismund als Mitregenten ausgeschieden waren, teilten Friedrich und Wilhelm den Besitz auf. In der Altenburger Teilung 1445 erhielt Wilhelm III. den thüringischen und fränkischen Teil, Friedrich den Ostteil des Kurfürstentums. Die Bergwerke blieben gemeinsamer Besitz.&amp;nbsp;Bei der Altenburger Teilung des wettinischen Besitzes im Jahr 1445 erhielt er den fränkischen und thüringischen Teil des Kurfürstentums (Landgraf in Thüringen), während sein älterer Bruder Friedrich II. „der Sanftmütige“ den meißnischen Teil und vor allem die Kurwürde behielt. Streitigkeiten über die Verteilung führten jedoch 1446, am Folgetag der Hochzeit Wilhelms, zum Sächsischen Bruderkrieg, der erst am 27. Januar 1451 mit dem Frieden von Naumburg ein Ende fand.&amp;nbsp;Zum Streit führten auch 1456 die Münzprägungen der Kurfürstin Margaretha, der Gattin seines Bruders Friedrich II., in ihrer eigenen Münzstätte Colditz, da Wilhelm nicht wie in den Münzstätten Freiberg und Leipzig seinen Anteil am fälligen Schlagschatz hatte. Herzog Wilhelm erhob mit Erfolg Einspruch gegen die Münzprägungen seiner Schwägerin (siehe Margarethengroschen). Der zunächst stillgelegte Münzbetrieb wurde jedoch bald wieder aufgenommen, jedoch durfte die Kurfürstin zunächst nicht als Münzfürstin erscheinen. Erst nach dem Ableben Kurfürst Friedrichs II. am 7. September 1464 änderte sich die Einstellung Wilhelms zur Kurfürstin. Er prägte ab 1465 wieder in Gemeinschaft mit seinen Anverwandten in den Münzstätten Freiberg, Gotha, Leipzig, Wittenberg und Zwickau sowie mit der Kurfürstin Margaretha in Colditz.Außerdem Einflechtung deutscher/sächsischer Helden: Karl der Große, WidukindFrieden im ganzen Reich, in „klein- und großen Stande“Frieden auch durch den Kurfürsten, der mit seinen Waffen „den Frieden wiederumb in Deutschland zu verschaffen“ bestrebt war.Bereits im Titel der Zusatz, dass der Frieden durch Gott beschert wurde„Denn Ihme/ GOTT dem HErrn/ gebührt allein die Ehr/Der Friede geben kan/ und sonsten keiner mehr.“Der Frieden ist eine edle GottesgabeDirekt im ersten Vers wird ausgerufen, dass der Janustempel geschlossen werden soll &amp;nbsp;&amp;nbsp;</t>
  </si>
  <si>
    <t xml:space="preserve">http://vd17.bibliothek.uni-halle.de/pict/2007/125:002065T/125-002065T_001_X.jpg</t>
  </si>
  <si>
    <t xml:space="preserve">Coburgisches Friedens-Danck-Fest</t>
  </si>
  <si>
    <t xml:space="preserve">Franck, Michael</t>
  </si>
  <si>
    <t xml:space="preserve">Geheimer Rat der Stadt Coburg
Kanzler der Stadt Coburg
Kommandanten
Handwerker</t>
  </si>
  <si>
    <t xml:space="preserve">4 Seiten</t>
  </si>
  <si>
    <t xml:space="preserve">Xb 1898</t>
  </si>
  <si>
    <t xml:space="preserve">Olivenzweig 
Frieden durch Gott
Gerechtigkeit, Justitia (Ripa: Giustitia divina), als eine der vier Kardinaltugenden
Eintracht (Concordia) als eine der sieben Gaben der Seele
Frühling
güldner Frieden
Friedenstaube
Friedenssonne
Friedensfürst
Friedenssieg
Frömmigkeit als Teil der drei theologischen Tugenden
Sicherheit, Gewißheit
edler Frieden
Engel als Überbringer der Friedensbotschaft
Kaiserlicher Adler
neugeborener Frieden
schwedischer Löwe
Wohlstand</t>
  </si>
  <si>
    <t xml:space="preserve">Mazarin, Jules
Cromwell, Oliver
Bouillon, Henri de LaTour D'Auvergne de
Maidalchini, Olimpia
Rosen, Reinhold von
Friedrich Wilhelm II., Sachsen-Altenburg, Herzog
Innozenz X., Papst
Johann Casimir, Sachsen-Coburg, Herzog
Wrangel, Carl Gustaf</t>
  </si>
  <si>
    <t xml:space="preserve">Lothringen
Spanien
Catalonien
Portugal
Venedig
Prag
Schweden
England
Polen
Nördliche Niederlande
Frankreich</t>
  </si>
  <si>
    <t xml:space="preserve">Gen
Ex 1-15</t>
  </si>
  <si>
    <t xml:space="preserve">Alle Widmungsempfänger werden namentlich genannt (insgesamt 4 Seiten).Außerdem gibt es zehn Ehrgedicht auf den Verfasser von den folgenden Personen:Johann Hoefel, LateinJohann Leib, LateinM. Sebastianus Franck, DeutschGeorgim Döler, LateinM. Johannes Seyfried, DeutschCaspar Friedrich Nachtenhöfer, DeutschGottfried Sternberger, DeutschSebastianus Francus, Latein (doppelt?)Petrus Francus Silusianus, LateinMarcus Heyden, Deutsch&amp;nbsp;</t>
  </si>
  <si>
    <t xml:space="preserve">http://friedensbilder.gnm.de/sites/default/files/kupferstich.tif
http://friedensbilder.gnm.de/sites/default/files/notensaetze1.tif
http://friedensbilder.gnm.de/sites/default/files/notensaetze2.tif
http://friedensbilder.gnm.de/sites/default/files/notensaetze3.tif
http://friedensbilder.gnm.de/sites/default/files/titelblatt_6.tif</t>
  </si>
  <si>
    <t xml:space="preserve"> Warhaffter Verlauff/ was sich bey geschlossenem und unterschriebenen Frieden zu Nürnberg auf der Burg begeben</t>
  </si>
  <si>
    <t xml:space="preserve">4° St. 575,1</t>
  </si>
  <si>
    <t xml:space="preserve">
güldner Frieden
Friedensfürst
Jahreszeitenmetaphorik</t>
  </si>
  <si>
    <t xml:space="preserve">Ps 147</t>
  </si>
  <si>
    <t xml:space="preserve">Am Ende des Gedichtes werden alle Gesandten ihrer Ordnung nach namentlich aufgezählt.</t>
  </si>
  <si>
    <t xml:space="preserve">Wilhelm II. von Oranien?</t>
  </si>
  <si>
    <t xml:space="preserve">http://friedensbilder.gnm.de/sites/default/files/Warhaffter Verlauff was sich bey geschlossenem und unterschriebenen Frieden zu N.pdf
http://friedensbilder.gnm.de/sites/default/files/Titelblatt_Wahrhaffter.jpg</t>
  </si>
  <si>
    <t xml:space="preserve">Friedenreiches Freudenlied</t>
  </si>
  <si>
    <t xml:space="preserve">F/R 40 63.47 (2)</t>
  </si>
  <si>
    <t xml:space="preserve">Frieden durch Gott
Gerechtigkeit, Justitia (Ripa: Giustitia divina), als eine der vier Kardinaltugenden
Frühling
güldner Frieden
Friedensschatz
Sicherheit, Gewißheit
Friedenskraft
Wohlstand</t>
  </si>
  <si>
    <t xml:space="preserve">Gott hat den Menschen „den Schatz gegeben“&amp;nbsp;„güldne Friedenskraft“&amp;nbsp;&amp;nbsp;„Die Straßen sind nun wieder leer&amp;nbsp;Und frei von Raub und Beute.“&amp;nbsp;„Nun ziehen aus zu Land und Meer,Ihr Kauf- und Handelsleute!“&amp;nbsp;&amp;nbsp;&amp;nbsp;&amp;nbsp;&amp;nbsp;&amp;nbsp;&amp;nbsp;&amp;nbsp;&amp;nbsp;&amp;nbsp;&amp;nbsp;&amp;nbsp;&amp;nbsp;Versorgung mit Lebensmitteln wieder besser, Ende des Hungers&amp;nbsp;„Ihr Künstler und ihr Handwerksleut,Jetzt möget ihr Gott preisenBei Trunk und Wein, und wo ihr seid,&amp;nbsp;Mit schönen Tageweisen.“</t>
  </si>
  <si>
    <t xml:space="preserve">http://friedensbilder.gnm.de/sites/default/files/Rinckart_Friedenreiches Freudenlied.pdf</t>
  </si>
  <si>
    <t xml:space="preserve">Acta Pacis Westphaliae Publica.</t>
  </si>
  <si>
    <t xml:space="preserve">Friedrich Karl, Bamberg, Bischof</t>
  </si>
  <si>
    <t xml:space="preserve">Hannover</t>
  </si>
  <si>
    <t xml:space="preserve">Meiern, Johann Gottfried von</t>
  </si>
  <si>
    <t xml:space="preserve">Frieden durch Gott
Eintracht (Concordia) als eine der sieben Gaben der Seele
Gerechtigkeit und Friede werden sich küssen (Buch der Psalmen)
Michas Prophezeiung von den Schwertern, die in Pflugscharen, und von den Speeren, die in Winzermesser umgewandelt werden
Mars als Vertreter des Eisens
pax fovet artes [der Friede fördert die Künste]
Aufschwung des Handels
Merkur
neue Friedenszeit
Musikinstrument als Verkündigungswerkzeug</t>
  </si>
  <si>
    <t xml:space="preserve">Münster
Osnabrück
Seine
Paris
Donau
Wien
Stockholm</t>
  </si>
  <si>
    <t xml:space="preserve">Der Text besteht aus 96 Alexandriner-Versen. Zunächst spricht der Postillion. Aufgrund der großen Freude und utopischen Vorstellungen der Friedenszeit kann der Text durchaus auch ironisch verstanden werden. Nach 30 Jahren Krieg waren die Menschen skeptisch gegenüber dem verhandelten Frieden. Danach kommt Merkur zu Wort und wendet sich an Handwerker und Kaufleute. Schließlich hält der Verfasser die Rezipienten dazu an, Gott zu danken.&amp;nbsp;FBBreuer 2002</t>
  </si>
  <si>
    <t xml:space="preserve">ES IST FRIED/ Psalm 46 v.6.7.</t>
  </si>
  <si>
    <t xml:space="preserve">HB 14259, Kapsel 1220</t>
  </si>
  <si>
    <t xml:space="preserve">Zerbrochene Waffen/ Waffen am Boden
Ruhe, Unbeweglichkeit; Stasis
Sanftmut; Ripa: Mansuetudine</t>
  </si>
  <si>
    <t xml:space="preserve">Ps 46,6-7
Ps 9,9
Ps 30,5
Ps 47,6
Jer 3,4-6
Mt 3,8
Röm 13,13-14
Sir 7,1
Act 6</t>
  </si>
  <si>
    <t xml:space="preserve">http://friedensbilder.gnm.de/sites/default/files/HB14259_0.tif</t>
  </si>
  <si>
    <t xml:space="preserve">Friedens Lob- und Krieges Leidgesang</t>
  </si>
  <si>
    <t xml:space="preserve">Scultetus, Andreas</t>
  </si>
  <si>
    <t xml:space="preserve">Lo 4959</t>
  </si>
  <si>
    <t xml:space="preserve">Jupiter als König des Himmels
Mars als Vertreter des Eisens
post nubila phoebus [auf trübes Wetter folgt Sonnenschein]
der Helikon (den Musen geweiht)
Perseus
Danae
Pistrix, Meeresdrache
Scipio
Überfluss
das tausendjährige Reich (Apokalypse)
Phoebus
Andromeda </t>
  </si>
  <si>
    <t xml:space="preserve">Sternzeichen/Sternbilder genannt</t>
  </si>
  <si>
    <t xml:space="preserve">http://friedensbilder.gnm.de/sites/default/files/Friedens Lob und Krieges Leidgesang_Scultetus.pdf</t>
  </si>
  <si>
    <t xml:space="preserve">Triumphus Pacis = Friedens Triumph</t>
  </si>
  <si>
    <t xml:space="preserve">um 1650</t>
  </si>
  <si>
    <t xml:space="preserve">IH 249.1</t>
  </si>
  <si>
    <t xml:space="preserve">Pax (römische Personifikation)
Frieden durch Gott
Gerechtigkeit, Justitia (Ripa: Giustitia divina), als eine der vier Kardinaltugenden
Concordia (römische Personifikation)
Augustus schließt die Tore des Janustempels; eventuell bringt er vor dem Tempel Opfer dar
Gerechtigkeit und Friede werden sich küssen (Buch der Psalmen)
edler Frieden
Fama (römische Personifikation)
post nubila phoebus [auf trübes Wetter folgt Sonnenschein]
Kaiserlicher Adler
schwedischer Löwe
Pietas (römische Personifikation)
Amor entwaffnet die Stärke; die Macht der Liebe
Libertas (römische Personifikation)</t>
  </si>
  <si>
    <t xml:space="preserve">Unterthänigster Friedens-Wunsch/ Dem Durchlauchtigsten/ Hoochgebornen Fürsten ... Herrn Johann Georgen/ Hertzogen zu Sachsen ... und Churfürsten ... Seinem Gnädigsten Churfürsten und Herrn:</t>
  </si>
  <si>
    <t xml:space="preserve">Zencker, Samuel</t>
  </si>
  <si>
    <t xml:space="preserve">Pon Vc 3496, QK</t>
  </si>
  <si>
    <t xml:space="preserve">Frieden durch Gott
Gerechtigkeit, Justitia (Ripa: Giustitia divina), als eine der vier Kardinaltugenden
Jupiter als König des Himmels
Frühling
Früchte des Friedens
güldner Frieden
Irene (Eirene)
Michas Prophezeiung von den Schwertern, die in Pflugscharen, und von den Speeren, die in Winzermesser umgewandelt werden
Bellona (Enyo)
Mars als Vertreter des Eisens
edler Frieden
teurer Frieden
Ölzweig
Ceres als Schutzgottheit des Ackerbaus
Fama (römische Personifikation)
Kaiserlicher Adler
Frieden ernährt
Friedensband
schwedischer Löwe
goldenes Zeitalter
Wettermetaphorik
Wohlstand</t>
  </si>
  <si>
    <t xml:space="preserve">http://digitale.bibliothek.uni-halle.de/download/webcache/1504/405703</t>
  </si>
  <si>
    <t xml:space="preserve">Osnabrückischer Conferenz-Saal, Worinnen der weltbekannte Westphälische Frieden, in denen Jahren 1643. biß 1649. abgehandelt und geschlossen worden.</t>
  </si>
  <si>
    <t xml:space="preserve">Heumann, Georg Daniel</t>
  </si>
  <si>
    <t xml:space="preserve">HB 6350, Kapsel 1220</t>
  </si>
  <si>
    <t xml:space="preserve">Rathaus
Diplomatie, Diplomat
diplomatische Verhandlungen, Konferenz
Friedensverhandlungen
Botschafter</t>
  </si>
  <si>
    <t xml:space="preserve">
Alexander VII., Papst
Amalie Elisabeth, Hessen-Kassel, Landgräfin 
Ludwig XIV., Frankreich, König
Trauttmansdorff, Maximilian von
Lamberg, Johann Maximilian von
Johann Ludwig, Nassau-Hadamar, Fürst
Volmar, Isaak
Crane, Johann
Longueville, Henri de
Oxenstierna, Johan Axelsson
Avaux, Claude de Mesmes d'
Adler Salvius, Johan
Rosenhane, Schering
Reigersberg, Nikolaus Georg
Leuber, Johann
Pistoris, Johann Ernst von
Sayn-Wittgenstein, Johann zu
Langenbeck, Heinrich
Lampadius, Jacob
Heher, Georg Achatz
Thumbshirn, Wolf Konrad von
Keyser, Abraham
Merckelbach, Johann Georg von
Scheffer, Reinhard
Fromhold, Johann
Kress von Kressenstein, Jobst Christoph
Wolff von Todtenwart, Johann Jacob
Gloxin, David
Otto, Marcus
Meurer, Johann Christoph
Heider, Valentin</t>
  </si>
  <si>
    <t xml:space="preserve">Kurfürstentum Köln
Diözese Osnabrück</t>
  </si>
  <si>
    <t xml:space="preserve">
Kerssenbrock, Ferdinand von
Wachtendonck, Edmund Friedrich
Hermann, Anton Heinrich, Freiherr von Velen
Dinklage, Jobst Dietrich von
Joseph, Friedrich Christian, Freiherr von Galen
Weichs, Anton Franz Adam von
Plettenberg, Johann Moritz von
Droste von Fischering, Heidenreich Matthias
Stael, Diederich Wilhelm
Asseburg, Wilhelm Anton von der
Droste, Ernst Konstantin von
Oer, Franz Ludolph von
Busche, Johann Georg von dem
Droste, Ferdinand Philipp von
Meschede, Wilhelm Werner Ferdinand von
Hammerstein, Ernst August von
Wolff-Metternich, August Wilhelm von
Korff-Schmising, Hans Otto Heinrich von
Roll, Carl Joseph
Bevervorde, Christoph Friedrich Bernhard von</t>
  </si>
  <si>
    <t xml:space="preserve">Spieß, Karl Philipp von</t>
  </si>
  <si>
    <t xml:space="preserve">http://friedensbilder.gnm.de/sites/default/files/HB6350.tif</t>
  </si>
  <si>
    <t xml:space="preserve">Friedens-Gedancken</t>
  </si>
  <si>
    <t xml:space="preserve">Thomae, Johannes</t>
  </si>
  <si>
    <t xml:space="preserve">GE 59-8159</t>
  </si>
  <si>
    <t xml:space="preserve">Olivenzweig 
Eintracht (Concordia) als eine der sieben Gaben der Seele
Lorbeerkranz
Gerechtigkeit und Friede werden sich küssen (Buch der Psalmen)
Friedenssehnsucht
güldner Frieden
Michas Prophezeiung von den Schwertern, die in Pflugscharen, und von den Speeren, die in Winzermesser umgewandelt werden
Mars als Vertreter des Eisens
pax fovet artes [der Friede fördert die Künste]
Friedenssieg
Stille, Schweigen, Ruhe
Musikinstrument als Verkündigungswerkzeug
Überfluss
Fürstensohn
Sicherheit (Securitas) als eine der sieben Gaben der Seele
Hirtenmotiv
Wohlstand</t>
  </si>
  <si>
    <t xml:space="preserve">Frankreich
Schweden
England</t>
  </si>
  <si>
    <t xml:space="preserve">Fröliger EinZug auf einem Friedens- und Triumpfwagen in begleitung Der gesamten Göttlichen Tugendgesellschaft</t>
  </si>
  <si>
    <t xml:space="preserve">Einbl. YA 8338 m</t>
  </si>
  <si>
    <t xml:space="preserve">Gerechtigkeit, Justitia (Ripa: Giustitia divina), als eine der vier Kardinaltugenden
Eintracht (Concordia) als eine der sieben Gaben der Seele
Lichtmetaphorik</t>
  </si>
  <si>
    <t xml:space="preserve">Hamburgisches Fried- und Freudenfeur von dem Edlen und Mannfesten Herrn Titus Hektor Wolbestalten Lieutenant bei der Statt Hamburg und berühmten Feurwercken künstlich verfärtiget und nach glüklich beschlossenen allgemeinen Friede in Teutschlandt etc.</t>
  </si>
  <si>
    <t xml:space="preserve">Rist, Johann</t>
  </si>
  <si>
    <t xml:space="preserve">Hektor, Titus</t>
  </si>
  <si>
    <t xml:space="preserve">M: Lo Kapsel 9 (29)</t>
  </si>
  <si>
    <t xml:space="preserve">Gerechtigkeit, Justitia (Ripa: Giustitia divina), als eine der vier Kardinaltugenden
Eintracht (Concordia) als eine der sieben Gaben der Seele
güldner Frieden
Friedensschatz
Mars als Vertreter des Eisens</t>
  </si>
  <si>
    <t xml:space="preserve">Lied</t>
  </si>
  <si>
    <t xml:space="preserve">http://diglib.hab.de/drucke/lo-kapsel-9-29/00005.jpg
http://friedensbilder.gnm.de/sites/default/files/Rist_0.png</t>
  </si>
  <si>
    <t xml:space="preserve">Kriegs vnd Friedens Spiegel.</t>
  </si>
  <si>
    <t xml:space="preserve">A: 34.6 Pol. (2)</t>
  </si>
  <si>
    <t xml:space="preserve">Frieden durch Gott
Gerechtigkeit, Justitia (Ripa: Giustitia divina), als eine der vier Kardinaltugenden
Eintracht (Concordia) als eine der sieben Gaben der Seele
Frühling
güldner Frieden
Irene (Eirene)
Michas Prophezeiung von den Schwertern, die in Pflugscharen, und von den Speeren, die in Winzermesser umgewandelt werden
Mars als Vertreter des Eisens
edler Frieden
Ruhe, Unbeweglichkeit; Stasis
Scipio
Überfluss</t>
  </si>
  <si>
    <t xml:space="preserve">
Tilly, Jean T'Serclaes de
Savelli, Federico di
Christian, Dänemark, Kronprinz
Friedrich V., Pfalz, Kurfürst
</t>
  </si>
  <si>
    <t xml:space="preserve">Böhmen
Durlach
Halberstadt
Mansfeld
Pommern
Leipzig
Kurfürstentum Sachsen
Wittstock
Frankreich
Paris
Prag
Rom
Athen
Elbe
Hamburg
Flensburg
Husum
Kiel
Rensburg
Itzehoe
Oldenburg
Lübeck
Frankfurt am Main
Nördlingen</t>
  </si>
  <si>
    <t xml:space="preserve">van Ingen 1998</t>
  </si>
  <si>
    <t xml:space="preserve">358-360</t>
  </si>
  <si>
    <t xml:space="preserve">http://diglib.hab.de/drucke/qun-275-17/00001.jpg</t>
  </si>
  <si>
    <t xml:space="preserve">Tempel des Friedens und gegenüber gesetztes Castel des Unfriedens</t>
  </si>
  <si>
    <t xml:space="preserve">HB 907, Kapsel 1220</t>
  </si>
  <si>
    <t xml:space="preserve">Olivenzweig 
Palmzweig
Frühling
Gerechtigkeit und Friede werden sich küssen (Buch der Psalmen)
Irene (Eirene)
Friedenstaube
Jesajas Prophezeiung von den Schwertern, die in Pflugscharen umgeschmiedet werden
Bekrönung des Siegers mit Lorbeer
Friedenssieg
Kaiserlicher Adler
Frieden ernährt
Friedensband
schwedischer Löwe
Jahreszeitenmetaphorik
Musikinstrument als Verkündigungswerkzeug
Wohlstand
Schreibfeder
Morgendämmerung
Farben und Pigmente: Gold
Sprichwörter, Redewendungen etc. (EX BELLO PAX)
in einem Helm nistende Taube
Invidia (römische Personifikation)</t>
  </si>
  <si>
    <t xml:space="preserve">Frankreich
Schweden
Heiliges Römisches Reich</t>
  </si>
  <si>
    <t xml:space="preserve">http://friedensbilder.gnm.de/sites/default/files/HB907.tif</t>
  </si>
  <si>
    <t xml:space="preserve">Völlige Friedens-Subscription</t>
  </si>
  <si>
    <t xml:space="preserve">HB 199, Kapsel 1220</t>
  </si>
  <si>
    <t xml:space="preserve">Händereichen als Symbol für den Abschluss eines Vertrages
Gerechtigkeit, Justitia (Ripa: Giustitia divina), als eine der vier Kardinaltugenden
Eintracht (Concordia) als eine der sieben Gaben der Seele
Jupiter als König des Himmels
güldner Frieden
Mars als Vertreter des Eisens
Ölzweig
Kaiserlicher Adler
schwedischer Löwe
Tinte</t>
  </si>
  <si>
    <t xml:space="preserve">http://friedensbilder.gnm.de/sites/default/files/HB199.tif</t>
  </si>
  <si>
    <t xml:space="preserve">Auf das 200-jährige Jubiläum der Augsburger Konfession, Vorderseite</t>
  </si>
  <si>
    <t xml:space="preserve">Nürnberger, Paul Gottlieb</t>
  </si>
  <si>
    <t xml:space="preserve">Med Colmar 124</t>
  </si>
  <si>
    <t xml:space="preserve">Confessio Augustana, Augsburger Konfession
aufgeschlagenes Buch (Bibel)
Verbum Domini Manet in Aeternum
Darstellung des Heiligen Geistes in Form von Flammenzungen</t>
  </si>
  <si>
    <t xml:space="preserve">Mt 10,32
Lk 12,8</t>
  </si>
  <si>
    <t xml:space="preserve">http://friedensbilder.gnm.de/sites/default/files/Med-Colmar124_01.tif
http://friedensbilder.gnm.de/sites/default/files/Med-Colmar124_03.tif</t>
  </si>
  <si>
    <t xml:space="preserve">Auf das 200-jährige Jubiläum der Augsburger Konfession, Rückseite</t>
  </si>
  <si>
    <t xml:space="preserve">Dockler, Daniel Sigmund</t>
  </si>
  <si>
    <t xml:space="preserve">Med Colmar 126</t>
  </si>
  <si>
    <t xml:space="preserve">Wappen der am Friedensprozess beteiligten Personen oder der aktuellen Regierung</t>
  </si>
  <si>
    <t xml:space="preserve">Zweihundertjahrfeier der Confessio Augustana, Nürnberg</t>
  </si>
  <si>
    <t xml:space="preserve">Imhoff, Johann Christoph von
Geuder von Heroldsberg, Carl Benedikt
Volckamer von Kirchensittenbach, Christoph Gottlieb
Ebner, Hieronimus
Holzschuher, Johann Sigmund von
Pfinzing, Jakob Sigmund
</t>
  </si>
  <si>
    <t xml:space="preserve">http://friedensbilder.gnm.de/sites/default/files/Med-Colmar126_01.tif
http://friedensbilder.gnm.de/sites/default/files/Med-Colmar126_02.tif</t>
  </si>
  <si>
    <t xml:space="preserve">Volckamer, Georg
Imhoff, Andreas
Holzschuher, Sigmund Gabriel
Grundherr, Ulrich
Tucher, Philipp Jakob</t>
  </si>
  <si>
    <t xml:space="preserve">Holtzhey, Martin</t>
  </si>
  <si>
    <t xml:space="preserve">Med 10286</t>
  </si>
  <si>
    <t xml:space="preserve">Wappen der am Friedensprozess beteiligten Personen oder der aktuellen Regierung
historische Person (mit NAMEN) - Porträt einer historischen Person</t>
  </si>
  <si>
    <t xml:space="preserve">Nürnberg
Reutlingen</t>
  </si>
  <si>
    <t xml:space="preserve">Georg, Brandenburg-Ansbach, Markgraf
</t>
  </si>
  <si>
    <t xml:space="preserve">http://friedensbilder.gnm.de/sites/default/files/Med 10286_1.tif
http://friedensbilder.gnm.de/sites/default/files/Med 10286_2.tif</t>
  </si>
  <si>
    <t xml:space="preserve">
Glaube, Fides (Ripa: Fede, Fede catholica, Fede christiana, Fede christiana catholica), als eine der drei theologischen Tugenden
Vater Zeit (als Mann mit Flügeln und einer Sense)
Pyramide (als Grabform)
Chronos
der Erzengel Michael kämpft gegen den Drachen (Teufel, Satan)
Tempel (ohne genaue Funktionszuweisung)</t>
  </si>
  <si>
    <t xml:space="preserve">Bzgl. Palme nachgefragt bei Schweizer Symbolforscher.In Rollhagen Bd. II Nr. 38 ebenfalls eine beschwerte Palme, allerdings durch ein Brett:http://diglib.hab.de/drucke/21-2-eth-2/start.htm&amp;nbsp;"Sieg der Wahrheit"Auch wenn Palme anders beschwert ist, als im Medaillenbild, besteht der Bezug zu Veritas (siehe Umschrift und Figur im Mittelpunkt auf der Medaille)Weitere Tipps von Paul Michel (mail vom 18.11.2016):http://hdl.handle.net/10111/EmblemRegistry:E002426http://hdl.handle.net/10111/EmblemRegistry:E014850&amp;nbsp;</t>
  </si>
  <si>
    <t xml:space="preserve">Auf das Augsburger Kinderfriedensfest 1704, Vorderseite</t>
  </si>
  <si>
    <t xml:space="preserve">Nürnberger, Georg Friedrich</t>
  </si>
  <si>
    <t xml:space="preserve">Münzmeister</t>
  </si>
  <si>
    <t xml:space="preserve">Med 12233</t>
  </si>
  <si>
    <t xml:space="preserve">feiernde Volksmenge
Darstellung des Heiligen Geistes in Form von Flammenzungen
Vater und Kind(er), Mann und Kind(er) (Familiengruppe)
Mutter und Kind(er), Frau und Kind(er) (Familiengruppe)</t>
  </si>
  <si>
    <t xml:space="preserve">Kinderfriedensfest in Augsburg anlässlich des Siegs bei Höchstädt</t>
  </si>
  <si>
    <t xml:space="preserve">http://friedensbilder.gnm.de/sites/default/files/Med12233_vs.jpg
http://friedensbilder.gnm.de/sites/default/files/Med12233_rs.jpg</t>
  </si>
  <si>
    <t xml:space="preserve">Auf das Ende des Dreißigjährigen Krieges, Vordersetite</t>
  </si>
  <si>
    <t xml:space="preserve">Frieden durch Gott
goldenes Zeitalter</t>
  </si>
  <si>
    <t xml:space="preserve">Nürnberger Medaille auf Jubiläum des Westfälischen Friedens 1748, Vorderseite</t>
  </si>
  <si>
    <t xml:space="preserve">Med Kress 140</t>
  </si>
  <si>
    <t xml:space="preserve">Caduceus (Stab mit zwei Schlangen, Attribut Merkurs)
Sol und seine Kinder (Planetenkinder)
Luna und ihre Kinder (Planetenkinder)
dominus providebit [Der Herr wird sorgen]
Kornähren
Blumen: Mohnblume</t>
  </si>
  <si>
    <t xml:space="preserve">Säkularfeier auf den Westfälischen Frieden in Hamburg</t>
  </si>
  <si>
    <t xml:space="preserve">Segnungen des Friedens</t>
  </si>
  <si>
    <t xml:space="preserve">http://friedensbilder.gnm.de/sites/default/files/MedKress140_01.tif
http://friedensbilder.gnm.de/sites/default/files/MedKress140_03.tif</t>
  </si>
  <si>
    <t xml:space="preserve">Nürnberger Medaille auf Jubiläum des Westfälischen Friedens 1748, Rückseite</t>
  </si>
  <si>
    <t xml:space="preserve">Hersteller</t>
  </si>
  <si>
    <t xml:space="preserve">Händereichen als Symbol für den Abschluss eines Vertrages
Soldat/Krieger
Cornucopia, Füllhorn
Freiheitshut</t>
  </si>
  <si>
    <t xml:space="preserve">Medaille auf das Stückschießen von 1671 in Nürnberg, Vorderseite</t>
  </si>
  <si>
    <t xml:space="preserve">Moller, Christian</t>
  </si>
  <si>
    <t xml:space="preserve">Stempelschneider</t>
  </si>
  <si>
    <t xml:space="preserve">Med Colmar 89</t>
  </si>
  <si>
    <t xml:space="preserve">Kaiserlicher Adler</t>
  </si>
  <si>
    <t xml:space="preserve">Stückschießen am 28. August 1671 in Nürnberg</t>
  </si>
  <si>
    <t xml:space="preserve">Nürnberg
Heiliges Römisches Reich</t>
  </si>
  <si>
    <t xml:space="preserve">http://friedensbilder.gnm.de/sites/default/files/Med-Colmar89_01.tif
http://friedensbilder.gnm.de/sites/default/files/Med-Colmar89_03.tif</t>
  </si>
  <si>
    <t xml:space="preserve">Medaille auf das Stückschießen von 1671 in Nürnberg, Rückseite</t>
  </si>
  <si>
    <t xml:space="preserve">aggressive, unfreundliche Handlungen und Beziehungen des Mars
Schußwaffen: Kanone</t>
  </si>
  <si>
    <t xml:space="preserve">Schußwaffen: Kanone
schlafender/ruhender Mars</t>
  </si>
  <si>
    <t xml:space="preserve">Auf den Frieden von Breslau 1742, Vorderseite</t>
  </si>
  <si>
    <t xml:space="preserve">Med 3094</t>
  </si>
  <si>
    <t xml:space="preserve">historische Person (mit NAMEN) - Porträt einer historischen Person</t>
  </si>
  <si>
    <t xml:space="preserve">http://friedensbilder.gnm.de/sites/default/files/Med3094_vs.tif
http://friedensbilder.gnm.de/sites/default/files/Med3094_rs.tif</t>
  </si>
  <si>
    <t xml:space="preserve">Auf den Frieden von Breslau 1742, Rückseite</t>
  </si>
  <si>
    <t xml:space="preserve">Amsterdam</t>
  </si>
  <si>
    <t xml:space="preserve">Pax (römische Personifikation)
Olivenzweig 
Zerbrochene Waffen/ Waffen am Boden
pflügen
Cornucopia, Füllhorn
Bellona (Enyo)
Caduceus (Stab mit zwei Schlangen, Attribut Merkurs)</t>
  </si>
  <si>
    <t xml:space="preserve">Karl, Lothringen, Prinz
Friedrich II., Preußen, König</t>
  </si>
  <si>
    <t xml:space="preserve">Preußen
Ungarn</t>
  </si>
  <si>
    <t xml:space="preserve">Med 4195</t>
  </si>
  <si>
    <t xml:space="preserve">Erster Schlesischer Krieg</t>
  </si>
  <si>
    <t xml:space="preserve">http://friedensbilder.gnm.de/sites/default/files/Med4195_01.tif
http://friedensbilder.gnm.de/sites/default/files/Med4195_02.tif</t>
  </si>
  <si>
    <t xml:space="preserve">Guthertzige und wolmeinende Danck- und Denckpredigt. Von dem Hoch-edlen unnd Gold-güldenen Kleinoth des lieben Friedes</t>
  </si>
  <si>
    <t xml:space="preserve">Haugsdorf, Paul</t>
  </si>
  <si>
    <t xml:space="preserve">Bick, Zacharias
Fleischer, David</t>
  </si>
  <si>
    <t xml:space="preserve">Zittau, Bürgermeister und Rat
Lauben, Bürgermeister und Rat</t>
  </si>
  <si>
    <t xml:space="preserve">1 S.</t>
  </si>
  <si>
    <t xml:space="preserve">3.A.5779,angeb.23</t>
  </si>
  <si>
    <t xml:space="preserve">Lk 22,24-31</t>
  </si>
  <si>
    <t xml:space="preserve">Zittau</t>
  </si>
  <si>
    <t xml:space="preserve">Dankpredigt für die (auch finanzielle) Förderung der Ausbildung zum Pfarrer in Straßburg, "Wie ein jedes Gottselig und friedliebendes Christenherz/ in dieser unruhigen Welt/ das jetztgedachte Hochedle und Goldgüldenen Kleinoth des lieben Friedes teilhafftig werden/ dieses feind- und müheselige Trawerleben vberwinden/ vnd zuletzt das langgewünschte himlische Frieden- vnd Frewdenleben erlangen möge." A 3v.Pax optima rerumerst ab Bl. B 2r wird deutlich, dass sich die Predigt aus lutherischer Perspektive gegen die Friedensforderung calvinistischer Prediger richtet. Liebe zum Frieden wird gegen Liebe zur Wahrheit abgewogen,Aufzählung eigene Lehre und Lehre der Gegenseite, In Marginalien mit Hutter, Sohnius und vor allem Bibelzitate, gegen Vermigli, Beza, Keckermann, Zanchi, Zwingli, Pezel, etc., Themen Christologie, Prädestination, ab Abendmahlslehre B 4v auch namentliche Nennung der Gegenlehre im eigentlichen Predigttext, nicht nur in Marginalien,Verteidigung des als "vnnötiges Gezänck auff der Cantzel" bezeichneten "straffen falscher Lehr", gipfelnd in der Formel "Verflucht ist Fried und Einigkeit wo man von Gottes Lehr abschreit".Ab C2r zweiter Teil, verteidigung des Kleinods des güldenen Friedens durch Hüten vor dem Schaden bringenden Ehrgeiz, vor allem unter Brüdern, der Höhere sein zu wollen.Ab C3v dritter Teil, Bewahrung des Friedens dadurch, dass jedes Regiment, geistlich wie weltlich, bei seinem Zuständigkeitsbereich bleibt und sich nicht in fremde Händel einmischt, Regenten nicht in das göttliche Wort so einmischen, dass "sie nicht die Religion nach ihrer Vernunfft regulieren, und aus den Schranken springen, sondern dem Geist Gottes bei dem Heiligen Ministerio vnnd Kirchendienst folgen und jhn hören." Aber jedermann soll seiner Obrigkeit gehorchen, Steuern zahlen, auch nicht gleich kritisieren, wenn mal nicht alles "schnur recht" läuft. Geistliches Amt hingegen muss Wort Gottes recht verstehen, auslegen und Widersacher widerlegen, sowie Sakramente recht austeilen. "Ist derhalben nicht zu loben wenn Prediger einen Fuß auff dem Rathaus, den andern auff der Cantzel, oder sonsten Nebenhändel treiben und führen wollen.Viertens D 1v Demuth und Sanfftmütigkeit befleißigenFünftens D 3r das edle Kräutlein der Gedult pflanzenConclusio D 4r-v--&amp;gt; keine Friedenspredigt im engeren Sinne, sondern allgemeine Predigt mit konfessionspolemischem Anteil</t>
  </si>
  <si>
    <t xml:space="preserve">http://friedensbilder.gnm.de/sites/default/files/00000003.tif(5).jpg</t>
  </si>
  <si>
    <t xml:space="preserve">Auf den Frieden von Füssen 1745 zwischen Österreich und Bayern, Vorderseite</t>
  </si>
  <si>
    <t xml:space="preserve">Werner, Adam Rudolph</t>
  </si>
  <si>
    <t xml:space="preserve">Med Merkel 4.7.14</t>
  </si>
  <si>
    <t xml:space="preserve">Frieden von Füssen</t>
  </si>
  <si>
    <t xml:space="preserve">http://friedensbilder.gnm.de/sites/default/files/MedMerkel4.7.14_01.tif
http://friedensbilder.gnm.de/sites/default/files/MedMerkel4.7.14_03.tif</t>
  </si>
  <si>
    <t xml:space="preserve">Auf den Frieden von Füssen 1745 zwischen Österreich und Bayern, Rückseite</t>
  </si>
  <si>
    <t xml:space="preserve">Bäume: Ölbaum
Cornucopia, Füllhorn
Gartenanlage
Blumen werden gestreut
Tierkreiszeichen des Frühlings
Blumen
Sonnenlicht</t>
  </si>
  <si>
    <t xml:space="preserve">Pax Augusta</t>
  </si>
  <si>
    <t xml:space="preserve">Irenaromachia Das ist Eine Newe Tragico-comaedia Von Fried unnd Krieg</t>
  </si>
  <si>
    <t xml:space="preserve">Marie, Schleswig-Holstein, Herzogin</t>
  </si>
  <si>
    <t xml:space="preserve">Rist, Johann
Stapel, Ernst</t>
  </si>
  <si>
    <t xml:space="preserve">Scrin A/2029</t>
  </si>
  <si>
    <t xml:space="preserve">Gerechtigkeit, Justitia (Ripa: Giustitia divina), als eine der vier Kardinaltugenden
Friedenssehnsucht
Irene (Eirene)</t>
  </si>
  <si>
    <t xml:space="preserve">Drama</t>
  </si>
  <si>
    <t xml:space="preserve">Auf den Frieden von Hubertusburg, Rückseite</t>
  </si>
  <si>
    <t xml:space="preserve">pflügen
Kornähren
Zepter, Herrscherstab (als Symbol der obersten Gewalt)
Astraea kehrt wieder auf die Erde zurück</t>
  </si>
  <si>
    <t xml:space="preserve">Nuncia Pacis</t>
  </si>
  <si>
    <t xml:space="preserve">Fama als Überbringerin der Friedensbotschaft</t>
  </si>
  <si>
    <t xml:space="preserve">Camerarius
Vogel 1649</t>
  </si>
  <si>
    <t xml:space="preserve">Bd. III, S. 59, Nr. LIX
Nr. II</t>
  </si>
  <si>
    <t xml:space="preserve">Med 3374</t>
  </si>
  <si>
    <t xml:space="preserve">Postreiter / Kurier als Überbringer der Friedensbotschaft</t>
  </si>
  <si>
    <t xml:space="preserve">Friedensbotschaft</t>
  </si>
  <si>
    <t xml:space="preserve">http://friedensbilder.gnm.de/sites/default/files/Med3374_vs.tif
http://friedensbilder.gnm.de/sites/default/files/Med3374_rs.tif</t>
  </si>
  <si>
    <t xml:space="preserve">Kittel, Georg Wilhelm</t>
  </si>
  <si>
    <t xml:space="preserve">Bäume: Ölbaum
Greifvögel: Adler
Kornähren
Borussia
Früchte
Behälter aus pflanzlichen Materialien (außer Holz): Korb
Feuer (als eines der vier Elemente)</t>
  </si>
  <si>
    <t xml:space="preserve">Königreich Preußen</t>
  </si>
  <si>
    <t xml:space="preserve">Auf den ersten Jahrestag des Nürnberger Friedensexekutionskongress, Vorderseite</t>
  </si>
  <si>
    <t xml:space="preserve">Med 7529</t>
  </si>
  <si>
    <t xml:space="preserve">Friede und Gerechtigkeit küssen sich (cf. Ps. 85:10)
Krönung mit einem Lorbeerkranz
Cornucopia, Füllhorn
Kornähren</t>
  </si>
  <si>
    <t xml:space="preserve">Jahrestag des Friedensexekutionskongresses zu Nürnberg</t>
  </si>
  <si>
    <t xml:space="preserve">http://friedensbilder.gnm.de/sites/default/files/Med7529_01.tif
http://friedensbilder.gnm.de/sites/default/files/Med7529_02.tif</t>
  </si>
  <si>
    <t xml:space="preserve">Auf die Siege in den Drei Schlesischen Kriegen, Vorderseite</t>
  </si>
  <si>
    <t xml:space="preserve">Med 2759</t>
  </si>
  <si>
    <t xml:space="preserve">Fama als Überbringerin der Friedensbotschaft
Bekrönung des Siegers mit Lorbeer
Musikinstrument als Verkündigungswerkzeug (Posaune)
Landstreitkräfte
(Landkarte von) Europa
Reiterstandbild als Staatsporträt</t>
  </si>
  <si>
    <t xml:space="preserve">http://friedensbilder.gnm.de/sites/default/files/Med2759_01.tif
http://friedensbilder.gnm.de/sites/default/files/Med2759_02.tif</t>
  </si>
  <si>
    <t xml:space="preserve">Auf die Siege in den Drei Schlesischen Kriegen, Rückseite</t>
  </si>
  <si>
    <t xml:space="preserve">Obelisk, (architektonische) Nadel
gefesselte, aber nicht inhaftierte Person
(militärische) Fahnen und Standarten</t>
  </si>
  <si>
    <t xml:space="preserve">Torgau
Sarbinowo (Zorndorf)
Legnica (Liegnitz)
Leuthen 
Roßbach
Prag
Soor (bei Hajnice)
Kesselsdorf
Lausitz
Strzegom (Striegau) 
Èáslav (Czaslau)
Mollwitz</t>
  </si>
  <si>
    <t xml:space="preserve">IAM REDIRE AVDET</t>
  </si>
  <si>
    <t xml:space="preserve">Astraea kehrt wieder auf die Erde zurück</t>
  </si>
  <si>
    <t xml:space="preserve">Hor. carm. saec. 57</t>
  </si>
  <si>
    <t xml:space="preserve">Iam Fides, et Pax, et Honos, Pudorque Priscus, et neglecta redire Virtus Audet; adparetque beata pleno Copia cornu. (Hor. Carm. Saec. 57)Mit Bezug zu Astrea: Ov. met. I 149.150: Victa iacet Pietas et Virgo caede madentes Ultima coelestum terras Astraea reliquit.Verg. ecl. IV.6: Iam redit et Virgo, redeunt Saturnia regna.--&amp;gt; Astrea als Personifikation der Gerechtigkeit, die im eisernen Zeitalter die Erde verlässt und zum Sternenbild wird.&amp;nbsp;Rückkehr der Astrea als Metapher für die neue Friedenszeit.http://www.archive.org/stream/ausfhrlicheslexi11rosc#page/330/mode/1up</t>
  </si>
  <si>
    <t xml:space="preserve">Auf die Zweihundertjahrfeier der Confessio Augustana, Vorderseite</t>
  </si>
  <si>
    <t xml:space="preserve">Jaster, Johann Justus</t>
  </si>
  <si>
    <t xml:space="preserve">Lübeck
Heiliges Römisches Reich</t>
  </si>
  <si>
    <t xml:space="preserve">Balemann, Heinrich</t>
  </si>
  <si>
    <t xml:space="preserve">http://friedensbilder.gnm.de/sites/default/files/18206339_vs.jpg
http://friedensbilder.gnm.de/sites/default/files/18206339_rs.jpg</t>
  </si>
  <si>
    <t xml:space="preserve">Fides (römische Personifikation)
Verbum Domini Manet in Aeternum</t>
  </si>
  <si>
    <t xml:space="preserve"> Auf die Zweihundertjahrfeier der Confessio Augustana, Außenseite</t>
  </si>
  <si>
    <t xml:space="preserve">Verleger</t>
  </si>
  <si>
    <t xml:space="preserve">Vertreibung Adams und Evas aus dem Paradies (Genesis 3:22-24)
besondere Darstellungsformen des hl. Paulus
besondere Darstellungsformen des Apostels Petrus
Abraham greift nach dem Messer, um Isaak zu töten</t>
  </si>
  <si>
    <t xml:space="preserve">Röm 10,4
I Petr 3,15
Gen 13,15
Gen 15,6</t>
  </si>
  <si>
    <t xml:space="preserve"> Auf die Zweihundertjahrfeier der Confessio Augustana, Vorderseite</t>
  </si>
  <si>
    <t xml:space="preserve">Med 7234</t>
  </si>
  <si>
    <t xml:space="preserve">Fides (römische Personifikation)
das Auge Gottes, Dreieck mit Auge als Symbol für Gottvater
Altar
Hand (Dextera Dei) als Symbol für Gottvater</t>
  </si>
  <si>
    <t xml:space="preserve">http://friedensbilder.gnm.de/sites/default/files/Med7234_01.tif
http://friedensbilder.gnm.de/sites/default/files/Med7234_03.tif</t>
  </si>
  <si>
    <t xml:space="preserve">Ps 17,8
Ps 50,14</t>
  </si>
  <si>
    <t xml:space="preserve">Auf die Zweihundertjahrfeier der Confessio Augustana, Rückseite</t>
  </si>
  <si>
    <t xml:space="preserve">Verlesung der Confessio Augustana vor Karl V.</t>
  </si>
  <si>
    <t xml:space="preserve">
</t>
  </si>
  <si>
    <t xml:space="preserve">I Tim 6
Ps 118</t>
  </si>
  <si>
    <t xml:space="preserve">Augsburger Friedensgemälde auf das Jahr 1747</t>
  </si>
  <si>
    <t xml:space="preserve">HB 24234, Kapsel 1249</t>
  </si>
  <si>
    <t xml:space="preserve">die Taube kehrt mit einem Ölzweig zurück
Unterzeichnung eines Friedensvertrags; Friedensschluß
Dankopfer der Augsburger evangelischen Schuljugend</t>
  </si>
  <si>
    <t xml:space="preserve">Piccolomini, Ottavio
Wrangel, Carl Gustaf
Crane, Johann
Volmar, Isaak
Lamberg, Johann Maximilian von
Trauttmansdorff, Maximilian von
Johann Ludwig, Nassau-Hadamar, Fürst
Thumbshirn, Wolf Konrad von
Rosenhane, Schering
Oxenstierna, Johan Axelsson
Adler Salvius, Johan
Burckhard, Andreas
</t>
  </si>
  <si>
    <t xml:space="preserve">Augsburger Hohes Friedensfest 1747</t>
  </si>
  <si>
    <t xml:space="preserve">Münster
Augsburg</t>
  </si>
  <si>
    <t xml:space="preserve">http://friedensbilder.gnm.de/sites/default/files/HB24234.tif</t>
  </si>
  <si>
    <t xml:space="preserve">Olivenzweig 
die Taube kehrt mit einem Ölzweig zurück
Frieden durch Gott
Sonnenaufgang
die Sintflut und der Untergang der Menschheit (Genesis 7:10 - 8:17)</t>
  </si>
  <si>
    <t xml:space="preserve">Gideon</t>
  </si>
  <si>
    <t xml:space="preserve">Ende des Schmalkaldischen Bundes
Passauer Friedensvertrag 
Dreißigjähriger Krieg
Augsburger Religionsfrieden
Restitutionsedikt
Eroberung der Stadt Augsburg durch Gustav II. Adolf
Schlacht bei Nördlingen 1634
Westfälischer Friede
Säkularfeier auf den Westfälischen Frieden in Hamburg</t>
  </si>
  <si>
    <t xml:space="preserve">Jes 9,6
Act 9,1
Ez 25,3</t>
  </si>
  <si>
    <t xml:space="preserve">Augsburger Friedensgemälde auf das Jahr 1779 und den Frieden von Teschen, Bild</t>
  </si>
  <si>
    <t xml:space="preserve">Haid, Johann Philipp</t>
  </si>
  <si>
    <t xml:space="preserve">HB 24240, Kapsel 1249</t>
  </si>
  <si>
    <t xml:space="preserve">Pax (römische Personifikation)
Händereichen als Symbol für den Abschluss eines Vertrages
Zerbrochene Waffen/ Waffen am Boden
Palmzweig
Friedenstaube
Friedenssonne
Ölzweig
das Auge Gottes, Dreieck mit Auge als Symbol für Gottvater
Städter, Stadtbewohner
Vorbedacht, Vorherdenken, Voraussicht, (planende) Überlegung; Ripa: Previdenza, Providenza
Amoretten, Putten; amores, amoretti, putti
Brand, brennen, in Flammen
betende Volksmenge
klagende Volksmenge</t>
  </si>
  <si>
    <t xml:space="preserve">
Katharina II., Russland, Zarin</t>
  </si>
  <si>
    <t xml:space="preserve">Friede von Teschen
Augsburger Hohes Friedensfest</t>
  </si>
  <si>
    <t xml:space="preserve">Königreich Preußen
Österreich</t>
  </si>
  <si>
    <t xml:space="preserve">Teschen (heute Cieszyn)</t>
  </si>
  <si>
    <t xml:space="preserve">Jes 65,24</t>
  </si>
  <si>
    <t xml:space="preserve">http://friedensbilder.gnm.de/sites/default/files/HB24240.tif</t>
  </si>
  <si>
    <t xml:space="preserve">Augsburger Friedensgemälde auf das Jahr 1779 und den Frieden von Teschen, Text</t>
  </si>
  <si>
    <t xml:space="preserve">Frieden durch Gott
Friedenstempel (mit geschlossenen Türen)</t>
  </si>
  <si>
    <t xml:space="preserve">
Friedrich II., Preußen, König</t>
  </si>
  <si>
    <t xml:space="preserve">Bayerischer Erbfolgekrieg
Friede von Teschen
Westfälischer Friede
Augsburger Hohes Friedensfest</t>
  </si>
  <si>
    <t xml:space="preserve">Jes 65,24
Ps 12,16</t>
  </si>
  <si>
    <t xml:space="preserve">Augspurgisches Iubel-Gedächtnüs das ist,</t>
  </si>
  <si>
    <t xml:space="preserve">Roth, Johann Michael</t>
  </si>
  <si>
    <t xml:space="preserve">Herausgeber</t>
  </si>
  <si>
    <t xml:space="preserve">2° Df 3810</t>
  </si>
  <si>
    <t xml:space="preserve">Augspurgisches Iubel-Gedächtnüs</t>
  </si>
  <si>
    <t xml:space="preserve">28.gr.2.4</t>
  </si>
  <si>
    <t xml:space="preserve">güldner Frieden
Jahreszeitenmetaphorik</t>
  </si>
  <si>
    <t xml:space="preserve">Laufhütte 1998</t>
  </si>
  <si>
    <t xml:space="preserve">Der Text stammt aus Klajs Veröffentlichung "Schwedisches Fried- und Freudenmahl" und&amp;nbsp;beschreibt in erster Linie den Löwen, der im Fenster des Rathauses steht, und seine Attribute. Dabei werden vor allem die äußeren Gegebenheiten mit einer Fokussierung auf die Beschreibung der Farben (grün, gold) aufgezeigt. So wird mit dem Grün des Lorbeerkranzes und des Palmenzweiges die Fruchtbarkeit des Landes assoziiert, der Löwe selber ist vergoldet, was auf die Bedeutung des Friedens als güldner Frieden hinweist und gleichzeitig Schwedens Rolle als Friedensbringer in den Verhandlungen symbolisieren soll. Im zweiten Abschnitt schildert Klaj das Treiben auf dem Rathausplatz und das Bemühen der Bevölkerung den Wein aufzufangen, der aus den Nasenlöchern des Löwen strömt.FB</t>
  </si>
  <si>
    <t xml:space="preserve">Schwedisches Fried- und Freudenmahl/ zu Nürnberg den 25. des Herbstmonats/ im Heiljahr 1649. gehalten / in jetzo neu-üblichen Hochteutschen Reimarten besungen Von Johann Klaj/ der H. Schrifft Ergebenen/ und gekrönten Poeten</t>
  </si>
  <si>
    <t xml:space="preserve">Xb 1704</t>
  </si>
  <si>
    <t xml:space="preserve">Bäume: Ölbaum
Frieden durch Gott
Gerechtigkeit, Justitia (Ripa: Giustitia divina), als eine der vier Kardinaltugenden
Frühling
güldner Frieden
Irene (Eirene)
Friedenstaube
Lichtmetaphorik
Friedensfürst
pax fovet artes [der Friede fördert die Künste]
Frömmigkeit als Teil der drei theologischen Tugenden
Bienenstock
Hirtenmotiv
Wohlstand</t>
  </si>
  <si>
    <t xml:space="preserve">Neh
Ps 135
Ps 96
Ps 85
Ps 126
Ps 350
Ps 149
Jdc 14
Lk 2
Dan 2
Zeph 2
Esr 32
Sach 8
Esr 11
Gen 
Num</t>
  </si>
  <si>
    <t xml:space="preserve">1) Zuschrift: gereimt, allegorisch zu Bibel2) Krieges-Krieg/ Friedens-Sieg (Beschreibung Krieg, Dialog zwischen Krieg und Frieden, direkte Gegenüberstellung der Zustände und Folgen)3) Friedenseinzug in Nürnberg ( Beschreibung Friedensmahl der Schweden, Essen, Tafel, Deko beschrieben)4) Friedensnutzung (Rede von Irene)</t>
  </si>
  <si>
    <t xml:space="preserve">http://friedensbilder.gnm.de/sites/default/files/Kaj_schwedisches.jpg</t>
  </si>
  <si>
    <t xml:space="preserve">Beendigung des Krieges zwischen den Niederlanden und England im Frieden von Westminster 1654, Vorderseite</t>
  </si>
  <si>
    <t xml:space="preserve">Dadler, Sebastian</t>
  </si>
  <si>
    <t xml:space="preserve">Med 14523</t>
  </si>
  <si>
    <t xml:space="preserve">Bäume: Ölbaum
Niederländischer Löwe
Freiheitshut
Harfe
Blumen</t>
  </si>
  <si>
    <t xml:space="preserve">Friede von Westminster</t>
  </si>
  <si>
    <t xml:space="preserve">http://friedensbilder.gnm.de/sites/default/files/Med14523.tif
http://friedensbilder.gnm.de/sites/default/files/Med14523_rs_0.tif</t>
  </si>
  <si>
    <t xml:space="preserve">Beendigung des Krieges zwischen den Niederlanden und England im Frieden von Westminster 1654, Rückseite</t>
  </si>
  <si>
    <t xml:space="preserve">Händereichen als Symbol für den Abschluss eines Vertrages
Niederländischer Löwe
Harfe
Porträt eines Schiffes - CC - mehr als ein Schiff
unruhige See</t>
  </si>
  <si>
    <t xml:space="preserve">Benahmung Der Hochansehnlichen Fürstl. und andern Vornehmen Personen, so an den dreyen Tafeln gesessen</t>
  </si>
  <si>
    <t xml:space="preserve">Schnitzer, Lukas</t>
  </si>
  <si>
    <t xml:space="preserve">HB 18231, Kapsel 1220</t>
  </si>
  <si>
    <t xml:space="preserve">Pax (römische Personifikation)
kultisches Mahl, Festmahl, Bankett, Gastmahl
Discordia (römische Personifikation)
aggressive, unfreundliche Handlungen und Beziehungen des Mars
Freudenfeuer, Feuerwerk</t>
  </si>
  <si>
    <t xml:space="preserve">http://friedensbilder.gnm.de/sites/default/files/HB18231_01.tif
http://friedensbilder.gnm.de/sites/default/files/NüStB_Ebl. 20.021.png</t>
  </si>
  <si>
    <t xml:space="preserve">Beschreibung/ Wie bey deß Herrn Pfaltzgrafen und Generalissimi Caroli Gustavi Hochfürstl. Durchleucht. auff dem Rahthauß in Nürnberg am 25 Septemb. Anno 1649. gehaltenem Freuden Fest und angestellter Mahlzeit/ alle darzu erbettene und erschienene Herren und Gesandte nach Ihrer Ordnung zur Tafel gesessen</t>
  </si>
  <si>
    <t xml:space="preserve">HB 6915, Kapsel 1220</t>
  </si>
  <si>
    <t xml:space="preserve">kultisches Mahl, Festmahl, Bankett, Gastmahl
weinspendender Löwe</t>
  </si>
  <si>
    <t xml:space="preserve">Piccolomini, Ottavio
Karl Gustav X., Schweden, König</t>
  </si>
  <si>
    <t xml:space="preserve">http://friedensbilder.gnm.de/sites/default/files/HB6915.tif</t>
  </si>
  <si>
    <t xml:space="preserve">Beschwörung des spanisch-niederländischen Friedens im Rathaus zu Münster</t>
  </si>
  <si>
    <t xml:space="preserve">Ter Borch, Gerard</t>
  </si>
  <si>
    <t xml:space="preserve">Maler</t>
  </si>
  <si>
    <t xml:space="preserve">NG896</t>
  </si>
  <si>
    <t xml:space="preserve">Rathaus
Porträt, Selbstporträt eines Malers
pax optima rerum [der Frieden ist das höchste Gut]
Unterzeichnung eines Friedensvertrags; Friedensschluß
diplomatische Verhandlungen, Konferenz
einen Eid schwören (mit zwei erhobenen Fingern)</t>
  </si>
  <si>
    <t xml:space="preserve">Borch, Gerard ter</t>
  </si>
  <si>
    <t xml:space="preserve">Friedensvertrag von Münster (Januar 1648)</t>
  </si>
  <si>
    <t xml:space="preserve">http://friedensbilder.gnm.de/sites/default/files/NG896.jpg</t>
  </si>
  <si>
    <t xml:space="preserve">Geburtstag deß Friedens</t>
  </si>
  <si>
    <t xml:space="preserve">65.15 Poet. (1)</t>
  </si>
  <si>
    <t xml:space="preserve">Frieden durch Gott
Frühling
güldner Frieden
Mars als Vertreter des Eisens
Engel als Überbringer der Friedensbotschaft
Wohlstand</t>
  </si>
  <si>
    <t xml:space="preserve">Westfalen
Nürnberg
Venedig</t>
  </si>
  <si>
    <t xml:space="preserve">http://friedensbilder.gnm.de/sites/default/files/Irene_das_ist_Erläuterung_Tafeln.jpg
http://friedensbilder.gnm.de/sites/default/files/65.15 Poet. (1).jpg</t>
  </si>
  <si>
    <t xml:space="preserve">Kriegeskrieg/Friedenssieg</t>
  </si>
  <si>
    <t xml:space="preserve">Gerechtigkeit, Justitia (Ripa: Giustitia divina), als eine der vier Kardinaltugenden
Concordia (römische Personifikation)
Frühling
Irene (Eirene)
Mars als Vertreter des Eisens
pax fovet artes [der Friede fördert die Künste]
Frieden ernährt
Hirtenmotiv
Charon, der Fährmann
Mars und Venus als Liebende
Alecto (eine der Furien)
Megaera (eine der Furien)
Tisiphone (eine der Furien)
Bienenvolk</t>
  </si>
  <si>
    <t xml:space="preserve">Verg. georg. I, 4</t>
  </si>
  <si>
    <t xml:space="preserve">Titel = Polyptoton</t>
  </si>
  <si>
    <t xml:space="preserve">Schwedisches Fried- und Freudenmal</t>
  </si>
  <si>
    <t xml:space="preserve">Bäume: Ölbaum
Frieden durch Gott
Gerechtigkeit, Justitia (Ripa: Giustitia divina), als eine der vier Kardinaltugenden
Jupiter als König des Himmels
Frühling
Ruhe; Ripa: Quiete
güldner Frieden
Irene (Eirene)
Friedenstaube
Cornucopia, Füllhorn
Lichtmetaphorik
Friedensfürst
weinspendender Löwe
Kaiserlicher Adler
schwedischer Löwe</t>
  </si>
  <si>
    <t xml:space="preserve">Wilhelm, von Montfort
Karl Gustav X., Schweden, König
Rudolf IV., Österreich, Herzog</t>
  </si>
  <si>
    <t xml:space="preserve">Nürnberg
Pegnitz</t>
  </si>
  <si>
    <t xml:space="preserve">Ps 96
Ps 126
Ps 150
Ps 85,11</t>
  </si>
  <si>
    <t xml:space="preserve">Adler, Löwe, Lilien = Kaiser, Schweden, Frankreichalle Teilnehmer namentlich aufgelistetBeschreibung serviertes Essen und DekorationBeschreibung eines Triumphbogens</t>
  </si>
  <si>
    <t xml:space="preserve">Lustfreudiges Feldpanquet</t>
  </si>
  <si>
    <t xml:space="preserve">Frühling
Irene (Eirene)
Ceres als Schutzgottheit des Ackerbaus
Attribute des Bacchus: Weinrebe
Kaiserlicher Adler
schwedischer Löwe
die Geschichte von Brennus</t>
  </si>
  <si>
    <t xml:space="preserve">Donau
Wien
Stockholm
Paris
Seine
Elbe
Dresden
Spree
Cölln
Saale
Weser</t>
  </si>
  <si>
    <t xml:space="preserve">Klaj versucht in diesem Text alle positiven Aspekte des Friedens herauszustellen. So geht er auf die Wissenschaft ein, indem er die Erfindung von Simon Stevin beschreibt. Dieser hatte einen Segelwagen konzipiert, der an Land konnte. Die Erfindung setzte sich nicht durch, doch kann sie als Inbegriff des neuen Fortschrittgedankens gewertet werden. Transportwege sollten verkürzt bzw. das Reisen dadurch schneller und angenehmer gestaltet werden. Stevins Erfindung ließ viele Teile der Bevölkerung ihre Umwelt bewusster wahrnehmen und den Wunsch nach Fortschritt lauter werder. Daneben huldigt Klaj auch den schönen Künsten, allen voran der Dichtkunst und dem Gesang. Dabei wird er sicherlich auch seine eigene Stellung als Poet im Auge gehabt haben, denn nur in der Friedenszeit konnte sich die Kunst entwickeln. Weiter im Text bedient sich Klaj der antiken Mythologie und stellt Venus als Gestalt des Frühlings, Ceres als Gestalt des Sommers, Bacchus als Herbst und Palamedes als den Winter dar. Dabei skizziert er für jede Jahreszeit ihre positiven Eigenschaften heraus, die jedoch wieder nur in der Friedenzeit von den Menschen wahrgenommen werden können. Auffällig ist hier, dass der Winter nicht primär negativ dargestellt wird. Indem "Karten/ Würfel und viel mehr dergleichen Sachen" angesprochen werden, soll die Geselligkeit herausgestellt werden, die im Winter, wenn die Feldarbeit nicht an der Tagesordnung steht, die Menschen zu ruhigen und besinnlichen Stunden in ihren vertrauten Heimen anhält.Ein zweiter Teil dieser Dichtung besteht aus einer gebundenen Rede der Irene, deren immer wiederkehrender Anapher "Friede wird in allem Stande/ Friede wird zu Meer und Lande" die Strophen gliedert. Sie dienen zur Einleitung von je vier Versenden, in denen der Pegnitzschäfer die Kriegsparteien beschreibt. Die beschriebenen Teilnehmer sind: das Haus Habsburg, die Schweden, Frankreich, Sachsen, Brandenburg, das Haus Hessen-Kassel sowie Niedersachsen und die freien Reichsstädte. Dazwischen wird immer der "Chor der Gespielinnen"eingeschoben. Zum Ende hin wird dieser jedoch ersetzt durch verschiedene Berufsgruppen: Falkner und Jäger, Bergleute, Fischer und Arbeiter aus Salzwerken. Zu guter Letzt beschreibt Klaj in 12 Strophen das schwedische Feuerwerk anlässlich des Interimsrezesses.</t>
  </si>
  <si>
    <t xml:space="preserve">4°St. 569,2</t>
  </si>
  <si>
    <t xml:space="preserve">Palmzweig
Eintracht (Concordia) als eine der sieben Gaben der Seele
güldner Frieden
Irene (Eirene)
Kaiserlicher Adler
schwedischer Löwe
französische Lilie</t>
  </si>
  <si>
    <t xml:space="preserve">Donau
Rhein</t>
  </si>
  <si>
    <t xml:space="preserve">Erwähnung Perser und Griechen</t>
  </si>
  <si>
    <t xml:space="preserve">Tempel des Friedens</t>
  </si>
  <si>
    <t xml:space="preserve">Gerechtigkeit, Justitia (Ripa: Giustitia divina), als eine der vier Kardinaltugenden
Eintracht (Concordia) als eine der sieben Gaben der Seele
Ceres als Schutzgottheit des Ackerbaus
Clio (eine der Musen); Ripa: Clio
Kaiserlicher Adler
schwedischer Löwe
französische Lilie</t>
  </si>
  <si>
    <t xml:space="preserve">
Ludwig XIV., Frankreich, König
Piccolomini, Ottavio
Leopold I., Heiliges Römisches Reich, Kaiser
Karl Gustav X., Schweden, König</t>
  </si>
  <si>
    <t xml:space="preserve">Nürnberg
Mainz
Trier
Cölln
Kurfürstentum Sachsen
Bayern
Brandenburg</t>
  </si>
  <si>
    <t xml:space="preserve">Lustfreudiges Friedenfest</t>
  </si>
  <si>
    <t xml:space="preserve">Frühling
güldner Frieden
Lichtmetaphorik
Mars als Vertreter des Eisens
Clio (eine der Musen); Ripa: Clio
Kaiserlicher Adler
schwedischer Löwe
Perseus</t>
  </si>
  <si>
    <t xml:space="preserve">Oranje-Nassau, Willem van
Zur Lippe, Hermann Adolf
Ludwig Günther I., Schwarzburg-Rudolstadt, Graf</t>
  </si>
  <si>
    <t xml:space="preserve">Kurbrandenburg
Bamberg
Pfalz-Neuburg
Hessen-Kassel
Braunschweig
Elbe
Rhein
Donau
Mainz
Cölln
Bayern
Nürnberg
Colmar
Rotenburg
Schweinfurt
Westfalen
Frankfurt am Main</t>
  </si>
  <si>
    <t xml:space="preserve">Apollo und Alcides (Herakles) eintragenJohann Constantin von Neukirch? (im Text nur Constantin) --&amp;gt; prüfen!</t>
  </si>
  <si>
    <t xml:space="preserve">Castell deß Unfriedens</t>
  </si>
  <si>
    <t xml:space="preserve">Friedenstempel
(Personifikationen und symbolische Darstellungen der) Liebe; Ripa: Amore (secondo Seneca)</t>
  </si>
  <si>
    <t xml:space="preserve">Beschreibung Feuerwerk, Abbrennen Castell des Unfriedens</t>
  </si>
  <si>
    <t xml:space="preserve">Die Nymphe Noris An die Stadt Nürnberg</t>
  </si>
  <si>
    <t xml:space="preserve">Früchte des Friedens</t>
  </si>
  <si>
    <t xml:space="preserve">Nürnberg
Ulm
Bayern
Groningen
Augsburg
Speyer
Dresden
Regensburg
Stuttgart
Straßburg
Wien</t>
  </si>
  <si>
    <t xml:space="preserve">Huldigung der Stadt Nürnberg in ihrer zentralen Rolle bei den endgültigen Verhandlungen über den Frieden</t>
  </si>
  <si>
    <t xml:space="preserve">Außtheilung der Friedenschilling</t>
  </si>
  <si>
    <t xml:space="preserve">Armbrust-Schiessen</t>
  </si>
  <si>
    <t xml:space="preserve">Verneuerung deß künstlichgehauenen Metzger-Ochsens</t>
  </si>
  <si>
    <t xml:space="preserve">David Geistlicher Orpheus</t>
  </si>
  <si>
    <t xml:space="preserve">Ps 148</t>
  </si>
  <si>
    <t xml:space="preserve">Friede Erlangtes Teutschland</t>
  </si>
  <si>
    <t xml:space="preserve">Hadewig, Johann Heinrich</t>
  </si>
  <si>
    <t xml:space="preserve">8 P DRAM III, 940</t>
  </si>
  <si>
    <t xml:space="preserve">Frieden durch Gott
Ruhe; Ripa: Quiete
güldner Frieden
Lichtmetaphorik
edler Frieden
Wohlstand</t>
  </si>
  <si>
    <t xml:space="preserve">Widmung an Christine von SchwedenAnschreiben des Verfassers an die schwedische KöniginVorrede an den LeserLobegedichte auf den Verfasser:Johannes Gisenius, lat.Balthasar Mentzerus, lat.M. Gerhard Bodde, dt.M. Balthasar Schiltmeier, lat. und dt.Albertus Aleman Camerarius, dt.M. Thomas Hopmannus, lat.Conrad Brenner, dt. und lat.Philip-Hinricus Meyer, lat.Johannes Krancke, dt.Johan-Herman Blase, lat.Aufzüge 1-11Augrund der Vielzahl von Bibelverweisen wurde hier auf die detaillierte Angabe aller Stellen verzichtet. Wie bereits aus dem Personenensemble hervorgeht, ist das Werk als sehr religiös einzustufen. So endet es mit einer Huldigung Gottes: "Gott allein die Ehre". Es ist gegliedert in elf Aufzüge, die jeweils kurz von einem Vorredner eingeleitet werden. Inhaltlich geht es um den Wiedereinzug des Friedens in das deutsche Land.&amp;nbsp;</t>
  </si>
  <si>
    <t xml:space="preserve">Auftretende Personen:Vorredner, Gott, Moses, Samuel, Elias, Elisa, Esaias, Jeremias, Daniel, Micha, Petrus, Paulus, Johannes, Stephanus,&amp;nbsp; Glaube, Liebe, Demuth, Gottseligkeit, Dankbarkeit, Wahrheit, Gerechtigkleit, Keuschheit, Massigkeit, Aufrichtigkeit, Hofart, Gottlosigkeit, Trunkenheit, Feinsehligkeit, Betriegligkeit, Gabriel und andere Engel, Prediger, Jannes, Jambres, Mars, Pest, Hunger, Blutgang, IreneVorwort vom Verfasser Lobgedichte an den Verfasser</t>
  </si>
  <si>
    <t xml:space="preserve">http://friedensbilder.gnm.de/sites/default/files/Hadewig.jpg</t>
  </si>
  <si>
    <t xml:space="preserve">Uber den Löwen/ so/ mit Lorbeerblättern bekrönet/ in der rechten Tatzen einen Palmzweig/ in der linken ein zerbrochnes Schwerd haltend/ aus dem Saalfenster des Rahthauses/ bey dem Schwedischen Friedensmahl/ rohten und weissen Wein unter das Stadt- und Landvolk sprützete</t>
  </si>
  <si>
    <t xml:space="preserve">HB 7194, Kapsel 1220</t>
  </si>
  <si>
    <t xml:space="preserve">Zerbrochene Waffen/ Waffen am Boden
Palmzweig
Frieden durch Gott
güldner Frieden
teurer Frieden
Hochzeit Friede und Deutschland
goldenes Zeitalter
Friedensöl (Wein)</t>
  </si>
  <si>
    <t xml:space="preserve">https://www.gbv.de/durl/9752cdd3-3fee-4c73-b919-0b5e80e4d626?width=0
http://friedensbilder.gnm.de/sites/default/files/HB7194.tif</t>
  </si>
  <si>
    <t xml:space="preserve">Der Deutschen Dreyßig-Jähriger Krjeg.</t>
  </si>
  <si>
    <t xml:space="preserve">Greflinger, Georg</t>
  </si>
  <si>
    <t xml:space="preserve">8 P GERM II, 8365</t>
  </si>
  <si>
    <t xml:space="preserve">Ruhe; Ripa: Quiete
Mars als Vertreter des Eisens</t>
  </si>
  <si>
    <t xml:space="preserve">Leopold I., Heiliges Römisches Reich, Kaiser
Mortaigne de Potelles, Kaspar Kornelius
Lamboy, Wilhelm von
Piccolomini, Ottavio
Karl Gustav X., Schweden, König
</t>
  </si>
  <si>
    <t xml:space="preserve">Gotha
Weser
Eisfeld
Höxter
Holstein
Paderborn
Osnabrück
Münster
Wetzlar
Aschaffenburg
Schweinfurt
Wittenberg
Kassel
Wismar
Prag
Touraine
Bayern
Österreich</t>
  </si>
  <si>
    <t xml:space="preserve">Das Werk behandelt den gesamten Dreißigjährigen Krieg und beschreibt in zwölf Teilen die Ereignisse chronologisch: alle Parteien, Akteure und geographischen Orte werden namentlich genannt. Die Angaben auf der rechten Seite beziehen sich nur auf den zwölften Teil, da sich dieser mit dem Ende des Dreißigjährigen Krieges und dem Westälischen Frieden beschäftigt.&amp;nbsp;</t>
  </si>
  <si>
    <t xml:space="preserve">http://friedensbilder.gnm.de/sites/default/files/Greflinger.jpg</t>
  </si>
  <si>
    <t xml:space="preserve">Neuer Friede Friede sey! </t>
  </si>
  <si>
    <t xml:space="preserve">Böher, Caspar</t>
  </si>
  <si>
    <t xml:space="preserve">Luise Henriette, geb. Prinzessin von Nassau-Oranien
Friedrich Wilhelm, Brandenburg, Kurfürst
</t>
  </si>
  <si>
    <t xml:space="preserve">Berlin</t>
  </si>
  <si>
    <t xml:space="preserve">Geburt</t>
  </si>
  <si>
    <t xml:space="preserve">Hist.Boruss.28,misc.1</t>
  </si>
  <si>
    <t xml:space="preserve">Frieden durch Gott
Friede und Gerechtigkeit küssen sich (cf. Ps. 85:10)
Ruhe; Ripa: Quiete
güldner Frieden</t>
  </si>
  <si>
    <t xml:space="preserve">Tityrus
Corydon, aus Arcadien
Justinian II., Byzantinisches Reich, Kaiser</t>
  </si>
  <si>
    <t xml:space="preserve">Zweiter Nordischer Krieg</t>
  </si>
  <si>
    <t xml:space="preserve">Indien</t>
  </si>
  <si>
    <t xml:space="preserve">Anlass zu dem Gedicht gab die Geburt Friedrichs I. Das Gedicht beginnt mit einer Strophe, die der Säugling zu sprechen scheint. Daraufhin folgt die Huldigung Gottes. Die Sehnsucht nach Frieden wird hervorgehoben (zur Geburt befand sich Preußen gerade im Zweiten Nordischen Krieg) und die Schuld am Krieg in der untugendhaften Lebensweise und dem nicht-christlichen Verhalten der Menschen gesucht. Auch die Folgen des Krieges werden verarbeitet: So wird an einer Stelle auf die Vernachlässigung von Bildung und Wissenschaft eingegangen. Zum Ende werden die Leser dazu aufgefordert tugendhaft und christlich zu leben, um den Frieden bald wiederzuerlangen.</t>
  </si>
  <si>
    <t xml:space="preserve">Hertzseuffzende Friedens-Begierde From[m]er, Gottseliger und Friedliebender Christen:</t>
  </si>
  <si>
    <t xml:space="preserve">Westenhausen, Johann</t>
  </si>
  <si>
    <t xml:space="preserve">Kirchberger, Johann Anton</t>
  </si>
  <si>
    <t xml:space="preserve">Rat der Stadt Bern</t>
  </si>
  <si>
    <t xml:space="preserve">Xb 6904</t>
  </si>
  <si>
    <t xml:space="preserve">Frieden durch Gott
Gerechtigkeit, Justitia (Ripa: Giustitia divina), als eine der vier Kardinaltugenden
Eintracht (Concordia) als eine der sieben Gaben der Seele
Friedenssehnsucht
Ruhe; Ripa: Quiete
güldner Frieden
Friedensfürst
Mars als Vertreter des Eisens
edler Frieden
Sicherheit
Sanftmut; Ripa: Mansuetudine
Überfluss
Wohlstand</t>
  </si>
  <si>
    <t xml:space="preserve">Polen
Moskau
Holstein
Dänemark</t>
  </si>
  <si>
    <t xml:space="preserve">Ps 85,11
Verg. Aen. XI</t>
  </si>
  <si>
    <t xml:space="preserve">Das Werk von Westenhausen drückt eine Friedenssehnsucht aus, die aufgrund der andauerenden Kampfhandlungen des Schwedisch-Polnischen Krieges und des Zweiten Nordischen Krieges bei der Bevölkerung immer stärker wurde. Der Text beschreibt zunächst den Krieg und seine Folgen, dabei scheint er chronologisch auf die einzelnen Gebiete einzugehen, die vom Krieg befallen wurden: angefangen bei Polen, über Holstein bis hin zum HRR. Vorstellungen der Friedenszeit werden ausführlich beschrieben. Ein großer Teil des Gedichtes huldigt Gott und bittet um Gnade. Der Verfasser arbeitet außerdem mit zahlreichen lateinischen Zitaten, die den Inhalt des Textes komplementieren. Zuletzt wurde noch ein vierstrophiges Gedicht mit dem Titel "Schluss-Seuffzer" angehangen.Die Ausgabe aus der Berliner Staatsbibliothek ist dem Bürgermeister und Rat der Stadt Zürich gewidmet.</t>
  </si>
  <si>
    <t xml:space="preserve">Zitate eingefügt von:Tibullus Eleg. 10. lib. 1, 45-52Vergil Georgica. lib. 1, 505-508 und Aen.11, 362Lucanus, Pharsalia, lib. 2, 101-109 und lib.10, 407-408AugustinusCicero, Phil.2, 113Italicus, Bel. Pun. lib. 2, 592-595Ovid, Fast., lib. 1, 711-714Cicera leg. arg. 2, 23&amp;nbsp;</t>
  </si>
  <si>
    <t xml:space="preserve">http://friedensbilder.gnm.de/sites/default/files/Westenhausen.jpg</t>
  </si>
  <si>
    <t xml:space="preserve">Friedjauchzendes Danck-Fest</t>
  </si>
  <si>
    <t xml:space="preserve">Ta 10</t>
  </si>
  <si>
    <t xml:space="preserve">Händereichen als Symbol für den Abschluss eines Vertrages
Frieden durch Gott
Lichtmetaphorik</t>
  </si>
  <si>
    <t xml:space="preserve">Leopold I., Heiliges Römisches Reich, Kaiser</t>
  </si>
  <si>
    <t xml:space="preserve">Vertrag von Oliva</t>
  </si>
  <si>
    <t xml:space="preserve">Moskau
Polen
Schweden</t>
  </si>
  <si>
    <t xml:space="preserve">Ps 125
Ps 18,30</t>
  </si>
  <si>
    <t xml:space="preserve">Das Gedicht besteht aus neun Strophen und der Beschreibung des Kupfers. Diese ist mit Nummerierungen versehen, die sich in der graphischen Darstellung wiederfinden und so zur genauen Identifikation der Bildelemente beitragen.</t>
  </si>
  <si>
    <t xml:space="preserve">http://friedensbilder.gnm.de/sites/default/files/Friedejauchzendes Danck-Fest.pdf
http://friedensbilder.gnm.de/sites/default/files/JPEG statt PDF für Ta 10.jpg</t>
  </si>
  <si>
    <t xml:space="preserve">Europaeischer Glück- und FriedensWunsch:</t>
  </si>
  <si>
    <t xml:space="preserve">Stendal</t>
  </si>
  <si>
    <t xml:space="preserve">Bassewitz, Caspar Volraht von</t>
  </si>
  <si>
    <t xml:space="preserve">Lo 263 (1)</t>
  </si>
  <si>
    <t xml:space="preserve">Gerechtigkeit, Justitia (Ripa: Giustitia divina), als eine der vier Kardinaltugenden
Mars als Vertreter des Eisens
Kaiserlicher Adler
schwedischer Löwe
Phoebus</t>
  </si>
  <si>
    <t xml:space="preserve">August, Anhalt-Köthen, Fürst
Sophie Elisabeth, Sachsen-Altenburg, Herzogin
Widukind
Ferdinand III., Alba, Herzog</t>
  </si>
  <si>
    <t xml:space="preserve">Niedersachsen
Venedig
Niederlande
Polen
Dänemark
Schweden
Frankreich
England
Nürnberg
Hamburg
Deutschland
Europa
Schweiz
Moskau
Buschowitz
Trave
Elbe</t>
  </si>
  <si>
    <t xml:space="preserve">da Verweis auf Niedersachsen können auch August der Jüngere und seine Frau Sophie Elisabeth gemeint sein; auch Biografie von Bassewitz lässt draufschließen------------------------Verweise auf Tartaren und UngarnText ruft ingesamt zum Kampf gegen die Türken auf</t>
  </si>
  <si>
    <t xml:space="preserve">Personen unsicher, nochmal nachprüfen</t>
  </si>
  <si>
    <t xml:space="preserve">Rede-Spiel Der Erlösten Germania :</t>
  </si>
  <si>
    <t xml:space="preserve">Riemer, Johannes</t>
  </si>
  <si>
    <t xml:space="preserve">August, Sachsen-Weißenfels, Herzog</t>
  </si>
  <si>
    <t xml:space="preserve">Weißenfels</t>
  </si>
  <si>
    <t xml:space="preserve">Pon Xa 4327, FK</t>
  </si>
  <si>
    <t xml:space="preserve">Perioche</t>
  </si>
  <si>
    <t xml:space="preserve">Pax (römische Personifikation)
Palmzweig
Gerechtigkeit, Justitia (Ripa: Giustitia divina), als eine der vier Kardinaltugenden
Fortuna (römische Personifikation)
Früchte des Friedens
güldner Frieden
Bellona (Enyo)
Mars als Vertreter des Eisens
Germania
Ruhe, Unbeweglichkeit; Stasis
Medea
Fides (Foi) von Agen (von Conques), jungfräuliche Märtyrerin; mögliche Attribute: Rutenbündel, Krone, Taube, Bratrost, Palmwedel, Schwert</t>
  </si>
  <si>
    <t xml:space="preserve">Sachsen
Saale
Elbe
Rhein
Elsass</t>
  </si>
  <si>
    <t xml:space="preserve">Personen des Spiels:EuropaGermaniaRatio StatusConscientiaNeutral (Diener der Germania)Medea (Hexe)NegligentiaAvaritiaLuxuriaAmbitioGaile (Ritter)PerseusAchillesTrechtutLothariusLeoParolManirGliederung:VorredeAria der GermanienBeschlussHandlung 1-4&amp;nbsp;</t>
  </si>
  <si>
    <t xml:space="preserve">&amp;nbsp;&amp;nbsp;</t>
  </si>
  <si>
    <t xml:space="preserve">Margenis oder Das vergnügte bekriegte und wieder befriedigte Teutschland.</t>
  </si>
  <si>
    <t xml:space="preserve">Öffentliche Vorführung</t>
  </si>
  <si>
    <t xml:space="preserve">M: Lo 402</t>
  </si>
  <si>
    <t xml:space="preserve">Apollo als Sonnengott, d.i. Sol (Helius), Titan
Ruhe; Ripa: Quiete
güldner Frieden
Irene (Eirene)
Friedenssonne
Hirtenmotiv
Terminus</t>
  </si>
  <si>
    <t xml:space="preserve">Iberien
Galatien
Scandien
Gomerien
Anatolien</t>
  </si>
  <si>
    <t xml:space="preserve">Garber 2012
Jürgensen 1994
Silber 2000</t>
  </si>
  <si>
    <t xml:space="preserve">auftretende Charaktere:Terminus, Mercurius, Cupido, Apollo, Margenis, Irenian, Polemian, Amnestie, Erifile, Leukofron, Erene, Irenares, Ibrahim, Alfonso, Francois, Erich, Marschall, 2. OffizierGliederung:VorberichtVorspielHandlung 1-5BeschlussDie einzelnen Handlungen sind unterschiedlich lang und haben unterschiedlich viele Aufzüge. Es handelt sich um die Geschichte der Fürstin Margenis, die sich in den Schäfer Irenian verliebt und sich so gleich gegen den Krieg und für ein Schäferleben entscheidet. Dafür muss sie jedoch zunächst den Kriegsfürst Polemian verlassen. Dieser ist daraufhin auf Rache aus und versucht Margenis und Irenian zu ermorden. Mit Hilfe eines Zaubers können die beiden jedoch diesem Schicksal entgehen.Margenis ist ein Anagramm für Germanis, die mächtigste Tochter der Rupoea (= Europa). Weiter können Verweise auf Hesiod und seine Zeitalter gefunden werden (Stichwort Goldenes Zeitalter). Karl-Bernhard Silber hat für das Drama vier allegorische Ebenen herausgearbeitet, die hier nur kurz aufgezählt werden sollen:sensus litteralis: das Drama als Hirtenspielsensus politico-historicus: das Drama als Darstellung des Dreißigjährigen Kriegessensus typicus: das Drama als Darstellung der gegenwärtigen Verhältnisse zwischen Gott und dem Reichsensus anagogicus: das Drama als Darstellung des Wegs zur ewigen Seligkeit bei GottAufgrund der verschiedenen Ebenen kann das Schauspiel auch als Hirtenspiel, Friedensspiel oder geistig-allegorisches Spiel klassifiziert werden.Insgesamt wird der Krieg als Mittel für die Wiederherstellung des Friedens gebilligt. Frieden ist der Sohn des Krieges. Schweden und Frankreich werden infolgedessen positiv dargestellt. Garber 2012, S.287-291. — Jürgensen 1994, S.37. — Silber 2000, S.128-199.&amp;nbsp;&amp;nbsp;&amp;nbsp;</t>
  </si>
  <si>
    <t xml:space="preserve">Opera Sacra de pace recuperata,</t>
  </si>
  <si>
    <t xml:space="preserve">Aldenburg, Anton von
Christian V., Dänemark, König</t>
  </si>
  <si>
    <t xml:space="preserve">Plön</t>
  </si>
  <si>
    <t xml:space="preserve">
Michael, Gregorius</t>
  </si>
  <si>
    <t xml:space="preserve">Xb 146 (14)</t>
  </si>
  <si>
    <t xml:space="preserve">Pax (römische Personifikation)
Bäume: Ölbaum
Zerbrochene Waffen/ Waffen am Boden
Frieden durch Gott
Frühling
güldner Frieden
Friedensfürst
Zion
Musikinstrument als Verkündigungswerkzeug (Posaune)
Barmherzigkeit
Bäume: Palme
Janustempel
Neid (Ripa: Invidia): Personifikation einer der sieben Todsünden
Friedensbote
Zorn (Ripa: Ira): Personifikation einer der sieben Todsünden
Joch
Christus und seine Apostel auf dem Ölberg
Sodom und Gomorrha brennen
der Einzug nach Jerusalem: die Leute breiten ihre Mäntel vor Christus aus, der auf einem Esel reitet, und schwenken Palmzweige (Matthäus 21:1-11, 21:14-16; Markus 11:1-11; Lukas 19:28-40; Johannes 12:12-19)</t>
  </si>
  <si>
    <t xml:space="preserve">Dankfest in Rendsburg</t>
  </si>
  <si>
    <t xml:space="preserve">Holstein
Nimwegen
Paris
Lund
Jerusalem</t>
  </si>
  <si>
    <t xml:space="preserve">Ps 85,11
Mt 21,1–9
Lk 2,14
Dtn 34,3
Jes 1,6
Prov 3,15</t>
  </si>
  <si>
    <t xml:space="preserve">1. Advent</t>
  </si>
  <si>
    <t xml:space="preserve">Rendsburg</t>
  </si>
  <si>
    <t xml:space="preserve">Stadtkirche St. Marien, Rendsburg</t>
  </si>
  <si>
    <t xml:space="preserve">Singspiel</t>
  </si>
  <si>
    <t xml:space="preserve">http://friedensbilder.gnm.de/sites/default/files/titelblatt_5.tif</t>
  </si>
  <si>
    <t xml:space="preserve">Auf das Fest der Geburt Christi 1683</t>
  </si>
  <si>
    <t xml:space="preserve">Gryphius, Christian</t>
  </si>
  <si>
    <t xml:space="preserve">Logau, Balthasar Friedrich von</t>
  </si>
  <si>
    <t xml:space="preserve">Heiligabend</t>
  </si>
  <si>
    <t xml:space="preserve">M: Lo 2375 (1) (1)</t>
  </si>
  <si>
    <t xml:space="preserve">Frieden durch Gott
Friedensfürst</t>
  </si>
  <si>
    <t xml:space="preserve">
Alexander III., Makedonien, König</t>
  </si>
  <si>
    <t xml:space="preserve">Zweite Wiener Türkenbelagerung</t>
  </si>
  <si>
    <t xml:space="preserve">Gliederung:Widmung mit WidmungsgedichtVorwort an den LeserGedichte:Geistliche GedichtLeichengedichtePietas GryphianaHochzeitsgedichte, Sinngedichte, Namen- und&amp;nbsp; Ehrgedichte, dramatische GedichteSonetteDas Gedicht huldigt in erster Linie Jesus. Der Konflikt mit dem Osmanischen Reich wird nur kurz angesprochen. &amp;nbsp;</t>
  </si>
  <si>
    <t xml:space="preserve">Seufzer unter währender Wienerischer Belagerung</t>
  </si>
  <si>
    <t xml:space="preserve">M: Lo 2375 (1) (2)</t>
  </si>
  <si>
    <t xml:space="preserve">Olivenzweig 
Frieden durch Gott
güldner Frieden</t>
  </si>
  <si>
    <t xml:space="preserve">Mehmed IV.
Ahmed II., Osmanisches Reich, Sultan</t>
  </si>
  <si>
    <t xml:space="preserve">Das Gedicht bittet um die Gnade Gottes, die Christenheit vor der nahenden Auseinandersetzung mit den Türken zu schützen. Die Türkengefahr wird als auferlegte Schuld für das sündige Leben der Menschen verstanden, doch Hoffnung und Zuversicht konzentieren sich auf den Sieg der Christenheit über die Andersgläubigen.</t>
  </si>
  <si>
    <t xml:space="preserve">Sieg-gepränge/ Des Nach vielen blutigen Unfrieds-Jahren wiederumb eingezognen Friedens:</t>
  </si>
  <si>
    <t xml:space="preserve"> QuN 87 (8)</t>
  </si>
  <si>
    <t xml:space="preserve">Olivenzweig 
Lorbeerkranz
ewig
Venus
Friedenssehnsucht
güldner Frieden
Irene (Eirene)
Pluto als König der Unterwelt
Lichtmetaphorik
Friedensfürst
Bellona (Enyo)
Mars als Vertreter des Eisens
pax fovet artes [der Friede fördert die Künste]
Ceres als Schutzgottheit des Ackerbaus
Fama (römische Personifikation)
Apollo
Neptun als Beherrscher der Meere
Pallas
Bäume: Palme
Ruhe
Sicherheit
Überfluss
Tisiphone (eine der Furien)
Eris (Discordia)
Eintracht 
Schwerter zu Pflugscharen
Waffen in Brand setzen
Bacchus
Pomona
Plutus (Gott des Reichtums), Sohn der Ceres und des Iason</t>
  </si>
  <si>
    <t xml:space="preserve">Großbritannien
Spanien
Schweden
Frankreich
Vereinigte Niederlande
Europa
Rhein
Rom
Stadt Nimwegen
Belgien</t>
  </si>
  <si>
    <t xml:space="preserve">Verweis des Verfassers, dass die Ausrufung des Friedens ihn zu kreativer Arbeit animiert hat-------------------------Krieg = Strafe Gottes--------------------------Aufbau:1) Beschreibung des Kriege und seine Auswirkungen2) Einzug des Friedens-------------------------historischer Bezug unklar --&amp;gt; Verweis auf die Verträge von Nimwegen------------------------außerdem ist die Rede von: "Spaniens Haupt", "Held des Nordens" und "Frankreichs großer Prinz"; die Briten scheinen den Frieden zu garantieren</t>
  </si>
  <si>
    <t xml:space="preserve">Johann-Friederich Hekels Blutiger und unglücklicher Türken-Krieg und erfreulicher Christen-Sieg :</t>
  </si>
  <si>
    <t xml:space="preserve">Heckel, Johann Friedrich</t>
  </si>
  <si>
    <t xml:space="preserve">O 9 : 243</t>
  </si>
  <si>
    <t xml:space="preserve">Frieden durch Gott
Fortuna (römische Personifikation)
güldner Frieden
Cornucopia, Füllhorn
Bellona (Enyo)
Mars als Vertreter des Eisens
edler Frieden
Fama (römische Personifikation)
Victoria (römische Personifikation)
Frieden ernährt
Wohlstand
Amicitia (römische Personifikation)
</t>
  </si>
  <si>
    <t xml:space="preserve">Ludwig Wilhelm I., Baden, Markgraf
Cicero, Marcus Tullius, Marci Filius
Seneca, Lucius Annaeus, Philosophus
Alexander III., Makedonien, König
Ahmed II., Osmanisches Reich, Sultan
Karl V., Lothringen, Herzog
Mohammed
Leopold I., Heiliges Römisches Reich, Kaiser
Ludwig XIV., Frankreich, König
</t>
  </si>
  <si>
    <t xml:space="preserve">Großer Türkenkrieg
Belagerung von Ofen</t>
  </si>
  <si>
    <t xml:space="preserve">Wien
Ofen (Buda)
Bayern
Sachsen
Brandenburg</t>
  </si>
  <si>
    <t xml:space="preserve">Ps 91,13</t>
  </si>
  <si>
    <t xml:space="preserve">Das "Freudenspiel", wie es vom Verfasser genannt wird, beginnt mit einer Zuschrift an den Leser, gefolgt von einem Prolog der Fama. Der Hauptteil ist gegliedert in sechs Akte mit unterschiedlich vielen Szenen. Der Text ist in Prosa, Gedichte wurden jedoch eingeschoben. Abschließend findet sich ein Epilog. Das Werk schließt mit: "Gott allein die Ehre". Es findet sich außerdem zu Beginn eine Auflistung aller auftretenden Charaktere - 105 insgesamt.&amp;nbsp;</t>
  </si>
  <si>
    <t xml:space="preserve">Haus Braunschweig-Lüneburg: Teile der Truppen kämpften in der Reichsarmee im Großen TürkenkriegFigur des Candor (Bedeutung Name unklar)</t>
  </si>
  <si>
    <t xml:space="preserve">http://friedensbilder.gnm.de/sites/default/files/EPN_229940196_0009.jpg</t>
  </si>
  <si>
    <t xml:space="preserve">Nachdenckliche Baur-Freude, über den Von dem Aller-Gütigsten Gott unverhofft bescherten und längst gewünschten Frieden, Zwischen Beyde Königl. Majestäten Carolo XII. der Schweden Und Frider. Augusto der Pohlen Königen</t>
  </si>
  <si>
    <t xml:space="preserve">Hist.Suec.404,misc.5</t>
  </si>
  <si>
    <t xml:space="preserve">Frieden durch Gott
güldner Frieden
Lichtmetaphorik
Wohlstand</t>
  </si>
  <si>
    <t xml:space="preserve">Friedensvertrag von Altranstädt</t>
  </si>
  <si>
    <t xml:space="preserve">Ex 19
Ex 32
Sil.</t>
  </si>
  <si>
    <t xml:space="preserve">Die Dichtung ist in einem norddeutschen Dialekt geschrieben und beschreibt zunächst das Leben der einfachen Zivilbevölkerung während des Krieges. Typischerweise folgt darauf die Anrufung Gottes um Gnade. Der Friede wird wiederhergestellt; es werden kurze Einblicke in die Vermittlung und die Reaktionen der Bevölkerung gegeben.</t>
  </si>
  <si>
    <t xml:space="preserve">Wichtig: Hintergrund des Verfasser&amp;nbsp;—› "nachdenckliche Baur-Freude" (auch zu bemerken an dialektischer Sprache)regionaler Bezug auf Pommern "als man in Pommern (da Mancher wegen eines Feindlichen Einfalls besorget war/)Dank an Gott (Frieden durch Gott): ländliche Bevölkerung, starker Bezug zu GottZweifel an Friedensschluss:"Ick säd des Avends ens / im Bedd / tho myner Fruyen:Wat dünckt dy leve Tryn / is ock dem Fräd tho trugen?Da men van seggen will? dat Sprichwort luhdet so:Wenn men vam Fräde segt / so wahr du dyne Koh!"Zweifel in der Bevölkerung stark, Krieg = Normalzustand, Frieden = Ausnahme, allgemeines Bewusstsein für Bellizität der Epoche, Frieden wird nicht getraut, da immer wieder jeder Friedensschluss scheitert (basiert auf Erfahrungswert, nie länger als ein Menschenalter Frieden), Wunsch nach dauerhaftem Frieden vorhanden; Frieden außerdem unsicher, weil Kampfhandlungen bei den Verhandlungen nicht stoppten —› Mangel an praktischer Umsetzung"Dat wehre Lydend braf / sp sehgen gy daruht/Est Muscauwiters ock uns quehmen up de Huht"—› Russland? Anspielung auf Vormachtstreben der osteuropäischen Herrschaften?"Om Fräde kanb een Buer up syner Hoffstäd´blieven/Und mit dem Huß=Gesind / dat Akkerwarck bedyfen / [...]"Verweis auf Einzug zum Militärdienst (Unfreiwilligkeit), im Frieden gehen die Menschen ihren alltäglichen Tätigkeiten und Berufen nach, die Wirtschaft kann stabil bedient werdenFrömmigkeit neben all den materiellen Vorteilen der Friedenszeit herausgestellt:"Am allerbesten doch vär dissen Dingen allenDhet myner armen Seel dat treflich woll gefallen/Dat by dem leven Fräd een Mynsch an synen OrthKan gahn in Gades Hueß / und hören Gades Wohrt."Pax optima rerum als eine Art Randnotiz Verweis auf Kontributionszahlung:"O weg mit Kalver Lust! GODT heft my recht bekehretDat He so wunderlick den Fräden heft verehret/De güldne Fräde is väl bäter als dat Geldt/Ydt is gewiß ( negst GODT / nichts bäters up de Welt.Est ick den glyckwoll möht by schware Arbeit läven/Tohr Contribution so menggen Dahler gäven; [...]"Frieden als höchstes Gut natürlich erstrebenswert, aber außerdem Entlastung für die individuelle Haushaltskasse, weil die Unterhaltungszahlungen für die Truppen wegfallen? Krieg = teuer, für alle Bevölkerungsschichten spürbar (In welcher Höhe wurden in Pommern Steuern erhoben?)&amp;nbsp;&amp;nbsp;&amp;nbsp;&amp;nbsp;&amp;nbsp;&amp;nbsp;</t>
  </si>
  <si>
    <t xml:space="preserve">Ein Gespräch, So von Drey Sächsischen Bauren über den Zustand ihres Landes, Und über den von beyden Königl. Majestäten, ... Unverhofft und erwünscht-geschlossenen Frieden;</t>
  </si>
  <si>
    <t xml:space="preserve">Hist.Suec.404,misc.4</t>
  </si>
  <si>
    <t xml:space="preserve">Frieden durch Gott
Friedenssehnsucht
Überfluss</t>
  </si>
  <si>
    <t xml:space="preserve">Sachsen
Polen
Pommern</t>
  </si>
  <si>
    <t xml:space="preserve">Frost 2000</t>
  </si>
  <si>
    <t xml:space="preserve">Die Bauern Hans, Matz und Urben sind in diesem kurzen Schauspiel die auftretenden Figuren. Sie treffen sich scheinbar zufällig auf dem Weg in die Stadt und unterhalten sich in gebundener Rede. Dabei beschweren sie sich über die Einquartierungen der Soldaten (besonders der schwedischen) und beschreiben ihre Lebensverhältnisse in dieser Zeit. Außerdem beklagen sie sich über die Kontributionszahlungen, die sie leisten müssen. Das Schauspiel beginnt mit einer kurzen Passage, die überschrieben wurde mit "Die erwünschte Friedenspost". Darunter findet sich eine Abbildung, die einen Herold zeigt. Durch die Friedensherolde wurde die Nachricht über einen geschlossenen Frieden im Land verbreitet.&amp;nbsp;</t>
  </si>
  <si>
    <t xml:space="preserve">"Ein Gespräch / so von Drey Sachsischen Bauren [...] Wie auch über die Pommerische Bauer=Freude/ gehalten [...]" - Zusammenhang Sachsen und Pommern, Möglichkeit eines Zusammenhang zwischen den beiden Schriften (ein Autor, der durch im Rahmen dieses, ein Jahr späteren veröffentlichten Werks, auf seinen ersten Text im Zusammenhang mit dem Altranstädter Frieden verweistUmstände des Gesprächs: "Als sie (auff dem Wege nach der Stadt) zusammen kamen." &amp;gt; zufälliges Zusammentreffen, Austausch von Informationen bei alltäglichen Geschäften, Verweis auf Verbreitung von Informationendirekt zu Beginn Verweis auf die Unterbringung und Versorgung von fremden Soldaten:Es soll ja Friede seyn/ mit ists gewiß gesaget/Ists wahr! So habt ihr nicht Ursach/ daß ihr so klaget /Denn also müssen ja die Krieger balde fort.&amp;gt; daraus lässt sich auf eine große Belastung der Zivilbevölkerung schließen, die die kommende Friedenszeit in erster Linie mit dem Abzug der Truppen in Verbindug bringen, bei der Unterbringung sind ihre Alltag und ihre Lebenswelten direkt betroffen, dadurch macht dieser Punkt einen Großteil ihrer Kriegserfahrung ausDer Friede ist wohl da/ (man hört satt davon reden)/Doch noch unsichtbarlich/ Er fürcht´t sich vor den Schweden/Ziehn die nun balde fort/ so zeucht der balde ein/In Sachsen können sie nicht wohl beysammen seyn. [Sie, die Schweden?]&amp;gt; Schwedische Besetzung, Frieden erst da, wenn die Truppen abgezogen sind, die Kampfhandlungen hören also nicht plötzlich auf und das Militär benimmt sich friedlich, sondern nur ihre Abwesenheit für zu Frieden, eine friedliche Vorstellung von Militär (wie heute zur Sicherung des Friedens) ist nicht bekanntAllein wir haben uns damit noch nicht zu trösten;Den Winter werden sie die Aepfel selber rösten/Und hintern Ofen uns einnehmen allen Raum/Ziehn sie denn endlich fort/ wirds doch auff Fastnacht kaum.&amp;gt; Dauer der Abrüstung angesprochen, Langwierigkeit des Prozesses hinreichend bekannt, die Freude wird dadurch eingeschränkt, keine sofortige Auswirkung, wieder ein Verweis auf die Schwerfälligkeit der Umsetzung des politischen Beschlusses FriedenStrapazen der Zivilbevölkerung vor allem auf wirtschaftlicher Ebene beschrieben, es ist die Rede davon, dass ihnen alles "von den Rippen genommen hat", die Menschen können ihre Häuser nicht mehr bewirtschaften und fliehen daher aufs Land, wo sie hoffen, durch die Landwirtschaft das nötigste zum Leben zu erhalten, doch auch auf dem Land war die Situation verheerend, die Höfe waren zerstört und nicht nutzbar; die Menschen verfielen dem unsittlichen Leben: Sauffen und Spielen, fauler Müßiggang, unnützer Streit[...] vergeßt auch nicht die grossen schweren Kriege/Die March, und Contra-March, die vielerley Durchzüge/[...]&amp;gt; Verweis auf KampfhandlungenMissgunst in der Bevölkerung auf in dem Gespräch spürbar, die drei unterhalten sich über ihre Verluste oder eben Nicht-Verluste, dadurch wird indirekt deutlich, dass die Zivilbevölkerung nicht grundsätzlich betroffen war, sondern eine Willkür vorherrschteAufzählung der Dinge, die von den schwedischen Truppen gefordert werden, dabei vor allem Verpflegung und Geld, Zerstörung der Höfe scheinbar nicht "Die Schweden halten uns nur allzurein das Nest." Betonung keine Gewalt gegen die Bauern, nur Plünderung, die sie fast an den "Bettelstab" bringt &amp;gt; Verweis auf Verbot des Schwedischen Königs, Verweise auf Geschichten über die Schweden zur Zeit des Dreißigjährigen Krieges (Grausamkeit)Beschuldigung der Offiziere, nicht der einfachen Soldaten: [...] Es sind die Officirer/ Offt geitzig / und daher die schärffsten Exequirer [...] Im Frieden hab´n sie nichts / im Kriege Uberfluß.&amp;gt; außerdem Verweis auf Strukturen der Militärischen Ordnung, Soldaten erhielten oft aus Geldnot keinen Sold, weswegen sie die Zivilbevölkerung plünderten, während ranghohe Offiziere Kriegsbeute für sich einnahmen und dadurch ihren Lebensunterhalt finanzierten und darüber hinaus ein beträchtliches Vermögen ansammeltenMan hat im Sprichwort offt bißher gesagt: In PohlenIst sonst viel anders nichts / als Läuß und Flöh zu holen;Daher gefällt es ihn´n in Sachsen trefflich wohl/Hier essen sie das Fleisch / und lassen sie den Kohl.&amp;gt; Sprichtwort verweist auf zeitgenössischen Bewusstsein für die Situation, schlechte Versorgungslage in Polen, Versorgung des Heers durch die Plünderungen in SachsenDer König wird uns auch wohl was zu gute thun/Wenn Er Land / Stadt und Dorff wird wieder lassen ruh´n.Gehorsam und die Treu kan Er uns bald belohnen/Denn wenn Er uns ur wird mit grossen Gaben schonen/So wird uns Fried und Freud / und Lust zur Seiten stehn/Das Vieh wird springend aus / auffs Feld zur Weyde gehn.&amp;gt; sind damit weitere Abgaben an den sächsischen König gemeint?&amp;nbsp;Verweis auf die Türkengefahr: Der Türcke rüste sich / er woll´den Frieden brechen/ [...] &amp;gt; damit direkter Verweis politische Lage in Europa, Fragilität des FriedensSo wünschen wir ihn´n doch von Hertzen Glück zum Frieden/Und da sich Furcht und Angst von Ihnen hat geschieden/So loben wir Sie drum / daß SIe recht frölich seyn/Uns will zwar noch zur Zeit gar wenig Freude ein.&amp;gt; Verweis auf Pommern (gleicher Verfasser?); welcher Zusammenhang könnte sonst bestehen?Denn Contriubution ist eine schwere Last/Und Einquartierung drückt uns/ ohne Ruh und Rast.So haben wir zwar Fried und Ruh´/ doch nur zu hoffen.Die Thüre stehet uns zur Freu und Lust zwar offen /Allein sie ist noch mit Soldaten starck besetzt;Daher die Hoffnung nur uns noch zur Zeit ergetzt.&amp;gt; Paralle zu anderen Gedicht zum Altranstädter Frieden, auch hier wird die Kontribution an fast genau der Stelle (zum Ende) noch einmal explizit genannt und herausgestellt, wie sehr die Bevölkerung darunter leidet&amp;nbsp;&amp;nbsp;&amp;nbsp;&amp;nbsp;&amp;nbsp;&amp;nbsp;&amp;nbsp;</t>
  </si>
  <si>
    <t xml:space="preserve">http://digital.slub-dresden.de/fileadmin/data/377344869/377344869_tif/jpegs/00000003.tif.large.jpg</t>
  </si>
  <si>
    <t xml:space="preserve">AUGUSTUS der Friedens-Mehrer</t>
  </si>
  <si>
    <t xml:space="preserve">Otto, Johann Christian</t>
  </si>
  <si>
    <t xml:space="preserve">Weimar</t>
  </si>
  <si>
    <t xml:space="preserve">Huld C 103</t>
  </si>
  <si>
    <t xml:space="preserve">Friedensfürst</t>
  </si>
  <si>
    <t xml:space="preserve">Das Gedicht besteht aus sieben Strophen; auffällig sind die vielen Anmerkungen.Aufgrund des Titels kann davon ausgegangen werden, dass der Text für ein Friedensjubiläum geschrieben wurde ("jährliches Friedensfest"). Weitere Konkretisierungen lassen sich jedoch nicht ausmachen.</t>
  </si>
  <si>
    <t xml:space="preserve">http://friedensbilder.gnm.de/sites/default/files/HAAB1.jpg
http://friedensbilder.gnm.de/sites/default/files/HAAB2.jpg
http://friedensbilder.gnm.de/sites/default/files/HAAB3.jpg
http://friedensbilder.gnm.de/sites/default/files/HAAB4.jpg</t>
  </si>
  <si>
    <t xml:space="preserve">Der bey dem allgemeinen Welt-Frieden/ Von dem Grossen Augustus Geschlossene Tempel Des Janus : </t>
  </si>
  <si>
    <t xml:space="preserve">Postel, Christian Heinrich</t>
  </si>
  <si>
    <t xml:space="preserve">41 in: Mus. T 4</t>
  </si>
  <si>
    <t xml:space="preserve">Augustus schließt die Tore des Janustempels; eventuell bringt er vor dem Tempel Opfer dar
Friedenssehnsucht
Ruhe; Ripa: Quiete
Früchte des Friedens
edler Frieden
teurer Frieden
Fama (römische Personifikation)
Ölblatt
</t>
  </si>
  <si>
    <t xml:space="preserve">
Julia, Tochter des Augustus
Leopold I., Heiliges Römisches Reich, Kaiser
</t>
  </si>
  <si>
    <t xml:space="preserve">Rom
Österreich</t>
  </si>
  <si>
    <t xml:space="preserve">allgemeiner Friede</t>
  </si>
  <si>
    <t xml:space="preserve">Roberts 1986b
Marx 1995
Roberts 1986a
Schröder 1998</t>
  </si>
  <si>
    <t xml:space="preserve">S. XV–XX
S. 89–91
S. 188–321
S. 94–107</t>
  </si>
  <si>
    <t xml:space="preserve">Personen:Augustus (römischer Kaiser)Livia (seine Gemahlin)Tiberius (Livias Sohn aus erster Ehe)Julia (Augustus´ Tochter aus erster Ehe)Agrippina (Verlobte von Tiberius)Valerius (Liebhaber von Agrippina)Philanax (Vertrauter des Kaisers, Freigelassener)eine PriesterinChor der Priester des JanusGliederung: Das Singspiel ist in drei Akte eingeteilt, die jeweils unterteilt sind in Auftritte. Die Anzahl der Auftritte pro Handlung ist unterschiedlich.Das Singspiel spielt in Rom. Die Geschichte behandelt die Erbfolgefrage im alten Rom. Die Geschichte ist komplett in die augusteische Zeit verlegt. Die erfolgreichen Kriege des Kaisers Augustus gegen das Partherreich und der damit einkehrende Friede werden thematisiert. Symbolisch wird der Janustempel geschlossen: als Zeichen des politischen Friedens, als auch als Geste des wiedereinkehrenden Friedens innerhalb der Familie. Neben der Huldigung Augustus’ werden auch Kaiser Leopold und das Haus Österreich an einer Stelle von einer Priesterin des Janus geehrt. Damit wird die Handlung an die Geschichte des Hauses Habsburg und die zeitgenössische Situation angebunden.&amp;nbsp;</t>
  </si>
  <si>
    <t xml:space="preserve">https://de.wikipedia.org/wiki/Der_Tempel_des_Janus</t>
  </si>
  <si>
    <t xml:space="preserve">Schreiben Aus dem Himmel nach Londen</t>
  </si>
  <si>
    <t xml:space="preserve">London</t>
  </si>
  <si>
    <t xml:space="preserve">Hist.Suec.421.m,misc.3</t>
  </si>
  <si>
    <t xml:space="preserve">Robinson, John
Anna, Großbritannien, Königin
Strafford, Thomas Wentworth of
</t>
  </si>
  <si>
    <t xml:space="preserve">Friedensverträge von Utrecht</t>
  </si>
  <si>
    <t xml:space="preserve">Frankreich
Holland
Italien
Spanien
Österreich
Heiliges Römisches Reich</t>
  </si>
  <si>
    <t xml:space="preserve">Der Frieden von Utrecht wird in der Geschichtswissenschaft oft als "Meilenstein der politischen Geschichte Europas" bezeichnet, da er den Beginn der Gleichgewichtspolitik in Europa markierte. Vor allem England war darum bemüht, das Machtgleichgewicht auf dem Kontinent wieder herzustellen. Darauf geht der Text ein. Wilhelm III. von Oranien propagierte dieses Ziel schon vor Beginn der Verhandlungen. Seine Argumente und Blickwinkel werden in dem Text (scheinbar) wiedergegeben, wobei er sich an die amtierende Königin Anna wendet. Durch den abschließenden Verzicht Philipps V. von Spanien auf sein Erbe in Frankreich wurde eine Union zwischen Spanien und Frankreich verhindert und das Gleichgewicht wieder hergestellt. Fortan bildete sich für Europa allmählich eine Pentarchie aus, die bis ins 19. Jahrhundert andauern sollte. Onnekink 2013. — Metzdorf 2000. — Smid 2011.</t>
  </si>
  <si>
    <t xml:space="preserve">Spanischer Erbfolgekrieg: noch einmal genau nachlesen&amp;nbsp;Spanischer Erbfolgekrieg: Maske vervollständigen&amp;nbsp;</t>
  </si>
  <si>
    <t xml:space="preserve">http://friedensbilder.gnm.de/sites/default/files/Schreiben aus dem Himmel.pdf
http://friedensbilder.gnm.de/sites/default/files/Hist.Suec_.421.m,misc.3.jpg</t>
  </si>
  <si>
    <t xml:space="preserve">Triumph des Friedens : </t>
  </si>
  <si>
    <t xml:space="preserve">32 in: Mus. T 4</t>
  </si>
  <si>
    <t xml:space="preserve">Gerechtigkeit, Justitia (Ripa: Giustitia divina), als eine der vier Kardinaltugenden
Eintracht (Concordia) als eine der sieben Gaben der Seele
Irene (Eirene)
Michas Prophezeiung von den Schwertern, die in Pflugscharen, und von den Speeren, die in Winzermesser umgewandelt werden
Lichtmetaphorik
Bellona (Enyo)
Calliope (eine der Musen); Ripa: Calliope
Kaiserlicher Adler
Überfluss
goldenes Zeitalter
Wohlstand</t>
  </si>
  <si>
    <t xml:space="preserve">Frankreich</t>
  </si>
  <si>
    <t xml:space="preserve">Personen:IreneBellonaCalliopedas Schicksaldas Allgemeine HeilChöre: der Güldenen Zeit, der Eisernen Zeit, der Irdischen GlüclseligkeitInhaltlich wird die Konkurrenz und der Kampf zwischen Bellona und Irene geschildet, den Irene schließlich triumphierend gewinnt. Der Friede ist wiederhergestellt. Der Text vermittelt darüber hinaus Assoziationen der Friedenszeit, die vor allem den Alltag der Bevölkerung widerspiegeln und verweist außerdem auf die verschiedenen Zeitalter nach Hesiod.&amp;nbsp;</t>
  </si>
  <si>
    <t xml:space="preserve">http://friedensbilder.gnm.de/sites/default/files/PPN68517154X_00000001.tif
http://friedensbilder.gnm.de/sites/default/files/PPN68517154X_00000002.tif
http://friedensbilder.gnm.de/sites/default/files/PPN68517154X_00000005.tif
http://friedensbilder.gnm.de/sites/default/files/PPN68517154X_00000007.tif
http://friedensbilder.gnm.de/sites/default/files/PPN68517154X_00000011.tif
http://friedensbilder.gnm.de/sites/default/files/PPN68517154X_00000013.tif
http://friedensbilder.gnm.de/sites/default/files/PPN68517154X_00000014.tif
http://friedensbilder.gnm.de/sites/default/files/PPN68517154X_00000015.tif</t>
  </si>
  <si>
    <t xml:space="preserve">Als Herren Herolds Eh-Gemahl Sich selbst ein rechter Herold war</t>
  </si>
  <si>
    <t xml:space="preserve">LP Q 4° I, 00035 (10,04)</t>
  </si>
  <si>
    <t xml:space="preserve">Das Gedicht besteht nur aus einer&amp;nbsp; Strophe. Darin wird von einem Sieg gesprochen, der Frieden bringt. Dieser Friede ist jedoch scheinbar nur auf ein Jahr festgeschrieben. Der Hinweis kann bedeuten, dass sich der Text auf einen Waffenstillstandsvertrag oder ähnliches mit zeitlicher Begrenzung bezieht. Weitere Hinweise bezüglich eines historischen Ereigenisses gibt es nicht.</t>
  </si>
  <si>
    <t xml:space="preserve">http://friedensbilder.gnm.de/sites/default/files/Als Herren Herolds.pdf</t>
  </si>
  <si>
    <t xml:space="preserve">[Eugen ist fort. Ihr Musen, nach!]</t>
  </si>
  <si>
    <t xml:space="preserve">GE 44-0110:283 (1)</t>
  </si>
  <si>
    <t xml:space="preserve">Frühling
Irene (Eirene)
Herold
Jesajas Prophezeiung von den Schwertern, die in Pflugscharen umgeschmiedet werden
Ölzweig
Fama (römische Personifikation)
Pallas
Bäume: Palme
Kaiserlicher Adler</t>
  </si>
  <si>
    <t xml:space="preserve">Savoyen-Carignan, Eugen von
Georgius, Castriota
Leopold I., Heiliges Römisches Reich, Kaiser</t>
  </si>
  <si>
    <t xml:space="preserve">Friedensvertrag von Passarowitz zwischen dem Kaiser und den Osmanen</t>
  </si>
  <si>
    <t xml:space="preserve">Österreich
Iberien
Italien
Donau
Nil
Damaskus</t>
  </si>
  <si>
    <t xml:space="preserve">Inhaltlich beschreibt das Gedicht den Kampf der kaiserlichen gegen die osmanischen Truppen. Die Kämpfe enden mit dem Sieg der Kaiserlichen und dem Einzug des Friedens. Wünsche und Hoffnung, die mit der Friedenzeit verbunden werden, werden beschrieben. Abschließend werden Kaiser Karl VI. und Prinz Eugen von Savoyen gehuldigt. Um einen Bogen zur Überschrift zu schlagen, werden die Musen (= Poeten) in den letzten Strophen aufgefordert die Heldentaten des Kaisers und des Feldherrn für zu Zukunft festzuhalten. Im Text werden außerdem immer wieder Parallelen zu anderen historisch bedeutsamen Persönlichkeiten, wie etwa Caesar oder Alexander dem Großen, gezogen.</t>
  </si>
  <si>
    <t xml:space="preserve">Frolockende Zeilen, Welche Wegen des Friedens, So zwischen dem Könige in Dennemarck Norwegen &amp;c. &amp;c. Friderico dem IV. Und dem Könige in Schweden &amp;c. &amp;c. Friderico I.</t>
  </si>
  <si>
    <t xml:space="preserve">Hagedorn, Christian Ludwig von</t>
  </si>
  <si>
    <t xml:space="preserve">Hist.Suec.406,misc.54.b</t>
  </si>
  <si>
    <t xml:space="preserve">Frieden durch Gott
Friedenssehnsucht
</t>
  </si>
  <si>
    <t xml:space="preserve">Friede von Frederiksborg</t>
  </si>
  <si>
    <t xml:space="preserve">http://friedensbilder.gnm.de/sites/default/files/Frolockende Zeilen_Hagedorn.pdf</t>
  </si>
  <si>
    <t xml:space="preserve">Braunschweiger Friedensbrief, Innenseite</t>
  </si>
  <si>
    <t xml:space="preserve">HB 21839, Kapsel 1220</t>
  </si>
  <si>
    <t xml:space="preserve">Zerbrochene Waffen/ Waffen am Boden
Friedenssonne
Fama (römische Personifikation)
Janustempel
Historia; Ripa: Historia
Chronos
Tempel (ohne genaue Funktionszuweisung)
Urania (eine der Musen); Ripa: Urania
geflügelter Genius
Bombardement (bei einer Belagerung)</t>
  </si>
  <si>
    <t xml:space="preserve">Braunschweiger Dankfest anlässlich des Friedens von Hubertusburg</t>
  </si>
  <si>
    <t xml:space="preserve">http://friedensbilder.gnm.de/sites/default/files/HB21839_0.tif
http://friedensbilder.gnm.de/sites/default/files/HB21839rs_0.tif</t>
  </si>
  <si>
    <t xml:space="preserve">Braunschweiger Friedensbrief, Außenseite</t>
  </si>
  <si>
    <t xml:space="preserve">Jesajas Prophezeiung von den Schwertern, die in Pflugscharen umgeschmiedet werden
Postreiter / Kurier als Überbringer der Friedensbotschaft</t>
  </si>
  <si>
    <t xml:space="preserve">Jes 2,6</t>
  </si>
  <si>
    <t xml:space="preserve">Christliches Denck- und Danck-Mahl Anno MDCCXXX. Bey Feyerlicher Celebrirung des andern Jubel-Fests wegen gnädiger Erhalt-und Ausbreitung der Augspurgischen CONFESSION Wohlmeinend gestifftet und an den Tag gegeben.</t>
  </si>
  <si>
    <t xml:space="preserve">Lobeck, Tobias</t>
  </si>
  <si>
    <t xml:space="preserve">HB 13849, Kapsel 1248a</t>
  </si>
  <si>
    <t xml:space="preserve">Confessio Augustana, Augsburger Konfession
Strahlen, die von Personen oder Dingen ausgehen
</t>
  </si>
  <si>
    <t xml:space="preserve">http://friedensbilder.gnm.de/sites/default/files/HB13849_.tif</t>
  </si>
  <si>
    <t xml:space="preserve">Christliches Denkmahl, bey der Begehung des andern Jubel-Festes Anno 1730</t>
  </si>
  <si>
    <t xml:space="preserve">HB 14152, Kapsel 1337a</t>
  </si>
  <si>
    <t xml:space="preserve">Personifikation einer Stadt, Stadtpatron(in)
allegorische Darstellungen der Religion; Ripa: Religione, Religione de SS Mauritio e Lazaro, Religione vera christiana
Städter, Stadtbewohner
pro lege et pro grege [für das Gesetz, den König und das Volk]
Bäume: Palme
die Bundeslade (jüdische Religion)
der Heilige Geist als Taube (in Flammen) dargestellt
Verbum Domini Manet in Aeternum
Vorbedacht, Vorherdenken, Voraussicht, (planende) Überlegung; Ripa: Previdenza, Providenza
geflügelter Genius
Johannes der Täufer predigt (Christus kann inmitten des Publikums dargestellt sein)
Christus
Adam und Eva (nicht im biblischen Kontext) - andere Handlungen, Beziehungen etc. männlicher Personen aus dem Alten Testament
Moses (nicht im biblischen Kontext); mögliche Attribute: Lichtstrahlen oder Hörner auf seinem Kopf, Stab, Gesetzestafeln - andere Handlungen, Beziehungen etc. männlicher Personen aus dem Alten Testament
Klarheit, Genauigkeit, Präzision</t>
  </si>
  <si>
    <t xml:space="preserve">http://friedensbilder.gnm.de/sites/default/files/HB14152_.tif</t>
  </si>
  <si>
    <t xml:space="preserve">Der zwischen Ihro Röm. Kaysl. und Königl. Maj. von Ungarn, nebst S.r Königl. Maj. von Pohlen Churfurst zu Sachsen, und S.r Königl. Maj. von Preusßen den 15 Febr 1763. zu Hubertsburg glücklich geschloßsene Frieden</t>
  </si>
  <si>
    <t xml:space="preserve">Will, Johann Martin</t>
  </si>
  <si>
    <t xml:space="preserve">HB 5300, Kapsel 1220</t>
  </si>
  <si>
    <t xml:space="preserve">Fama als Überbringerin der Friedensbotschaft
Unterzeichnung eines Friedensvertrags; Friedensschluß
Bombardement (bei einer Belagerung)
Angriff (in einer Schlacht)
Verhaftung des Mars</t>
  </si>
  <si>
    <t xml:space="preserve">
Friedrich II., Preußen, König</t>
  </si>
  <si>
    <t xml:space="preserve">http://friedensbilder.gnm.de/sites/default/files/HB5300.tif</t>
  </si>
  <si>
    <t xml:space="preserve">Relazione della presentazione della Chinea</t>
  </si>
  <si>
    <t xml:space="preserve">ROMA. X 422</t>
  </si>
  <si>
    <t xml:space="preserve">Jupiter als König des Himmels
Mars
Herkules
Janus Quadrifrons
Pallas
militärischer Ruhm, Triumph
Janustempel
Atlas trägt den Himmel auf seinen Schultern
Frieden
Krieg</t>
  </si>
  <si>
    <t xml:space="preserve">Frieden von den Haag</t>
  </si>
  <si>
    <t xml:space="preserve">Oboen
Trompeten
Schlagzeug
Jagdhörner</t>
  </si>
  <si>
    <t xml:space="preserve">28.-29.06.1722</t>
  </si>
  <si>
    <t xml:space="preserve">Piazza Santi XII Apostoli
Palazzo del Principe Ruspoli</t>
  </si>
  <si>
    <t xml:space="preserve">Il mondo riparato</t>
  </si>
  <si>
    <t xml:space="preserve">San Lorenzo in Damaso</t>
  </si>
  <si>
    <t xml:space="preserve">Sorba, Leonardo Mariano
Pitoni, Giuseppe Ottavio</t>
  </si>
  <si>
    <t xml:space="preserve">Abschreiber
Komponist
Kappelmeister</t>
  </si>
  <si>
    <t xml:space="preserve">VOL. MISC. 1210 1</t>
  </si>
  <si>
    <t xml:space="preserve">Atlas trägt den Himmel auf seinen Schultern
Petrus als erster Bischof von Rom - ein männlicher Heiliger beschützt Gläubige mit seinem Mantel (Schutzmantel)
Jesus übergibt Petrus die Schlüssel des Himmelreiches
Maria, Joseph und das neugeborene Christuskind (Geburt Christi)</t>
  </si>
  <si>
    <t xml:space="preserve">Testo
Sole
Europa
Asia
America
Africa</t>
  </si>
  <si>
    <t xml:space="preserve">Palazzo Apostolico Vaticano
Palazzo del Principe Ruspoli</t>
  </si>
  <si>
    <t xml:space="preserve">La pace degli elementi in ossequio al Natale del Redentore </t>
  </si>
  <si>
    <t xml:space="preserve">Giubilei, Pietro
Pacieri, Giuseppe</t>
  </si>
  <si>
    <t xml:space="preserve">VOL. MISC. 1210 10</t>
  </si>
  <si>
    <t xml:space="preserve">Maria, Joseph und das neugeborene Christuskind (Geburt Christi)
Wasser (als eines der vier Elemente)
Erde (als eines der vier Elemente)
Luft (als eines der vier Elemente)
Feuer (als eines der vier Elemente)
Frieden
Natur</t>
  </si>
  <si>
    <t xml:space="preserve">Donau (Istro)
Ebro</t>
  </si>
  <si>
    <t xml:space="preserve">Weihnachtsfeier</t>
  </si>
  <si>
    <t xml:space="preserve">Soprano I
Soprano II 
Alto
Tenore
Basso</t>
  </si>
  <si>
    <t xml:space="preserve">Natura
Aria
Acqua
Terra
Fuoco</t>
  </si>
  <si>
    <t xml:space="preserve">Cantata</t>
  </si>
  <si>
    <t xml:space="preserve">La terra tributaria con le quattro stagioni al Presepe di Nostro Signore</t>
  </si>
  <si>
    <t xml:space="preserve">Monaci, Gaetano
Olivieri, Angelo</t>
  </si>
  <si>
    <t xml:space="preserve">VOL. MISC. 1924 17</t>
  </si>
  <si>
    <t xml:space="preserve">Maria, Joseph und das neugeborene Christuskind (Geburt Christi)
Frieden
Natur
Jahreszeiten (insbesondere ihre Personifikationen); Ripa: Stagione, Le quattro stagione dell'anno
Zeit</t>
  </si>
  <si>
    <t xml:space="preserve">[Soprano I]
[soprano II]
[alto]
[tenore]
[basso]</t>
  </si>
  <si>
    <t xml:space="preserve">Terra
Primavera
Estate
Autunno
Inverno</t>
  </si>
  <si>
    <t xml:space="preserve">L'unione della Pace e di Marte</t>
  </si>
  <si>
    <t xml:space="preserve">Grossatesta, Antonio
Vivaldi, Antonio</t>
  </si>
  <si>
    <t xml:space="preserve">Verfasser
Komponist und Kappelmeister</t>
  </si>
  <si>
    <t xml:space="preserve">Fondo Racc. Dramm. Corniani Algarotti - 5810</t>
  </si>
  <si>
    <t xml:space="preserve">Bäume: Ölbaum
Symbole, Allegorien des Friedens; Pax; Ripa: Pace
aggressive, unfreundliche Handlungen und Beziehungen des Mars
Triumphbogen</t>
  </si>
  <si>
    <t xml:space="preserve">Englisch-Spanischer Krieg</t>
  </si>
  <si>
    <t xml:space="preserve">Apollo
Marte
Lucina</t>
  </si>
  <si>
    <t xml:space="preserve">Teatro di SS. Giovanni e Paolo
Sopra una gran macchina eretta nella Gran Laguna di Venezia</t>
  </si>
  <si>
    <t xml:space="preserve">Serenata</t>
  </si>
  <si>
    <t xml:space="preserve">Componimento a 5 voci</t>
  </si>
  <si>
    <t xml:space="preserve">VOL. MISC. 1360</t>
  </si>
  <si>
    <t xml:space="preserve">Friedenstaube
Maria, Joseph und das neugeborene Christuskind (Geburt Christi)
Verkündigung des Friedens</t>
  </si>
  <si>
    <t xml:space="preserve">La fede Consolata</t>
  </si>
  <si>
    <t xml:space="preserve">Ottoboni, Pietro</t>
  </si>
  <si>
    <t xml:space="preserve">Figari, Pompeo</t>
  </si>
  <si>
    <t xml:space="preserve">Autor</t>
  </si>
  <si>
    <t xml:space="preserve">VOL. MISC. 1923 14</t>
  </si>
  <si>
    <t xml:space="preserve">Glaube, Fides (Ripa: Fede, Fede catholica, Fede christiana, Fede christiana catholica), als eine der drei theologischen Tugenden
Maria, Joseph und das neugeborene Christuskind (Geburt Christi)
Verkündigung des Friedens
Götzendienst</t>
  </si>
  <si>
    <t xml:space="preserve">Fede
Idolatria
Primo pastore
Secondo Pastore
Angelo</t>
  </si>
  <si>
    <t xml:space="preserve">Die Fried-erfreuete Teutonie: </t>
  </si>
  <si>
    <t xml:space="preserve">Gl 488</t>
  </si>
  <si>
    <t xml:space="preserve">Bäume: Ölbaum
Gerechtigkeit, Justitia (Ripa: Giustitia divina), als eine der vier Kardinaltugenden
ewig
güldner Frieden
Hochzeit Friede und Deutschland
Ceres als Schutzgottheit des Ackerbaus
Attribute des Bacchus: Weinrebe
Pallas
Überfluss
Wohlstand
Daphnis (in der griechischen Mythologie ein Schafhirte, der die Pastoraldichtung erfunden hat)</t>
  </si>
  <si>
    <t xml:space="preserve">
Sibylla Ursula, Schleswig-Holstein-Sonderburg, Herzogin
Clara Augusta, Württemberg-Neuenstadt, Herzogin
Maria Elisabeth, Sachsen-Coburg, Herzogin
Schlippenbach, Christoff Carl
Maximilian Heinrich, Köln, Erzbischof
Piccolomini, Ottavio
</t>
  </si>
  <si>
    <t xml:space="preserve">Nürnberg
Osnabrück
Sulzbach
Verden</t>
  </si>
  <si>
    <t xml:space="preserve">Geschichtsschrift</t>
  </si>
  <si>
    <t xml:space="preserve">Gliederung des Werkes:Vorwort des VerfassersHuldigung der Familie um August von Braunschweig-Wolfenbüttel durch GedichtEpistel an Anton Ulrich von Braunschweig-WolfenbüttelVorbericht an den LeserBuch 1-4Das Haupttext ist gegliedert in vier Bücher, die jeweils mit einer kurzen Inhaltsangabe begonnen werden. Der Text ist grundsätzlich in Prosa und wörtlicher Rede, Lieder werden jedoch an manchen Stellen eingeschoben.Die Bezeichung "Geschichtsschrift" stammt von Birken selbst.</t>
  </si>
  <si>
    <t xml:space="preserve">http://friedensbilder.gnm.de/sites/default/files/drucke_gl-488_00001-00208.pdf</t>
  </si>
  <si>
    <t xml:space="preserve">Der Friedensschluss zu Münster (nach Gerard Ter Borch)</t>
  </si>
  <si>
    <t xml:space="preserve">Suyderhoff, Jonas</t>
  </si>
  <si>
    <t xml:space="preserve">HB 192, Kapsel 1030a</t>
  </si>
  <si>
    <t xml:space="preserve">Rathaus
pax optima rerum [der Frieden ist das höchste Gut]
Unterzeichnung eines Friedensvertrags; Friedensschluß
Diplomatie, Diplomat
einen Eid schwören (mit zwei erhobenen Fingern)
Madonna; d.h. Maria mit dem Christuskind
historische Person (mit NAMEN) - historische Person (mit NAMEN) in einer Gruppe, in einem Gruppenporträt
Porträt, Selbstporträt eines Kunsthandwerkers</t>
  </si>
  <si>
    <t xml:space="preserve">Brun, Anton
Gent, Barthold van
Pauw, Adriaan
Donia, Frans van
Ripperda, Willem
Clant van Stedum, Adriaan
Cuyermans, Jan
Barnuevo, Don Miguel Lopez de
Bahac, Don Diego
Lootius, Eleazer
Burgk, Jakob van der
Belne, Johannes Christophorus
Cratz von Scharfenstein, Hugo Everhardt
Thumbshirn, Wolf Konrad von
Vultejus, Johann
Kinschot, Kaspar
Teckmanus, Arnoldus
Borch, Gerard ter
</t>
  </si>
  <si>
    <t xml:space="preserve">Münster</t>
  </si>
  <si>
    <t xml:space="preserve">http://friedensbilder.gnm.de/sites/default/files/HB192.tif</t>
  </si>
  <si>
    <t xml:space="preserve">Li pastori di Bettelemme annunziati dall'angelo</t>
  </si>
  <si>
    <t xml:space="preserve">De Totis, Giuseppe D.
Pacieri, Giuseppe</t>
  </si>
  <si>
    <t xml:space="preserve">VOL. MISC. 1923 13</t>
  </si>
  <si>
    <t xml:space="preserve">Pax (römische Personifikation)
Maria, Joseph und das neugeborene Christuskind (Geburt Christi)
die Verkündigung der Geburt Christi (Lukas 1:26-38)
Idyllen, ländliche Szenen, arkadische Szenen
Frieden
Naturphänomene</t>
  </si>
  <si>
    <t xml:space="preserve">Der Mars ist nun im Ars</t>
  </si>
  <si>
    <t xml:space="preserve">HB 25059, Kapsel 1314</t>
  </si>
  <si>
    <t xml:space="preserve">schlafender/ruhender Mars
landwirtschaftliche Arbeitsgeräte: Pflug
Händler, Gewerbetreibende, Kaufleute
Idyllen, ländliche Szenen, arkadische Szenen
Gruppe von Gelehrten oder Philosophen
Hausarbeit verrichten
Abmarsch von Truppen
kleine Gruppe von Musikern, Kammerorchester, Jazzband
Jesuiten</t>
  </si>
  <si>
    <t xml:space="preserve">http://friedensbilder.gnm.de/sites/default/files/HB12052_01.tif
http://friedensbilder.gnm.de/sites/default/files/HB25059_A4.tif</t>
  </si>
  <si>
    <t xml:space="preserve">Vaticini di pace.</t>
  </si>
  <si>
    <t xml:space="preserve">Gini, Paolo
Bottari, Domenico Filippo</t>
  </si>
  <si>
    <t xml:space="preserve">VOL. MISC. 615 1</t>
  </si>
  <si>
    <t xml:space="preserve">Pax (römische Personifikation)
Regenbogen
Bäume: Ölbaum
Krieg und Frieden
Astraea </t>
  </si>
  <si>
    <t xml:space="preserve">Klemens XI., Papst</t>
  </si>
  <si>
    <t xml:space="preserve">Europa
Italien
Vaticano</t>
  </si>
  <si>
    <t xml:space="preserve">Friedensehnsucht
Weihnachtsfeier</t>
  </si>
  <si>
    <t xml:space="preserve">Core Umano
Pace
Giustitia
Amor Divino</t>
  </si>
  <si>
    <t xml:space="preserve">Gini, Paolo
Caldara, Antonio</t>
  </si>
  <si>
    <t xml:space="preserve">Rar. Libr. Orat. 18. Jh. 164</t>
  </si>
  <si>
    <t xml:space="preserve">Frieden durch Gott
Gerechtigkeit, Justitia (Ripa: Giustitia divina), als eine der vier Kardinaltugenden
Friedenssehnsucht
Sonnenaufgang
Maria, Joseph und das neugeborene Christuskind (Geburt Christi)
göttliche Liebe
menschliche Natur</t>
  </si>
  <si>
    <t xml:space="preserve">Amor Divino
Giustizia
Natura umana</t>
  </si>
  <si>
    <t xml:space="preserve">Cantata a tre voci</t>
  </si>
  <si>
    <t xml:space="preserve">http://friedensbilder.gnm.de/sites/default/files/bsb00049909_00001.jpg</t>
  </si>
  <si>
    <t xml:space="preserve">Der Fröliche Postreitende Friedens Bott / Welcher den so lang sehnlich und Herzlich gewünschten nunmehr aber im Römischen Reich Edlen Frieden / In aller Welt mit Lust außbläset / und jedermänniglich zur Frewd ermahnet.</t>
  </si>
  <si>
    <t xml:space="preserve">HB 24950, Kapsel 1314</t>
  </si>
  <si>
    <t xml:space="preserve">Confessio Augustana, Augsburger Konfession
Fama als Überbringerin der Friedensbotschaft
Christus
Abendmahl im protestantischen Gottesdienst
Taufe im protestantischen Gottesdienst
Predigt im protestantischen Gottesdienst
Einzug eines Herrschers</t>
  </si>
  <si>
    <t xml:space="preserve">Friedensvertrag von Prag</t>
  </si>
  <si>
    <t xml:space="preserve">http://friedensbilder.gnm.de/sites/default/files/HB24950_A4.tif</t>
  </si>
  <si>
    <t xml:space="preserve">Deß armen Manns sehnliche Klag / gegen dem grossen KriegsGott/ über das verderbliche Kriegswesen / und umb Abwendung desselben</t>
  </si>
  <si>
    <t xml:space="preserve">HB 19792, Kapsel 1314</t>
  </si>
  <si>
    <t xml:space="preserve">Olivenzweig 
Städter, Stadtbewohner
aggressive, unfreundliche Handlungen und Beziehungen des Mars
Lamm
eine Person betet
Kaufmann, Händler, Verkäufer
verwüstete(r), zerstörte(r) Stadt oder Ort (Krieg)
der Name Gottes in der jüdischen Religion
Schlacht</t>
  </si>
  <si>
    <t xml:space="preserve">http://friedensbilder.gnm.de/sites/default/files/HB19792_01.tif</t>
  </si>
  <si>
    <t xml:space="preserve">EIGENTLICHE ABBILDVNG DES WEGEN VÖLLIGGESCHLOSENEN REICHSFRIEDENS in Nürnberg gehaltenen Armburst Schießens,</t>
  </si>
  <si>
    <t xml:space="preserve">Armbrust-Schießen</t>
  </si>
  <si>
    <t xml:space="preserve">HB 2592, Kapsel 1379a</t>
  </si>
  <si>
    <t xml:space="preserve">Schießstand, Schießbude (Jahrmarkt)
Publikum (künstlerische Aufführung)
Waffen eines Bogenschützen: Armbrust</t>
  </si>
  <si>
    <t xml:space="preserve">http://friedensbilder.gnm.de/sites/default/files/HB2592.tif</t>
  </si>
  <si>
    <t xml:space="preserve">Frieden durch Gott
Lichtmetaphorik
Glück, Glückseligkeit
Jagen; die Jagd
landwirtschaftliche Arbeitsgeräte: Pflug
Waffen eines Bogenschützen: Armbrust
Glanz, Pracht
Verstand, Geist
Meisterschütze
Schießscheibe, Zielscheibe (für Scharfschützen)
Geräuschmetaphorik
militärischer Selbstschutz</t>
  </si>
  <si>
    <t xml:space="preserve">Ehrenpforte, errichtet in der Jakobikirche zu Augsburg anläßlich der Jubelfeier der Augsburger Konfession 1730</t>
  </si>
  <si>
    <t xml:space="preserve">Baeck, Elias</t>
  </si>
  <si>
    <t xml:space="preserve">HB 15098, Kapsel 1248a</t>
  </si>
  <si>
    <t xml:space="preserve">Confessio Augustana, Augsburger Konfession
Glaube, Fides (Ripa: Fede, Fede catholica, Fede christiana, Fede christiana catholica), als eine der drei theologischen Tugenden
Triumphbogen
Symbole für Gottvater</t>
  </si>
  <si>
    <t xml:space="preserve">
Georg, Brandenburg-Ansbach, Markgraf
Philipp I., Hessen, Landgraf
Luther, Martin
Melanchthon, Philipp
</t>
  </si>
  <si>
    <t xml:space="preserve">http://friedensbilder.gnm.de/sites/default/files/HB15098_.tif</t>
  </si>
  <si>
    <t xml:space="preserve">Die An Jhro Kayserl. Majestät bey denen den 17., 18. und 19. Sept. von der Schul-Jugend vor Schweidnitz vorgestellten DRAMATJBUS</t>
  </si>
  <si>
    <t xml:space="preserve">Günther, Johann Christian</t>
  </si>
  <si>
    <t xml:space="preserve">GE 44-0110:283 (2)</t>
  </si>
  <si>
    <t xml:space="preserve">Bäume: Ölbaum
Frieden durch politische Akteure
Augustus schließt die Tore des Janustempels; eventuell bringt er vor dem Tempel Opfer dar
Ruhe; Ripa: Quiete
güldner Frieden
Michas Prophezeiung von den Schwertern, die in Pflugscharen, und von den Speeren, die in Winzermesser umgewandelt werden
Mars als Vertreter des Eisens
Kaiserlicher Adler
Sicherheit
Hirtenmotiv</t>
  </si>
  <si>
    <t xml:space="preserve">Friede von Rastatt</t>
  </si>
  <si>
    <t xml:space="preserve">Wien
Italien</t>
  </si>
  <si>
    <t xml:space="preserve">Hes. erg.</t>
  </si>
  <si>
    <t xml:space="preserve">Personen:IreneJupiterJunoMarsMinervaNeptunusCeresDer Text huldigt in erster Linie Kaiser Karl VI. Deutlich wird vor allem durch Wiederholung des folgenden Satzes, der die einzelnen Redeabschnitte unterteilt:"Fort Deutschland / dencke stracks / auf neue Sieges-Lieder / Dein Carl dein Käyser bringt die göldnen Zeiten wieder / Dein Carl / dein Käyser schleust / nach der erlangten Ruh / Noch fester als August / des Janus Tempel zu."&amp;nbsp;&amp;nbsp;</t>
  </si>
  <si>
    <t xml:space="preserve">Des Zwölff-Jährigen Friederichs von Hagedorn Gedancken Uber den jetzigen Nordischen Frieden Bey Gelegenheit Des am 14. Nov. 1720. celebrirten Danck-Festes</t>
  </si>
  <si>
    <t xml:space="preserve">Hagedorn, Friedrich von</t>
  </si>
  <si>
    <t xml:space="preserve">Hist.Suec.406,misc.53</t>
  </si>
  <si>
    <t xml:space="preserve">Jupiter als König des Himmels
Ruhe; Ripa: Quiete
Mars als Vertreter des Eisens
Friedenstempel
Janustempel
Überfluss
Wohlstand</t>
  </si>
  <si>
    <t xml:space="preserve">
Louise, Danmark, Dronning
</t>
  </si>
  <si>
    <t xml:space="preserve">Liv.</t>
  </si>
  <si>
    <t xml:space="preserve">Sonett</t>
  </si>
  <si>
    <t xml:space="preserve">http://friedensbilder.gnm.de/sites/default/files/Hist.Suec_.406,misc.53.jpg
http://friedensbilder.gnm.de/sites/default/files/Hagedorn.pdf</t>
  </si>
  <si>
    <t xml:space="preserve">Eigentlicher Abrieß Deß Feuerwercks Schlosses und der Barraquen</t>
  </si>
  <si>
    <t xml:space="preserve">Troschel, Peter</t>
  </si>
  <si>
    <t xml:space="preserve">HB 203, Kapsel 1219a</t>
  </si>
  <si>
    <t xml:space="preserve">Pax (römische Personifikation)
Burg, Schloß
Discordia (römische Personifikation)
Stadtansicht (allgemein); Vedute
feiernde Volksmenge
Kaiserlicher Adler
aggressive, unfreundliche Handlungen und Beziehungen des Mars
Amoretten, Putten; amores, amoretti, putti
Freudenfeuer, Feuerwerk
Publikum (künstlerische Aufführung)
nicht-aggressive, freundliche oder neutrale Handlungen und Beziehungen Cupidos
Horn, Trompete, Kornett, Posaune, Tuba
Säule, Pfeiler (Architektur)
Bankett einer vornehmen Gesellschaft</t>
  </si>
  <si>
    <t xml:space="preserve">Schweden
Amalfi
Heiliges Römisches Reich</t>
  </si>
  <si>
    <t xml:space="preserve">Nürnberg
Schießplatz vor St. Johannis</t>
  </si>
  <si>
    <t xml:space="preserve">http://friedensbilder.gnm.de/sites/default/files/HB203_a.tif</t>
  </si>
  <si>
    <t xml:space="preserve">La Fede e l'Amore in pace</t>
  </si>
  <si>
    <t xml:space="preserve">Grimani, Giovanni Battista
Nani, Agostino</t>
  </si>
  <si>
    <t xml:space="preserve">Convittori del Collegio de' Nobili</t>
  </si>
  <si>
    <t xml:space="preserve">Fondo Racc. Dramm. Corniani Algarotti - 3337</t>
  </si>
  <si>
    <t xml:space="preserve">Pax (römische Personifikation)
Krieg und Frieden
Idyllen, ländliche Szenen, arkadische Szenen
erwachende Liebe
Horn, Trompete, Kornett, Posaune, Tuba
Natur
Singvögel: Schwalbe
Instrumental- und Vokalmusik kombiniert
Vorzüge der Liebe: erste Serie</t>
  </si>
  <si>
    <t xml:space="preserve">Friedensvertrag von Passarowitz zwischen dem Kaiser und den Osmanen
Venezianisch-Österreichischer Türkenkrieg</t>
  </si>
  <si>
    <t xml:space="preserve">Jubliäen auf Basis von vormals geschlossenen Friedensverträgen </t>
  </si>
  <si>
    <t xml:space="preserve">Festa Pastorale</t>
  </si>
  <si>
    <t xml:space="preserve">Einzug Friedrichs des Großen in Berlin am 30.3.1763 nach dem Frieden zu Hubertusburg</t>
  </si>
  <si>
    <t xml:space="preserve">Rugendas, Johann Lorenz</t>
  </si>
  <si>
    <t xml:space="preserve">HB 24217, Kapsel 1223</t>
  </si>
  <si>
    <t xml:space="preserve">Borussia
triumphaler Einzug und Empfang durch Publikum, Festzug; entrée solennelle, joyeuse entrée
Reiterstandbild als Staatsporträt
Brandenburg
Minerva als Schutzgottheit</t>
  </si>
  <si>
    <t xml:space="preserve">Friedrich Wilhelm II., Preußen, König
Friedrich II., Preußen, König</t>
  </si>
  <si>
    <t xml:space="preserve">Einzug Friedrich des Großen in Berlin nach dem Frieden von Hubertusburg</t>
  </si>
  <si>
    <t xml:space="preserve">http://friedensbilder.gnm.de/sites/default/files/HB24217.tif</t>
  </si>
  <si>
    <t xml:space="preserve">Eygentlycke Afbeeldinghe ende Maniere van de publicatie van den Peys tusschen syne Mayesteyt den Coninck van Spagnien</t>
  </si>
  <si>
    <t xml:space="preserve">K 14869, Kapsel 148</t>
  </si>
  <si>
    <t xml:space="preserve">Pax (römische Personifikation)
Ausrufung des Friedens
Rathaus
Gerechtigkeit, Justitia (Ripa: Giustitia divina), als eine der vier Kardinaltugenden
Frieden und Wohlstand; Pax et Abundantia
Abundantia (römische Personifikation)
Bekanntmachung, Proklamation von Gesetzen</t>
  </si>
  <si>
    <t xml:space="preserve">Antwerpener Gedenktag anlässlich des Friedens von Münster</t>
  </si>
  <si>
    <t xml:space="preserve">http://friedensbilder.gnm.de/sites/default/files/K14869.tif</t>
  </si>
  <si>
    <t xml:space="preserve">Freude in Friedenszeit</t>
  </si>
  <si>
    <t xml:space="preserve">Nilson, Johannes Esaias</t>
  </si>
  <si>
    <t xml:space="preserve">HB 26194, Kapsel 1234</t>
  </si>
  <si>
    <t xml:space="preserve">musizieren; Musiker mit Instrument
Festlichkeiten
Landschaft mit Ruinen
ein tanzendes Paar; Mann und Frau tanzen zusammen</t>
  </si>
  <si>
    <t xml:space="preserve">Siebenjähriger Krieg</t>
  </si>
  <si>
    <t xml:space="preserve">http://friedensbilder.gnm.de/sites/default/files/HB26194.tif</t>
  </si>
  <si>
    <t xml:space="preserve">Friedensschluss zwischen Spanien und den Vereinigten Niederlanden</t>
  </si>
  <si>
    <t xml:space="preserve">Med 14516</t>
  </si>
  <si>
    <t xml:space="preserve">Lorbeerkranz
Personifikationen von Ländern, Nationen, Staaten, Gebieten etc.
Freiheitshut
Symbole einzelner Nationen, Staaten, Gebiete etc.
tanzen</t>
  </si>
  <si>
    <t xml:space="preserve">Provinz Geldern
Provinz Holland
Provinz Seeland
Provinz Utrecht
Provinz Friesland Oberyssel
Provinz Groningen
Provinz Ommeland</t>
  </si>
  <si>
    <t xml:space="preserve">http://friedensbilder.gnm.de/sites/default/files/Med14516_vs.tif
http://friedensbilder.gnm.de/sites/default/files/Med14516_rs.tif</t>
  </si>
  <si>
    <t xml:space="preserve">Friedenswunsch im Jahr 1628, Vorderseite</t>
  </si>
  <si>
    <t xml:space="preserve">Med 14477</t>
  </si>
  <si>
    <t xml:space="preserve">Pax (römische Personifikation)
Olivenzweig 
Concordia (römische Personifikation)
Friedenssehnsucht
Bienenstock
pro lege et pro grege [für das Gesetz, den König und das Volk]
gute Regierung
Wasservögel: Pelikan
Bienenschwarm
principis clementia [die Milde des Herrschers]</t>
  </si>
  <si>
    <t xml:space="preserve">http://friedensbilder.gnm.de/sites/default/files/Med14477_01.tif
http://friedensbilder.gnm.de/sites/default/files/Med14477_02.tif</t>
  </si>
  <si>
    <t xml:space="preserve">Plato</t>
  </si>
  <si>
    <t xml:space="preserve">gute Regierung</t>
  </si>
  <si>
    <t xml:space="preserve">Plat. rep. </t>
  </si>
  <si>
    <t xml:space="preserve">Friedenswunsch im Jahr 1628, Rückseite</t>
  </si>
  <si>
    <t xml:space="preserve">Darstellung des Heiligen Geistes in Form von Flammenzungen
Christus als Kind oder Jugendlicher (generell)
Raubtiere: Löwe</t>
  </si>
  <si>
    <t xml:space="preserve">Frontispiz von Irene das ist Vollständige Außbildung Deß zu Nürnberg geschlossenen Friedens 1650.</t>
  </si>
  <si>
    <t xml:space="preserve">Pax (römische Personifikation)
Rathaus
Zerbrochene Waffen/ Waffen am Boden
Friedenstaube
weinspendender Löwe</t>
  </si>
  <si>
    <t xml:space="preserve">Nürnberger Friedensexekutionskongress</t>
  </si>
  <si>
    <t xml:space="preserve">Heiliges Römisches Reich
Frankreich
Schweden</t>
  </si>
  <si>
    <t xml:space="preserve">http://friedensbilder.gnm.de/sites/default/files/Frontispiz Irene.jpg</t>
  </si>
  <si>
    <t xml:space="preserve">Ehre sei Gott in der Höhe</t>
  </si>
  <si>
    <t xml:space="preserve">Geburtstag deß Friedens.</t>
  </si>
  <si>
    <t xml:space="preserve">A: 65.15 poet (2)</t>
  </si>
  <si>
    <t xml:space="preserve">Pax (römische Personifikation)
Palmzweig
Lorbeerkranz
Frühling
Friedenstaube
Friedenssonne
Personifikationen von Ländern, Nationen, Staaten, Gebieten etc. (mit NAMEN)
Kaiserlicher Adler
schwedischer Löwe
Blumen
verwüstete(r), zerstörte(r) Stadt oder Ort (Krieg)
Sommer; Ripa: Aestas, Estate
Herbst; Ripa: Autumnus, Autunno
Winter; Ripa: Hyems; Inverno
Waffen
Musikinstrumente; Gruppe von Musikinstrumenten - CC - im Freien
Frankreich</t>
  </si>
  <si>
    <t xml:space="preserve">http://friedensbilder.gnm.de/sites/default/files/Frontispiz Geburtstag des Friedens.jpg</t>
  </si>
  <si>
    <t xml:space="preserve">Gedenkblatt für das zweite Jubiläum der Augsburger Konfession</t>
  </si>
  <si>
    <t xml:space="preserve">Corvinus, Johann August</t>
  </si>
  <si>
    <t xml:space="preserve">Verleger
Stecher
Zeichner</t>
  </si>
  <si>
    <t xml:space="preserve">HB 6731, Kapsel 1337a</t>
  </si>
  <si>
    <t xml:space="preserve">
Kaiserlicher Adler
Verlesung der Confessio Augustana vor Karl V.
Maria, Joseph und das neugeborene Christuskind (Geburt Christi)
die Taufe Christi im Jordan: Johannes der Täufer gießt Wasser auf das Haupt Christi; der Heilige Geist senkt sich herab
Christus, der in der Regel eine Fahne hält, steigt aus dem Grab (zusätzlich sind häufig schlafende und/oder erschrockene Soldaten dargestellt)
die Kreuzigung Christi; ergänzt durch Szenen, die der Kreuzigung folgen
der betende Pharisäer und der reuige Zöllner (Lukas 18:10-14)
die Mission der Apostel nach der Auferstehung
das Gastmahl im Hause des Steuereinnehmers Zachäus (Lukas 19:1-10)
die Darbringung des Christuskindes im Tempel; in der Regel im Beisein Simeons (und Annas) (Lukas 2:22-39)
Reden Christi gegen die Schriftgelehrten und Pharisäer (Matthäus 23; Markus 12:38-40; Lukas 11:42-52, 20:45-47)
die Einsetzung der Eucharistie, d.h. Christus zeigt oder segnet Brot (die Hostie) und/oder Wein (Matthäus 26:26-27; Markus 14:22-23; Lukas 22:19-20; Johannes 13:26; 1 Korintherbrief 11:23-25)
David wird von Nathan getadelt
die Geschichte von der Verleugnung des Petrus (Matthäus 26:58, 26:69-75; Markus 14:54, 14:66-72; Lukas 22:55-62; Johannes 18:15-18, 18:25-27)
die Beschneidung als Zeichen von Gottes Bund mit Abraham
die Priester zwingen König Usija, den Tempel zu verlassen
Moses (nicht im biblischen Kontext); mögliche Attribute: Lichtstrahlen oder Hörner auf seinem Kopf, Stab, Gesetzestafeln
Maria (ohne Christuskind)
der erwachsene Christus zusammen mit Aposteln, Evangelisten, Heiligen etc.
evangelische Kirche
die Jünger pflücken Kornähren und essen sie (Matthäus 12:1-8; Markus 2:23-28; Lukas 6:1-5)
Christus: Du sollst den Herrn deinen Gott lieben (Matthäus 22:34-40)
Symbole des Jüngsten Gerichts
Christus: Ich bin der wahre Weinstock (Johannes 15:1)
die Gefangennahme Christi im Garten Gethsemane
die Steinigung des Stephanus; die Zeugen legen ihre Kleider zu Füßen des Saulus nieder
ein Engel zeigt Johannes das neue (Himmlische) Jerusalem, das vom Himmel herabkommt; manchmal wird zusätzlich Christus dargestellt, der seine Lämmer in die Stadt führt
die Heilung der Schwiegermutter des Petrus (Matthäus 8:14-15; Markus 1:29-31; Lukas 4:38-39)
Christus heilt Gelähmte
die Parabel vom guten Hirten: der gute Hirte (Christus) verteidigt seine Schafe gegen die Wölfe; Christus: Ich bin der gute Hirt (Johannes 10:1-16)</t>
  </si>
  <si>
    <t xml:space="preserve">
Luther, Martin
Melanchthon, Philipp</t>
  </si>
  <si>
    <t xml:space="preserve">Mk 1,9–11
Gen 5,3
Lk 8,14
Mk 16,15
Lk 19,8
Lk 2
Mt 23,2–3
Act 2,37–41
Mk 14,22–24
II Sam 12,13
Lk 22,61–62
II Chr 26,16–20
Mt 10,32
Apg 10,43
Kol 3,11
Eph 2,20
Joh 2,5
Dtn 18,15–18
Ps 129,2
II Kor 4,3
Ps 87,2
Röm 10,19
Lk 6,1–5
Mt 22
Mt 25, 31–46
Joh 15,5
Lk 22,47–48
Act 7,59–60
Apk 22,8–9
Mt 26,27
Mt 8,14
Heb 9,24–26
Mt 9
Mt 15,10–11
Mt 15,25–30
Joh 10</t>
  </si>
  <si>
    <t xml:space="preserve">http://friedensbilder.gnm.de/sites/default/files/HB6731_.tif</t>
  </si>
  <si>
    <t xml:space="preserve">Wort-Wechsel des Krieges mit dem Frieden über die gegenwärtigen Zeiten </t>
  </si>
  <si>
    <t xml:space="preserve">Kyaw, Friedrich Wilhelm von</t>
  </si>
  <si>
    <t xml:space="preserve">Pirna</t>
  </si>
  <si>
    <t xml:space="preserve">Hist.Sax.D.180,48</t>
  </si>
  <si>
    <t xml:space="preserve">Dialog zwischen Krieg und Frieden</t>
  </si>
  <si>
    <t xml:space="preserve">Wien
Madrid
Lissabon
Hannover
Königreich Preußen
Frankreich
Vereinigte Niederlande
London
Schweden
Kopenhagen
Persien
Türkei
Polen
Indien
St. Petersburg</t>
  </si>
  <si>
    <t xml:space="preserve">Der Text verweist auf keinen konkreten Friedensschluss oder Kampfhandlungen.Der Verfasser wird nur durch Initialien genannt: C.M.Es handelt sich um einen Dialog zwischen Krieg und Frieden, die beide Argumente für ihre jeweilige Sache vorbringen; Text bezieht sich auch auf politische Handlungen --&amp;gt; Vergleiche als politische Mittel zur Wiederherstellung von Frieden werden vom Krieg als langfristige Ursache für Krieg dargestellt (Vergleiche führen zu neuen Kriegen, auch wenn sie im ersten Moment einen beständigen und friedlichen Eindruck machen), der Frieden argumentiert dagegen kein religiöser BezugVerweis auf TürkenkriegeBezug auf August den Starken (Bautätigkeit und Sammelleidenschaft)&amp;nbsp;Anlass des Textes: Geburtstag Friedrich Wilhelms von Kyaw</t>
  </si>
  <si>
    <t xml:space="preserve">Carl, der Friedensstifter</t>
  </si>
  <si>
    <t xml:space="preserve">Leipzig</t>
  </si>
  <si>
    <t xml:space="preserve">Gottsched, Johann Christoph</t>
  </si>
  <si>
    <t xml:space="preserve">Cf-3449/4</t>
  </si>
  <si>
    <t xml:space="preserve">Frieden durch politische Akteure
Ruhe; Ripa: Quiete
Früchte des Friedens
güldner Frieden
Irene (Eirene)
Bellona (Enyo)
Mars als Vertreter des Eisens
Ölzweig
Apollo
Janustempel
Aufschwung des Handels
Merkur
Überfluss
Wohlstand
Frieden fördert Wissenschaft und Kunst
Schwerter rosten</t>
  </si>
  <si>
    <t xml:space="preserve">
Anna, Russland, Zarin</t>
  </si>
  <si>
    <t xml:space="preserve">Polnischer Thronfolgekrieg</t>
  </si>
  <si>
    <t xml:space="preserve">Spanien
Paris
Österreich</t>
  </si>
  <si>
    <t xml:space="preserve">es werden noch genannt: Bourbonen und TürkenKriegsverlauf anhand von Flüssen aufgezeigt: Rhein, Po, Tyrrhenisches Meer, Donau, Weichsel, Elbe, SeineMars geht in einen anderen Teil der Welt (Indien)Motti von Opitz</t>
  </si>
  <si>
    <t xml:space="preserve">Rolle Minerva und Diana genauer raussuchen</t>
  </si>
  <si>
    <t xml:space="preserve">Das edle Kleinod des Friedens</t>
  </si>
  <si>
    <t xml:space="preserve">Johann-Nepomuk-Bruderschaft, Stein an der Donau</t>
  </si>
  <si>
    <t xml:space="preserve">2 S.</t>
  </si>
  <si>
    <t xml:space="preserve">Krems</t>
  </si>
  <si>
    <t xml:space="preserve">Fritz, Gregor Sebastian</t>
  </si>
  <si>
    <t xml:space="preserve">220732-B</t>
  </si>
  <si>
    <t xml:space="preserve">Bäume: Ölbaum
Frieden durch Gott
Concordia (römische Personifikation)
Frieden und Wohlstand; Pax et Abundantia
Mars
Jesajas Prophezeiung von den Schwertern, die in Pflugscharen umgeschmiedet werden
Friedensfürst
edler Frieden
Apollo
Friede ernährt</t>
  </si>
  <si>
    <t xml:space="preserve">Dankfest der Stadt Stein an der Donau</t>
  </si>
  <si>
    <t xml:space="preserve">Frankreich
Spanien
Savoyen</t>
  </si>
  <si>
    <t xml:space="preserve">Ps 126
1 Kor 14,33
1 Kor 3,6
2 Kor 13
Jes 1,16-20</t>
  </si>
  <si>
    <t xml:space="preserve">Kirchenfrieden
Landfrieden
Hausfrieden
Gewissensfrieden
bürgerlicher Frieden</t>
  </si>
  <si>
    <t xml:space="preserve">Stein an der Donau</t>
  </si>
  <si>
    <t xml:space="preserve">Österreich</t>
  </si>
  <si>
    <t xml:space="preserve">Stadtpfarrkirche St. Nicolai, Stein an der Donau</t>
  </si>
  <si>
    <t xml:space="preserve">http://friedensbilder.gnm.de/sites/default/files/Fritz.jpg</t>
  </si>
  <si>
    <t xml:space="preserve">Ode auf das Friedens-Fest</t>
  </si>
  <si>
    <t xml:space="preserve">Anna, Russland, Zarin</t>
  </si>
  <si>
    <t xml:space="preserve">St. Petersburg</t>
  </si>
  <si>
    <t xml:space="preserve">Kaiserliche Akademie der Wissenschaften</t>
  </si>
  <si>
    <t xml:space="preserve">2 H RUSS 304/3 (6)</t>
  </si>
  <si>
    <t xml:space="preserve">Bäume: Ölbaum
Frieden durch Gott
Irene (Eirene)
Lichtmetaphorik
Mars als Vertreter des Eisens
Janustempel
goldenes Zeitalter
Tempel (ohne genaue Funktionszuweisung)
Minerva als Schutzgottheit</t>
  </si>
  <si>
    <t xml:space="preserve">Anna, Russland, Zarin
Lacy, Peter von
Ernst Johann, Kurland, Herzog
Rumjanzew, Alexander Iwanowitsch
Löwendal, Ulrich Friedrich Waldemar von 
Peter II., Russland, Zar
Bonneval, Claude Alexandre de</t>
  </si>
  <si>
    <t xml:space="preserve">Friedensfest in St. Petersburg</t>
  </si>
  <si>
    <t xml:space="preserve">Otschakiw
Bender
Istanbul
Chotyn
Belgorod
</t>
  </si>
  <si>
    <t xml:space="preserve">Ode genauer für den Sieg der russischen über die osmanischen Truppen in der Schlacht bei Stawutschane am 27.08.1739Huldigung Zarin Anna --&amp;gt; Frieden durch ihre politischen Geschicke!Nennung militärischer Personen (noch nicht alle genaue identifiziert)Ode beginnt damit, dass die Zarin spricht, letzten beiden Strophen werden vom Frieden gesprochenMinerva übernimmt hier die Funktion der Schutzgöttin für Dichter und Lehreraußerdem erwähnt: Sarazenenhistorische Ortsbezeichnungen: Byzanz, Jassy&amp;nbsp;als Verfasser kommt eventuell Jacob von Stählin (1709-1785) in Frage; Aufenthalt an der Akademie der Wissenschaften in St. Petersburg von 1735-1755; noch andere Oden und Schriften zu Geburtstagen der Zarin verfasst</t>
  </si>
  <si>
    <t xml:space="preserve">Frieden durch Kaiserin Anna:„Hoert, Völcker, hört was Anna spricht:Ich bin des Kriegs und siegens müde!Es werde nun, (und es war) Friede!“&amp;nbsp;&amp;nbsp;Die Kaiserin schließt den Janustempel„Es springt des Friedens-Tempels Riegel,Irene tritt im Glantz herfür.“Irene und der Tempel des Friedens, Frieden dargestellt als weibliche Götting Irene, die mit aller Kraft aus ihrer Gefangenschaft in einem Tempel heraustritt, Tempel könnte für Heiligtum stehen (= Frieden), außerdem hier Lichtmetaphorik angewendet durch beschriebenen Glanz, macht das kostbare an Frieden deutlich, außerdem auch Gegensatz zwischen Helligkeit (Frieden) und Dunkelheit (Krieg)&amp;nbsp;auch der Frieden hat einen Tempel, in dem er offensichtlich bis jetzt eingesperrt war, der "Aufspringen des Riegels" macht die Kraft des Friedens, bzw. in diesem Fall der Irene als Personifikation des Friedens deutlich, das unbedingte Erscheinen, dass durch nichts und niemanden aufgehalten werden;&amp;nbsp;außerdem tritt Irene "im Glantz herfür", hier findet eine dem Frieden spezifische Lichtmetaphorik, die das positive darstellt, Hell vs dunkel, Frieden vs. Krieg, das Glänzende als Metapher für das Gute und Kostbare (Anspielung Gold)&amp;nbsp;Frieden = Himmels-PfandFrieden kommt aber auch vom Himmel (Gott), Zusammengehen von weltlicher und göttlicher Macht, eine Macht alleine kann den Frieden nicht bringen, "Himmels=Pfand":&amp;nbsp;eventuell Pfand als zurücknehmbares Gut, welches mit bestimmten Ansprüchen verknüpft ist (korrektes Handeln, Frömmigkeit?) nicht geschenkt, sondern kann jederzeit wieder vom Himmel (Gott)&amp;nbsp;zurückgezogen werden&amp;nbsp;Frieden hat seinen Ursprung in den güldnen ZeitenErgebnis des Krieges wird wiedergegeben:„So komst du schöner noch von ferne&amp;nbsp;Aus dem besiegten Orient.“&amp;nbsp;Der Friede soll die Blätter des Ölbaums über das Land (Russland) verteilen, in dem glänzen(!) bereits „Palm- und Lorber-Reiser“&amp;nbsp;&amp;nbsp;</t>
  </si>
  <si>
    <t xml:space="preserve">http://friedensbilder.gnm.de/sites/default/files/Ode auf das Friedens-Fest.jpg</t>
  </si>
  <si>
    <t xml:space="preserve">Gott und Friedrich schenkt uns Friede vor Die Kirch und vor das Land; Drumb küßt auch Kleinknignitz heute Gottes Und des Koenigs Hand :</t>
  </si>
  <si>
    <t xml:space="preserve">Mb 3802 a (11)</t>
  </si>
  <si>
    <t xml:space="preserve">Bäume: Ölbaum
Frieden durch Gott
Frieden durch politische Akteure
Hirtenmotiv
Eintracht 
Frömmigkeit</t>
  </si>
  <si>
    <t xml:space="preserve">Dankfest in Klein Kniegnitz</t>
  </si>
  <si>
    <t xml:space="preserve">Ps 85,1
I Chr 22,15
Sach 11,11
Esr 12,1
Esr 32,18</t>
  </si>
  <si>
    <t xml:space="preserve">Zu Beginn zwei Chronogramme mit den Jahreszahlen 1693 und 1742&amp;nbsp;zunächst Klage über Krieg, dann Huldigung und Dank an Gott und Friedrich II.es wird in dem Text vom "Reich der Ewigkeiten" gesprochen --&amp;gt; Paradies oder Tausendjähriges Reich?&amp;nbsp;</t>
  </si>
  <si>
    <t xml:space="preserve">http://friedensbilder.gnm.de/sites/default/files/Gott und Friedrich schenkt uns Friede.jpg</t>
  </si>
  <si>
    <t xml:space="preserve">Patriotisches Schreiben Des Teutschen Friedens Aus Dem unbekannten Sud-Land an seinen Landsmann den teutschen Heldenmuth</t>
  </si>
  <si>
    <t xml:space="preserve">DD91 A 33891 (1)</t>
  </si>
  <si>
    <t xml:space="preserve">Frühling
güldner Frieden
Mars als Vertreter des Eisens
pax fovet artes [der Friede fördert die Künste]
edler Frieden
Friedenstempel
Sicherheit
Friedensband
Wohlstand</t>
  </si>
  <si>
    <t xml:space="preserve">
Leopold I., Heiliges Römisches Reich, Kaiser
Ludwig XIV., Frankreich, König</t>
  </si>
  <si>
    <t xml:space="preserve">Österreichischer Erbfolgekrieg</t>
  </si>
  <si>
    <t xml:space="preserve">Österreich
Donau
Moldau
Frankreich
Lyon
Rom
Padua
Wien
Prag
Italien
Spanien
Griechenland
Dettingen
Main
Elsass
Franken</t>
  </si>
  <si>
    <t xml:space="preserve">Veröffentlicht während des Krieges, kein Friedensschluss zuzuordnenevtl erwähnt: de Broglie (1671-1745), frz. Feldmarschall --&amp;gt; genauer prüfendeutscher Frieden (!) schreibt an Heldenmut --&amp;gt; Frieden beklagt sich hauptsächlich über Frankreich (Frankreich kein Garant für Frieden, wie 1648 beschlossen), fordert Heldenmut auf, endlich aktiv zu werden; dieser huldigt das Haus Habsburg und die Idee Europa und bestimmt sich erst nach langen Überlegungen sein Schwert für die Sicherheit Europas zu erhebenErwähnung Schlacht bei Dettingen--&amp;gt; Gleichgewichtsidee--&amp;gt; Europa als Einheit&amp;nbsp;&amp;nbsp;</t>
  </si>
  <si>
    <t xml:space="preserve">http://friedensbilder.gnm.de/sites/default/files/patriotisches Schreiben.jpg</t>
  </si>
  <si>
    <t xml:space="preserve">Hamburger Portugaleser auf die Segnungen des Friedens 1653, Vorderseite</t>
  </si>
  <si>
    <t xml:space="preserve">Stadt Hamburg</t>
  </si>
  <si>
    <t xml:space="preserve">Med 14522</t>
  </si>
  <si>
    <t xml:space="preserve">Stadtansicht; Landschaft mit von Menschen errichteten Anlagen
Segelschiff, Segelboot
Ruderboot, Kanu etc.
ein Schiff unterwegs in den Hafen
Hafen
Handelsschiffahrt, Seehandel
Defensivwaffen, Schutz vor Waffen: Schild</t>
  </si>
  <si>
    <t xml:space="preserve">http://friedensbilder.gnm.de/sites/default/files/Med14522_01.jpg
http://friedensbilder.gnm.de/sites/default/files/Med14522_02.jpg
http://friedensbilder.gnm.de/sites/default/files/Med14522_01_0.jpg
http://friedensbilder.gnm.de/sites/default/files/Med14522_02_0.jpg</t>
  </si>
  <si>
    <t xml:space="preserve">Hamburger Portugaleser auf die Segnungen des Friedens 1653, Rückseite</t>
  </si>
  <si>
    <t xml:space="preserve">Pax (römische Personifikation)
Olivenzweig 
Palmzweig
Frieden und Wohlstand; Pax et Abundantia
Cornucopia, Füllhorn
Segnungen des Friedens
Handelsschiffahrt, Seehandel</t>
  </si>
  <si>
    <t xml:space="preserve">Hundertjahrfeier der Confessio Augustana, Vorderseite</t>
  </si>
  <si>
    <t xml:space="preserve">Med 14479</t>
  </si>
  <si>
    <t xml:space="preserve">Verbum Domini Manet in Aeternum</t>
  </si>
  <si>
    <t xml:space="preserve">II Kor 2
I Tim I</t>
  </si>
  <si>
    <t xml:space="preserve">http://friedensbilder.gnm.de/sites/default/files/Med14479_vs.tif
http://friedensbilder.gnm.de/sites/default/files/Med14479_rs.tif</t>
  </si>
  <si>
    <t xml:space="preserve">Med 14495</t>
  </si>
  <si>
    <t xml:space="preserve">Verbum Domini Manet in Aeternum
historische Person (mit NAMEN) - Porträt einer historischen Person</t>
  </si>
  <si>
    <t xml:space="preserve">Kurfürstentum Sachsen
Herzogtum Sachsen
Thüringen
Meißen</t>
  </si>
  <si>
    <t xml:space="preserve">Gedenkfeier anlässlich eines Friedensjubiläums</t>
  </si>
  <si>
    <t xml:space="preserve">http://friedensbilder.gnm.de/sites/default/files/Med14495_01.tif
http://friedensbilder.gnm.de/sites/default/files/Med14495_03.tif</t>
  </si>
  <si>
    <t xml:space="preserve">Jubileischen Frewden: Lob: und Danckfests/ Hertzens Auffmunterung : Welches Ihr Churfl. Durchl. etc. zu Sachsen/ wegen hundert Jähriger unveränderter Augspurgischen Confession,</t>
  </si>
  <si>
    <t xml:space="preserve">Gedenktag</t>
  </si>
  <si>
    <t xml:space="preserve">Confessio Augustana, Augsburger Konfession
Greifvögel: Adler
Glaube, Fides (Ripa: Fede, Fede catholica, Fede christiana, Fede christiana catholica), als eine der drei theologischen Tugenden
Bäume: Palme
Verbum Domini Manet in Aeternum
Landstreitkräfte
Beständigkeit
Hoffnung, Spes (Ripa: Speranza divina e certa), als eine der drei theologischen Tugenden
die Bibel als ein Buch
Raubtiere: Löwe
Schlangen
Fabeltiere: Vögel
vitam aeternam (als Teil des Glaubensbekenntnisses)
den Feind in die Flucht schlagen</t>
  </si>
  <si>
    <t xml:space="preserve">Säkularfeier der Augsburger Konfession in Sachsen</t>
  </si>
  <si>
    <t xml:space="preserve">Ps 119</t>
  </si>
  <si>
    <t xml:space="preserve">Jubiläum der Augsburger Konfession, Vorderseite</t>
  </si>
  <si>
    <t xml:space="preserve">Med Colmar 109</t>
  </si>
  <si>
    <t xml:space="preserve">Confessio Augustana, Augsburger Konfession
Bäume: Palme
Verbum Domini Manet in Aeternum
geflügelter Genius</t>
  </si>
  <si>
    <t xml:space="preserve">Ov. met. 12, 188</t>
  </si>
  <si>
    <t xml:space="preserve">http://friedensbilder.gnm.de/sites/default/files/Med-Colmar109_01.tif
http://friedensbilder.gnm.de/sites/default/files/Med-Colmar109_03.tif</t>
  </si>
  <si>
    <t xml:space="preserve">Kaiserlich-sächsischer Frieden, unterzeichnet in Prag am 20./30. Mai 1635, Rückseite</t>
  </si>
  <si>
    <t xml:space="preserve">Neujahr
Friedensvertragsschluss</t>
  </si>
  <si>
    <t xml:space="preserve">Med 14500</t>
  </si>
  <si>
    <t xml:space="preserve">Pax (römische Personifikation)
Frieden durch Gott
Reichtum, Überfluß; Ripa: Opulenza, Richezza
Cornucopia, Füllhorn
Bellona (Enyo)
Neujahr
Laren (römische Hausgötter)</t>
  </si>
  <si>
    <t xml:space="preserve">http://friedensbilder.gnm.de/sites/default/files/Med14500_vs_0.tif
http://friedensbilder.gnm.de/sites/default/files/Med14500_rs_0.tif</t>
  </si>
  <si>
    <t xml:space="preserve">Pax (römische Personifikation)
Olivenzweig 
Cornucopia, Füllhorn
Bellona (Enyo)
siamesische Zwillinge
Streitwaffen (zum Schlagen, Stechen, Stoßen) (mit NAMEN)
Folterinstrumente, Hinrichtungswerkzeuge: Geißel, Peitsche
Horn, Trompete, Kornett, Posaune, Tuba
Waffen eines Bogenschützen: Bogen
Engel</t>
  </si>
  <si>
    <t xml:space="preserve">Der befriedigte Elbe-Strohm durch die abermalige glückliche Geburt eines Chur-Sächß. Prinzen, in Pillnitz, 1721</t>
  </si>
  <si>
    <t xml:space="preserve">König, Johann Ulrich von</t>
  </si>
  <si>
    <t xml:space="preserve"> 23.8.6572 (1)</t>
  </si>
  <si>
    <t xml:space="preserve">Mars
Ruhe; Ripa: Quiete
Cornucopia, Füllhorn
Jahreszeitenmetaphorik
Überfluss</t>
  </si>
  <si>
    <t xml:space="preserve">
Widukind</t>
  </si>
  <si>
    <t xml:space="preserve">Friedensvertrag von Nystad</t>
  </si>
  <si>
    <t xml:space="preserve">Dresden
Elbe</t>
  </si>
  <si>
    <t xml:space="preserve">Verg. Aen. I, 75</t>
  </si>
  <si>
    <t xml:space="preserve">Die Geburt des Prinzen wird hier als Zeichen für den Anbruch einer neuen friedlichen Zeit interpretiert. Das Kind ist der "Friedensbote".</t>
  </si>
  <si>
    <t xml:space="preserve">Der Sieg, Ein Vater des Friedens und der Glückseligkeit</t>
  </si>
  <si>
    <t xml:space="preserve">Krüger, Johann Christian</t>
  </si>
  <si>
    <t xml:space="preserve">Yr 906</t>
  </si>
  <si>
    <t xml:space="preserve">Gerechtigkeit, Justitia (Ripa: Giustitia divina), als eine der vier Kardinaltugenden
Frieden durch politische Akteure
Triumphwagen
Ölzweig
Beständigkeit</t>
  </si>
  <si>
    <t xml:space="preserve">Friedensvertrag von Dresden</t>
  </si>
  <si>
    <t xml:space="preserve">Schauspiel wurde aufgeführt durch die Schönemannsche Truppe (Theatergruppe), Johann Christian Krüger war Mitglied der Gruppe. Vermutlich wurde das Stück während Feierlichkeiten zum Frieden von Dresden aufgeführt.</t>
  </si>
  <si>
    <t xml:space="preserve">GND-Verknüpfung zu Krüger geht nichthttps://portal.dnb.de/opac.htm?method=showFullRecord&amp;amp;currentResultId=johann+and+christian+and+kr%C3%BCger%26any%26persons&amp;amp;currentPosition=4</t>
  </si>
  <si>
    <t xml:space="preserve">SIC BELLI DISIPABITUR ARCus, Vorderseite</t>
  </si>
  <si>
    <t xml:space="preserve">Sach 9,9</t>
  </si>
  <si>
    <t xml:space="preserve">Der Zwischen Sr. Königl. Majestät in Preussen; Ihro Maj. der Kayserin, und Königin von Ungarn und Böhmen, und Sr. Königl. Majestät in Pohlen, den 25. Decembr. zu Dresden Glücklich geschlossene Friede</t>
  </si>
  <si>
    <t xml:space="preserve">Scheibel, Gottfried Ephraim</t>
  </si>
  <si>
    <t xml:space="preserve">3 in: Yk 8661</t>
  </si>
  <si>
    <t xml:space="preserve">Frieden durch politische Akteure
Friedenssehnsucht
Ruhe; Ripa: Quiete
Friedenssonne
Fama als Überbringerin der Friedensbotschaft
Lichtmetaphorik
pax fovet artes [der Friede fördert die Künste]
Jahreszeitenmetaphorik
goldenes Zeitalter
Wettermetaphorik
Wohlstand
Lorbeerblatt</t>
  </si>
  <si>
    <t xml:space="preserve">
Johann Adolf II., Sachsen-Weißenfels, Herzog
Lobkowitz, Georg Christian von
Karl, Lothringen, Prinz
Friedrich II., Preußen, König</t>
  </si>
  <si>
    <t xml:space="preserve">Wien
Dresden
Berlin
Schlesien
Hamburg
Oder</t>
  </si>
  <si>
    <t xml:space="preserve">Lobgedicht auf Friedrich II.</t>
  </si>
  <si>
    <t xml:space="preserve">http://friedensbilder.gnm.de/sites/default/files/00000001.tif</t>
  </si>
  <si>
    <t xml:space="preserve">Konventionstaler auf den Frieden von Teschen 1779</t>
  </si>
  <si>
    <t xml:space="preserve">Karl Alexander, Brandenburg-Ansbach, Markgraf</t>
  </si>
  <si>
    <t xml:space="preserve">Med Merkel 2.4.1</t>
  </si>
  <si>
    <t xml:space="preserve">Olivenzweig 
Personifikationen von Ländern, Nationen, Staaten, Gebieten etc.
Waffen in Brand setzen</t>
  </si>
  <si>
    <t xml:space="preserve">Friede von Teschen</t>
  </si>
  <si>
    <t xml:space="preserve">http://friedensbilder.gnm.de/sites/default/files/MedMerkel2.4.1_01_0.tif
http://friedensbilder.gnm.de/sites/default/files/MedMerkel2.4.1_02_0.tif</t>
  </si>
  <si>
    <t xml:space="preserve">Kriegstrost / Abgesehen auß den andern Buch der Könige am 19. und auß dem Esaiae 37. Cap. Gesangsweise außgefertiget. Im Thon: An Wasserflüssen Babilon / etc.</t>
  </si>
  <si>
    <t xml:space="preserve">Klaj, Johann
Fürst, Paul</t>
  </si>
  <si>
    <t xml:space="preserve">Verfasser
Verleger</t>
  </si>
  <si>
    <t xml:space="preserve">HB 14926, Kapsel 1314</t>
  </si>
  <si>
    <t xml:space="preserve">die Belagerung Jerusalems (Jeremia 37-38)</t>
  </si>
  <si>
    <t xml:space="preserve">II Reg 19,35
Jes 37,36</t>
  </si>
  <si>
    <t xml:space="preserve">http://friedensbilder.gnm.de/sites/default/files/HB14926 _01.tif</t>
  </si>
  <si>
    <t xml:space="preserve">Die rühmliche Zurückkunft des Königes aus Böhmen</t>
  </si>
  <si>
    <t xml:space="preserve">Königsberg</t>
  </si>
  <si>
    <t xml:space="preserve">Stoeckel, Christian Gottlob</t>
  </si>
  <si>
    <t xml:space="preserve">4 in: Yk 8661</t>
  </si>
  <si>
    <t xml:space="preserve">Irene (Eirene)
Friedenssonne
Lichtmetaphorik
Mars als Vertreter des Eisens
Ölzweig
grün
Pallas
Merkur
Wohlstand</t>
  </si>
  <si>
    <t xml:space="preserve">
Chevalier de Saxe, Johann Georg
Sachsen, Moritz von
Schwerin, Kurd Christoph von
Kleist, Ewald Georg von
Schlieben, Friedrich Karl von
Kyaw, Friedrich Wilhelm von
Bonin, Casimir Wedig von
Rutowski, Friedrich August von
Geßler, Friedrich Leopold von
Stosch, Friedrich von
Stolberg-Roßla, Friedrich Botho zu
Friedrich Wilhelm I., Preußen, König</t>
  </si>
  <si>
    <t xml:space="preserve">Schlesien
Friesland
Baltikum
Spree
Havel
Berlin
Breslau
Stralsund
Potsdam
Österreich
Herzogtum Jägerndorf
Strzegom (Striegau) 
Iberien
Frankreich
Böhmen
Friedland
Zittau
Kurfürstentum Sachsen
Hennersdorf
Görlitz
Mandau
Dresden
Leipzig
Meißen
Herzberg</t>
  </si>
  <si>
    <t xml:space="preserve">außerdem werden erwähnt Personen mit Namen "Pierch" und "Möllendorf" --&amp;gt; im Zusammhang kann es sich dabei um folgende Personen handeln:Michael Lorenz von Piech oder Dubislav Nikolaus von PiechWichard von Möllendorf oder sein Vater Max Friedrich von Möllendorf&amp;nbsp;Beschreibung Kriegsverlauf und Schlacht bei Kesselsdorf, Einzug Friedrichs in Potsdam nach dem Sieglat. MottiLobgedicht auf Friedrich II.("Berlins Olympia"; "Deutschlands Alexander")</t>
  </si>
  <si>
    <t xml:space="preserve">DigitalisatRolle Aurora</t>
  </si>
  <si>
    <t xml:space="preserve">http://friedensbilder.gnm.de/sites/default/files/00000001_0.tif
http://friedensbilder.gnm.de/sites/default/files/00000002.tif</t>
  </si>
  <si>
    <t xml:space="preserve">Schlesiens freudenvolles Danckopfer vor die unsterbliche Großmuth ihres Lorbeerreichen Friedenstifters mit allerunterthänigster Ehrfurcht wiederhohlet</t>
  </si>
  <si>
    <t xml:space="preserve">Langenau, Ludwig Wilhelm von</t>
  </si>
  <si>
    <t xml:space="preserve">5 in: Yk 8661</t>
  </si>
  <si>
    <t xml:space="preserve">Frieden durch Gott
Frieden durch politische Akteure
Herold
Ölblatt
Janustempel</t>
  </si>
  <si>
    <t xml:space="preserve">Buddenbrock, Wilhelm Dietrich von
Friedrich Wilhelm I., Preußen, König</t>
  </si>
  <si>
    <t xml:space="preserve">Kurfürstentum Sachsen
Dresden
Österreich
Breslau
Berlin</t>
  </si>
  <si>
    <t xml:space="preserve">Völker genannt: Panduren, Bosnier, Hussaren, Tollpatsche (ungerische Fußsoldaten)Vermittlung des Friedens durch die Kirche (von der Kanzel)Beschreibung Friedensfeier</t>
  </si>
  <si>
    <t xml:space="preserve">Rolle Herkules und Aurora</t>
  </si>
  <si>
    <t xml:space="preserve">Sendschreiben eines sächsischen Cavaliers, an einen vornehmen Preussl. General</t>
  </si>
  <si>
    <t xml:space="preserve">AB 155182 (9)</t>
  </si>
  <si>
    <t xml:space="preserve">Mars
Friedenssonne</t>
  </si>
  <si>
    <t xml:space="preserve">Dresden
Meißen
Elbe
Frankreich
Österreich</t>
  </si>
  <si>
    <t xml:space="preserve">Jos</t>
  </si>
  <si>
    <t xml:space="preserve">genannte Völker: KroatenLeopold I. von Anhalt-Dessau = KalebFriedrich II. = JosuaStamm Ephraim = die Sachsen--&amp;gt; Parallelen zur Eroberung von Kanaan werden gezogen</t>
  </si>
  <si>
    <t xml:space="preserve">http://friedensbilder.gnm.de/sites/default/files/Sendschreiben.png</t>
  </si>
  <si>
    <t xml:space="preserve">Zufällige Gedanken über den Von Sr. Königl. Majestät in Preussen Mit Dero ehemaligen Feinden den 25ten December 1745. Glücklich getroffenen Frieden</t>
  </si>
  <si>
    <t xml:space="preserve">Yk 8832</t>
  </si>
  <si>
    <t xml:space="preserve">Mars
Ruhe; Ripa: Quiete
Früchte des Friedens
güldner Frieden
Fama als Überbringerin der Friedensbotschaft
Friedensherold
Janustempel
Frieden ernährt
Merkur
goldenes Zeitalter</t>
  </si>
  <si>
    <t xml:space="preserve">Hacke, Hans Christoph Friedrich von
Du Moulin, Peter Ludwig
Fouqué, Heinrich August de LaMotte-
Rothenburg, Friedrich Rudolf von
Posadowsky, Karl Friedrich von
Lehwald, Johann von
Rochow, Hans Friedrich II. von
Polenz, Hans Albrecht
Goltz, Balthasar Friedrich von der
Schwerin, Kurd Christoph von
Zieten, Hans Joachim von
Buddenbrock, Ludwig Heinrich von
Winterfeldt, Hans Karl von
Kalckstein, Ludwig Karl von
Geßler, Friedrich Leopold von
Friedrich II., Preußen, König</t>
  </si>
  <si>
    <t xml:space="preserve">Mirsk
Königreich Ungarn
Kurfürstentum Sachsen</t>
  </si>
  <si>
    <t xml:space="preserve">Friedensherold wird eingangs graphisch dargestelltlat. Motti: Veniens aliis moribus annus eat. (Das Jahr geht, andere Bräuche kommen.)Beschreibung FriedensausrufungVerweise auf: Eroberung Prags, Schlacht bei SoorMirsk --&amp;gt; historisch Friedeberg--------------------------------------unklare Zuordnung Personen:Graf von Dohnau: Wilhelm Alexander oder Christoph II. von Dohna-Schlodienvon Schmettau: Graf Samuel, Karl Christoph oder Johann Ernst von Schmettau-------------------------------------Lobgedicht auf Friedrich</t>
  </si>
  <si>
    <t xml:space="preserve">http://ngcs.staatsbibliothek-berlin.de/?action=metsImage&amp;format=jpg&amp;metsFile=PPN729965317&amp;divID=PHYS_0005&amp;width=1200</t>
  </si>
  <si>
    <t xml:space="preserve">Die vollkommene Freude Preußischer Unterthanen</t>
  </si>
  <si>
    <t xml:space="preserve">Schmid, Andreas</t>
  </si>
  <si>
    <t xml:space="preserve">Cleve</t>
  </si>
  <si>
    <t xml:space="preserve">4" Yk 8730</t>
  </si>
  <si>
    <t xml:space="preserve">Frieden durch Gott
Lorbeerkranz
Frieden durch politische Akteure
Ruhe; Ripa: Quiete
Früchte des Friedens
güldner Frieden
Ölzweig
Fama (römische Personifikation)</t>
  </si>
  <si>
    <t xml:space="preserve">Dankfest in Cleve</t>
  </si>
  <si>
    <t xml:space="preserve">Herzogtum Schlesien
Kurfürstentum Sachsen</t>
  </si>
  <si>
    <t xml:space="preserve">eingangs Chronogramm von 1745, darauf folgt lateinisches Gedicht --&amp;gt; Schlachtenschauplätze, Teilnehmer, Ausgang/Ergebnis--------------------------------Lobgedicht auf Friedrich"Tapferer Kriegsfürst""Edler Friedenskönig"Groser Siegesfürst"</t>
  </si>
  <si>
    <t xml:space="preserve">http://ngcs.staatsbibliothek-berlin.de/?action=metsImage&amp;format=jpg&amp;metsFile=PPN735644683&amp;divID=PHYS_0003&amp;width=1200</t>
  </si>
  <si>
    <t xml:space="preserve">Die Von der Vorsicht nach Sachsen abgeschickte Irene oder Göttin des Friedens</t>
  </si>
  <si>
    <t xml:space="preserve">Görlitz</t>
  </si>
  <si>
    <t xml:space="preserve">Baumeister, Friedrich Christian</t>
  </si>
  <si>
    <t xml:space="preserve">Pon Vd 2369 , QK</t>
  </si>
  <si>
    <t xml:space="preserve">Palmzweig
Frieden durch Gott
Gerechtigkeit, Justitia (Ripa: Giustitia divina), als eine der vier Kardinaltugenden
Mars
Irene (Eirene)
Lichtmetaphorik
Bellona (Enyo)
Fama (römische Personifikation)</t>
  </si>
  <si>
    <t xml:space="preserve">Friedensfest in Görlitz</t>
  </si>
  <si>
    <t xml:space="preserve">Erwähnung: Gefecht von Hennersdorf, Eroberung Prags durch Preußen, Schlacht bei Kesselsdorf---------------Anrede Zuhörerschaft--------------Lied eingefügt--------------Grausamkeit des Krieges beschrieben</t>
  </si>
  <si>
    <t xml:space="preserve">http://friedensbilder.gnm.de/sites/default/files/Baumeister.jpg</t>
  </si>
  <si>
    <t xml:space="preserve">Ode auf den Frieden, Zwischen Sachsen und Preussen</t>
  </si>
  <si>
    <t xml:space="preserve">Heermann, Gottlieb Ephraim</t>
  </si>
  <si>
    <t xml:space="preserve">Lit.Germ.rec.B.201,12 </t>
  </si>
  <si>
    <t xml:space="preserve">Frieden durch Gott
Mars
Gerechtigkeit und Friede werden sich küssen (Buch der Psalmen)
Irene (Eirene)
Michas Prophezeiung von den Schwertern, die in Pflugscharen, und von den Speeren, die in Winzermesser umgewandelt werden
pax fovet artes [der Friede fördert die Künste]
Friedensherold
Ölzweig
Ceres als Schutzgottheit des Ackerbaus
Fama (römische Personifikation)
Überfluss
goldenes Zeitalter
Wohlstand</t>
  </si>
  <si>
    <t xml:space="preserve">
Caesar, Gaius Iulius
Savoyen-Carignan, Eugen von
Widukind
Alexander III., Makedonien, König</t>
  </si>
  <si>
    <t xml:space="preserve">Donau
Themse
Po 
Ebro
Kurfürstentum Sachsen</t>
  </si>
  <si>
    <t xml:space="preserve">Friedensausrufung beschriebenFlüsse = Teilnehmer am Krieg?</t>
  </si>
  <si>
    <t xml:space="preserve">Scipio --&amp;gt; eindeutige Identifikation&amp;nbsp;</t>
  </si>
  <si>
    <t xml:space="preserve">http://friedensbilder.gnm.de/sites/default/files/Hermann.tif
http://friedensbilder.gnm.de/sites/default/files/Herrmann.tif</t>
  </si>
  <si>
    <t xml:space="preserve">Der am achtzehenten des Weinmonats im Jahr 1748. in der Kayserlichen freyen Reichs-Stadt Aacken unterzeichnete und geschlossene Allgemeine Friede</t>
  </si>
  <si>
    <t xml:space="preserve">Pape, Siegmund Claudius</t>
  </si>
  <si>
    <t xml:space="preserve">Yf 9996</t>
  </si>
  <si>
    <t xml:space="preserve">Bäume: Ölbaum
Lorbeerkranz
Frieden durch politische Akteure
Mars
Ruhe; Ripa: Quiete
Michas Prophezeiung von den Schwertern, die in Pflugscharen, und von den Speeren, die in Winzermesser umgewandelt werden
pax fovet artes [der Friede fördert die Künste]
Apollo
Janustempel
Frieden ernährt
Merkur
Überfluss
Phoebus
Wohlstand</t>
  </si>
  <si>
    <t xml:space="preserve">Zweiter Aachener Frieden</t>
  </si>
  <si>
    <t xml:space="preserve">Ov. met. 8,619
Verg. aen. I, 202-205</t>
  </si>
  <si>
    <t xml:space="preserve">Ovid: quicquid superi voluere, peractum es (stets ward vollführt, was Himmlische wollten)Vergil: Revocate animos maestumque timorem Mittite: Forsan et haec olim meminisse juvabit. Per varios casus, per tot diserimina rerum Tendimus in Latium. (Fasst wiederum Mut, lasst ab von der trüben Furcht. Vielleicht wird eins die Erinnerung daran euch ergötzen. Duch mach Wechselgeschickt, durch bedrängter Entscheidungen viele ziehen nach Latium wie, wo das Schicksal ruhige Sitze sicher verheißt.)</t>
  </si>
  <si>
    <t xml:space="preserve">Analogie zu Bibelstelle ?:„Schau! Wie der emsige SoldatNach blutreich-ausgestreuter SaatDie schönen Friedens-Garben bindet!Wie er die blossen Arme streift!Wie frölig er zum Pflugschar greift,&amp;nbsp;Un, statt Cypressen, nun die Lorber-Cräntze windet!“&amp;nbsp;„Dort, wo mir recht ist, sieht man schonGewerb und Handel wieder blühen.Mercur sitzt steif auf seinem Thron,&amp;nbsp;Die Kaufmannschaft empor zu ziehen.“&amp;nbsp;„Selbst Phöbus und sein LautenspielIst lustig, frey und guter Dinge;Es herrscht Apollen Feder-KielAnstatt der blutgen Degen-Klinge.Die Künste, so der Krieger MachtBisher um Schmuck und Glantz gebracht,Und oft bald hie, bald dort, gejaget,Die steigen sichtbar schon empor;Es lebt und lacht das Musen-Chor,Da unversehns das Licht des holden Friedens taget.“&amp;nbsp;&amp;nbsp;Dichtung als Erinnerungsort:„Wir bauen Euch (Monarchen) in unsrer BrustEin Denckmahl ewger Ehren-Säulen,Indem wir die gemeine LustMit Euch und Eurem Ruhme theilen.“&amp;nbsp;Letzte Strophe Huldigung Friedrichs II.&amp;nbsp;Zum Abschluss des Gedichts (vorletzte Strophe) Huldigung Gottes, Dank für Frieden</t>
  </si>
  <si>
    <t xml:space="preserve">http://ngcs.staatsbibliothek-berlin.de/?action=metsImage&amp;format=jpg&amp;metsFile=PPN638369037&amp;divID=PHYS_0005&amp;width=1200
http://friedensbilder.gnm.de/sites/default/files/PPN638369037_00000005.tif</t>
  </si>
  <si>
    <t xml:space="preserve">Jubelode zum Gedächtniß des Religionsfriedens</t>
  </si>
  <si>
    <t xml:space="preserve">Altenburg</t>
  </si>
  <si>
    <t xml:space="preserve">Reichel, Samuel Benjamin
Hempel, Johann Friedrich</t>
  </si>
  <si>
    <t xml:space="preserve">Verfasser
Übersetzer</t>
  </si>
  <si>
    <t xml:space="preserve">P 4° 00495 (087)</t>
  </si>
  <si>
    <t xml:space="preserve">Frieden durch Gott
Gerechtigkeit, Justitia (Ripa: Giustitia divina), als eine der vier Kardinaltugenden
Ruhe; Ripa: Quiete
güldner Frieden
Herold
Lichtmetaphorik
grün
Sicherheit
Wohlstand
Frömmigkeit</t>
  </si>
  <si>
    <t xml:space="preserve">Luther, Martin
Friedrich III., Sachsen-Gotha-Altenburg, Herzog</t>
  </si>
  <si>
    <t xml:space="preserve">Zweihundertjahrfeier anlässlich des Augsburger Religionsfriedens, Altenburg</t>
  </si>
  <si>
    <t xml:space="preserve">Franzosen,&amp;nbsp; Briten</t>
  </si>
  <si>
    <t xml:space="preserve">http://friedensbilder.gnm.de/sites/default/files/P-4-00495-87_001.tif</t>
  </si>
  <si>
    <t xml:space="preserve">Li pastori e le ninfe di Partenope</t>
  </si>
  <si>
    <t xml:space="preserve">Veneziano, Gaetano
Aquilani, Domenico
Lovero, Giuseppe
Gizzi, Domenico
Lorenzano, Domenico
</t>
  </si>
  <si>
    <t xml:space="preserve">Komponist und Kappelmeister
Sänger
Viceré</t>
  </si>
  <si>
    <t xml:space="preserve">Corniani Algarotti Racc.Dramm.5605</t>
  </si>
  <si>
    <t xml:space="preserve">Krieg und Frieden
Friedensfolgen
Kriegsfolgen
Friedenssehnsucht
neue Friedenszeit
Idyllen, ländliche Szenen, arkadische Szenen
Attribute des Mars
Trompeten und Pauken
Pfeifen, Flöten, Zampogne
Sieg und Frieden</t>
  </si>
  <si>
    <t xml:space="preserve">Neapel (Königreich von Neapel)
Spanien
Spanische Kolonien</t>
  </si>
  <si>
    <t xml:space="preserve">Tirsi
Clori
Aminta
Silvia</t>
  </si>
  <si>
    <t xml:space="preserve">Palazzo Reale, Neapel</t>
  </si>
  <si>
    <t xml:space="preserve">Der Krieg und der Friede:</t>
  </si>
  <si>
    <t xml:space="preserve">8" Yr 3174</t>
  </si>
  <si>
    <t xml:space="preserve">Jupiter als König des Himmels
Mars
Herkules
Apollo
Neptun als Beherrscher der Meere
Merkur
Minerva als Schutzgottheit
Juno als Königin des Himmels
Momus</t>
  </si>
  <si>
    <t xml:space="preserve">An den Frieden</t>
  </si>
  <si>
    <t xml:space="preserve">Ramler, Karl Wilhelm</t>
  </si>
  <si>
    <t xml:space="preserve">Dd 3812(1)</t>
  </si>
  <si>
    <t xml:space="preserve">Friedenssehnsucht
Früchte des Friedens
Bäume: Palme
Hirtenmotiv</t>
  </si>
  <si>
    <t xml:space="preserve">http://digitale.bibliothek.uni-halle.de/vd18/image/view/3231263?w=1000
http://digitale.bibliothek.uni-halle.de/vd18/content/pageview/3231264</t>
  </si>
  <si>
    <t xml:space="preserve">Das unter den Kriegs Flammen nach Frieden seufzende Teutschland /</t>
  </si>
  <si>
    <t xml:space="preserve">Eintritt in die Erlangische Deutsche Gesellschaft</t>
  </si>
  <si>
    <t xml:space="preserve">Pfeiffer, Christoph Ludwig</t>
  </si>
  <si>
    <t xml:space="preserve">Hist.Germ.D.361,34</t>
  </si>
  <si>
    <t xml:space="preserve">Mars
Friedenssehnsucht
Irene (Eirene)
Germania</t>
  </si>
  <si>
    <t xml:space="preserve">Friedrich II., Preußen, König
</t>
  </si>
  <si>
    <t xml:space="preserve">In den zwei zusätzlichen Strophen der früheren Veröffentlichung kommen folgende Personen vor:Kurd Christoph von SchwerinHans Karl von WinterfeldtMaximilian Ulysses BrowneJames Francis Edward Keith--&amp;gt; zu Darstellung Personen auch wenn sie nicht in dem direkt eingetragenen Gedicht gehören oder ins Kommentarfeld?das&amp;nbsp; zweite Gedicht extra in Wisski? Wie soll Verknüpfung dann erfolgen, weil Sigantur nicht identisch&amp;nbsp;GND-Verknüpfung zu Maria Theresie funktioniert nicht https://portal.dnb.de/opac.htm?method=showFullRecord&amp;amp;currentResultId=maria+and+theresia+and+%C3%B6sterreich%26any%26persons&amp;amp;currentPosition=17</t>
  </si>
  <si>
    <t xml:space="preserve">http://friedensbilder.gnm.de/sites/default/files/Pfeiffer.tif.pdf</t>
  </si>
  <si>
    <t xml:space="preserve">Das mit Friede und Freude von Gott begnadigte Preussen und Pommern</t>
  </si>
  <si>
    <t xml:space="preserve">Bluhm, Johann Carl Gottfried</t>
  </si>
  <si>
    <t xml:space="preserve">MK-1932</t>
  </si>
  <si>
    <t xml:space="preserve">Frieden durch Gott
Gerechtigkeit und Friede werden sich küssen (Buch der Psalmen)
Friedenstaube
Ölzweig</t>
  </si>
  <si>
    <t xml:space="preserve">Friedensfest in Rostock, 1762</t>
  </si>
  <si>
    <t xml:space="preserve">Der Druck besteht aus der Predigt und angehangenen Zeitungsausschnitten, die das Kriegsgeschehen kurz vor den Friedensschlüssen von Hamburg und St. Petersburg sowie die Verkündigungen der Friedensschlüsse in Rostock und Berlin beschreiben.&amp;nbsp;</t>
  </si>
  <si>
    <t xml:space="preserve">An die Königin.</t>
  </si>
  <si>
    <t xml:space="preserve">Magdeburg</t>
  </si>
  <si>
    <t xml:space="preserve">Verfasserin</t>
  </si>
  <si>
    <t xml:space="preserve">M: Lo 3568(1)</t>
  </si>
  <si>
    <t xml:space="preserve">Elbe
Rhein
Spree</t>
  </si>
  <si>
    <t xml:space="preserve">Gedicht beschreibt eine Bootsfahrt der Königin von Preußen mit den Prinzessinen von Braunschweig auf der Elbe. Die Prinzessinnen sich nicht namentlich genannt, es muss sich jedoch um zwei Schwestern der Königin handeln. (eine vermutlich Prinzessin Amalie)Außerdem wird darauf verwiesen, dass Frankreich irgendwann demütig den Frieden suchen wird (--&amp;gt; Verweis politische Situation)Erwähnung Schloss Sansoucis</t>
  </si>
  <si>
    <t xml:space="preserve">http://diglib.hab.de/drucke/lo-3568/00005.jpg
http://friedensbilder.gnm.de/sites/default/files/karsch_gedichte_1764_0115_800px.jpg
http://friedensbilder.gnm.de/sites/default/files/karsch_gedichte_1764_0116_800px.jpg
http://friedensbilder.gnm.de/sites/default/files/karsch_gedichte_1764_0117_800px.jpg</t>
  </si>
  <si>
    <t xml:space="preserve">Der Friede zwischen Rußland und Preussen in einer Ode </t>
  </si>
  <si>
    <t xml:space="preserve">Biogr.erud.D.732,misc.2</t>
  </si>
  <si>
    <t xml:space="preserve">Frieden durch Gott
Frühling
Friedenssehnsucht
Ruhe; Ripa: Quiete
güldner Frieden
Friedenssonne
Cornucopia, Füllhorn
Lichtmetaphorik
Friedensherold
Ölzweig
Hochzeit Friede und Deutschland
Wohlstand
Eintracht 
Triton(en)
Thetis
Aurora</t>
  </si>
  <si>
    <t xml:space="preserve">
Peter III., Russland, Zar
Arminius
Friedrich II., Preußen, König
Franz I., Heiliges Römisches Reich, Kaiser</t>
  </si>
  <si>
    <t xml:space="preserve">Friedensvertrag von St. Petersburg</t>
  </si>
  <si>
    <t xml:space="preserve">Ladozhskoye Ozero
Bol'shaya Neva
Lobositz
Prag
Leuthen 
Kunersdorf</t>
  </si>
  <si>
    <t xml:space="preserve">Hor. carm. saec. 57-60</t>
  </si>
  <si>
    <t xml:space="preserve">Wie bei Friedensdichtungen üblich, beginnt der Verfasser mit einer kurzen Beschreibung des Krieges und seinen Auswirkungen. Im Anschluss stellt er die Begriffe Krieg und Frieden antithetisch gegenüber, um die Bedeutung des Letzteren zu manifestieren. Gewidmet ist der Text Friedrich II., dem „tapferen Kämpfer“, der sich der „halb[en] Welt“ habe stellen müssen. Der anonyme Autor betont besonders Friedrichs Bemühungen und die göttliche Gnade, die er letzten Endes für den Ausgang des Krieges verantwortlich macht. Im Kontrast zu Zarin Elisabeth I., konnten unter ihrem Nachfolger Peter III. Friedensgespräche aufgenommen werden. Das Bündnis zwischen dem „Götter-Paar“&amp;nbsp;wird als „Freundschafts-Band“ bezeichnet. Diese Definition geht mit Attributen einher, die auf der politischen Ebene große Bedeutung haben: Gleichberechtigung, Beständigkeit, Vertrauen und Respekt. Die Umsetzung dieser Werte wird durch ihre „gleiche Denkungsart[f1]&amp;nbsp;“ garantiert. Der Frieden wurde also in erster Linie durch die politischen Akteure Friedrich II. und Zar Peter III. wiederhergestellt.Anschließend beschreibt der Verfasser den Einzug des Friedens und die Verhältnisse zu Friedenszeiten. Dennoch hatte Preußen große Bevölkerungsverluste zu verzeichnen (Kroener 1989, S.51).Die Kampfhandlungen im Reich gingen währenddessen weiter.Doch, Deutschland was verkennt dein Heil,[…]Hier kämpfen Brüder gegen Brüder.Die Ode rekapituliert an dieser Stelle den Fortgang des Krieges, insbesondere die Situation in Schlesien wird behandelt, das sich aus der kaiserlichen Herrschaft Österreichs lösen wolle und daher den Krieg begrüße: „Die Donau […] zieht den Krieg dem Frieden vor.“ Die Lage für Preußen ändert sich, als die „tapfrer[n]“ Briten ab 1757 offensiv in den Krieg auf Reichsgebiet eingreifen. Damit wird in der Ode sowohl auf das Kriegsgeschehen als auch auf eine weitere Partei verwiesen. Auch Maria Theresia wird symbolhaft angerufen, Frieden zu schließen: „Erwäg die Noth, statt sie zu mehren, Holdseeligste Theresia!“So schließt die Ode mit dem Wunsch, dass der Friede „bald doch allgemein“werde. England und Frankreich traten bereits 1761 in Verhandlungen über einen Frieden. Sie wurden jedoch von Seiten Englands aufgrund der französischen Besitzforderungen abgebrochen. Erneute Verhandlungen ab September 1762 sollten erfolgreich sein. Nach einem Präliminarfrieden wurde der Hauptvertrag am 10. Feburar 1763 in Paris unterschrieben. Für Preußen hatte sich die Lage nach den Separatfrieden mit Russland und Schweden beruhigt, doch die Machtübernahme Katharinas II. in Russland sorgte wieder für erneute Spannungen. Preußen und Österreich hatten ihre Verbündeten England und Frankreich verloren. So wurden ab Dezember 1762 zu Friedensverhandlungen zwischen Preußen und Österreich sowie Sachsen auf Hubertusburg aufgenommen. Preußen und Russland als Retter Deutschlands zu bezeichnen, entspricht folglich nicht der realpolitischen Situation.&amp;nbsp;Insgesamt ist die Ode eine Huldigung an den Kriegshelden Friedrich und stellt zu dessen Gunsten historische Ereignisse falsch dar.&amp;nbsp;Füssel 2010</t>
  </si>
  <si>
    <t xml:space="preserve">Herausstellung der Tugenden für Wiederherstellung des Friedens----------------Ladoga (See) (zeitgenössische Bezeichnung)Neva-Strom (zeitgenössische Bezeichnung)Lovosice (heutige Bezeichnung)Chotzernitz/Planian --&amp;gt; Zuordnung unsicher&amp;nbsp;&amp;nbsp;&amp;nbsp;</t>
  </si>
  <si>
    <t xml:space="preserve">Der FriedeZwischen Rußland und Preussenin einer OdevonH.A.H.&amp;nbsp;Jam fides et Pax, et Honor Pudorquepriscus, et neglecta redire Virtusaudet: apparetque beata plenoCopia Cornu.&amp;nbsp;&amp;nbsp;&amp;nbsp;&amp;nbsp;&amp;nbsp;&amp;nbsp;&amp;nbsp;&amp;nbsp;&amp;nbsp;&amp;nbsp;&amp;nbsp;&amp;nbsp;&amp;nbsp;&amp;nbsp;&amp;nbsp;&amp;nbsp;&amp;nbsp;&amp;nbsp;&amp;nbsp;&amp;nbsp;&amp;nbsp;&amp;nbsp;&amp;nbsp;&amp;nbsp;&amp;nbsp;&amp;nbsp;&amp;nbsp;&amp;nbsp;&amp;nbsp;&amp;nbsp;&amp;nbsp;&amp;nbsp;&amp;nbsp;&amp;nbsp; HORAT&amp;nbsp;Weint jezt nicht mehr ihr öden FluhrenUm den verwaisten Oderstrand!Wo man nur der Verwüstung SpuhrenIn den verstöhrten Städten fand.Der Krieger legt die Waffen nieder,Der goldne Friede komt jezt wieder,Vor ihm entflieht der Zwietracht Heer.Er komt und schwingt die sanften Flügel;Ihr hört forthin, frohlockt ihr Hügel!Des wilden Krieges Schall nicht mehr.&amp;nbsp;Die Ruhe bietet in den FlächenDem Pfluge wüste Felder dar,Wo sonst vergoßne Blut zu rächen,Ein Lagerplatz bezeichnet war.Ein Feld, wo kein Getraide keimte,Und Blut in jeder Furche schäumte,Ein Feld das Wüsteneyen glich.Und wo, wann sich die Heere stritten,Das Volk aus den verbranten Hütten,In kummervoller Angst entwich.&amp;nbsp;Schon lange fliessen heisse ZährenUnd Ströhme von vergoßnem Blut.Das überschwemmte Land von HeerenBedecken Rauch und Dampf und Glut.Die Flamme wütet in den Städten,Wo Greis und Jugend sich zu retten,Entblößt und nackt und elend flieht,Wo, was ein kluger Fleiß erspahret,Die Sorgfalt mühsam aufbewahretAnnoch in lichter Asche glüht.&amp;nbsp;Umsonst fleht ihr den Ueberwinder,Dem Ungeheuer der Natur?Er würget Greise, schlachtet KinderUnd lacht bey Flehn und Thränen nur.Die Grausamkeit hat hier kein Ende,Sie geisselt, plagt und höhnt Elende,Und suchet Ruhm in ihren Wuht.Wo bleibt der Mensch? ergrimte Krieger!So kämpft in Liebien der Tyger,Und sättigt den Durst mit Blut.&amp;nbsp;Was öfnet sich den fernsten Zeiten,In Zukunft vor ein fruchtbar Feld!Ich sehe Preussens Friedrich streiten,Und wider Ihn die halbe Welt.Vom Irtitsch, an die Herkuls=SäulenSieht man ein Volk in Schaaren eilenDas fast wie Sand am Meer schien.Der Feind naht sich an allen Enden,Das Racheschwerd blitzt in Friedrichs Händen,Die Vorsicht wachet über Ihn.&amp;nbsp;Der Himmel schützet seine Rechte,Er selber führt sein Heer ins Feld.Bewundre künftiges Geschlechte!In Ihm den König und den Held.Stets groß im Sturm und in Gewittern,Wann gleich der Erden Veste zittern,Und unerschrocken in Gefahr,Bey Knall und Dampf von tausend Röhren;Erstaunt wird es die Nachwelt hören,Der Enkel hält es kaum für wahr.&amp;nbsp;Bedroht, bekämpft, doch unbezwungen,Und wann der gante Erdball kracht,Zur Gegenwehr aus Noth gedrungen,Zum Sieg gewohnt, bereit zur Schlacht,Sein väterliches Reich zu schützen;Komt seht nur unter Dampf und BlitzenO Völker euren Friedrich!Seht Ihn auf blutigen GefildenZu schwach Ihn würdig nachzubilden,Sagt dies die Wahrheit ohne mich.&amp;nbsp;Kein Geist nur Länder zu verheeren,Kein Stolz bewafnet seine Macht;Nein, fremde Völker abzuwehren,Die Neid und Herrschsucht aufgebracht.Gewalt und Unrecht blos zu rächen,Siegt er; das Blut fliest in den Bächen,Er sieht es, und beweint den Sieg.Er fühlt die Noth; des Krieges müde,Ist blos sein erster Wunsch der Friede;Allein zu stolz, will man nur Krieg.&amp;nbsp;Zu stolz auf überlegne Heere,Will man den Krieg, und fordert Blut.Der Donner rollt noch auf dem Meere,Und Städte stehn dort in der Glut.Vom Felde, wo sich Menschen würgen,Kracht das Geschütz in den GebirgenMit fürchterlichem Wiederhall.Wie lange wird dies Elend währen?Der Landmann tränket sich mit Zähren,Und Mangel herrschet überall.&amp;nbsp;Das öde Feld gedüngt mit Leichen,Liegt wüst und an Getraide leer.Ein tödtend Gift der schnöden SeuchenSchwingt sich auf schwarzen Flügeln her,Der Tod folgt nach, und führt die SchaarenAuf ungezählten Leichenbahren,Mit schnellen Schritten in das Grab.O das dies Uebel sich entfernte!So mäht der Schnitter in der Erndte,Die Sprossen und den Halmen ab.&amp;nbsp;Noch fleht das Volk, und ringt die Hände,Umsonst; der Himmel hört es nicht.Wie, nimt das Ungemacht kein Ende?Verbirgt denn GOtt sein Angesicht?Die Hofnung scheint fast zu verzagen;Doch nein, GOtt hört und sieht die Plagen,Die Rettung komt vom Himmel schon.Bald bald wird sich das Schicksal ändern;Es steigt zum Glück begdrängten LändernDer dritte Peter auf den Thron.&amp;nbsp;Nicht, daß der Himmel ewig zürne;O nein, er straft mit Vater=Hand.Vom kalten Nord strahlt ein GestirneHerab auf das erschrockne Land;Das sonst von dunkler Nacht umzogen.Es strahlt an dem Saphirne=Bogen,Und steigt am Horizont empor.Die Nacht entflieht nach bangen Sorgen,Aurora bricht von heitern MorgenIn aufgeklärten Glanz hervor.&amp;nbsp;Tag sey gegrüst! o Tag der Wonne!Zum Glück der Welt hervor gebracht,So heiter, wie die Frühlings=SonneAuf die beblümten Felder lacht,Wann Wald und Thal sich wieder kleiden,Sey uns ein steter Tag der Freuden,Der Länder Glück, der Völker Lust!Sey heilig in der Weltgeschichte,Vom Ladoga ruft das Gerüchte:Im kalten Nord herrscht ein August.&amp;nbsp;Es herrscht der Kayser, den zum GlückeDie Vorsicht Ländern wieder gab.Er sieht mit Mitleydsvollem Blicke,Auf das bedrängte Volk herab;Gerührt, des Blutvergiessens müde,Spricht der Monarch: Es werde Friede,Und Friedrich reicht die Rechte dar.Wie schnell flieht das Geräusch der Waffen;Zum Heil der Welt gleich groß erschaffen,Vereint ein Bund dies G ö t t e r = P a a r!&amp;nbsp;Der Oehlzweig sproßt statt Lorbeer = Reiser,Im Felde herrschet stolze Ruh.So schloß vormahls der gröste KayserAugust des Janus Tempel zu.Die Zwietracht sucht den Abgrund wieder,Sie sträubt erboßt ihr schwarz Gefieder,Und schüttelt noch das Schlangen=Haupt,Ergrimt, nur zu der Menschheit Schande,Daß die geschloßne Freundschafts=Bande,Ihr Recht und Macht zu schaden raubt.&amp;nbsp;Schon schwingt vom himlischen GewölbeDer holde Friede sein Gewand.Vom Neva=Strohm bis an die Elbe,Vom Din bis an den Oderstrand,Erschallt in den erfreuten Lüfften,Ein Bündniß, das Monarchen stifften,Die gleiche Denkungsart vereint.Der Himmel schuf Sie zum Beglücken,In Beiden sieht man mit entzückenDen Helden und den Menschenfreund.&amp;nbsp;Der Friede komt, die Noth wird minder,Die Erde lacht als eine Braut,Der rauhe Nord weht schon gelinder,Das wüste Feld wird angebaut.Es folgt die Ruh mit sanften Schritten,Das Volk eilt in verlaßne Hütten,Des Vaters Arm umfaßt den Sohn;Er danket Dir mit frohen Zähren,Monarch! den tausend Völker ehren,Und bittet noch für Deinen Thron.&amp;nbsp;Es flieht der Krieg und die Beschwerden,Ein muntrer Fleiß schärft Pflug und Schaar,Die Auen decken frohen Heerden,Der Halm biegt sich dem Schnitter dar.Kein Feld=Geschrey am frühen Morgen;Der Ueberfluß verjagt die Sorgen,Und gießt das Füllhorn reichlich aus.Der Landmann eilt sein Feld zu pflügen,Und kehrt am Abend mit VergnügenZurück in das bemooste Haus.&amp;nbsp;Die Oder sieht die Heerden weiden,Der sichre Pfirch bewohnt das Feld,Sie steigt empor und wallt mir Freuden,In stillen Ufern bis zum Belt.Hier scherzt ein Triton mit Najaden,Das Friedensfest wird den GestadenDes fernen Oceans bekannt.Die Thetis selbst verläßt die Grotte,Sie komt mit ihrem Wasser=Gotte,In Muschel=Kleidern an den Strand.&amp;nbsp;Was vor ein Anblick! welch Getümmel!Es horcht die Spree, und hält den Lauf,Und Flammen steigen bis zum HimmelMit rauschendem Geprassel auf;Es rauchen frohe Dank=Altäre;So steigen Strahlen aus dem Meere,Die sich von Norden aufwärts ziehn;Der Nacht entsinkt der schwarze Schleyer,Dort seh ich nichts als Jubelfeyer,Ich seh das jauchzende Berlin.&amp;nbsp;Der Herold komt in Friedens=Kleide,Er trägt den Oehlzweig in der Hand;Die frohe Bottschaft, welche Freude?Erschallt durch das erfreute Land.Der Ruf trägt sie zu fernen Hügeln,Und nach ihm folgt auf schnellen FlügelnDas tausendzüngige Gerücht.O Stadt des Königs und des Weisen!Dankbar des Himmels Huld zu preisen,Sey ewig deiner Bürger=Pflicht.&amp;nbsp;Bemerk, auf marmorn Pyramiden,O Preussen, den erwünschten Tag!Der Götter=Bothe bringt den Frieden,Ihm folgen Glück und Wonne nach.Er lenkt den sanften Flug zur Erde,Und Kummer, Elend und BeschwerdeVerbant sein krummer Schlangenstab.Die Erde wird fast neu gebohren;So senket sich noch vor AurorenDer Thau auf dürres Feld herab.&amp;nbsp;Schon sprost der Halm in vollen Aehren,Es lacht das Feld und trägt die Saat,Die sonst der wilde Troß von HeerenAuf fetten Fluhren nieder trat.Die Weichsel schwillt von schweren Frachten,Um die sonst Sturm und Donner krachten,Die Lust beflügelt ihren Lauf.So klähret sich nach harten Schlägen,Des Himmels Huld mit milden SeegenVor dich, o Preussen! Wieder auf.&amp;nbsp;O daß dein Wohl doch ewig grüne!Dein Schutzgeist der beschütze dich.Er sah von der gestirnten BühneHerab auf deinen Friedrich,Den Helden auf dem Schlacht=Gefilde,Und deckte Ihn mit seinem Schilde,Im Pulverdampf und in Gefahr.O Land voll Frölichkeit und Feyer,Dein Wachsthum werde täglich neuer.Der Tag sey dir ein Jubeljahr.&amp;nbsp;Die Lust wallt durch das Luftgewölbe,Zu fernen Völkern rauschend fort.Die frohe Spree sagt es der Elbe;Vom Ost zum West, vom West zum Nord.Von Mitternacht zum heissen Süden,Verkündiget den holden FriedenEin angenehmer Wiederhall.Der Oehlzweig grünt, o welche Wonne!Bestrahlte nur die Friedens=SonneDoch bald den ganzen Erdenball!&amp;nbsp;Wann gönt der Himmel uns die Freude?Doch, Deutschland das verkennt sein Heil,Es wütet in sein Eingeweide,Und bietet seine Freyheit feil.Hier kämpfen Brüder gegen Brüder,Vor uns komt noch kein Friede wieder,Sind wir des Glücks dann noch nicht wehrt?Wo bleiben Eintracht, Treu und Tugend?Germanien würgt seine Jugend,Und spießt sich in sein eignes Schwerd.&amp;nbsp;Bereit zu Schlachte und zum Würgen,Blitzt in den Flächen das Gewehr.Es ziehen sich dort an GebürgenWie dicker Nebel Schaaren her.So brausen wilde wasserwogen.Der Krieges=Gott schärft Stahl und Bogen,Das öde Feld bezieht kein Pflug.Der Donner kracht noch in den Wäldern;Fließt dann um dich auf deinen Feldern,O Schlesien! nicht Blut genug?&amp;nbsp;Die Donau hebt aus Rohr und Schilfe,Noch kühn das nasse Haupt empor,Und hofnungsvoll auf fremde Hülfe,Zieht sie den Krieg dem Frieden vor.Statt Deutschland dieses Heil zu schenken,Soll blos das Schwerd die Wage lenken,das Glück der Waffen und der Macht.Der Hochmuth trozt mit Mann und Rossen,Noch ist nicht Blut genug vergossen,Der Krieges=Gott bläßt schon zur Schlacht.&amp;nbsp;Die Fulda trägt noch fremde Bande,Sie seufzt, und fließt vor Wehmuth schwer;An dem bedrohten WeserstrandeVersamlet sich das deutsche Heer.Hier stritten männliche Teutonen,Die Cheruscer mit Legionen,Vor das bedrückte Vaterland;Hier&amp;nbsp; stürzten Romuls Adler nieder;Komt dann uns kein Herman wieder?Er komt schon, hier ist Ferdinand.&amp;nbsp;Er komt mit frischen Lorbeerzweigen,Um Schlaf und Scheitel ausgeziert,Den Siegeswagen zu besteigen,Den Klugheit und Erfahrung führt;Der Muht bahnt Ihm den Weg zu Ehre;Er komt, der Schutz=Gott seiner Heere,Und führt das Glück mit holder Hand.Hier ist, o Deutschland! dein Erretter!Schon kracht der Donner wie im Wetter,Um den erschrocknen Weserstrand.&amp;nbsp;Das Himmels=Kind, der holde Friede!Scheint uns noch fern; o hartes Wort!Es schlägt Vulcan in seiner SchmiedeVom Amboß noch die Funken fort.Man thürmet Wälle, gräbet Schanzen,Hier ziehen Fahnen, Schaar und LanzenAus Dorf und Städten wieder her.GOtt zürnt mit uns wie in Gewittern,Die Erde wankt, die Felsen zittern.Und Flotten decken dort das Meer.&amp;nbsp;Die Völker, die auf Wellern stritten,Bekämpfen dort den Ocean,Der Muht und Eifer tapfrer Britten,Legt Mast und Segeln Flügeln an.Es zürnt das Meer, die Fluhten schwellen,Neptun steigt durch empörte Wellen,Er schüttelt das bemooßte Haar,Verläst den nassen Thron und eilet,In dem er Fluhten vor sich theilet,Und reicht Georg den Dreizack dar.&amp;nbsp;Versöhnt, den Frieden zu erlangen,O Völker! Euch kein Opfer=Blut?Die Zwietracht schüttelt Haar und Schlangen,Die Herrschsucht nähret ihre Brut.Last es ihr Götter dieser Erden!Doch endlich wieder Frieden werden;O wär der frohe Zeitpunkt da!Germanien schwimt fast in Zähren,Erwäg die Noth, statt sie zu mehren,Holdseeligste Theresia!&amp;nbsp;Komt, die Ihr nach der Götter=BildeDen Scepter dieser Erde führt,Erblickt einmahl die Schlacht=Gefilde,Das Leichenfeld, und seyd gerührt.Die Gräber, Hügel von Gebeinen,Wo Waisen um die Väter weinen,Die sich durch sie verlassen sahn;Komt seht den Schauplatz unrer Zeiten,Seht Lobositz und Prag und Leuthen,Und Kunnersdorf, und Planian!&amp;nbsp;Dort ruht im heilgen Lorbeer=HaineDer Jugendkern, das deutsche Blut.Ihr Nachruhm ätzet Grab und Steine,Wo der vermorschte Leichnam ruht;Der Nachwelt ewig unvergessen,Schmückt ihre Urnen mit Cypressen,Entziehet sie der Zeiten Lauf,Verewigt sie in Grab und Hügeln,Umschränkt das Feld mit starken Riegeln,Und setzet Pyramiden drauf.&amp;nbsp;Wie lange dringt zu den GestirnenGebet und Andacht vor den Thron?Will Gott dann ewig mit uns zürnen,Nein; er verzeiht die Schulden schon.Fleht Völker, mit gefaltnen&amp;nbsp; Händen!Er wird den Frieden wieder senden,Und uns ein GOtt des Friedens seyn.Dann danket ihm den Herrn der Erde;O! daß der Friede ewig werde!O würd er bald doch allgemein!</t>
  </si>
  <si>
    <t xml:space="preserve">GND-Verknüpfung Maria Theresia funktioniert nicht</t>
  </si>
  <si>
    <t xml:space="preserve">http://friedensbilder.gnm.de/sites/default/files/Biogr erud D732 Dummy.jpg</t>
  </si>
  <si>
    <t xml:space="preserve">Friedenslied</t>
  </si>
  <si>
    <t xml:space="preserve">Bremen</t>
  </si>
  <si>
    <t xml:space="preserve">Lappenberg, Samuel Christian</t>
  </si>
  <si>
    <t xml:space="preserve">Dd 957 (14)</t>
  </si>
  <si>
    <t xml:space="preserve">die Taube kehrt mit einem Ölzweig zurück
Zerbrochene Waffen/ Waffen am Boden
Frieden durch Gott
Gerechtigkeit, Justitia (Ripa: Giustitia divina), als eine der vier Kardinaltugenden
Irene (Eirene)
Michas Prophezeiung von den Schwertern, die in Pflugscharen, und von den Speeren, die in Winzermesser umgewandelt werden
Cornucopia, Füllhorn
grün
Apollo
Wettermetaphorik
Eintracht </t>
  </si>
  <si>
    <t xml:space="preserve">Breidenbach, Georg Carl von
Braunschweig, Albrecht Heinrich von
Winterfeldt, Hans Karl von
Keith, James Francis Edward
Schwerin, Kurd Christoph von
Kleist, Friedrich Wilhelm von
Braunschweig-Lüneburg, Friedrich Franz von
Friedrich II., Preußen, König
</t>
  </si>
  <si>
    <t xml:space="preserve">Brandenburg
Kurfürstentum Sachsen
Schlesien
Hannover</t>
  </si>
  <si>
    <t xml:space="preserve">Verweis auf "Isenburger" --&amp;gt; eindeutige Zuordnung unsicher: Johann Casimir oder Christian Ludwig von Isenburg-Birstein-----------------Pandur, Kosake, Preuße und Irokese --&amp;gt; in Eintracht</t>
  </si>
  <si>
    <t xml:space="preserve">„Auf, banger Landmann! schau, bald heben deine Felder&amp;nbsp;&amp;nbsp;&amp;nbsp;&amp;nbsp;&amp;nbsp;&amp;nbsp;&amp;nbsp;&amp;nbsp;&amp;nbsp;&amp;nbsp;&amp;nbsp;&amp;nbsp;&amp;nbsp;&amp;nbsp;&amp;nbsp;&amp;nbsp;&amp;nbsp;&amp;nbsp;&amp;nbsp; sich aus dem Chaos grün empor.“&amp;nbsp;„Komm, Himmelstochter! laß dein Füllhorn auf uns regnen,&amp;nbsp;&amp;nbsp;&amp;nbsp;&amp;nbsp;&amp;nbsp;&amp;nbsp;&amp;nbsp;&amp;nbsp;&amp;nbsp;&amp;nbsp;&amp;nbsp;&amp;nbsp;&amp;nbsp;&amp;nbsp;&amp;nbsp;&amp;nbsp;&amp;nbsp;&amp;nbsp;&amp;nbsp; die Wüste frünt vor deinem Fuß:dir eilt die Warheit zu: euch wird das Recht begegnen,&amp;nbsp;&amp;nbsp;&amp;nbsp;&amp;nbsp;&amp;nbsp;&amp;nbsp;&amp;nbsp;&amp;nbsp;&amp;nbsp;&amp;nbsp;&amp;nbsp;&amp;nbsp;&amp;nbsp;&amp;nbsp;&amp;nbsp;&amp;nbsp;&amp;nbsp;&amp;nbsp;&amp;nbsp; grüßt, Schwestern! euch mit teurem Kuß.“&amp;nbsp;„Des Kriegers Auge wird nicht mehr von Bosheit glimmen,&amp;nbsp;&amp;nbsp;&amp;nbsp;&amp;nbsp;&amp;nbsp;&amp;nbsp;&amp;nbsp;&amp;nbsp;&amp;nbsp;&amp;nbsp;&amp;nbsp;&amp;nbsp;&amp;nbsp;&amp;nbsp;&amp;nbsp;&amp;nbsp;&amp;nbsp;&amp;nbsp;&amp;nbsp; ihn schmelzt der Menschheit weicher Zug,er wird sein mordend Stahl mit Lust zur Sichel krümmen;&amp;nbsp;&amp;nbsp;&amp;nbsp;&amp;nbsp;&amp;nbsp;&amp;nbsp;&amp;nbsp;&amp;nbsp;&amp;nbsp;&amp;nbsp;&amp;nbsp;&amp;nbsp;&amp;nbsp;&amp;nbsp;&amp;nbsp;&amp;nbsp;&amp;nbsp;&amp;nbsp;&amp;nbsp; und das unnütze Schwerdt zum Pflug:&amp;nbsp;&amp;nbsp;&amp;nbsp;&amp;nbsp;&amp;nbsp;&amp;nbsp;&amp;nbsp;&amp;nbsp;&amp;nbsp;&amp;nbsp;&amp;nbsp;&amp;nbsp;&amp;nbsp;&amp;nbsp;&amp;nbsp;&amp;nbsp;&amp;nbsp;&amp;nbsp;&amp;nbsp; […]Vergnügt bestellt er die väterlichen Saaten&amp;nbsp;&amp;nbsp;&amp;nbsp;&amp;nbsp;&amp;nbsp;&amp;nbsp;&amp;nbsp;&amp;nbsp;&amp;nbsp;&amp;nbsp;&amp;nbsp;&amp;nbsp;&amp;nbsp;&amp;nbsp;&amp;nbsp;&amp;nbsp;&amp;nbsp;&amp;nbsp;&amp;nbsp; und ebnet das durchwühlte Land:Dazwischen sinnet er auf Friedrichs grosse Thaten,&amp;nbsp;&amp;nbsp;&amp;nbsp;&amp;nbsp;&amp;nbsp;&amp;nbsp;&amp;nbsp;&amp;nbsp;&amp;nbsp;&amp;nbsp;&amp;nbsp;&amp;nbsp;&amp;nbsp;&amp;nbsp;&amp;nbsp;&amp;nbsp;&amp;nbsp;&amp;nbsp;&amp;nbsp; bewundert seinen Ferdinand.“Vergnügt bestellt er die väterlichen Saaten&amp;nbsp;&amp;nbsp;&amp;nbsp;&amp;nbsp;&amp;nbsp;&amp;nbsp;&amp;nbsp;&amp;nbsp;&amp;nbsp;&amp;nbsp;&amp;nbsp;&amp;nbsp;&amp;nbsp;&amp;nbsp;&amp;nbsp;&amp;nbsp;&amp;nbsp;&amp;nbsp;&amp;nbsp; und ebnet das durchwühlte Land:Dazwischen sinnet er auf Friedrichs grosse Thaten,&amp;nbsp;&amp;nbsp;&amp;nbsp;&amp;nbsp;&amp;nbsp;&amp;nbsp;&amp;nbsp;&amp;nbsp;&amp;nbsp;&amp;nbsp;&amp;nbsp;&amp;nbsp;&amp;nbsp;&amp;nbsp;&amp;nbsp;&amp;nbsp;&amp;nbsp;&amp;nbsp;&amp;nbsp; bewundert seinen Ferdinand.“&amp;nbsp;Friedrich = Friedrich II., Ferdinand = Ferdinand von Braunschweig-Lüneburg; Bremen-Verden = Teil Kurfürstentum Hannover, Georg II. als König von Hannover in Siebenjährigem Krieg Bündnis mit Preußen; Ferdinand von Braunschweig-Lüneburg = militärische Erfolge für preußisch-britisches Bündnis nach anfänglichen Schwierigkeiten und Niedelagen67890zui&amp;nbsp;„Wenn er des Abends dann, umringt von stiller Jugend,&amp;nbsp;&amp;nbsp;&amp;nbsp;&amp;nbsp;&amp;nbsp;&amp;nbsp;&amp;nbsp;&amp;nbsp;&amp;nbsp;&amp;nbsp;&amp;nbsp;&amp;nbsp;&amp;nbsp;&amp;nbsp;&amp;nbsp;&amp;nbsp;&amp;nbsp;&amp;nbsp;&amp;nbsp; beim nachbarlichen Heerdte ruht,erzählt er wundervoll von manches Helden Tugend,&amp;nbsp;&amp;nbsp;&amp;nbsp;&amp;nbsp;&amp;nbsp;&amp;nbsp;&amp;nbsp;&amp;nbsp;&amp;nbsp;&amp;nbsp;&amp;nbsp;&amp;nbsp;&amp;nbsp;&amp;nbsp;&amp;nbsp;&amp;nbsp;&amp;nbsp;&amp;nbsp;&amp;nbsp; von junger Welten Löwenmuth,&amp;nbsp;von Franz und Alberts Fall, von Moritz, Winterfelden,Keith, Isenburger und Schwerin,von Breitenbach, von Kleist. Um euer Grab, ihr Helden!&amp;nbsp;&amp;nbsp;&amp;nbsp;&amp;nbsp;&amp;nbsp;&amp;nbsp;&amp;nbsp;&amp;nbsp;&amp;nbsp;&amp;nbsp;&amp;nbsp;&amp;nbsp;&amp;nbsp;&amp;nbsp;&amp;nbsp;&amp;nbsp;&amp;nbsp;&amp;nbsp;&amp;nbsp; wächst unverwelklichs Myrtengrün.“&amp;nbsp;&amp;nbsp;&amp;nbsp;&amp;nbsp;&amp;nbsp;&amp;nbsp;&amp;nbsp;&amp;nbsp;&amp;nbsp;&amp;nbsp;&amp;nbsp;&amp;nbsp;&amp;nbsp;&amp;nbsp;&amp;nbsp;&amp;nbsp;&amp;nbsp;&amp;nbsp;&amp;nbsp;&amp;nbsp;&amp;nbsp;&amp;nbsp;&amp;nbsp;&amp;nbsp;&amp;nbsp;&amp;nbsp;&amp;nbsp;&amp;nbsp;&amp;nbsp;&amp;nbsp;&amp;nbsp;&amp;nbsp;&amp;nbsp;&amp;nbsp;&amp;nbsp;&amp;nbsp;&amp;nbsp;&amp;nbsp; […]&amp;nbsp;„Mit menschlichen Gefühl eilt selbst der Irokese&amp;nbsp;&amp;nbsp;&amp;nbsp;&amp;nbsp;&amp;nbsp;&amp;nbsp;&amp;nbsp;&amp;nbsp;&amp;nbsp;&amp;nbsp;&amp;nbsp;&amp;nbsp;&amp;nbsp;&amp;nbsp;&amp;nbsp;&amp;nbsp;&amp;nbsp;&amp;nbsp;&amp;nbsp; zu seines Waldes tiefen Ruh.O Teutschland jauchze hoch; die freundliche Therese&amp;nbsp;&amp;nbsp;&amp;nbsp;&amp;nbsp;&amp;nbsp;&amp;nbsp;&amp;nbsp;&amp;nbsp;&amp;nbsp;&amp;nbsp;&amp;nbsp;&amp;nbsp;&amp;nbsp;&amp;nbsp;&amp;nbsp;&amp;nbsp;&amp;nbsp;&amp;nbsp;&amp;nbsp; lacht dem versöhnten Friedrich zu.&amp;nbsp;Nun jauchze, Brandenburg! Auf, auf befreites Sachsen!&amp;nbsp;&amp;nbsp;&amp;nbsp;&amp;nbsp;&amp;nbsp;&amp;nbsp;&amp;nbsp;&amp;nbsp;&amp;nbsp;&amp;nbsp;&amp;nbsp;&amp;nbsp;&amp;nbsp;&amp;nbsp;&amp;nbsp;&amp;nbsp;&amp;nbsp;&amp;nbsp;&amp;nbsp; August erscheint: das Haupt empor!Auf Lausitz! Schlesien“ wie prächtge Cedern wachsen&amp;nbsp;&amp;nbsp;&amp;nbsp;&amp;nbsp;&amp;nbsp;&amp;nbsp;&amp;nbsp;&amp;nbsp;&amp;nbsp;&amp;nbsp;&amp;nbsp;&amp;nbsp;&amp;nbsp;&amp;nbsp;&amp;nbsp;&amp;nbsp;&amp;nbsp;&amp;nbsp;&amp;nbsp; Aus euren Aschen schnell hervor!&amp;nbsp;Berlinischer Parnaß! was feiren deine Lieder?&amp;nbsp;&amp;nbsp;&amp;nbsp;&amp;nbsp;&amp;nbsp;&amp;nbsp;&amp;nbsp;&amp;nbsp;&amp;nbsp;&amp;nbsp;&amp;nbsp;&amp;nbsp;&amp;nbsp;&amp;nbsp;&amp;nbsp;&amp;nbsp;&amp;nbsp;&amp;nbsp;&amp;nbsp; hörst du nicht deinen Friederich?Nun hat sein Sanssouci den Philosophen wieder&amp;nbsp;&amp;nbsp;&amp;nbsp;&amp;nbsp;&amp;nbsp;&amp;nbsp;&amp;nbsp;&amp;nbsp;&amp;nbsp;&amp;nbsp;&amp;nbsp;&amp;nbsp;&amp;nbsp;&amp;nbsp;&amp;nbsp;&amp;nbsp;&amp;nbsp;&amp;nbsp;&amp;nbsp; hier spricht sein hoher Geist mit Sich,[…]“</t>
  </si>
  <si>
    <t xml:space="preserve">GND-Verknüpfung zu Maria Theresia und Friedrich Franz von Braunschweig-Lüneburg funktionieren nicht</t>
  </si>
  <si>
    <t xml:space="preserve">http://digitale.bibliothek.uni-halle.de/vd18/image/view/7679414?w=1000</t>
  </si>
  <si>
    <t xml:space="preserve">Papis, Giuseppe</t>
  </si>
  <si>
    <t xml:space="preserve">Borromeo Arese, Carlo</t>
  </si>
  <si>
    <t xml:space="preserve">Papis, Giuseppe
Scarlatti, Alessandro
Manna, Antonio
Tempesti, Domenico Maria
Antonelli, Domenico</t>
  </si>
  <si>
    <t xml:space="preserve">Verfasser
Komponist
Sänger</t>
  </si>
  <si>
    <t xml:space="preserve">ROL.0606.12</t>
  </si>
  <si>
    <t xml:space="preserve">Olivenzweig 
Frieden und Wohlstand; Pax et Abundantia
Friedensfolgen
Janustempel
Caduceus (Stab mit zwei Schlangen, Attribut Merkurs)
Frieden</t>
  </si>
  <si>
    <t xml:space="preserve">Provvidenza
Pace
Amore</t>
  </si>
  <si>
    <t xml:space="preserve">gran Piazza del Real Palazzo, Neapel</t>
  </si>
  <si>
    <t xml:space="preserve">SANT Hs 3937 (2)</t>
  </si>
  <si>
    <t xml:space="preserve">Ode bei dem Friedensfeste</t>
  </si>
  <si>
    <t xml:space="preserve">Dd 957 (3)</t>
  </si>
  <si>
    <t xml:space="preserve">Lorbeerkranz
Frieden durch politische Akteure
Geräuschmetaphorik</t>
  </si>
  <si>
    <t xml:space="preserve">Friedensfest in Berlin, 1762</t>
  </si>
  <si>
    <t xml:space="preserve">Herkules und Jolaus ziehen in den Kampf, was von der Schwester des Enkelados bejubelt wird --&amp;gt; Bedeutung? Allegorie auf zeitgenössisches, politisches Geschehen?Pallas, Mars und Megaere ziehen gegen Österreich und vernichten dessen Truppen; Megaere posaunt Sieg und Frieden, den Friedrich bringen wird--&amp;gt; dann wechselt der Text seinen Handlungsort und es wird auf den Amazonas und indianische Kulte und Götter verwiesen: welcher Zusammenhang besteht dabei zu Friedrich?------------------------------Huldigung Friedrichs als Krieger&amp;nbsp;&amp;nbsp;
</t>
  </si>
  <si>
    <t xml:space="preserve">http://digitale.bibliothek.uni-halle.de/vd18/image/view/7679566?w=1000</t>
  </si>
  <si>
    <t xml:space="preserve">Das in Frieden Jauchzende Sachsen</t>
  </si>
  <si>
    <t xml:space="preserve">Dd 957 (18)</t>
  </si>
  <si>
    <t xml:space="preserve">Frieden durch Gott
Frieden durch politische Akteure
Jupiter als König des Himmels
Mars
Ruhe; Ripa: Quiete
Irene (Eirene)
Friedenssonne
Lichtmetaphorik
pax fovet artes [der Friede fördert die Künste]
Ölzweig
Janustempel
Sicherheit
Wettermetaphorik</t>
  </si>
  <si>
    <t xml:space="preserve">
Karl, Kurland, Herzog
Albert Kasimir, Herzog von Sachsen-Teschen
Xaver, Sachsen, Prinz
Homerus
Caesar, Gaius Iulius</t>
  </si>
  <si>
    <t xml:space="preserve">Zittau
Torgau
Wittenberg
Dresden
Kurfürstentum Sachsen
Deutschland</t>
  </si>
  <si>
    <t xml:space="preserve">handelnde Charaktere: Zwietracht, Aurora, Zephir, Vesuvius-----------------Beschreibung Kriegszustand im Kurfürstentum Sachsen --&amp;gt; Schlachten, Eroberungen und Kriegsschauplätze beschrieben-----------------Huldigung August III.</t>
  </si>
  <si>
    <t xml:space="preserve">http://digitale.bibliothek.uni-halle.de/vd18/image/view/3805652?w=1000</t>
  </si>
  <si>
    <t xml:space="preserve">Das über den beglückten Hubertsburger Frieden hocherfreute Sachsen</t>
  </si>
  <si>
    <t xml:space="preserve">Hist.Sax.C.1094,misc.21</t>
  </si>
  <si>
    <t xml:space="preserve">die Taube kehrt mit einem Ölzweig zurück
Ruhe; Ripa: Quiete
Lichtmetaphorik
Aufschwung des Handels
Überfluss
goldenes Zeitalter
Wettermetaphorik
Wohlstand
Frieden fördert Wissenschaft und Kunst</t>
  </si>
  <si>
    <t xml:space="preserve">Kurfürstentum Sachsen
Elbe
Schloss Hubertusburg</t>
  </si>
  <si>
    <t xml:space="preserve">lat. Motti:Magne PaterHuc vsque quo cum superauimusTumultuosi turbinis impetus;Nunc nube pulsa, dulcis offersGaudia deliciasque pacis.Tuere nobis Halcyonum diesSic salua res est!--------------&amp;gt; unterzeichnet mit C.C.L.------------zunächst wieder Beschreibung des Krieges, dann Einzug des FriedensSachsen = Saxonia</t>
  </si>
  <si>
    <t xml:space="preserve">Beschreibung der Kriegsleiden Sachsens S.3ff&amp;nbsp;„Raub, und Mord und Brand, und Theurung“ haben ein Ende S.10&amp;nbsp;„Der Friede nährt die Wissenschaften,Woran dein flor, dein Wachsthum haften,&amp;nbsp;Kunst und Gewerbe nehme zu;“ S.10Die Ruhe wurde geschenkt und nun kann der Alltag wieder Einzug halten S.10&amp;nbsp;„Indem sie [Sachsen] also seufzt, entdecktDie Gegend, wo der Hain sich strecket,Von ohngefehr ein strahlend Licht,Das plötzlich durch die Wolken bricht;[…]“S.6Einzug des Friedens, dieses Licht „zertrümmert der Unglückswetter Graus“&amp;nbsp;Schatten verschwinden mit der Wiederkehr des Friedens S.7„güldne Zeit“ brich an S.11</t>
  </si>
  <si>
    <t xml:space="preserve">Leichbegengnuß Des nunmehr zum Endgeloffenen und verstorbenen Treves in den Niederländischen Provincien wie derselbige begraben und mit grossen Wehklagen zur Erden bestetiget wird.</t>
  </si>
  <si>
    <t xml:space="preserve">Visscher, Claes Jansz., der Jüngere</t>
  </si>
  <si>
    <t xml:space="preserve">HB 24519, Kapsel 1313</t>
  </si>
  <si>
    <t xml:space="preserve">Bauern
Landwirtschaft (Ackerbau, Viehzucht, Gartenbau, Blumenzucht etc.)
aggressive, unfreundliche Handlungen und Beziehungen des Mars
Jesuiten
Leichenzug
Sargträger, Absetzen des Sarges
Mönch(e), Klosterbrüder
Bettler
Erzbischof, Bischof etc. (römisch-katholisch)
Pilger
körperliche Behinderungen, Entstellungen und Mißbildungen; Krankheiten
Hl. Nikolaus</t>
  </si>
  <si>
    <t xml:space="preserve">Moms, Jacob
Botbergen, Elbert van
Eynthouts, Adriaan van
Peck, Pieter</t>
  </si>
  <si>
    <t xml:space="preserve">http://friedensbilder.gnm.de/sites/default/files/HB24519.tif</t>
  </si>
  <si>
    <t xml:space="preserve">Medaille auf den Frieden von Dresden 1745, Vorderseite</t>
  </si>
  <si>
    <t xml:space="preserve">Med Merkel 2.3.17</t>
  </si>
  <si>
    <t xml:space="preserve">http://friedensbilder.gnm.de/sites/default/files/MedMerkel2.3.17_rs.tif
http://friedensbilder.gnm.de/sites/default/files/MedMerkel2.3.17_vs_0.tif</t>
  </si>
  <si>
    <t xml:space="preserve">Medaille auf den Frieden von Dresden 1745, Rückseite</t>
  </si>
  <si>
    <t xml:space="preserve">Pax (römische Personifikation)
Gerechtigkeit, Justitia (Ripa: Giustitia divina), als eine der vier Kardinaltugenden
Cornucopia, Füllhorn
Abundantia (römische Personifikation)</t>
  </si>
  <si>
    <t xml:space="preserve">Medaille auf den Frieden von Nimwegen 1678, Vorderseite</t>
  </si>
  <si>
    <t xml:space="preserve">Dishoecke, Jacob van</t>
  </si>
  <si>
    <t xml:space="preserve">Med Merkel 1.5.6</t>
  </si>
  <si>
    <t xml:space="preserve">Abreise eines Botschafters
Diplomatie, Diplomat
befestigte Stadt
Festung</t>
  </si>
  <si>
    <t xml:space="preserve">Stadt Nimwegen</t>
  </si>
  <si>
    <t xml:space="preserve">Nimwegen</t>
  </si>
  <si>
    <t xml:space="preserve">http://friedensbilder.gnm.de/sites/default/files/MedMerkel1.5.6_01.tif
http://friedensbilder.gnm.de/sites/default/files/MedMerkel1.5.6_02.tif</t>
  </si>
  <si>
    <t xml:space="preserve">Medaille auf den Frieden von Nimwegen 1678, Rückseite</t>
  </si>
  <si>
    <t xml:space="preserve">Pax (römische Personifikation)
Olivenzweig 
Palmzweig
die Schlange Ouroboros</t>
  </si>
  <si>
    <t xml:space="preserve">Frankreich
Heiliges Römisches Reich
Spanien
Schweden
Kurfürstentum Brandenburg
Dänemark-Norwegen
Republik der Vereinigten Niederlande</t>
  </si>
  <si>
    <t xml:space="preserve">Medaille auf den Frieden von Teschen 1779, Vorderseite</t>
  </si>
  <si>
    <t xml:space="preserve">Reich, Johann Christian</t>
  </si>
  <si>
    <t xml:space="preserve">Med 15350</t>
  </si>
  <si>
    <t xml:space="preserve">Lorbeerkranz
historische Person (mit NAMEN) - Porträt einer historischen Person</t>
  </si>
  <si>
    <t xml:space="preserve">http://friedensbilder.gnm.de/sites/default/files/alt_L396_Med15350_6 (1).tif
http://friedensbilder.gnm.de/sites/default/files/alt_L396_Med15350_6 (4).tif</t>
  </si>
  <si>
    <t xml:space="preserve">Medaille auf den Frieden von Teschen 1779, Rückseite</t>
  </si>
  <si>
    <t xml:space="preserve">Olivenzweig 
Palmzweig
Säule als ein Symbol für ein sicheres Fundament; Festigkeit
Krone (als Symbol der obersten Gewalt)</t>
  </si>
  <si>
    <t xml:space="preserve">Frankreich
Russland</t>
  </si>
  <si>
    <t xml:space="preserve">Medaille auf den Frieden zu Münster mit Christina von Schweden, Vorderseite</t>
  </si>
  <si>
    <t xml:space="preserve">Med Merkel 1.4.5</t>
  </si>
  <si>
    <t xml:space="preserve">Friede von Osnabrück (Oktober 1648)</t>
  </si>
  <si>
    <t xml:space="preserve">http://friedensbilder.gnm.de/sites/default/files/MedMerkel1.4.5_02.tif
http://friedensbilder.gnm.de/sites/default/files/MedMerkel1.4.5_03.tif</t>
  </si>
  <si>
    <t xml:space="preserve">Medaille auf den Frieden zu Münster mit Christina von Schweden, Rückseite</t>
  </si>
  <si>
    <t xml:space="preserve">Bäume: Ölbaum
Minerva als Schutzgottheit
Minerva im Wettkampf mit Neptun um Athen: Minerva erschafft den Ölbaum, Neptun mit einem Stoß seines Dreizacks eine Quelle</t>
  </si>
  <si>
    <t xml:space="preserve">Medaille mit Friedenswünschen aus dem Jahr 1644, Vorderseite</t>
  </si>
  <si>
    <t xml:space="preserve">Med Merkel 1.6.1</t>
  </si>
  <si>
    <t xml:space="preserve">Pax (römische Personifikation)
Olivenzweig 
Bäume: Ölbaum
Palmzweig
Bellona (Enyo)
Caduceus (Stab mit zwei Schlangen, Attribut Merkurs)
Gorgonenhaupt, Medusenhaupt
die Erde, die Welt als Himmelskörper
Lanze, Speer (als Symbol der obersten Gewalt)</t>
  </si>
  <si>
    <t xml:space="preserve">Frieden als göttliche Gabe
Segnungen des Friedens</t>
  </si>
  <si>
    <t xml:space="preserve">http://friedensbilder.gnm.de/sites/default/files/MedMerkel1.6.1_01.tif
http://friedensbilder.gnm.de/sites/default/files/MedMerkel1.6.1_02.tif</t>
  </si>
  <si>
    <t xml:space="preserve">Medaille mit Friedenswünschen aus dem Jahr 1644, Rückseite</t>
  </si>
  <si>
    <t xml:space="preserve">Pax (römische Personifikation)
Olivenzweig 
Zerbrochene Waffen/ Waffen am Boden
Palmzweig
Frieden und Wohlstand; Pax et Abundantia
pflügen
Cornucopia, Füllhorn
Bellona (Enyo)
Caduceus (Stab mit zwei Schlangen, Attribut Merkurs)
Stadtansicht; Landschaft mit von Menschen errichteten Anlagen
Kornähren
Themis</t>
  </si>
  <si>
    <t xml:space="preserve">Medaille auf den Reichsfrieden, Vorderseite</t>
  </si>
  <si>
    <t xml:space="preserve">26252 Mz</t>
  </si>
  <si>
    <t xml:space="preserve">Olivenzweig 
Händereichen als Symbol für den Abschluss eines Vertrages
Palmzweig
Schreibfeder
Krone (als Symbol der obersten Gewalt)
Tintenfaß
Licht(strahlen)
Vorhängeschloß
Werkzeuge, Hilfsmittel, Geräte für Handwerk und Industrie: Seil</t>
  </si>
  <si>
    <t xml:space="preserve">Münster
Osnabrück
Frankreich
Schweden
Heiliges Römisches Reich</t>
  </si>
  <si>
    <t xml:space="preserve">http://friedensbilder.gnm.de/sites/default/files/26252Mz_16252Mz_Rs.jpg</t>
  </si>
  <si>
    <t xml:space="preserve">Medaille auf den Westfälischen Frieden von Sebastian Dadler, Vorderseite</t>
  </si>
  <si>
    <t xml:space="preserve">Med Merkel 1.2.6</t>
  </si>
  <si>
    <t xml:space="preserve">pflügen
Schrecken des Krieges, Kriegsgreuel
Stadtansicht; Landschaft mit von Menschen errichteten Anlagen
eine Person betet
Hieb- und Stichwaffen: Schwert
Zerstörung einer eroberten Stadt
Sonnenlicht
ein Mann zeigt sich unbekleidet, (fast) nackt</t>
  </si>
  <si>
    <t xml:space="preserve">http://friedensbilder.gnm.de/sites/default/files/MedMerkel1.2.6_01.tif
http://friedensbilder.gnm.de/sites/default/files/MedMerkel1.2.6_02.tif</t>
  </si>
  <si>
    <t xml:space="preserve">Medaille auf den Westfälischen Frieden von Sebastian Dadler, Rückseite</t>
  </si>
  <si>
    <t xml:space="preserve">Händereichen als Symbol für den Abschluss eines Vertrages
Stadtansicht; Landschaft mit von Menschen errichteten Anlagen
Krone (als Symbol der obersten Gewalt)
Herz
landwirtschaftliche Arbeitsgeräte: Spaten
Attribute Saturns: Sense</t>
  </si>
  <si>
    <t xml:space="preserve">Medaille auf den Westfälischen Frieden von Engelbert Ketteler, Vorderseite</t>
  </si>
  <si>
    <t xml:space="preserve">Ketteler, Engelbert</t>
  </si>
  <si>
    <t xml:space="preserve">Med 6610</t>
  </si>
  <si>
    <t xml:space="preserve">Pax (römische Personifikation)
Zerbrochene Waffen/ Waffen am Boden
Triumphwagen
Cornucopia, Füllhorn
Niederländischer Löwe
Caduceus (Stab mit zwei Schlangen, Attribut Merkurs)
Zepter, Herrscherstab (als Symbol der obersten Gewalt)
Krone (als Symbol der obersten Gewalt)</t>
  </si>
  <si>
    <t xml:space="preserve">http://friedensbilder.gnm.de/sites/default/files/Med6610_01.tif
http://friedensbilder.gnm.de/sites/default/files/Med6610_02.tif</t>
  </si>
  <si>
    <t xml:space="preserve">ET IVNCTI CVRVM DOMINAE SVBIERE LEONES</t>
  </si>
  <si>
    <t xml:space="preserve">Triumphwagen</t>
  </si>
  <si>
    <t xml:space="preserve">Verg. Aen. 3, 113</t>
  </si>
  <si>
    <t xml:space="preserve">Medaille auf den am 7. Mai 1649 in Nürnberg zusammengetragenen Exekutionstag, Vorderseite</t>
  </si>
  <si>
    <t xml:space="preserve">Med Merkel 1.5.9</t>
  </si>
  <si>
    <t xml:space="preserve">pflügen
Krönung mit einem Lorbeerkranz
Landstreitkräfte
Reiterstandbild als Staatsporträt</t>
  </si>
  <si>
    <t xml:space="preserve">http://friedensbilder.gnm.de/sites/default/files/MedMerkel1.5.9_01.tif
http://friedensbilder.gnm.de/sites/default/files/MedMerkel1.5.9_02.tif</t>
  </si>
  <si>
    <t xml:space="preserve">Medaille auf den am 7. Mai 1649 in Nürnberg zusammengetragenen Exekutionstag, Rückseite</t>
  </si>
  <si>
    <t xml:space="preserve">Olivenzweig 
Palmzweig
Musikinstrument als Verkündigungswerkzeug (Posaune)
Kaiserlicher Adler
Insignien und Symbole der obersten Gewalt (Krone, Diadem, Zepter, Kugel, Siegel, Standarte, Mantel, Brustharnisch)</t>
  </si>
  <si>
    <t xml:space="preserve">Frankreich
Schweden
Kurfürstentum Köln
Kurfürstentum Trier
Kurfürstentum Mainz
Kurpfalz
Kurfürstentum Bayern
Kurfürstentum Sachsen
Kurfürstentum Brandenburg
Kurfürstentum Böhmen</t>
  </si>
  <si>
    <t xml:space="preserve">Medaille auf die Segnungen des Friedens, Vorderseite</t>
  </si>
  <si>
    <t xml:space="preserve">um 1642</t>
  </si>
  <si>
    <t xml:space="preserve">Dadler, Sebastian
Höhn, Johann</t>
  </si>
  <si>
    <t xml:space="preserve">Med 14501</t>
  </si>
  <si>
    <t xml:space="preserve">Pax (römische Personifikation)
Olivenzweig 
Palmzweig
Gerechtigkeit, Justitia (Ripa: Giustitia divina), als eine der vier Kardinaltugenden
Friede und Gerechtigkeit küssen sich (cf. Ps. 85:10)
Caduceus (Stab mit zwei Schlangen, Attribut Merkurs)
Kornähren
Gesetzestafeln</t>
  </si>
  <si>
    <t xml:space="preserve">http://friedensbilder.gnm.de/sites/default/files/Med14501_01_0.tif
http://friedensbilder.gnm.de/sites/default/files/Med14501_02_0.tif</t>
  </si>
  <si>
    <t xml:space="preserve">Medaille auf die Segnungen des Friedens, Rückseite</t>
  </si>
  <si>
    <t xml:space="preserve">Medailleur
Münzmeister</t>
  </si>
  <si>
    <t xml:space="preserve">Olivenzweig 
Händereichen als Symbol für den Abschluss eines Vertrages
Glaube, Fides (Ripa: Fede, Fede catholica, Fede christiana, Fede christiana catholica), als eine der drei theologischen Tugenden
der Name Gottes in der jüdischen Religion
Andacht, Frömmigkeit; Ripa: Divotione</t>
  </si>
  <si>
    <t xml:space="preserve">Danzig</t>
  </si>
  <si>
    <t xml:space="preserve">Das Vergnügen beym Frieden</t>
  </si>
  <si>
    <t xml:space="preserve">240924 - A</t>
  </si>
  <si>
    <t xml:space="preserve">Friede und Gerechtigkeit küssen sich (cf. Ps. 85:10)
Frühling
Irene (Eirene)
Cornucopia, Füllhorn
grün
Recht
Chloe</t>
  </si>
  <si>
    <t xml:space="preserve">Inhaltlich beschreibt der Text zunächst den Frieden und kommt über die Beschreibung der Freude darüber zur Huldigung des Trinken und Feierns. Gleichzeitig wird die Bedeutung von Freundschaft und Vertrauen zwischen den Menschen hervorgehoben.Teile:An den FrühlingAn LottchenAn die JugendAn die NachtigallAn die Sorgen"Freundschaft und Vertraulichkeit die wahren Quellen güldner Zeit"&amp;nbsp;&amp;nbsp;</t>
  </si>
  <si>
    <t xml:space="preserve">http://friedensbilder.gnm.de/sites/default/files/EPN_1427928835_0013.jpg</t>
  </si>
  <si>
    <t xml:space="preserve">Der Glorreiche Friede im Jahre 1763</t>
  </si>
  <si>
    <t xml:space="preserve">Halle</t>
  </si>
  <si>
    <t xml:space="preserve">Lange, Samuel Gotthold</t>
  </si>
  <si>
    <t xml:space="preserve">Dd 957 (10)</t>
  </si>
  <si>
    <t xml:space="preserve">Frieden durch Gott
Frieden durch politische Akteure
Michas Prophezeiung von den Schwertern, die in Pflugscharen, und von den Speeren, die in Winzermesser umgewandelt werden
Lichtmetaphorik
Friedensfürst
Bäume: Palme
Aufschwung des Handels
goldenes Zeitalter
Wohlstand
schlafender/ruhender Mars
Ehre und Frieden
holder Friede
stolzer Friede
Hydra; Ripa: Hidra</t>
  </si>
  <si>
    <t xml:space="preserve">Hor. carm. 3,1</t>
  </si>
  <si>
    <t xml:space="preserve">Krieg wird für Frieden geführt---------------------------------------Wiederkehr der Soldaten beschriebenEinkehr von NormalitätEinzug Friedrichs II. mit Frieden&amp;nbsp;</t>
  </si>
  <si>
    <t xml:space="preserve">Frieden (Ruhe) ist der Wille Gottes und des Königs!„Ruht, Völker, in der Näh und Fern!“; Mars „gönnt den Völkern einmal Ruh.“Ein Wanderer kann nun in Sicherheit durch die Welt gehen und wird dabei statt von Kriegsgeräuschen von dem Singen der Nachtigall begleitet S.5&amp;nbsp;Gott macht die Schwerter zu Pflugscharen und Spieße zu Sicheln&amp;nbsp;„Ceres neue Waffen“ Spieß und Schwert werden geformt S.13&amp;nbsp;&amp;nbsp;Man hört „des stolzen Friedens Donner gellen.“ S.5&amp;nbsp;„Es führet auf befreyten Wegen,&amp;nbsp;Der Fuhrmann reiche Fracht herbey.“ S.6&amp;nbsp;&amp;nbsp;Friedrich II. zieht mit der Friedens-Palme ein S.9„Nun ruh auf lorbeerrsichen PalmenDer König. Du, sein Unterthan,Erheb in heilgen Freuden-Psalmen&amp;nbsp;Den Wunder-GOtt, der dis gethan.“ S.14&amp;nbsp;„Der Nacht entfällt der dunkle Flor.Sie weicht, das Licht nimmt ihre Stelle,Die Freude macht die Strassen helle,&amp;nbsp;An Häusern glänzt ein buntes Licht.“ S.11&amp;nbsp;„Es schlafen dort die Künste Schaaren,In einer dämrungsvollen Nacht.Es komt daher, auf Licht gefahren,Der Fried, und rufet aus: Erwacht!“ S.12&amp;nbsp;&amp;nbsp;Die güldne Zeit kommt S.13&amp;nbsp;</t>
  </si>
  <si>
    <t xml:space="preserve">http://digitale.bibliothek.uni-halle.de/vd18/image/view/7679436?w=1000
http://friedensbilder.gnm.de/sites/default/files/Der Glorreiche Friede.jpg</t>
  </si>
  <si>
    <t xml:space="preserve">Medaille auf die enge Verbindung der Stadt Danzig mit dem polnischen König, Vorderseite</t>
  </si>
  <si>
    <t xml:space="preserve">Med 14492</t>
  </si>
  <si>
    <t xml:space="preserve">Einzug Luigia Maria Gonzagas in Danzig anlässlich der Hochzeit mit Wladislaw IV., König von Polen</t>
  </si>
  <si>
    <t xml:space="preserve">Danzig
Polen</t>
  </si>
  <si>
    <t xml:space="preserve">http://friedensbilder.gnm.de/sites/default/files/Med14492_01.tif
http://friedensbilder.gnm.de/sites/default/files/Med14492_02.tif</t>
  </si>
  <si>
    <t xml:space="preserve">Medaille auf die enge Verbindung der Stadt Danzig mit dem polnischen König, Rückseite</t>
  </si>
  <si>
    <t xml:space="preserve">Pax (römische Personifikation)
Zerbrochene Waffen/ Waffen am Boden
Palmzweig
schlafender/ruhender Mars
der Name Gottes in der jüdischen Religion
Omnia vincit Amor; die Liebe als Eroberin; die triumphierende Liebe
spezifische Darstellungsformen Cupidos</t>
  </si>
  <si>
    <t xml:space="preserve">Die patriotischen Bemühung zur Wiederherstellung der Ruhe Deutschlandes :</t>
  </si>
  <si>
    <t xml:space="preserve">Roennberg, Jacob Friedrich</t>
  </si>
  <si>
    <t xml:space="preserve">Anna Amalia, Sachsen-Weimar, Herzogin</t>
  </si>
  <si>
    <t xml:space="preserve">acht Strophen</t>
  </si>
  <si>
    <t xml:space="preserve">8 H GERM IX, 317:10 (7)</t>
  </si>
  <si>
    <t xml:space="preserve">Frieden durch Gott
Frieden durch politische Akteure
Ruhe; Ripa: Quiete
grün
Bäume: Palme
Wettermetaphorik
Eintracht </t>
  </si>
  <si>
    <t xml:space="preserve">Friedensfest in Jena</t>
  </si>
  <si>
    <t xml:space="preserve">Deutschland
Frankreich
Amerika
Böhmen
Österreich
Russland
Schweden
Kurfürstentum Sachsen
Königreich Preußen
Gotha
London
Paris</t>
  </si>
  <si>
    <t xml:space="preserve">Ov. fast. 1,71-72</t>
  </si>
  <si>
    <t xml:space="preserve">Text beschreibt zunächst den Krieg und seine Folgen--------------------------Siebenjährige Krieg wird als Weltkrieg wahrgenommen (Verbreitung des Krieges von "Pole zu Pole"); außerdem wird auf die Gleichgewichtsidee für Europa eingegangen--------------------------Habsburger, Haus Bourbon---------------------------Huldigung Friedrichs II.</t>
  </si>
  <si>
    <t xml:space="preserve">http://gdz-srv1.sub.uni-goettingen.de/content/PPN727571575/800/0/00000001.jpg</t>
  </si>
  <si>
    <t xml:space="preserve">Medaille mit Friedenslob auf das Jahr 1650, Vorderseite</t>
  </si>
  <si>
    <t xml:space="preserve">Med 14493</t>
  </si>
  <si>
    <t xml:space="preserve">Pax (römische Personifikation)
Zerbrochene Waffen/ Waffen am Boden
Palmzweig
der Name Gottes in der jüdischen Religion</t>
  </si>
  <si>
    <t xml:space="preserve">http://friedensbilder.gnm.de/sites/default/files/Med14493_01.tif
http://friedensbilder.gnm.de/sites/default/files/Med14493_02.tif</t>
  </si>
  <si>
    <t xml:space="preserve">Medaille mit Friedenslob auf das Jahr 1650, Rückseite</t>
  </si>
  <si>
    <t xml:space="preserve">Olivenzweig 
Palmzweig
Neid (Ripa: Invidia): Personifikation einer der sieben Todsünden
andere Vögel: Turteltaube</t>
  </si>
  <si>
    <t xml:space="preserve">Medaille mit Friedenswunsch 1628, Vorderseite</t>
  </si>
  <si>
    <t xml:space="preserve">Med 4218</t>
  </si>
  <si>
    <t xml:space="preserve">Olivenzweig 
Vereinbarung, Übereinkunft, Abkommen; Ripa: Concordia, Concordia insuperabile, Concordia militare, Concordia di Pace, Unione civile
Verbum Domini Manet in Aeternum
der Name Gottes in der jüdischen Religion
Bienenschwarm
principis clementia [die Milde des Herrschers]
landwirtschaftliche Arbeitsgeräte: Spaten</t>
  </si>
  <si>
    <t xml:space="preserve">http://friedensbilder.gnm.de/sites/default/files/Med4218_vs.tif
http://friedensbilder.gnm.de/sites/default/files/Med4218_rs.tif</t>
  </si>
  <si>
    <t xml:space="preserve">Medaille mit Friedenswunsch 1628, Rückseite</t>
  </si>
  <si>
    <t xml:space="preserve">Geflügel (Hahn, Henne, Huhn etc.)
Michas Prophezeiung vom Frieden: jeder Mann sitzt unter seiner Weinrebe und seinem Feigenbaum (Micha 4:4)
Alit et protegit [Sie nährt und schützt]</t>
  </si>
  <si>
    <t xml:space="preserve">Medaille mit Friedenswunsch, 1628, Vorderseite</t>
  </si>
  <si>
    <t xml:space="preserve">Med 7524</t>
  </si>
  <si>
    <t xml:space="preserve">Pax (römische Personifikation)
Olivenzweig 
Zerbrochene Waffen/ Waffen am Boden
Palmzweig
Bellona (Enyo)
Amoretten, Putten; amores, amoretti, putti</t>
  </si>
  <si>
    <t xml:space="preserve">http://friedensbilder.gnm.de/sites/default/files/Med7524_01_0.tif
http://friedensbilder.gnm.de/sites/default/files/Med7524_02_0.tif</t>
  </si>
  <si>
    <t xml:space="preserve">Medaille mit Friedenswunsch, 1628, Rückseite</t>
  </si>
  <si>
    <t xml:space="preserve">Glück, glückliche Fügung; Ripa: Fato, Fortuna, Fortuna aurea, Fortuna buona, Fortuna pacifica overo clemente, Sorte
Zepter, Herrscherstab (als Symbol der obersten Gewalt)
Krone (als Symbol der obersten Gewalt)
Schicksalswende, Rad der Fortuna, Glücksrad
Börse, Geldbeutel
Oberbefehlshaber, General, Marschall</t>
  </si>
  <si>
    <t xml:space="preserve">Die Schuldigkeit der Menschen bey dem wiederhergestellten Frieden, wenn der GOtt des Friedens mit ihnen sein soll.</t>
  </si>
  <si>
    <t xml:space="preserve">König, Johann Ludwig</t>
  </si>
  <si>
    <t xml:space="preserve">Anna Amalia, Sachsen-Weimar, Herzogin
Karl August, Grossherzog von Sachsen-Weimar-Eisenach
Constantin, Sachsen-Weimar, Prinz</t>
  </si>
  <si>
    <t xml:space="preserve">Bb, 4:37 (2) (a)</t>
  </si>
  <si>
    <t xml:space="preserve">Frieden durch Gott
ewig
Ölzweig
Wohlstand
Frieden fördert Wissenschaft und Kunst
Frömmigkeit</t>
  </si>
  <si>
    <t xml:space="preserve">Friedensfest in Ilmenau</t>
  </si>
  <si>
    <t xml:space="preserve">Phil 4, 8-9</t>
  </si>
  <si>
    <t xml:space="preserve">Beschreibung der Feierlichkeiten inklusive gehaltener Gedichte und Reden1) Rede (gereimt) gehalten von Ludwig Bernhard Zacharias König ("oberster Schüler der ersten Klasse")2) Rede (gereimt) gehalten von Dorothea Henrietta Königin</t>
  </si>
  <si>
    <t xml:space="preserve">1)Erseufzter Tag! erwünschtes Fest!Geehrteste! erwegt mit Freuden,Was GOTT uns heut erlauben läst:Nun enden sich die bangen Leiden,Die Zwietracht weicht, der Oelbaum grünt,Der Zorn des Höchsten ist versühnt,Der Friede ist uns nun geschenkt.Auf! machet denn mit frohem MundDas Lob des Herrn des Friedens kund,Der in der grosten Noth so gnädig an uns denket.&amp;nbsp;O Ilmenau! was hast du nichtIn denen sechs verfloßnen Jahren,Nach Gorres schwerdeb Zorngericht,Auch durch den Krieg für Noth erfahren!Was ist auf diesem Platz geschehn,Auf dem wir jetzt so freudig stehn?Wer zittert nicht noch von dem Schrecken?Hier war der Feinde blutig SchwertRecht wütend wider sich gekehrtUnd Schutz auf Schuß muß uns die gröste Angst erwecken.&amp;nbsp;Nun ists vorbey! Seht Gottes HandLäst mit dem Krieg die Noth sich legen,Auf nun! gebeugtes Vaterland!Erheb dem Haupt in neuem Segen,Eil, frohes Volk! zum Heiligthum,Bring nun dem Höchsten Dank und Ruhm,Und ehre ihn mit deinen Liedern!O groser GOTT! der alles schaft,Mach den Frieden dauerhaft,Und sey nun unter uns mit Hohen und mit Niedern.&amp;nbsp;Schenk unsrer theuren HERZOGINVollkommen Fürstlich Hochergehen!Laß Sie im Friede führohinIhr glücklich Land recht blühend sehen.Prinz CARL AUGUST! Prinz FERDINAND!Euch schütze Gottes VaterhandUnd kröne Euch mit Heyl und Güte!Hier hemmt die Freude mir das Wort,Nun, Schwester! rede weiter fort,Ich schweige jauchzend: Friede! Friede!&amp;nbsp;2)Geehrte Versammlung!der göttliche FriedeRührt gleichfalls mein judenglich frohes GemütheUnd machet mich, war ich noch einmal so scheu,Zum Lobe des Höchsten belebet und frey.Auf! lasset uns alle mit innigsten FreudenDem Geber des Friedens ein Opfer bereiten!Er hat unser Seufzen und Beten erhört,Den Kriegen gesteuert, den Morden gewehrt.Kein fürchterlich Kriegesheer wird uns mehr schrecken,Die Länder soll Ruhe und Segen nun decken.Der Wehrstand und Lehrstand und Nährstand gedeyht,Die Jugend wird fröhlich, das Alter erfreut.O göttliche Vorsicht! sey ewig gepriesen,Du hast uns unendlich Wohlthat erwiesen.Ach hilf doch, das jedes dies heute bedenkt,Und dur auch das Herze zur Dankbarkeit schenkt.Bevestge den Frieden und lasse den SegenZwiefältig sich über dein Ilmenau legen.Schenk sämtlichen Gliedern im Amte und Rath,In Kirchen und Schulen die Fülle der Gnad.Verschaffe das Bürgerschaft gutes Gedeyen,Verdringe die Theurung, gieb Nahrung von neuen.Verleihe dem Bergwerk ein frölich Glückauf!Und gieb seiner Arbeit erwünschteren Lauf!Herr thu es nach deiner unendlichen Güte,Sey ewig gerühmet. NUn bleibet es Friede! — Friede!&amp;nbsp;</t>
  </si>
  <si>
    <t xml:space="preserve">http://friedensbilder.gnm.de/sites/default/files/EPN_259308471_0012.jpg</t>
  </si>
  <si>
    <t xml:space="preserve">Eine Unterredung welche bey der wegen des Hubertsburgischen Friedens-Schlusses den 23. Märtz auf dem Saal der Real-Schule angestellten Rede-Uebung und Illumination von einigen Scholaren gehalten worden:</t>
  </si>
  <si>
    <t xml:space="preserve">8 H GERM IX, 321 (7)</t>
  </si>
  <si>
    <t xml:space="preserve">Gerechtigkeit, Justitia (Ripa: Giustitia divina), als eine der vier Kardinaltugenden
Frühling
güldner Frieden
Bellona (Enyo)
Ölzweig
Eintracht </t>
  </si>
  <si>
    <t xml:space="preserve">Zieten, Hans Joachim von
Rohr, Hans Heinrich Ludwig von</t>
  </si>
  <si>
    <t xml:space="preserve">Redeübung anlässlich des Friedensvertrages von Hubertusburg</t>
  </si>
  <si>
    <t xml:space="preserve">Russland
Berlin</t>
  </si>
  <si>
    <t xml:space="preserve">Redeübung und Illumination wurde anlässlich des Hubertusburger Friedens an der Real-Schule Berlin durchgeführtSingspiel ist gegliedert in 3 Auftritteangefügt sind die Lieder zwischen den Auftritten, Noten sind nicht dabeiAufretende Charaktere / Personen: Rock, von Rohr, von Zieten, Liegnitz, Reyl----------------------------------Beschreibung der vier WeltteileKrieg = "nothwendiges Übel"Appell Errichtung von Denkmälern, Schaffen einer Erinnerungskultur für die Menschen</t>
  </si>
  <si>
    <t xml:space="preserve">Personen genauer heraussuchen</t>
  </si>
  <si>
    <t xml:space="preserve">http://gdz-srv1.sub.uni-goettingen.de/content/PPN616668155/800/0/00000001.jpg</t>
  </si>
  <si>
    <t xml:space="preserve">Medaille des Kurfürstentums Brandenburg mit Friedenswünsche im Jahr 1639, Vorderseite</t>
  </si>
  <si>
    <t xml:space="preserve">Med Merkel 2.1.5</t>
  </si>
  <si>
    <t xml:space="preserve">Zepter, Herrscherstab (als Symbol der obersten Gewalt)
Behänge und Draperien
Kurhut</t>
  </si>
  <si>
    <t xml:space="preserve">Georg Wilhelm, Brandenburg, Kurfürst
Friedrich Wilhelm, Brandenburg, Kurfürst</t>
  </si>
  <si>
    <t xml:space="preserve">http://friedensbilder.gnm.de/sites/default/files/MedMerkel2.1.5_01.tif
http://friedensbilder.gnm.de/sites/default/files/MedMerkel2.1.5_02.tif</t>
  </si>
  <si>
    <t xml:space="preserve">Medaille des Kurfürstentums Brandenburg mit Friedenswünsche im Jahr 1639, Rückseite</t>
  </si>
  <si>
    <t xml:space="preserve">Olivenzweig 
Zerbrochene Waffen/ Waffen am Boden
pflügen
Schrecken des Krieges, Kriegsgreuel
Borussia</t>
  </si>
  <si>
    <t xml:space="preserve">Königsberg
Fischhausen
Pillau</t>
  </si>
  <si>
    <t xml:space="preserve">Erfolge Königs Wladislaws IV. von Polen, Vorderseite</t>
  </si>
  <si>
    <t xml:space="preserve">Med 14504</t>
  </si>
  <si>
    <t xml:space="preserve">Landstreitkräfte
(militärische) Fahnen und Standarten
befestigte Stadt
Oberbefehlshaber, General, Marschall
Heereslager mit Zelten
Kapitulation
eine Belagerung aufheben, beenden</t>
  </si>
  <si>
    <t xml:space="preserve">
Radziwi³³, Krzysztof</t>
  </si>
  <si>
    <t xml:space="preserve">Friedensvertrag (Ewiger Friede) von Poljanovka (Polanów) </t>
  </si>
  <si>
    <t xml:space="preserve">Smolensk</t>
  </si>
  <si>
    <t xml:space="preserve">http://friedensbilder.gnm.de/sites/default/files/Med14504_02.tif
http://friedensbilder.gnm.de/sites/default/files/Med14504_03.tif</t>
  </si>
  <si>
    <t xml:space="preserve">Erfolge Königs Wladislaws IV. von Polen, Rückseite</t>
  </si>
  <si>
    <t xml:space="preserve">Olivenzweig 
Palmzweig
Krönung mit einem Lorbeerkranz
Engel als göttliche Mittlerfigur, in Aktion
Landstreitkräfte
Kapitulation
asiatische Rassen und Völker: Türken
Europäer: Schweden</t>
  </si>
  <si>
    <t xml:space="preserve">Vertrag von Lemberg 
Vertrag von Stuhmsdorf</t>
  </si>
  <si>
    <t xml:space="preserve">Friedens-Hymne</t>
  </si>
  <si>
    <t xml:space="preserve">Dd 957 (22)</t>
  </si>
  <si>
    <t xml:space="preserve">Frieden durch Gott
Michas Prophezeiung von den Schwertern, die in Pflugscharen, und von den Speeren, die in Winzermesser umgewandelt werden
Fama (römische Personifikation)</t>
  </si>
  <si>
    <t xml:space="preserve">Arminius</t>
  </si>
  <si>
    <t xml:space="preserve">Hor. carm. saec. 57-59</t>
  </si>
  <si>
    <t xml:space="preserve">Pandae --&amp;gt; Göttin der römischen MythologieDruiden --&amp;gt; kultische und geistige Elite-----------------------------------------Beschreibung Germanien</t>
  </si>
  <si>
    <t xml:space="preserve">Pandae wird herzlich willkommen geheißen und ihr Paeane ertönt, der Druidenchor singt dazu„Vom Himmel ewig und bestimmtZum Denkmahl seiner Kraft,Die Schwerster nun zu Sicheln krümmt,Pflugscharen aus Spießen schaft.“&amp;nbsp;Kombination von verschiedenen Motiven: da der Himmel die Schwerter zu Pflugscharen macht = Frieden durch Gott&amp;nbsp;</t>
  </si>
  <si>
    <t xml:space="preserve">http://digitale.bibliothek.uni-halle.de/vd18/image/view/7679653?w=1000</t>
  </si>
  <si>
    <t xml:space="preserve">Shir shalom Friedens-Lied </t>
  </si>
  <si>
    <t xml:space="preserve">Leo, Hartog</t>
  </si>
  <si>
    <t xml:space="preserve">CIc-4701.6</t>
  </si>
  <si>
    <t xml:space="preserve">Frieden durch Gott
Gerechtigkeit und Friede werden sich küssen (Buch der Psalmen)
Ruhe; Ripa: Quiete
Lichtmetaphorik</t>
  </si>
  <si>
    <t xml:space="preserve">Gattung unsicher: Lied oder Gedicht-------------------------Lob auf Friedrich II.-------------------------Hebräisch mit deutscher Übersetzung</t>
  </si>
  <si>
    <t xml:space="preserve">http://rosdok.uni-rostock.de/mcrviewer/recordIdentifier/rosdok_ppn86220562X/iview2/phys_0005.iview2?logicalDiv=log_0002</t>
  </si>
  <si>
    <t xml:space="preserve">Lobgesang der Mecklenburg Schwerinschen Judenschaft bey froher Landes-Friedens-Feyer</t>
  </si>
  <si>
    <t xml:space="preserve">Israel, Jeremias</t>
  </si>
  <si>
    <t xml:space="preserve">MK-55.11</t>
  </si>
  <si>
    <t xml:space="preserve">Hebräisch</t>
  </si>
  <si>
    <t xml:space="preserve">Frieden durch Gott
Ölzweig
grün</t>
  </si>
  <si>
    <t xml:space="preserve">Friedensfeier der jüdischen Gemeinden Schwerin und Güstrow</t>
  </si>
  <si>
    <t xml:space="preserve">deutsche Übersetzung von P.T.C.</t>
  </si>
  <si>
    <t xml:space="preserve">Personenidentifiktion genauer wenn Quelle digitalisiert</t>
  </si>
  <si>
    <t xml:space="preserve">An dem Friedens-Dank-Feste, den 21sten Mertz, 1763. dancket Gott vor, und freuet sich über den erlangten Land-Frieden, Friedersdorf bey der Lands-Crone</t>
  </si>
  <si>
    <t xml:space="preserve">Hist.Sax.F.65,misc.5</t>
  </si>
  <si>
    <t xml:space="preserve">Frieden durch Gott
güldner Frieden
Lichtmetaphorik
Friedensfürst
Ruhe, Unbeweglichkeit; Stasis</t>
  </si>
  <si>
    <t xml:space="preserve">Friedensfest in Friedersdorf</t>
  </si>
  <si>
    <t xml:space="preserve">Friedersdorf (Sachsen)</t>
  </si>
  <si>
    <t xml:space="preserve">Num
Jes 9,4</t>
  </si>
  <si>
    <t xml:space="preserve">Gliederung des Textes:Lieder, die am Vormittag gesungen wurdenLieder, die nach der Predigt gesungen wurdenLieder, die am Nachmittag gesungen wurden</t>
  </si>
  <si>
    <t xml:space="preserve">http://friedensbilder.gnm.de/sites/default/files/An dem Friedens-Dank-Feste.tif.pdf</t>
  </si>
  <si>
    <t xml:space="preserve">Bey der Friedens-Feyer in der Stadt Hamburg wurde Das Frohlocken im Tempel des Friedens über die glückselige Veränderung in Europa 1763 in einem Vorspiele vorgestellet </t>
  </si>
  <si>
    <t xml:space="preserve">Dreyer, Johann Matthias</t>
  </si>
  <si>
    <t xml:space="preserve">Cf-7370(3).6</t>
  </si>
  <si>
    <t xml:space="preserve">Frieden durch Gott
Frühling
Ruhe; Ripa: Quiete
güldner Frieden
Michas Prophezeiung von den Schwertern, die in Pflugscharen, und von den Speeren, die in Winzermesser umgewandelt werden
grün
Friedenstempel
Frieden fördert Wissenschaft und Kunst
Fruchtbarkeit</t>
  </si>
  <si>
    <t xml:space="preserve">Friedensfest in Hamburg</t>
  </si>
  <si>
    <t xml:space="preserve">gerechter Krieg: Krieg führen, um den Frieden wieder herzustellen------------------------------Personen des Schauspiels:Friede, Freude, Hoffnung, Gefolge</t>
  </si>
  <si>
    <t xml:space="preserve">Der Friede geschlossen zu Hubertsburg den 15ten Februar. 1763.</t>
  </si>
  <si>
    <t xml:space="preserve">Beulwitz, Carl Wilhelm Ludwig von</t>
  </si>
  <si>
    <t xml:space="preserve">Hist.Sax.C.1142,34</t>
  </si>
  <si>
    <t xml:space="preserve">Frieden durch Gott
Frieden durch politische Akteure
güldner Frieden
Irene (Eirene)
Friedenssonne
Lichtmetaphorik
Friedenstempel
Bäume: Palme
Aurora</t>
  </si>
  <si>
    <t xml:space="preserve">handschriftliche Anmerkung des Verfassers auf Französisch im Buchdeckel --&amp;gt; übersetzen!</t>
  </si>
  <si>
    <t xml:space="preserve">Irene kehrt zurück und bringt den Frieden nach SachsenDie Friedenssonne scheint seit den Verhandlungen auf Hubertusburg wieder&amp;nbsp;&amp;nbsp;Schloss Hubertusburg soll von „Friedens-Palmen nun umlaubt“ sein&amp;nbsp;„Des Höchsten sonderbare Güte:&amp;nbsp;Sie hat das Unglück abgewandt.“Die längst erwünschte „güldne Zeit“ kehrt wieder ein&amp;nbsp;</t>
  </si>
  <si>
    <t xml:space="preserve">http://friedensbilder.gnm.de/sites/default/files/Beulwitz.tif.pdf</t>
  </si>
  <si>
    <t xml:space="preserve">An das Publicum bey der Feyer das allgemeinen Friedens ... :</t>
  </si>
  <si>
    <t xml:space="preserve">Dd 957 (23)</t>
  </si>
  <si>
    <t xml:space="preserve">Zerbrochene Waffen/ Waffen am Boden
Frieden durch Gott
Frühling
grün
Überfluss
Wohlstand
Frömmigkeit
Fruchtbarkeit</t>
  </si>
  <si>
    <t xml:space="preserve">Prud. 769-772</t>
  </si>
  <si>
    <t xml:space="preserve">Daphnis, Serene, Germanien-----------------------------------------------Text geht darauf ein, dass Hamburg vom Siebenjährigen Krieg kaum betroffen war (Mitleid für die anderen Gebiete), außerdem werden die Bürger dazu angehalten, Gehorsam gegenüber der Vernunft und der Religion zu sein; Laster sollen abgelegt werden (Verweis auf Tugenden)Gliederung des Textes:Beschreibung KriegEinzug des FriedensVorstellungen von Frieden&amp;nbsp;</t>
  </si>
  <si>
    <t xml:space="preserve">http://digitale.bibliothek.uni-halle.de/vd18/image/view/7679675?w=1000</t>
  </si>
  <si>
    <t xml:space="preserve">Bey dem, in der Königlichen Residentz-Stadt Dreßden, Anno 1763. am 8. September, als nach glücklich wieder hergestellten Frieden</t>
  </si>
  <si>
    <t xml:space="preserve">Pelargus, Johann</t>
  </si>
  <si>
    <t xml:space="preserve">Hist.Sax.G.60</t>
  </si>
  <si>
    <t xml:space="preserve">Frieden durch Gott
Friedenssehnsucht
Mars als Vertreter des Eisens
edler Frieden
Ruhe, Unbeweglichkeit; Stasis</t>
  </si>
  <si>
    <t xml:space="preserve">Xaver, Sachsen, Prinz</t>
  </si>
  <si>
    <t xml:space="preserve">Schützen-Convivio, Dresden</t>
  </si>
  <si>
    <t xml:space="preserve">Jerusalem</t>
  </si>
  <si>
    <t xml:space="preserve">„Denn Gottes Providentz gab uns, nach viel Ermüden,&amp;nbsp;Das Alleredelste, den längst erwünschten Frieden.“&amp;nbsp;„Wie groß, wie zahlreich ward beym ersten Königs-SchießenDie Schützen-Compagnie? Sie wuchs fast doppelt an.Was war der Grund hierzu? der Friede, der sie deckte,&amp;nbsp;Und neue Schützen-Lust in froher Brust erweckte.“&amp;nbsp;Auch hier Verweis auf Frieden und Ruhe, was dazu führen wird, dass „sich alles geben wird“ und der Alltag wieder einkehrt&amp;nbsp;</t>
  </si>
  <si>
    <t xml:space="preserve">http://friedensbilder.gnm.de/sites/default/files/Pelargus.pdf</t>
  </si>
  <si>
    <t xml:space="preserve">Da Friederich der größte Held nun aus dem Felde zieht</t>
  </si>
  <si>
    <t xml:space="preserve">vier Verse</t>
  </si>
  <si>
    <t xml:space="preserve">Res/4 P.o.germ. 124 h</t>
  </si>
  <si>
    <t xml:space="preserve">Frieden durch politische Akteure
ewig
Irene (Eirene)</t>
  </si>
  <si>
    <t xml:space="preserve">Wien
Berlin</t>
  </si>
  <si>
    <t xml:space="preserve">Lobgedicht auf Friedrich II. --&amp;gt; Krieg für Frieden (Legitimation von Friedrich II.)</t>
  </si>
  <si>
    <t xml:space="preserve">Dank-Lied bey dem den 13ten März 1763. in Oels wegen des glücklich geschlossenen Friedens angestelltem öffentlichem Dankfeste </t>
  </si>
  <si>
    <t xml:space="preserve">Hist.Germ.D.367,40</t>
  </si>
  <si>
    <t xml:space="preserve">Frieden durch Gott
Ruhe; Ripa: Quiete
</t>
  </si>
  <si>
    <t xml:space="preserve">Dankfest in Oels</t>
  </si>
  <si>
    <t xml:space="preserve">Die Schuld für den Krieg wird der Bevölkerung zu geschrieben.----------------------Oels = heute Oleœnica----------------------Text zur Melodie: Jesus, meine Zuversicht</t>
  </si>
  <si>
    <t xml:space="preserve">http://friedensbilder.gnm.de/sites/default/files/Dank-Lied.tif.pdf</t>
  </si>
  <si>
    <t xml:space="preserve">Das Beruhigte Deutschland:</t>
  </si>
  <si>
    <t xml:space="preserve">Wehrcamp, C. P. W.</t>
  </si>
  <si>
    <t xml:space="preserve">Dd 957 (16)</t>
  </si>
  <si>
    <t xml:space="preserve">Ruhe; Ripa: Quiete
güldner Frieden
Irene (Eirene)
Cornucopia, Füllhorn
Astraea 
Bellona (Enyo)
Mars als Vertreter des Eisens
pax fovet artes [der Friede fördert die Künste]
Ölzweig
Janustempel
Sicherheit
Überfluss
Wohlstand
Eintracht 
Frieden fördert Wissenschaft und Kunst
Phaethon</t>
  </si>
  <si>
    <t xml:space="preserve">
Drusus, Nero Claudius
Germanicus, Nero Claudius
Varus, Publius Quinctilius
Caesar, Gaius Iulius</t>
  </si>
  <si>
    <t xml:space="preserve">Kaukasus
Spanien
Schweden
Indien
Olymp</t>
  </si>
  <si>
    <t xml:space="preserve">- Der Text beschreibt die kriegersichen Völker und ihrer Gebiete in Europa. Die Handlung wird in die Zeit der Römer und Germanen verlegt:&amp;nbsp;Gothen, Scythen, Cassuben, Obotriten, Pannonier, Sorab- und Havlen, Rhed, Haf, Briten, Schotten, Cherusker, Catt, Bructer, Deutsche, Aleiden- eingangs frz. Verse mit folgender Übersetzung:Man sieht auf der Erde nicht die Spuren des Krieges und die Spuren des Todes.Die erschütterte Welt kann nicht aufatmen von der Angst, überall rinnt noch das rauchende Blut mit seiner unmenschlichen Wut im Entsetzen der Kämpfe.Du bist es, Himmelskind, dessen süße Macht die Freuden, die Künste und den Überfluss, die der unbarmherzige Mars weit von uns verbannt hatte [wiedergibst].&amp;nbsp;&amp;nbsp;</t>
  </si>
  <si>
    <t xml:space="preserve">„Zum Wohl und sichrem Schutz der alt- und neuen Welt,&amp;nbsp;Der Ruhe güldne Zeit den Völkern hergestellt.“&amp;nbsp;Irene schenkt den FriedenMars reicht Irene die Hand S.13&amp;nbsp;ein „neues Horn der Fülle“ wird gereicht S.15&amp;nbsp;Ausführliche Beschreibung Kriege (historische? Analogien?)&amp;nbsp;&amp;nbsp;Die Künste „fangen wieder an zu leben“ S.14Und auch die Wissenschaft kann wieder in Ruhe und Sicherheit agieren S.14&amp;nbsp;&amp;nbsp;Irene schenkt den FriedenMars reicht Irene die Hand S.13&amp;nbsp;ein „neues Horn der Fülle“ wird gereicht S.15&amp;nbsp;&amp;nbsp;Der Janustempel wird für die Zeitgenossen geschlossen S.16 &amp;nbsp;&amp;nbsp;&amp;nbsp;</t>
  </si>
  <si>
    <t xml:space="preserve">http://friedensbilder.gnm.de/sites/default/files/Wehrcamp.jpg</t>
  </si>
  <si>
    <t xml:space="preserve">Neu eröffnete Martis Schul. 1759.</t>
  </si>
  <si>
    <t xml:space="preserve">Nessenthaler, Johann D.</t>
  </si>
  <si>
    <t xml:space="preserve">HB 29936, Kapsel 1314a</t>
  </si>
  <si>
    <t xml:space="preserve">Mars
Bellona (Enyo)
Fama (römische Personifikation)
Germania
Bauern
Bürger(liche)
Wachsamkeit, Vorsicht; Ripa: Guardia, Vigilanza, Vigilanza per difendersi &amp; oppugnare altri
Landstreitkräfte
Bombardement (bei einer Belagerung)
Händler, Gewerbetreibende, Kaufleute
Reiterstandbild als Staatsporträt
Heereslager mit Zelten
Adel und Patriziat; Rittertum</t>
  </si>
  <si>
    <t xml:space="preserve">Georg Ludwig, Schleswig-Holstein, Herzog
Kleist, Georg Ewald von
Zieten, Hans Joachim von
Marlborough, Charles Spencer of
Daun, Leopold von
Soubise, Charles de Rohan
Fermor, Wilhelm von
Nádasdy, Ferenc
Harsch, Ferdinand Philipp von
Friedrich Michael, Bayern, Herzog
Contades, Louis-Georges-Erasme de
Friedrich II., Preußen, König</t>
  </si>
  <si>
    <t xml:space="preserve">Erster Schlesischer Krieg
Zweiter Schlesischer Krieg
Siebenjähriger Krieg</t>
  </si>
  <si>
    <t xml:space="preserve">http://friedensbilder.gnm.de/sites/default/files/HB29936.tif</t>
  </si>
  <si>
    <t xml:space="preserve">Di tre dee sull'Ida</t>
  </si>
  <si>
    <t xml:space="preserve">Sarri, Domenico</t>
  </si>
  <si>
    <t xml:space="preserve">34.6.28(13) [olim Cantate 252]</t>
  </si>
  <si>
    <t xml:space="preserve">Olivenzweig 
Discordia (römische Personifikation)
Janustempel</t>
  </si>
  <si>
    <t xml:space="preserve">Das durch den herrlichen Frieden berühmt gewordene Schloß Hubertsburg</t>
  </si>
  <si>
    <t xml:space="preserve">Gesler, Johann Georg</t>
  </si>
  <si>
    <t xml:space="preserve">Senat der Stadt Memmingen</t>
  </si>
  <si>
    <t xml:space="preserve">Dd 957 (15)</t>
  </si>
  <si>
    <t xml:space="preserve">Jupiter als König des Himmels
Friedenssonne
Lichtmetaphorik
Apollo
Kaiserlicher Adler
Merkur</t>
  </si>
  <si>
    <t xml:space="preserve">
Friedrich II., Preußen, König</t>
  </si>
  <si>
    <t xml:space="preserve">Friedensfest im Schwäbischen Kreis</t>
  </si>
  <si>
    <t xml:space="preserve">Augsburg
Dresden
Regensburg
Magdeburg
Wien
Österreich
Königreich Preußen
England
Spanien
Prag
Breslau
Roßbach
Hochkirch
Hubertusburg
Sarbinowo (Zorndorf)
Torgau</t>
  </si>
  <si>
    <t xml:space="preserve">(Verweise auf Augsburger Religionsfrieden und Frieden von Dresden)-----------------------------------Neptunus und Musen--------------------------------------Gleichgewichtsidee in Europa angesprochen</t>
  </si>
  <si>
    <t xml:space="preserve">http://digitale.bibliothek.uni-halle.de/vd18/image/view/7677576?w=1000</t>
  </si>
  <si>
    <t xml:space="preserve">Das nach dem Frieden seufzende Chur-sächßische Land, Text</t>
  </si>
  <si>
    <t xml:space="preserve">Einbl. XI,576</t>
  </si>
  <si>
    <t xml:space="preserve">Frieden durch Gott
Frühling
Michas Prophezeiung von den Schwertern, die in Pflugscharen, und von den Speeren, die in Winzermesser umgewandelt werden
Wettermetaphorik
Beständigkeit</t>
  </si>
  <si>
    <t xml:space="preserve">Kurfürstentum Sachsen
Europa</t>
  </si>
  <si>
    <t xml:space="preserve">Flugblatt ist in drei Teile gegliedert:Friedenssehnsucht des Kurfürstentum Sachsens (Beschreibung Kriegszustand)AbbildungErläuterung der Abbildung-----------------------außerdem lässt die Zeile: Friede zum Neuen Jahr 1763 vermuten, dass das Flugblatt um die Jahreswende 1762/63 entstanden ist&amp;nbsp;</t>
  </si>
  <si>
    <t xml:space="preserve">http://digitale.bibliothek.uni-halle.de/vd18/image/view/12622584?w=1000</t>
  </si>
  <si>
    <t xml:space="preserve">Der von Sr. Maiestät, dem Größesten Könige in Preussen mit Oesterreich und Sachsen im Hornung 1763. geschlossene Friede</t>
  </si>
  <si>
    <t xml:space="preserve">Wegener, Karl Friedrich</t>
  </si>
  <si>
    <t xml:space="preserve">Dd 957 (9)</t>
  </si>
  <si>
    <t xml:space="preserve">Frieden durch Gott
Frieden durch politische Akteure
Frühling
Mars
Friedensfürst
Ölzweig
Zion
Friedenstempel
Überfluss
Eintracht </t>
  </si>
  <si>
    <t xml:space="preserve">Savoyen-Carignan, Eugen von
Friedrich II., Preußen, König</t>
  </si>
  <si>
    <t xml:space="preserve">Lobgedicht auf Friedrich II.------------------------------------------------------------Anlass eventuell ein Friedensfest:"Ihr Länder iauchzt; verdankt den Frieden,Dem Gott, der Schwerdt, und Faust ermüden,Und Krieg, und Furcht verschwinden läßt:Helft seines Namens Lob zu mehren,Bentzt mit unerzwungnen ZährenDies längst erwünschte Friedensfest!"---------------------------------------------------------Verweis auf die drei beteiligten Mächte: Österreich, Preußen, Sachsen"Drey Häupter, groß durch mächt´ge Cronen,Bereit das Menschenblut zu schonen,Versöhnen Sich ( owelch ein Glücl!)Sie legen Schwerdt, und Zorn bey Seite;Und gönnen Sich, nach langem Streite,Der neuen Freundschaft holden Blick."</t>
  </si>
  <si>
    <t xml:space="preserve">http://digitale.bibliothek.uni-halle.de/vd18/image/view/7681462?w=1000</t>
  </si>
  <si>
    <t xml:space="preserve">Die Ankunft des Friedes</t>
  </si>
  <si>
    <t xml:space="preserve">Alers, Christian Wilhelm</t>
  </si>
  <si>
    <t xml:space="preserve">Dd 957 (21)</t>
  </si>
  <si>
    <t xml:space="preserve">Singgedicht</t>
  </si>
  <si>
    <t xml:space="preserve">Frühling
Lichtmetaphorik
Überfluss
Geräuschmetaphorik
Freiheit</t>
  </si>
  <si>
    <t xml:space="preserve">auftretende Personen:HoffnungFriedeÜberflussFreiheitKriegMangelSklavereiSchreckenGermaniaFamaSchutzgeist Germaniensvier Handlungeninhaltlich Einzug des Friedens beschrieben&amp;nbsp;&amp;nbsp;&amp;nbsp;</t>
  </si>
  <si>
    <t xml:space="preserve">Handlung in der Vergangenheit?</t>
  </si>
  <si>
    <t xml:space="preserve">http://digitale.bibliothek.uni-halle.de/vd18/image/view/7679380?w=1000</t>
  </si>
  <si>
    <t xml:space="preserve">Die Freude über den wieder hergestellten Frieden </t>
  </si>
  <si>
    <t xml:space="preserve">Freiberg</t>
  </si>
  <si>
    <t xml:space="preserve">Biedermann, Johann Gottlieb</t>
  </si>
  <si>
    <t xml:space="preserve">Pon Vd 3124, QK</t>
  </si>
  <si>
    <t xml:space="preserve">Frieden durch Gott
Frühling
Mars
Friedensherold
Ölzweig
Mars und Frieden küssen sich</t>
  </si>
  <si>
    <t xml:space="preserve">Friedensfest in Freiberg</t>
  </si>
  <si>
    <t xml:space="preserve">Kurfürstentum Sachsen
Herzogtum Schlesien
Franken
Hessen-Kassel
Westfalen</t>
  </si>
  <si>
    <t xml:space="preserve">auftretende Figuren:GermanienMarsVorsichtFriedeFreudeGlückverschiedene StändeSchauspiel aufgeführt von Schülern der Schule in Freiberg (wahrscheinlich Gymnasium)eingeteilt in drei Akte&amp;nbsp;</t>
  </si>
  <si>
    <t xml:space="preserve">http://digitale.bibliothek.uni-halle.de/vd18/image/view/2359689?w=1000</t>
  </si>
  <si>
    <t xml:space="preserve">Feierliche Rede, welche an dem hohen Geburts-Tag des durchlauchtigsten Fuersten und Herrn, Herrn Christian Friedrich Carl Alexander, Marggrafens zu Brandenburg-Onolzbach etc. etc. am 24. Febr. 1763 ... öffentlich abgeleget</t>
  </si>
  <si>
    <t xml:space="preserve">Vetter, Johann Jakob</t>
  </si>
  <si>
    <t xml:space="preserve">4 Diss. 3612,22 </t>
  </si>
  <si>
    <t xml:space="preserve">Frieden durch Gott
Friedensfürst
pax fovet artes [der Friede fördert die Künste]
edler Frieden
Fama (römische Personifikation)
Apollo
Bäume: Palme
goldenes Zeitalter
Eintracht 
holder Friede</t>
  </si>
  <si>
    <t xml:space="preserve">Katharina II., Russland, Zarin
Friedrich II., Preußen, König
</t>
  </si>
  <si>
    <t xml:space="preserve">Friedensfeier in Schwabach</t>
  </si>
  <si>
    <t xml:space="preserve">Königreich Preußen
Schweden</t>
  </si>
  <si>
    <t xml:space="preserve">Feyerliche Dankrede auf die wiederhergestellte Ruhe des bestürzten Deutschlandes,</t>
  </si>
  <si>
    <t xml:space="preserve">Sailer, Sebastian</t>
  </si>
  <si>
    <t xml:space="preserve">Res/2 Hom. 442,VIII,1</t>
  </si>
  <si>
    <t xml:space="preserve">Frieden durch Gott
Discordia (römische Personifikation)
Mars
Ruhe; Ripa: Quiete
Friedenssonne
Bellona (Enyo)
Ölzweig
Noahs Arche kommt auf dem Berg Ararat zur Ruhe
Schrecken des Krieges, Kriegsgreuel
post nubila phoebus [auf trübes Wetter folgt Sonnenschein]
Schreibfeder
Tintenfaß
pax vobis [Friede sei mit euch!]
die Auferstehung Christi
Samson zerbricht die Pfeiler; der Tempel Dagons stürzt ein und begräbt alle unter sich, die sich dort aufhalten
Amphion und Zethus errichten die Stadtmauern von Theben; Amphion hebt die Steine mit der Musik seiner Leier in die Höhe, Zethus mit seinen Händen
der Untergang Roms
Samson und der Eselskinnbacken (Richter 15:9-20)
David schleudert einen Stein gegen Goliaths Stirn
die Geschichte von P. Quintilius Varus
die Geschichte von Hannibal
die letzten Monate der Belagerung und der Fall Trojas
der Koloß von Rhodos (Weltwunder)</t>
  </si>
  <si>
    <t xml:space="preserve">
Friedrich II., Preußen, König
</t>
  </si>
  <si>
    <t xml:space="preserve">Kirchweihe in Dieterskirch</t>
  </si>
  <si>
    <t xml:space="preserve">Kurfürstentum Brandenburg
Kurfürstentum Sachsen
Österreich
Frankreich
Moskau
Hannover
Braunschweig
Kassel
Prag
Breslau
Dresden
Hochkirchen</t>
  </si>
  <si>
    <t xml:space="preserve">Sir 50, 22f</t>
  </si>
  <si>
    <t xml:space="preserve">Domenica in albis</t>
  </si>
  <si>
    <t xml:space="preserve">Dieterskirch (Uttenweiler)</t>
  </si>
  <si>
    <t xml:space="preserve">Reichsstift Obermarchtal</t>
  </si>
  <si>
    <t xml:space="preserve">Pfarrkirche, Dieterskirch (Uttenweiler)</t>
  </si>
  <si>
    <t xml:space="preserve">http://friedensbilder.gnm.de/sites/default/files/bsb10868506_00005.jpg</t>
  </si>
  <si>
    <t xml:space="preserve">Ode auf die Wiederkunft des Königs.</t>
  </si>
  <si>
    <t xml:space="preserve">74 in: Yf 6653 (1)</t>
  </si>
  <si>
    <t xml:space="preserve">grün
Lorbeerhain</t>
  </si>
  <si>
    <t xml:space="preserve">Identifikation "(Königin) Amalia"</t>
  </si>
  <si>
    <t xml:space="preserve">http://ngcs.staatsbibliothek-berlin.de/?action=metsImage&amp;format=jpg&amp;metsFile=PPN752406485&amp;divID=PHYS_0007&amp;width=1200</t>
  </si>
  <si>
    <t xml:space="preserve">Ode über Glückseligkeit des Friedens</t>
  </si>
  <si>
    <t xml:space="preserve">Bäßler, J. L.</t>
  </si>
  <si>
    <t xml:space="preserve">Res/Bavar. 5199 a (5)</t>
  </si>
  <si>
    <t xml:space="preserve">Gerechtigkeit, Justitia (Ripa: Giustitia divina), als eine der vier Kardinaltugenden
Lorbeerkranz
Frühling
ewig
Ruhe; Ripa: Quiete
Lichtmetaphorik
pax fovet artes [der Friede fördert die Künste]
grün
Überfluss
Wettermetaphorik
Frieden fördert Wissenschaft und Kunst
die Seraphim</t>
  </si>
  <si>
    <t xml:space="preserve">Öffentliche Redeübung an der Lateinschule in Memmingen</t>
  </si>
  <si>
    <t xml:space="preserve">Memmingen
Indien
Großbritannien
Deutschland
Kanada
Ladogasee</t>
  </si>
  <si>
    <t xml:space="preserve">Beschreibung KriegszustandEinzug des FriedensVorstellung von Friedenszeit------------------------------Siebenjähriger Krieg deutlich als Weltkrieg wahrgenommen--------------------------------S.34-39</t>
  </si>
  <si>
    <t xml:space="preserve">Gedicht zur schuldigen Dankbarkeit gegen den Gott geschenkten Frieden</t>
  </si>
  <si>
    <t xml:space="preserve">Friedenssehnsucht
Ruhe; Ripa: Quiete
Friedenssonne
Friedensfürst
pax fovet artes [der Friede fördert die Künste]
Aufschwung des Handels</t>
  </si>
  <si>
    <t xml:space="preserve">Europa
Memmingen
Zittau
Kostrzyn
Bad Colberg
Œwidnica
Celle
Dresden
Olomouc 
Prag
Breslau
Mähren
Franken
Kurfürstentum Sachsen
Hessen-Kassel</t>
  </si>
  <si>
    <t xml:space="preserve">Verweis darauf, das Memmingen von den Kriegsleiden verschont geblieben ist und andere Gebiete mehr Zerstörung, Hunger etc. erfahren habenVerweis auf die Universitäten Halle, Leipzig, Göttingen und Tübingen und den Stand der Wissenschaft in der KriegszeitS.60-63</t>
  </si>
  <si>
    <t xml:space="preserve">Ode auf den Frieden.</t>
  </si>
  <si>
    <t xml:space="preserve">Karrer, Georg</t>
  </si>
  <si>
    <t xml:space="preserve">Res/Bavar. 5199 a (7)</t>
  </si>
  <si>
    <t xml:space="preserve">Frieden durch Gott
Frühling
Michas Prophezeiung von den Schwertern, die in Pflugscharen, und von den Speeren, die in Winzermesser umgewandelt werden
Lichtmetaphorik
Ölzweig
grün
Aufschwung des Handels
Sicherheit
Überfluss
Hirtenmotiv
Frieden fördert Wissenschaft und Kunst</t>
  </si>
  <si>
    <t xml:space="preserve">Elbe</t>
  </si>
  <si>
    <t xml:space="preserve">Aufbau:Beschreibung KriegEinzug des FriedensBeschreibung Friedenszeit / Vorstellung von Frieden-----------------------------------S.68-72----------------------------------Verweis darauf, dass die Kunst in Zeiten des Krieges nicht vorhanden ist bzw. der Kunst nicht nachgegangen werden kann; die Kunst ist mit dem Frieden "geflohen"</t>
  </si>
  <si>
    <t xml:space="preserve">Moralisches Lob- und Dankgedicht auf den in Sachsen wiederhergestellten Frieden, den 15ten Februar 1763</t>
  </si>
  <si>
    <t xml:space="preserve">Triller, Daniel Wilhelm</t>
  </si>
  <si>
    <t xml:space="preserve">Pon Vd 1771 (19) (1)</t>
  </si>
  <si>
    <t xml:space="preserve">Frieden durch Gott
Ruhe; Ripa: Quiete
Michas Prophezeiung von den Schwertern, die in Pflugscharen, und von den Speeren, die in Winzermesser umgewandelt werden
teurer Frieden
Ölzweig
Janustempel
Aufschwung des Handels
Wettermetaphorik
Geräuschmetaphorik
Bienenschwarm
Frieden fördert Wissenschaft und Kunst</t>
  </si>
  <si>
    <t xml:space="preserve">Gesner, Johann Albrecht
Brendel, Johann Gottfried
Hebenstreit, Johann Christian
Hundertmark, Karl Friedrich
Walther, Augustin Friedrich
Rivinus, Augustus Quirinus</t>
  </si>
  <si>
    <t xml:space="preserve">Gedächtnistag der Wittenbergischen Belagerung</t>
  </si>
  <si>
    <t xml:space="preserve">Themse
Seine
Lahne
Leine
Main
Rhein
Kurfürstentum Sachsen</t>
  </si>
  <si>
    <t xml:space="preserve">Sen. Thy.</t>
  </si>
  <si>
    <t xml:space="preserve">Text verweist auf Ausmaß des Siebenjährigen Krieges --&amp;gt; Weltkrieg</t>
  </si>
  <si>
    <t xml:space="preserve">Ode auf den Frieden</t>
  </si>
  <si>
    <t xml:space="preserve">Schönaich, Christoph Otto von</t>
  </si>
  <si>
    <t xml:space="preserve">Hist.Germ.D.86</t>
  </si>
  <si>
    <t xml:space="preserve">Mars
Ruhe; Ripa: Quiete
Irene (Eirene)
Eintracht 
Frieden fördert Wissenschaft und Kunst
ruhende, lagernde Flüchtlinge</t>
  </si>
  <si>
    <t xml:space="preserve">Friedrichstag</t>
  </si>
  <si>
    <t xml:space="preserve">Kurfürstentum Sachsen
Meißen</t>
  </si>
  <si>
    <t xml:space="preserve">Der Text verweist auf ein Europa als Gesamtkonzept. Außerdem wird auf die Kampfhandlungen in Amerika angespielt (Stichwort: Weltkrieg)</t>
  </si>
  <si>
    <t xml:space="preserve">GND von Schönaich wird nicht übernommen https://portal.dnb.de/opac.htm?method=showFullRecord&amp;amp;currentResultId=christoph+and+otto+and+sch%C3%B6naich%26any%26persons&amp;amp;currentPosition=0Motiv Herold --&amp;gt; Friedensherold?</t>
  </si>
  <si>
    <t xml:space="preserve">http://friedensbilder.gnm.de/sites/default/files/Schönaich.tif.pdf</t>
  </si>
  <si>
    <t xml:space="preserve">Ode, worinnen an dem höchsterfreulichen Friedensfeste welches das Hochfürstl. Gymnasium zu Eisenach den 10. May 1763 feyerlich begieng die großen Vortheile des Friedens besungen</t>
  </si>
  <si>
    <t xml:space="preserve">Eisenach</t>
  </si>
  <si>
    <t xml:space="preserve">Schumacher, Karl Wilhelm</t>
  </si>
  <si>
    <t xml:space="preserve">Dd 957 (20)</t>
  </si>
  <si>
    <t xml:space="preserve">Frieden durch Gott
Gerechtigkeit, Justitia (Ripa: Giustitia divina), als eine der vier Kardinaltugenden
Frühling
Mars
Ruhe; Ripa: Quiete
Irene (Eirene)
Lichtmetaphorik
edler Frieden
Ölzweig
Friedenstempel
feiernde Volksmenge
Sicherheit
Frieden fördert Wissenschaft und Kunst
Aurora
Fruchtbarkeit</t>
  </si>
  <si>
    <t xml:space="preserve">
Arminius
Franz I., Heiliges Römisches Reich, Kaiser
Friedrich II., Preußen, König</t>
  </si>
  <si>
    <t xml:space="preserve">Friedensfest in Eisenach</t>
  </si>
  <si>
    <t xml:space="preserve">Österreich
Schweden
Herzogtum Schlesien
Königreich Ungarn
Kurfürstentum Sachsen
Frankreich
Hessen-Kassel
Breslau
Oder
Elbe
Spree</t>
  </si>
  <si>
    <t xml:space="preserve">Vermittlung von Frieden:"Die Weser hörts zuerst vom Meere,Rauscht früh zurück und sagst dem Heere,Das sich zu ihrem Schutz vereint;Zugleich erscheint der Grund der Freude,Ein froher Both im FriedenskleideSagt, Frankreich sey der Britten Freund."--&amp;gt; Aspekte zur Verkündigung (Bote) und außerdem zu den politischen Gegebenheiten!---------------------------------------------------Ferdinand von Braunschweigf-Wolfenbüttel wird mit Arminius und seinem Erfolg in der Varusschlacht gleichgesetzt / verglichenFrieden = Freundschaftsband zwischen August III. und Friedrich II.--------------------------------------------------Gliederung:Zeit vor dem Krieg beschriebenBeginn des Krieges, VerlaufEinzug des Friedens---&amp;gt; abgeänderte Form der Dreiteilung!-----------------------------------------------------Lob für die herrschenden Fürsten und ihre politischen Handlungen / Entscheidungen&amp;nbsp;</t>
  </si>
  <si>
    <t xml:space="preserve">Russe und Brite --&amp;gt; eintragen als Russland und Großbritannien?Morpheus --&amp;gt; genauerAdler --&amp;gt; kaiserlich?</t>
  </si>
  <si>
    <t xml:space="preserve">http://digitale.bibliothek.uni-halle.de/vd18/image/view/7679466?w=1000</t>
  </si>
  <si>
    <t xml:space="preserve">Patriotisches Vergnügen, bey dem Frieden</t>
  </si>
  <si>
    <t xml:space="preserve">Bussius, Heinrich August</t>
  </si>
  <si>
    <t xml:space="preserve">Hist.Sax.C.1094,misc.23</t>
  </si>
  <si>
    <t xml:space="preserve">Frieden durch Gott
Gerechtigkeit, Justitia (Ripa: Giustitia divina), als eine der vier Kardinaltugenden
Ruhe; Ripa: Quiete
güldner Frieden
Irene (Eirene)
Lichtmetaphorik
grün
Janustempel
Sicherheit
Wohlstand
Eintracht </t>
  </si>
  <si>
    <t xml:space="preserve">Idee Europa</t>
  </si>
  <si>
    <t xml:space="preserve">Bereits in der ersten Strophe, erster Vers Verweis auf Muse, die von „friedlichen Gebürgen“ herabkommen soll, „frohlockend mit rauschenden Flügeln.“ S.3&amp;nbsp;Janus verschließt den „blutigen Tempel“ S.3„Wie, wenn nach Blitz und Schlag noch Elemente zittern,Die Sonne durch dämmernde Mitternacht bricht;So sanfte strahlt, in dem uns Angst und Furcht durchschüttern,Des sehnlichen Friedens erwärmendes Licht.“ S.4&amp;nbsp;Der „schöpferische Lenz“ senkt sich über das Land S.7Die Menschen werden von Hunger befreit.&amp;nbsp;Ein „neuer Wohlstand“ kehrt ein S.6Die „kostbaren Früchte der Sicherheit“ bringt der Friede und „bedeckt mit Ueberfluß, Gerechtigkeit und Güte“ die Menschen S.7&amp;nbsp;</t>
  </si>
  <si>
    <t xml:space="preserve">http://digitale.bibliothek.uni-halle.de/vd18/image/view/12665262?w=1000</t>
  </si>
  <si>
    <t xml:space="preserve">Singgedicht, welches Tages nach dem Hocherfreulichen Friedensfeste den 22. März 1763. ... bey einer öffentlichen Rede, Herrn Carl August Janus, der schön. Wiss. und B. R. Beflissenen, aus Bauzen, die von einer Friedensode Herrn Heinrich Carl Gottlieb Walzens, des jüngern, aus Dresden, beyderseits Mitgl. der Gottschedischen Rednergesellschaft, abgelöset ward</t>
  </si>
  <si>
    <t xml:space="preserve">Hist.Sax.C.278,16</t>
  </si>
  <si>
    <t xml:space="preserve">Frieden durch Gott
Frühling
Mars
ewig
Irene (Eirene)
Bellona (Enyo)
edler Frieden</t>
  </si>
  <si>
    <t xml:space="preserve">Friedensfest in Leipzig</t>
  </si>
  <si>
    <t xml:space="preserve">Verweis auf "neue" WeltKrieg = Weltkrieg</t>
  </si>
  <si>
    <t xml:space="preserve">http://friedensbilder.gnm.de/sites/default/files/Gottsched.tif.pdf</t>
  </si>
  <si>
    <t xml:space="preserve">Singgedichte, welches bey der, zur Feyer des allgemeinen Friedens auf der Georg-Augustus-Universität, von Georg Christoph von Roepert, ... gehaltenen Rede, vor und nach derselben, abgesungen worden</t>
  </si>
  <si>
    <t xml:space="preserve">Röpert, Georg Christoph von</t>
  </si>
  <si>
    <t xml:space="preserve">4.A.3697,angeb.</t>
  </si>
  <si>
    <t xml:space="preserve">Frieden durch politische Akteure
Mars
Ruhe; Ripa: Quiete</t>
  </si>
  <si>
    <t xml:space="preserve">
Sophie Dorothea, Preußen, Königin</t>
  </si>
  <si>
    <t xml:space="preserve">Friedensfest in Göttingen</t>
  </si>
  <si>
    <t xml:space="preserve">London
Indien</t>
  </si>
  <si>
    <t xml:space="preserve">Idee EuropaLob an König</t>
  </si>
  <si>
    <t xml:space="preserve">GND-Verknüpfung zu Röpert wird nicht genommen: https://portal.dnb.de/opac.htm?query=Georg+Christoph+von+R%C3%B6pert&amp;amp;method=simpleSearch&amp;amp;cqlMode=true</t>
  </si>
  <si>
    <t xml:space="preserve">http://friedensbilder.gnm.de/sites/default/files/Röpert.tif-1.pdf</t>
  </si>
  <si>
    <t xml:space="preserve">Vom Kriege und Frieden handelte an dem Dankfeste, welches die amelungsbornsche Klosterschule zu Holzmünden, zum Preise Gottes für den gnädigst geschenkten Frieden</t>
  </si>
  <si>
    <t xml:space="preserve">Richter, Friedrich-Wilhelm</t>
  </si>
  <si>
    <t xml:space="preserve">M: QuN 278.2 (5)</t>
  </si>
  <si>
    <t xml:space="preserve">Frieden durch Gott
Gerechtigkeit, Justitia (Ripa: Giustitia divina), als eine der vier Kardinaltugenden
Frieden durch politische Akteure
Frühling
Ruhe; Ripa: Quiete
Früchte des Friedens
güldner Frieden
Michas Prophezeiung von den Schwertern, die in Pflugscharen, und von den Speeren, die in Winzermesser umgewandelt werden
Bienenstock
Sicherheit
Überfluss
Wettermetaphorik
Hirtenmotiv
Wohlstand
Frieden fördert Wissenschaft und Kunst</t>
  </si>
  <si>
    <t xml:space="preserve">Dankfest der Klosterschule Holzminden</t>
  </si>
  <si>
    <t xml:space="preserve">Stade
Rhein
Main
Weser
Leine
Aller
Elbe
Krefeld
Korbach
Warburg
Hamm</t>
  </si>
  <si>
    <t xml:space="preserve">- Der Text geht auf auf den Konflikt zwischen Frankreich und England in Übersee ein.&amp;nbsp;- Gliederung:Kriegsbeschreibung (Beschreibung Kriegsschauplätze und Ereignisse)FriedenssehnsuchtEinzug des Frieden</t>
  </si>
  <si>
    <t xml:space="preserve">http://friedensbilder.gnm.de/sites/default/files/titelblatt_4.tif</t>
  </si>
  <si>
    <t xml:space="preserve">Von dem Monarchen unseres Landes, als einem Fürbilde seiner Unterthanen an dem angestellten Friedens-Feste redete</t>
  </si>
  <si>
    <t xml:space="preserve">Barthold, Samuel Traugott</t>
  </si>
  <si>
    <t xml:space="preserve">Hist.Sax.C.1110.m</t>
  </si>
  <si>
    <t xml:space="preserve">Frieden durch Gott
Friedenssehnsucht
Früchte des Friedens</t>
  </si>
  <si>
    <t xml:space="preserve">Friedensfest in Röcknitz</t>
  </si>
  <si>
    <t xml:space="preserve">Lob auf August III.&amp;nbsp;</t>
  </si>
  <si>
    <t xml:space="preserve">http://friedensbilder.gnm.de/sites/default/files/Barthold.tif-1.pdf</t>
  </si>
  <si>
    <t xml:space="preserve">Ode an das Vaterland am Friedensfeste den 21. März des 1763. Jahrs</t>
  </si>
  <si>
    <t xml:space="preserve">Neumann, Daniel</t>
  </si>
  <si>
    <t xml:space="preserve">79 in: Yf 6653</t>
  </si>
  <si>
    <t xml:space="preserve">Frieden durch Gott
güldner Frieden
grün
Wettermetaphorik</t>
  </si>
  <si>
    <t xml:space="preserve">Friedensfest in Hainewalde</t>
  </si>
  <si>
    <t xml:space="preserve">Zittau
Dresden
Wittenberg
Lausitz</t>
  </si>
  <si>
    <t xml:space="preserve">im Text werden alle Kampfhandlungen beschrieben, die in Sachsen während des Siebenjährigen Krieges stattfandenGliederung:KriegFriedenssehnsucht / Anrufung GottesEinzug Frieden / Huldigung Land Sachsen--&amp;gt; Dreiteilung</t>
  </si>
  <si>
    <t xml:space="preserve">http://friedensbilder.gnm.de/sites/default/files/Neumann.tif</t>
  </si>
  <si>
    <t xml:space="preserve">Der Friede</t>
  </si>
  <si>
    <t xml:space="preserve">Cronegk, Johann Friedrich von</t>
  </si>
  <si>
    <t xml:space="preserve">M: Lo 984:2 (1)</t>
  </si>
  <si>
    <t xml:space="preserve">Frieden durch Gott
Frühling
Michas Prophezeiung von den Schwertern, die in Pflugscharen, und von den Speeren, die in Winzermesser umgewandelt werden
goldenes Zeitalter
Geräuschmetaphorik</t>
  </si>
  <si>
    <t xml:space="preserve">Rhein</t>
  </si>
  <si>
    <t xml:space="preserve">Text verurteilt Kampfhandlungen</t>
  </si>
  <si>
    <t xml:space="preserve">Ceres Sohn?</t>
  </si>
  <si>
    <t xml:space="preserve">Verlassene Iustitia</t>
  </si>
  <si>
    <t xml:space="preserve">IH 572</t>
  </si>
  <si>
    <t xml:space="preserve">Gerechtigkeit, Justitia (Ripa: Giustitia divina), als eine der vier Kardinaltugenden
Cornucopia, Füllhorn</t>
  </si>
  <si>
    <t xml:space="preserve">Niedersachsen</t>
  </si>
  <si>
    <t xml:space="preserve">nach Harms könnte der Text von Schottelius sein--------------------------------------------------------------------die Folgen von Krieg und Frieden werden antithetisch gegenübergestellt, ein "armer" Frieden ist viel mehr wert als ein "reicher" Sieg (Hauptaussage)-----------------------------------------------------------------Datierung auf 1642 würde auf den Frieden von Goslar deuten&amp;nbsp;</t>
  </si>
  <si>
    <t xml:space="preserve">Pax Nobile Heroum</t>
  </si>
  <si>
    <t xml:space="preserve">nach 1632</t>
  </si>
  <si>
    <t xml:space="preserve">HB 13601, Kapsel 1314</t>
  </si>
  <si>
    <t xml:space="preserve">Krönung mit einem Lorbeerkranz</t>
  </si>
  <si>
    <t xml:space="preserve">http://friedensbilder.gnm.de/sites/default/files/HB13601_01.tif</t>
  </si>
  <si>
    <t xml:space="preserve">Reimerklärung des gewöhnlichen Friedensgemähldes,</t>
  </si>
  <si>
    <t xml:space="preserve">Scheller, August
Rugendas, Jeremias Gottlob</t>
  </si>
  <si>
    <t xml:space="preserve">Zeichner
Stecher</t>
  </si>
  <si>
    <t xml:space="preserve">HB 6717, Kapsel 1249</t>
  </si>
  <si>
    <t xml:space="preserve">Olivenzweig 
Regenbogen
Palmzweig
Engel als Überbringer der Friedensbotschaft
Bürger(liche)
Altar
der Name Gottes in der jüdischen Religion
Girlanden, Blumengewinde (Ornament)
allegorische oder symbolische Darstellung von Städten (mit NAMEN der Stadt)
Kind(er) mit anderen Familienmitgliedern
Weihrauchgefäß
Kelch mit Hostie(n)</t>
  </si>
  <si>
    <t xml:space="preserve">Augsburger Hohes Friedensfest</t>
  </si>
  <si>
    <t xml:space="preserve">Augsburg
Osnabrück
Schloss Hubertusburg</t>
  </si>
  <si>
    <t xml:space="preserve">Stetten
Weisen
Sulzer</t>
  </si>
  <si>
    <t xml:space="preserve">Ps 102,19</t>
  </si>
  <si>
    <t xml:space="preserve">http://friedensbilder.gnm.de/sites/default/files/HB6717_.tif</t>
  </si>
  <si>
    <t xml:space="preserve">Die an den Mars Abentheuerlich-verkuppelte Schöne Irene </t>
  </si>
  <si>
    <t xml:space="preserve"> AB 175957</t>
  </si>
  <si>
    <t xml:space="preserve">Olivenzweig 
Palmzweig
Mars
Venus
Irene (Eirene)
Bellona (Enyo)
Friedensband
Hochzeit zwischen Mars und Irene</t>
  </si>
  <si>
    <t xml:space="preserve">Karl Thomas, Lothringen, Prinz
Conti, François Louis de
Eugenius, Flavius
Avaux, Jean A. d'
Karl I., Heiliges Römisches Reich, Kaiser
Ludwig XIV., Frankreich, König</t>
  </si>
  <si>
    <t xml:space="preserve">England
Frankreich
Spanien
Venedig
Rom
Parma
Modena
Turin
Mantua
Nördliche Niederlande
Mailand</t>
  </si>
  <si>
    <t xml:space="preserve">Verfasser hat nur mit Initialien unterschrieben (S.H.S.)---------------------------------------------------------------------------Verweis auf Frieden von Rijswijk-------------------------------------------------------------------------"Ludewig beschließt das seltne Band des Friedens mit dem Krieg!" --&amp;gt; Verweis auf Kriegserklärungen an Frankreich? (04.05. Kriegserklärung Englands, am 08.05. von der Niederlande, am 15.05. HRR, 16.05. Portugal)</t>
  </si>
  <si>
    <t xml:space="preserve">Prinz Wallis?</t>
  </si>
  <si>
    <t xml:space="preserve">http://vd18.de/de-ulbsa-vd18/image/view/6986645?w=1304</t>
  </si>
  <si>
    <t xml:space="preserve">Uber den Alt-Ranstädtischen Frieden</t>
  </si>
  <si>
    <t xml:space="preserve">Hunold, Christian Friedrich</t>
  </si>
  <si>
    <t xml:space="preserve">H: P 1676ii.8° Helmst. (3) (1)</t>
  </si>
  <si>
    <t xml:space="preserve">http://friedensbilder.gnm.de/sites/default/files/Hunold.jpg</t>
  </si>
  <si>
    <t xml:space="preserve">Schertzgedicht, Die Früchte deß Friedens Vorstellent.</t>
  </si>
  <si>
    <t xml:space="preserve">Fürst, Paul
Monogrammist IFFB</t>
  </si>
  <si>
    <t xml:space="preserve">Verleger
Stecher</t>
  </si>
  <si>
    <t xml:space="preserve">HB 15054, Kapsel 1220</t>
  </si>
  <si>
    <t xml:space="preserve">pflügen
befestigte Stadt
Herde, Schafherde, Rinderherde
sogenannte mütterliche Fürsorge, Entlausung
Rausch, (Be-)Trunkenheit
Kriegsversehrter
Almosen geben; Kollekte
urinieren
Küche
Rüstung, Panzer
der dienstfreie Soldat
Kleidung waschen
(Brat-, Grill-)Spieß
Hühnerstall</t>
  </si>
  <si>
    <t xml:space="preserve">http://friedensbilder.gnm.de/sites/default/files/75_nor_2_172_1.tif
http://friedensbilder.gnm.de/sites/default/files/HB15054_01.tif</t>
  </si>
  <si>
    <t xml:space="preserve">Auf den Frieden</t>
  </si>
  <si>
    <t xml:space="preserve">Uz, Johann Peter</t>
  </si>
  <si>
    <t xml:space="preserve">P.o.germ. 1544-1 (1)</t>
  </si>
  <si>
    <t xml:space="preserve">Frühling
Mars
holder Friede</t>
  </si>
  <si>
    <t xml:space="preserve">Kritik an den Fürsten?EInzug des Friedens bei gleichzeitiger Schilderung der Kriegsfolgen beschrieben</t>
  </si>
  <si>
    <t xml:space="preserve">„Deinen Pfad, wo du gegangen,&amp;nbsp;Zeichnet das sanfte Licht“&amp;nbsp;&amp;nbsp;„Der (Tyrann) um seine RiesengliederDonnerndes Gewölke zog,Und mit schröcklcihem Gefieder&amp;nbsp;Zwischen Erd und Himmel flog […]“&amp;nbsp;</t>
  </si>
  <si>
    <t xml:space="preserve">Der deutsche Friede</t>
  </si>
  <si>
    <t xml:space="preserve">Logau, Friedrich von</t>
  </si>
  <si>
    <t xml:space="preserve">GE 44-0110:113 (1)</t>
  </si>
  <si>
    <t xml:space="preserve">Friedenssehnsucht</t>
  </si>
  <si>
    <t xml:space="preserve">Schweden</t>
  </si>
  <si>
    <t xml:space="preserve">Der deutsche Friede&amp;nbsp;Was kostet unser Fried? O, wie viel Zeit und Jahre!Was kostet unser Fried? O, wie viel graue Haare!Was kostet unser Fried? O, wie viel Ströme Blut!Was kostet unser Fried? O, wie viel Tonnen Gut!Ergetzt er auch dafür und lohnt so viel veröden?Ja; wem? Frag Echo drumm; wem meint sie wohl? [Echo.] den Schweden.</t>
  </si>
  <si>
    <t xml:space="preserve">Die schöne Müllerin-Stimme und friedenreiches Freuden-Lied</t>
  </si>
  <si>
    <t xml:space="preserve">um 1635</t>
  </si>
  <si>
    <t xml:space="preserve">GE 57-0370:1 (1)</t>
  </si>
  <si>
    <t xml:space="preserve">Frieden durch Gott
güldner Frieden
Friedensfürst
Friedensschatz
Landwirtschaft (Ackerbau, Viehzucht, Gartenbau, Blumenzucht etc.)
Aufschwung des Handels
Frieden fördert Wissenschaft und Kunst
Fruchtbarkeit</t>
  </si>
  <si>
    <t xml:space="preserve">Hochzeit von Christian Müller (Eilenburg)</t>
  </si>
  <si>
    <t xml:space="preserve">http://friedensbilder.gnm.de/sites/default/files/Martin Rinckart 1985 - Die schöne Müllerin-Stimme und friedenreiches.pdf</t>
  </si>
  <si>
    <t xml:space="preserve">Friede und Krieg</t>
  </si>
  <si>
    <t xml:space="preserve">GE 44-0110:113 (2)</t>
  </si>
  <si>
    <t xml:space="preserve">Epigramm</t>
  </si>
  <si>
    <t xml:space="preserve">Friede und Krieg&amp;nbsp;Ein Krieg ist köstlich gut, der auff den Frieden dringt;Ein Fried ist schändlich arg, der neues kriegen bringt.</t>
  </si>
  <si>
    <t xml:space="preserve">Friedens-Hindernüß</t>
  </si>
  <si>
    <t xml:space="preserve">GE 44-0110:113 (3)</t>
  </si>
  <si>
    <t xml:space="preserve">Frieden-Hindernüß&amp;nbsp;Ey, es wird bald Friede seyn; freue dich, du deutscher Man!Miß-vertraun und Eigen-nutz, ein Paar Wörtlein, stehn nur an.</t>
  </si>
  <si>
    <t xml:space="preserve">Text lässt vermuten, dass die Friedensverhandlungen entweder bevor standen oder bereits im Gang waren</t>
  </si>
  <si>
    <t xml:space="preserve">S: Töpfer 66:9 (1)</t>
  </si>
  <si>
    <t xml:space="preserve">Frieden durch Gott
ewig
Friedenssehnsucht</t>
  </si>
  <si>
    <t xml:space="preserve">Friedenslied&amp;nbsp;Nun, so bist du endlich kommen,O du langgewünschter Tag,Der uns alles Leid benommenUnd geendet unsre Plag'!Tausend Seelen mit VerlangenHofften tausend Tag' auf dich.Nun du uns bist aufgegangen,Enden alle Nächte sich.&amp;nbsp;Theurer Tag, der Tage Sonne,Zeitenkrone, Freund der Welt,Feind der Unruh', Länderwonne,Du durchstrahlst der Erden Zelt!Und es werden treue SeelenVon dir heute fangen anJahre neuer Ruh' zu zählen,Die uns hoch beglücken kann.Du machst unsre Zeiten lachen,Alles Weinen geht zu Grab;Treue, Freud' und Fried' erwachen,Weil die Waffen ziehen ab.Mache fest das Band der Liebe,Das nicht reiß' in Ewigkeit!Gott, uns stäten Frieden giebeNach dem langen Kriegesleid!&amp;nbsp;Laß ihn immer grünend bleiben,Diesen neuen Friedenszweig,Laß ihn Blüth' und Wurzeln treiben,Daß er uns viel Früchte zeig'!Unsre Schuld mit Gnad' anschaue,Daß die Axt in deiner HandIhn im Zorn uns nicht abhaue,Und der Streit ersteh' im Land!</t>
  </si>
  <si>
    <t xml:space="preserve">„Laß ihn immer grünend bleibenDiesen neuen FriedenszweigLaß ihn Blüth´und Wurzeln treiben,&amp;nbsp;Daß er uns viel Früchte zeig´!“&amp;nbsp;Friede durch Gott gegebenAnmerkung in der Überlieferung, dass mehrere Strophen fehlen</t>
  </si>
  <si>
    <t xml:space="preserve">http://friedensbilder.gnm.de/sites/default/files/00000131.jpg
http://friedensbilder.gnm.de/sites/default/files/00000130.jpg</t>
  </si>
  <si>
    <t xml:space="preserve">Gewaffneter Friede</t>
  </si>
  <si>
    <t xml:space="preserve">GE 57-0370:1 (2)</t>
  </si>
  <si>
    <t xml:space="preserve">Gewaffneter FriedeKrieg hat den Harnisch weg gelegt, der Friede zeucht ihn an;Wir wissen, was der Krieg verübt; wer weiß, was Friede kann?</t>
  </si>
  <si>
    <t xml:space="preserve">Skepsis gegenüber Frieden</t>
  </si>
  <si>
    <t xml:space="preserve">http://friedensbilder.gnm.de/sites/default/files/Friedrich von Logau 1985 - Gewaffneter Friede.pdf</t>
  </si>
  <si>
    <t xml:space="preserve">Schraubmedaille auf den Frieden von Hubertusburg, Vorderseite </t>
  </si>
  <si>
    <t xml:space="preserve">Med 8059</t>
  </si>
  <si>
    <t xml:space="preserve">
Friedrich II., Preußen, König
Franz I., Heiliges Römisches Reich, Kaiser</t>
  </si>
  <si>
    <t xml:space="preserve">http://friedensbilder.gnm.de/sites/default/files/Med8059_vs.tif
http://friedensbilder.gnm.de/sites/default/files/Med8059_rs.tif
http://friedensbilder.gnm.de/sites/default/files/Med8059_Papiereinlagen.tif</t>
  </si>
  <si>
    <t xml:space="preserve">Schraubmedaille auf den Frieden von Hubertusburg, Rückseite</t>
  </si>
  <si>
    <t xml:space="preserve">Pax (römische Personifikation)
Olivenzweig 
Händereichen als Symbol für den Abschluss eines Vertrages
Palmzweig
Säule als ein Symbol für ein sicheres Fundament; Festigkeit
Germania
das Auge Gottes, Dreieck mit Auge als Symbol für Gottvater
Strahlen, die von Personen oder Dingen ausgehen</t>
  </si>
  <si>
    <t xml:space="preserve">Schraubmedaille auf den Frieden von Hubertusburg, Papiereinlagen </t>
  </si>
  <si>
    <t xml:space="preserve">Langenbucher, Jacob
Eichler, C.
</t>
  </si>
  <si>
    <t xml:space="preserve">Verleger
Zeichner
Stecher</t>
  </si>
  <si>
    <t xml:space="preserve">Olivenzweig 
Regenbogen
Zerbrochene Waffen/ Waffen am Boden
Lorbeerkranz
Friedenssonne
pax fovet artes [der Friede fördert die Künste]
Personifikation einer Stadt, Stadtpatron(in)
Engel als Überbringer der Friedensbotschaft
Segnungen des Friedens
Handelsschiffahrt, Seehandel
spezifische Darstellungsformen, allegorische Darstellungsformen Neptuns; Neptun als Schutzgottheit
Dreizack (Attribute Neptuns)</t>
  </si>
  <si>
    <t xml:space="preserve">Siebenjähriger Krieg
Friedensvertrag von Hubertusburg
Präliminarfrieden von Fontainebleau 
Beitritt von London zum Präliminarfrieden 1762
Friedensvertrag von St. Petersburg
Friedensvertrag von Paris </t>
  </si>
  <si>
    <t xml:space="preserve">Frankreich
Großbritannien
Spanien
Portugal</t>
  </si>
  <si>
    <t xml:space="preserve">Schloss Fontainebleau
Schloss Hubertusburg
Augsburg</t>
  </si>
  <si>
    <t xml:space="preserve">Herrlicher Friede und sehr grosse Freude Im heiligen Römischen Reiche und Königreiche Schweden.</t>
  </si>
  <si>
    <t xml:space="preserve">Ronneburg</t>
  </si>
  <si>
    <t xml:space="preserve">Wernick, Philipp</t>
  </si>
  <si>
    <t xml:space="preserve">LP P 8° III, 00019 (02)</t>
  </si>
  <si>
    <t xml:space="preserve">Confessio Augustana, Augsburger Konfession
Eintracht (Concordia) als eine der sieben Gaben der Seele
Musikinstrument als Verkündigungswerkzeug (Posaune)
Segnungen des Friedens
Friedensvertrag von Passau
Friedensbote</t>
  </si>
  <si>
    <t xml:space="preserve">I Petr 1,3
Lk 1,14
Dtn 18,30
Gen 13,8
Ps 144
I Reg 4,25</t>
  </si>
  <si>
    <t xml:space="preserve">Ps 133</t>
  </si>
  <si>
    <t xml:space="preserve">Friedrich Wilhelm II., Sachsen-Altenburg, Herzog</t>
  </si>
  <si>
    <t xml:space="preserve">Tag Eugenii</t>
  </si>
  <si>
    <t xml:space="preserve">Herzogtum Sachsen-Altenburg</t>
  </si>
  <si>
    <t xml:space="preserve">Stadtkirche St. Marien, Ronneburg</t>
  </si>
  <si>
    <t xml:space="preserve">zweite Predigt nach Abschluss der Verträge von Münster und Osnabrück, Bezug auf erste Predigt (--&amp;gt; Wernick, Friede auff Erden,&amp;nbsp;Pon Vc 4553, QK)&amp;nbsp;Jetzt kommen laufend Boten und sagen Herrlicher Friede und Große Freude im Deutschland und Königreich Schweden&amp;nbsp;Predigt über Psalm 133 1, Siehe wie fein und lieblich ists, das Brüder einträchtig beieinander wohnen.Einordnung in historische Friedensschlüsse Interim etc, Ansätze zu historisch-kritischer Exegese des Psalms,&amp;nbsp;Ruhm des Friedens: Der Anfang des Friedens muss von den hohen Potentaten herkommen, fließt als Himmels-Tau in den Hausstand, da der Hausvater in all seinem Tun die Lieblichkeit des Friedens empfindet. Lieblich Untertanen im Frieden mit Obrigkeit, Arbeit und Alltag&amp;nbsp;Utilitas des Friedens: reine Predigt, gerechte Regierung, sicheres Leben und Arbeiten, Freude,&amp;nbsp;Gegenüberstellung mit Krieg, im Krieg Millionen Tote, Gewalt, Plünderung, kein Kind des Jahres 1633 hat überlebt, Friede unter bona externa summum bonum, Widerlegung der Fridhessigen, Friedenskaiser Konstantin, Karl d.Gr., Rudolph I, Ferdinand Passau 1552, schwedische Könige, schließlich „hochgewünschter Friede im HRR und Schweden&amp;nbsp; Anno 1648“Friede kommt von Gott und ist eine Buß-Posaune, Freuden-Posaune und Gnaden-Posaune.</t>
  </si>
  <si>
    <t xml:space="preserve">http://friedensbilder.gnm.de/sites/default/files/1628c06b6d3-2_Seite_2.jpg</t>
  </si>
  <si>
    <t xml:space="preserve">Schwedschen Fewerwerks. Anno 1650.</t>
  </si>
  <si>
    <t xml:space="preserve">HB 1675, Kapsel 1219a</t>
  </si>
  <si>
    <t xml:space="preserve">kultisches Mahl, Festmahl, Bankett, Gastmahl
Freudenfeuer, Feuerwerk
Herkules als Personifikation der Tugend
Turnier (mittelalterliches Kampfspiel)
Drache</t>
  </si>
  <si>
    <t xml:space="preserve">
Karl Gustav X., Schweden, König</t>
  </si>
  <si>
    <t xml:space="preserve">Schwedisches Feuerwerk am 5. Juni 1650 </t>
  </si>
  <si>
    <t xml:space="preserve">http://friedensbilder.gnm.de/sites/default/files/HB1675_01_0.tif</t>
  </si>
  <si>
    <t xml:space="preserve">Kriegstränen</t>
  </si>
  <si>
    <t xml:space="preserve">Birken, Sigmund von
Klaj, Johann</t>
  </si>
  <si>
    <t xml:space="preserve">GE 57-0370:1 (3)</t>
  </si>
  <si>
    <t xml:space="preserve">Mars
grün
Eintracht </t>
  </si>
  <si>
    <t xml:space="preserve">Veröffentlichung unter Pegnesischen Blumenorden</t>
  </si>
  <si>
    <t xml:space="preserve">http://friedensbilder.gnm.de/sites/default/files/Birken, Klaj 1985 - Kriegstränen.pdf</t>
  </si>
  <si>
    <t xml:space="preserve">Lob-und Danklied für den Frieden</t>
  </si>
  <si>
    <t xml:space="preserve">Yc 7582-15 (1)</t>
  </si>
  <si>
    <t xml:space="preserve">Frieden durch Gott
ewig
edler Frieden</t>
  </si>
  <si>
    <t xml:space="preserve">Teutschland</t>
  </si>
  <si>
    <t xml:space="preserve">GE 57-0370:1 (4)</t>
  </si>
  <si>
    <t xml:space="preserve">Frieden durch Gott
Frieden durch politische Akteure
Friedenssehnsucht
Lichtmetaphorik
Sicherheit
Friedensstern</t>
  </si>
  <si>
    <t xml:space="preserve">Potentaten werden angesprochen, jedoch nicht namentlich genanntGliederung:Darstellung KriegFriedenswunschEinzug des Friedens / Vorstellungen Friedenszeit</t>
  </si>
  <si>
    <t xml:space="preserve">http://friedensbilder.gnm.de/sites/default/files/Klaj 1985 - Teutschland.pdf</t>
  </si>
  <si>
    <t xml:space="preserve">Traurgesang über verlornen Frieden</t>
  </si>
  <si>
    <t xml:space="preserve">Zürich</t>
  </si>
  <si>
    <t xml:space="preserve">Darstellung Kriegszeit als Gegensatz zu Frieden</t>
  </si>
  <si>
    <t xml:space="preserve">Uber die IV. Bitte, um Friede</t>
  </si>
  <si>
    <t xml:space="preserve">zwischen 1618 und 1645</t>
  </si>
  <si>
    <t xml:space="preserve">Ziegenspeck, Michael</t>
  </si>
  <si>
    <t xml:space="preserve">GE 57-0370:1 (5)</t>
  </si>
  <si>
    <t xml:space="preserve">Frieden durch Gott
Friedenssehnsucht</t>
  </si>
  <si>
    <t xml:space="preserve">vor allem Grausamkeit des Krieges beschrieben</t>
  </si>
  <si>
    <t xml:space="preserve">http://friedensbilder.gnm.de/sites/default/files/Michael Ziegenspeck 1985 - Uber die IV.pdf</t>
  </si>
  <si>
    <t xml:space="preserve">Bona Nova de PACE:</t>
  </si>
  <si>
    <t xml:space="preserve">Wagner, Tobias</t>
  </si>
  <si>
    <t xml:space="preserve">Vahrenbilder, Johann Cunrad</t>
  </si>
  <si>
    <t xml:space="preserve">Ulm</t>
  </si>
  <si>
    <t xml:space="preserve">Friedensvertragsschluss
Dankfest</t>
  </si>
  <si>
    <t xml:space="preserve">4 Th Pr 1001</t>
  </si>
  <si>
    <t xml:space="preserve">Augustus schließt die Tore des Janustempels; eventuell bringt er vor dem Tempel Opfer dar
die Geschichte von Numa Pompilius</t>
  </si>
  <si>
    <t xml:space="preserve">Dankfest im Herzogtum Württemberg anlässlich des Friedens von Osnabrück</t>
  </si>
  <si>
    <t xml:space="preserve">Jes 12</t>
  </si>
  <si>
    <t xml:space="preserve">Esslingen</t>
  </si>
  <si>
    <t xml:space="preserve">Reichsstadt Esslingen
Herzogtum Württemberg</t>
  </si>
  <si>
    <t xml:space="preserve">Predigt ab S. 15 beginnt mit Numa Pompilius und dem Tempel des Janus und wendet sich scharf dagegen: Nicht der Aftergott Janus, sonder der Herr im Himmel ist der Schöpfer des Friedens, die Tore seines Tempels sollen für den Frieden geöffnet werden.</t>
  </si>
  <si>
    <t xml:space="preserve">http://friedensbilder.gnm.de/sites/default/files/23_307361G_001,800,600.gif
http://friedensbilder.gnm.de/sites/default/files/4 Th Pr 1001.jpg</t>
  </si>
  <si>
    <t xml:space="preserve">Seuffzer nach dem Guldinen Friden /</t>
  </si>
  <si>
    <t xml:space="preserve">Heyden, Jakob van der</t>
  </si>
  <si>
    <t xml:space="preserve">HB 692, Kapsel 1220</t>
  </si>
  <si>
    <t xml:space="preserve">aufgeschlagenes Buch (Bibel)
die Leidenswerkzeuge und die Wunden Christi
verstümmelte Person
Geistliche, die einer Regel unterliegen: z.B. Jesuiten, Redemptoristen
ein oder mehrere Engel fangen das Blut Christi in einem oder mehreren Kelch(en) auf
Schwert umwickelt mit Olivenzweig [Rigorem clementia temperet]</t>
  </si>
  <si>
    <t xml:space="preserve">Innozenz X., Papst
Karl IV., Lothringen, Herzog
Rákóczi, Georg II., Siebenbürgen, Fürst
Anselm Casimir, Mainz, Erzbischof
Oxenstierna, Axel
Oranje-Nassau, Frederik Hendrik van
Wilhelm V., Hessen-Kassel, Landgraf
Friedrich Wilhelm, Brandenburg, Kurfürst
Ludwig XIV., Frankreich, König
Maximilian I., Bayern, Kurfürst</t>
  </si>
  <si>
    <t xml:space="preserve">Dreißigjähriger Krieg
Friedensvertrag von Prag</t>
  </si>
  <si>
    <t xml:space="preserve">http://daten.digitale-sammlungen.de/~db/0009/bsb00099481/images/bsb00099481_00001.jpg
http://friedensbilder.gnm.de/sites/default/files/HB692.tif</t>
  </si>
  <si>
    <t xml:space="preserve">Vermeinter Friede</t>
  </si>
  <si>
    <t xml:space="preserve">GE 57-0370:1 (6)</t>
  </si>
  <si>
    <t xml:space="preserve">Sicherheit</t>
  </si>
  <si>
    <t xml:space="preserve">Vermeinter FriedeWie sicher sind wir doch, als wann wir Frieden hätten!Wir gehen in vollem Sprung und unser Heil in Ketten.</t>
  </si>
  <si>
    <t xml:space="preserve">http://friedensbilder.gnm.de/sites/default/files/Friedrich von Logau 1985 - Vermeinter Friede.pdf</t>
  </si>
  <si>
    <t xml:space="preserve">Von meinen verlornen Reimen oder Getichten</t>
  </si>
  <si>
    <t xml:space="preserve">GE 44-0110:113 (4)</t>
  </si>
  <si>
    <t xml:space="preserve">Mars
Venus</t>
  </si>
  <si>
    <t xml:space="preserve">Von meinen verlornen Reimen oder GetichtenNun der Frieden über KriegEndlich hat erkriegt den Sieg,Pfleg ich gleichwol nachzudencken,Wie mich pflegte Krig zu kräncken.Was er brachte für Beschwer,Dient zu sagen, hier nicht her;Was in meiner Jugend MäyenVon der Venus KindeleyenIch gezeichnet auff Papier,Dieses auch entführt er mir.O, ich wolt ihm wol verzeihen,Wann bey diesen LappereyenDie gepächte, krumme HandFerner sich hätt abgewand!Aber doch es wird nicht funden,Was die Wölffe vor verschlunden.Hat dir Mars nun was geweist,Venus, wie ich dich gepreist,So behalts, kan dichs vergnügen;Aber mir wils nimmer tügen;Was dem Mars kam in die Hand,Hält den Fluch gantz unverwandt.</t>
  </si>
  <si>
    <t xml:space="preserve">Das von süsser Friedens-Ruh schlaffend/ und über heuntigen Welt- und Kriegs-Lauff Träumende Teutschland, Text </t>
  </si>
  <si>
    <t xml:space="preserve">Einbl. YA 11020 m</t>
  </si>
  <si>
    <t xml:space="preserve">Gerechtigkeit und Friede werden sich küssen (Buch der Psalmen)
Ruhe; Ripa: Quiete
Kaiserlicher Adler
schwedischer Löwe</t>
  </si>
  <si>
    <t xml:space="preserve">Iber
Maas
Themse
Donau
Elbe
Rhein</t>
  </si>
  <si>
    <t xml:space="preserve">bezogen auf den Frieden von Nimwegen (05.02.1679 Vertrag zwischen Frankreich, Schweden, HRR)</t>
  </si>
  <si>
    <t xml:space="preserve">https://www.gbv.de/durl/555ab1f6-f5a7-4666-87b2-af89fbb08b51?width=0</t>
  </si>
  <si>
    <t xml:space="preserve">Steckenreiterklippe auf den Nürnberger Friedensexekutionskongress, Vorderseite</t>
  </si>
  <si>
    <t xml:space="preserve">Med Merkel 1.3.34</t>
  </si>
  <si>
    <t xml:space="preserve">http://friedensbilder.gnm.de/sites/default/files/Med Merkel1.3.34_1.tif
http://friedensbilder.gnm.de/sites/default/files/Med Merkel1.3.34_2.tif</t>
  </si>
  <si>
    <t xml:space="preserve">Steckenreiterklippe auf den Nürnberger Friedensexekutionskongress, Rückseite</t>
  </si>
  <si>
    <t xml:space="preserve">Steckenpferd (Spielzeug)
Kinderspiele</t>
  </si>
  <si>
    <t xml:space="preserve">Der Janustempel. An die versammleten Friedensstifter</t>
  </si>
  <si>
    <t xml:space="preserve">Balde, Jakob
Herder, Johann Gottfried Von</t>
  </si>
  <si>
    <t xml:space="preserve">Dd 1983 o (1/2)</t>
  </si>
  <si>
    <t xml:space="preserve">Bäume: Ölbaum
Ceres als Schutzgottheit des Ackerbaus
Bäume: Palme
Janustempel
Phoebus</t>
  </si>
  <si>
    <t xml:space="preserve">Spanien
Numancia
Argos 
Themse
Schelde
Rhein
Elbe
Weser
Donau
Gallien</t>
  </si>
  <si>
    <t xml:space="preserve">Numancia = NumantiaTroja----------------------------------------Beschreibung Grausamkeiten des KriegesVergleiche mit antiken Städten / Geschehnissen--------------------------------------------"An die versammleten Friedensstifter" = Versammlung / Verhandlung (Verhandlungen in Westfalen?!)</t>
  </si>
  <si>
    <t xml:space="preserve">Ausruf zur Schließung des Tempels an die Friedensstifter (Gesandte? Landesherren?)&amp;nbsp;„Schließt den Tempel, o Ihr von himmlischen Pfeilen Erglühte, Ihr Friedensboten, schließet Janus Thor.“ (S.258)&amp;nbsp;Palmen und Ölbaum sollen um den Janustempel herum gepflanzt werden (S.259)„Grausam herrschte der Tod. Den rafft´ er in Eile; dem Andern versagt´ er sich; die Jungfrau dorfte nicht unentweihet zum Grabe.“&amp;nbsp;</t>
  </si>
  <si>
    <t xml:space="preserve">Rahel --&amp;gt; Rolle genauerAjax der Große?Thebe oder Thébe?Datierung raussuchen --&amp;gt; Originaltext auf Latein</t>
  </si>
  <si>
    <t xml:space="preserve">Beständige Glücks- und Friedens-Alliance, Welche ... Herrn Friderich, Könige in Preussen ... Zum Erfreulichsten Neu-Jahrs Geschencke, beym Eintritt des 1705ten Christ-Jahres ... glückwünschend überreichet Gottlieb August Petzoldt, Königl. Hof-Advocatus, Cammer- und Reise-Musicus ...</t>
  </si>
  <si>
    <t xml:space="preserve">Petzold, Gottlieb August</t>
  </si>
  <si>
    <t xml:space="preserve">
Friedrich Wilhelm I., Preußen, König</t>
  </si>
  <si>
    <t xml:space="preserve">Cölln</t>
  </si>
  <si>
    <t xml:space="preserve">Hist.Boruss.38,64</t>
  </si>
  <si>
    <t xml:space="preserve">Frieden durch Gott
Mars
Irene (Eirene)
Bellona (Enyo)
Vulcanus
Sicherheit
goldenes Zeitalter
Eintracht </t>
  </si>
  <si>
    <t xml:space="preserve">Schwaben
Franken
Kurfürstentum Brandenburg
Polen
Livland
Havel
Spree
Oder
Belt</t>
  </si>
  <si>
    <t xml:space="preserve">Der Text drückt den Wunsch aus, dass die Kampfhandlungen (Spanischer Erbfolgekrieg) nicht in das preußische Kernland getragen werden soll. Außerdem soll Friedrich I. von Preußen aus der Schlacht wieder gesund nach Hause kommen.</t>
  </si>
  <si>
    <t xml:space="preserve">Friede, Sieg und Wohlergehen, Laß Gott Unsern Friedrich sehen!</t>
  </si>
  <si>
    <t xml:space="preserve">Namenstag</t>
  </si>
  <si>
    <t xml:space="preserve">Hist.Sax.C.233,66</t>
  </si>
  <si>
    <t xml:space="preserve">Gerechtigkeit und Friede werden sich küssen (Buch der Psalmen)
Bäume: Palme</t>
  </si>
  <si>
    <t xml:space="preserve">Namenstag August II. Polen (Friedrich August I. von Sachsen) --&amp;gt; Friedrichstag [28.08. ?]Bezug zu einem Ereignis schwer herstellbarVerfasser = "Eine ungenannte Doch aller=demüthiste Magd" !!Kuss zwischen Gerechtigkeit, Friede und Treue&amp;nbsp;Jahreszahlen werden als Chronogramme angegeben</t>
  </si>
  <si>
    <t xml:space="preserve">Christliche DancksagungsPredigt</t>
  </si>
  <si>
    <t xml:space="preserve">militärische Erfolge / Rückeroberungen </t>
  </si>
  <si>
    <t xml:space="preserve">Rubach, Nicolaus</t>
  </si>
  <si>
    <t xml:space="preserve">317.15 Theol. (16)</t>
  </si>
  <si>
    <t xml:space="preserve">Dankfest Mecklenburgs anlässlich der schwedischen Rückeroberungen</t>
  </si>
  <si>
    <t xml:space="preserve">II Sam 22</t>
  </si>
  <si>
    <t xml:space="preserve">Herzogtum Mecklenburg-Güstrow</t>
  </si>
  <si>
    <t xml:space="preserve">St. Peter, Rostock</t>
  </si>
  <si>
    <t xml:space="preserve">http://friedensbilder.gnm.de/sites/default/files/titelblatt_1.tif</t>
  </si>
  <si>
    <t xml:space="preserve">ChurSächsische Friedensstimme.</t>
  </si>
  <si>
    <t xml:space="preserve">Hommel, Sebastian
Hoeflerus, Casparus
Starck, Benjamin</t>
  </si>
  <si>
    <t xml:space="preserve">Ortel, Andreas</t>
  </si>
  <si>
    <t xml:space="preserve">Hist 8° 01398-1401 (13)</t>
  </si>
  <si>
    <t xml:space="preserve">Jes 40,1–5</t>
  </si>
  <si>
    <t xml:space="preserve">Fest Johannes des Täufers</t>
  </si>
  <si>
    <t xml:space="preserve">Mittweida</t>
  </si>
  <si>
    <t xml:space="preserve">http://friedensbilder.gnm.de/sites/default/files/Hist 8° 01398-1401 (13).pdf</t>
  </si>
  <si>
    <t xml:space="preserve">Steckmedaille auf die Befreiungskriege 1813, Vorderseite</t>
  </si>
  <si>
    <t xml:space="preserve">Stettner, Johann Thomas</t>
  </si>
  <si>
    <t xml:space="preserve">Med 15349</t>
  </si>
  <si>
    <t xml:space="preserve">Lorbeerkranz
Friedenstempel</t>
  </si>
  <si>
    <t xml:space="preserve">Befreiungskriege</t>
  </si>
  <si>
    <t xml:space="preserve">Württemberg
Preußen
Russland
Sachsen
Österreich
Großbritannien
Schweden</t>
  </si>
  <si>
    <t xml:space="preserve">http://friedensbilder.gnm.de/sites/default/files/alt_L395_Med15349_4 (11).tif
http://friedensbilder.gnm.de/sites/default/files/alt_L395_Med15349_4 (10).tif
http://friedensbilder.gnm.de/sites/default/files/alt_L395_Med15349_4 (9).tif</t>
  </si>
  <si>
    <t xml:space="preserve">Steckmedaille auf die Befreiungskriege 1813, Rückseite</t>
  </si>
  <si>
    <t xml:space="preserve">Olivenzweig 
Concordia (römische Personifikation)
Minerva als Schutzgottheit</t>
  </si>
  <si>
    <t xml:space="preserve">Concionum Poenitentialium De Tempore Dodecas.</t>
  </si>
  <si>
    <t xml:space="preserve">Stenhusen, Cornelius
Walther, Paul</t>
  </si>
  <si>
    <t xml:space="preserve">Uhr, Jürgen</t>
  </si>
  <si>
    <t xml:space="preserve">1 S.
5 S. </t>
  </si>
  <si>
    <t xml:space="preserve">Walther, Paul</t>
  </si>
  <si>
    <t xml:space="preserve">Fl-1144.1</t>
  </si>
  <si>
    <t xml:space="preserve">Nah 3,1–7</t>
  </si>
  <si>
    <t xml:space="preserve">Flensburg</t>
  </si>
  <si>
    <t xml:space="preserve">Herzogtum Schleswig</t>
  </si>
  <si>
    <t xml:space="preserve">St. Marien, Flensburg</t>
  </si>
  <si>
    <t xml:space="preserve">Predigtsammlung</t>
  </si>
  <si>
    <t xml:space="preserve">Predigtsammlung mit 12 Bußpredigten aus verschiedenen Anlässen, darunter als Nummer 1 eine beispielhafte Kriegspredigt mit Ausdeutung der Ursachen von Kriegen. Enthält keine Friedenspredigt, aber liefert sozusagen die Negativfolie für eine solche.</t>
  </si>
  <si>
    <t xml:space="preserve">Die Inhaltsmaske (besonders Perikope) bezieht sich auf die erste Predgt (Kriegspredigt).</t>
  </si>
  <si>
    <t xml:space="preserve">http://friedensbilder.gnm.de/sites/default/files/Waltherus.png</t>
  </si>
  <si>
    <t xml:space="preserve">Kortholt, Christian</t>
  </si>
  <si>
    <t xml:space="preserve">Christian Albrecht, Schleswig-Holstein-Gottorf, Herzog</t>
  </si>
  <si>
    <t xml:space="preserve">Kiel</t>
  </si>
  <si>
    <t xml:space="preserve">Fi 1571-6</t>
  </si>
  <si>
    <t xml:space="preserve">Vergleich von Altona</t>
  </si>
  <si>
    <t xml:space="preserve">Ps 148,1
Tob 8,7</t>
  </si>
  <si>
    <t xml:space="preserve">Durch den Vergleich von Altona (1689) erhielt Christian Albrecht von Schleswig-Holstein-Gottorf seine Länder zurück. König Christian V. von Dänemark hatte ihn 1684 gezwungen sein Länder Holstein und Schleswig zu verlassen. 1689 durch die Vermittlung kaiserlicher, brandenburgischer, sächsischer, niederländischer und englischer Gesandter wurde im Vertrag von Altona die Rückgabe an Christian Albrecht festgesetzt. Als Garantiemächte fungierten Schweden, England und die Niederlande.</t>
  </si>
  <si>
    <t xml:space="preserve">Der Text gliedert sich insgesamt in drei Teile. Der erste Teil besteht aus einem lateinischen (Ehr-)Gedicht. Anschließend (auf Deutsch) werden Gott uind Christian Albrecht von Schleswig-Holstein-Gottorf gehuldigt. Abschließend ist ein Lied angefügt.---------------------------------------Motiv: Kuss Einigkeit, Friede und Treue --&amp;gt; anlegen!</t>
  </si>
  <si>
    <t xml:space="preserve">Denkmal der Freude über den wieder geschenkten Landes-Frieden</t>
  </si>
  <si>
    <t xml:space="preserve">Chemnitz</t>
  </si>
  <si>
    <t xml:space="preserve">Fehre, Samuel Benjamin</t>
  </si>
  <si>
    <t xml:space="preserve">Theol.oct.K.1353 </t>
  </si>
  <si>
    <t xml:space="preserve">Frieden durch Gott
Ruhe; Ripa: Quiete
Früchte des Friedens
Lichtmetaphorik
edler Frieden
Frömmigkeit</t>
  </si>
  <si>
    <t xml:space="preserve">Dankfest in Burgstädt</t>
  </si>
  <si>
    <t xml:space="preserve">Bereits im Titel wird darauf verwiesen, dass der Frieden durch Gottes Gnade wieder hergestellt werden konnte„Da Herr und Land sich innigst freuen,Daß Gott, der treue Gott, von neuenIn Gnaden an uns Arme denkt,Und uns den edlen Frieden schenkt;&amp;nbsp;[…]“&amp;nbsp;Krieg = Strafe Gottes, Gott wandte sich zornig von den Menschen abBurgstedt wurde scheinbar von unmittelbaren Kriegsgeschehen nicht betroffen, ex negativo wird beschrieben, was die Stadt nicht erlebt hat:„Die brüllend donnernden KarthaunenHast du zwar bebend mit Erstaunen,Doch ohne Schaden, ungestöhrt,Und nur von weiten er gehört,Kein Haus, kein Dach, kein Stein, kein Ziegel,Kein Thor, kein Fenster, noch ein Riegel,Zerbracht, zerschmetterte, zerfiel.Vom Schlacht-Feld sieht man keine Spuren,Hier traf auf allen deinen Fluren&amp;nbsp;Kein tödliches Geschoß zum Ziel.“&amp;nbsp;Durch Gottes Segen kommt „dringt noch des Friedens Frucht hervor.“&amp;nbsp;Dankbarkeit und christliche Erziehung werden in den Vordergrund gestellt, die Dankbarkeit soll nie enden, die Kinder sollen fromm erzogen werden&amp;nbsp;</t>
  </si>
  <si>
    <t xml:space="preserve">Kaum hört Herr Pregitzer Von einem Frieden sagen, So streicht Er ohnverweilt Zur Jungfer Düringin Um Seine Liebes-Noth Derselben fürzutragen …</t>
  </si>
  <si>
    <t xml:space="preserve">Stuttgart</t>
  </si>
  <si>
    <t xml:space="preserve">HBFC 6190 </t>
  </si>
  <si>
    <t xml:space="preserve">Fortuna (römische Personifikation)
Mars
Lichtmetaphorik
Apollo
Kleinod des Friedens</t>
  </si>
  <si>
    <t xml:space="preserve">Bonneval, Claude Alexandre de
Mahmud I., Osmanisches Reich, Sultan
Neipperg, Wilhelm Reinhard von</t>
  </si>
  <si>
    <t xml:space="preserve">Friedensvertrag von Belgrad, 1739</t>
  </si>
  <si>
    <t xml:space="preserve">Das Gedicht wurde für die Hochzeit von Johann Philipp und Anna Elisabeth Pregizer geschrieben. Ob das Gedicht bei der Feier auf vorgetragen wurde, ist ungewiss, kann jedoch angenommen werden.Zu Beginn scheint der Text eher ironisch. Inhaltlich wird der Zusammenhang zwischen der Hochzeit und dem Friedensschluss dargestellt.</t>
  </si>
  <si>
    <t xml:space="preserve">Rolle Cupido genauer, sonst so anlegen</t>
  </si>
  <si>
    <t xml:space="preserve">Frentzel, Johann</t>
  </si>
  <si>
    <t xml:space="preserve">Lorbeerkranz
Concordia (römische Personifikation)
Säule als ein Symbol für ein sicheres Fundament; Festigkeit
pflügen
Weisheit; Ripa: Sapienza, Sapienza humana, Sapienza vera
Gottesfurcht, pietas, timor Dei, als Teil der drei theologischen Tugenden
Zion
post nubila phoebus [auf trübes Wetter folgt Sonnenschein]
pro lege et pro grege [für das Gesetz, den König und das Volk]
Morgendämmerung
Insignien und Symbole der obersten Gewalt (Krone, Diadem, Zepter, Kugel, Siegel, Standarte, Mantel, Brustharnisch)
Gewitter, Unwetter
Donner
Blitz, Blitzstrahl, Donnerschlag
Sorgfalt; Ripa: Diligenza</t>
  </si>
  <si>
    <t xml:space="preserve">
Josua (biblische Gestalt, AT)</t>
  </si>
  <si>
    <t xml:space="preserve">Jos 14,11</t>
  </si>
  <si>
    <t xml:space="preserve">Ode auf den Frieden zwischen Rußland und Preussen</t>
  </si>
  <si>
    <t xml:space="preserve">Frankfurt an der Oder</t>
  </si>
  <si>
    <t xml:space="preserve">Cartheuser, Friedrich August</t>
  </si>
  <si>
    <t xml:space="preserve">A15C/364</t>
  </si>
  <si>
    <t xml:space="preserve">Bäume: Ölbaum
Frieden durch politische Akteure
Ruhe; Ripa: Quiete
Eintracht 
Lorbeerhain
Euterpe (eine der Musen); Ripa: Euterpe</t>
  </si>
  <si>
    <t xml:space="preserve">Peter III., Russland, Zar
Friedrich II., Preußen, König</t>
  </si>
  <si>
    <t xml:space="preserve">Russland
weißes Meer</t>
  </si>
  <si>
    <t xml:space="preserve">Huldigung Friedrichs II. und Peters III.</t>
  </si>
  <si>
    <t xml:space="preserve">Haus Habsburg --&amp;gt; wo eintragenFriedensbund / FriedensbandElysien</t>
  </si>
  <si>
    <t xml:space="preserve">Schaumünze auf den Westfälischen Frieden von Engelbert Ketteler, Rückseite</t>
  </si>
  <si>
    <t xml:space="preserve">Med Merkel 1.8.12 </t>
  </si>
  <si>
    <t xml:space="preserve">Olivenzweig 
eine Hand aus den Wolken übergibt ein Friedenssymbol 
Palmzweig
Friedenssonne</t>
  </si>
  <si>
    <t xml:space="preserve">http://friedensbilder.gnm.de/sites/default/files/MedMerkel1.8.12_vs.tif
http://friedensbilder.gnm.de/sites/default/files/MedMerkel1.8.12_rs.tif</t>
  </si>
  <si>
    <t xml:space="preserve">Schaumünze auf den Westfälischen Frieden von Engelbert Ketteler, Vorderseite</t>
  </si>
  <si>
    <t xml:space="preserve">Olivenzweig 
Händereichen als Symbol für den Abschluss eines Vertrages
Palmzweig
Strahlen, die von Personen oder Dingen ausgehen
der Name Gottes in der jüdischen Religion</t>
  </si>
  <si>
    <t xml:space="preserve">Das Glück Teutschlandes aus dem Westphälischen Frieden</t>
  </si>
  <si>
    <t xml:space="preserve">Consbruch, Florens Arnold</t>
  </si>
  <si>
    <t xml:space="preserve">D.D.qt.123</t>
  </si>
  <si>
    <t xml:space="preserve">Frühling
Irene (Eirene)
Apollo
feiernde Volksmenge
Sicherheit
Überfluss
Hirtenmotiv
Geräuschmetaphorik
Frieden fördert Wissenschaft und Kunst
Aurora</t>
  </si>
  <si>
    <t xml:space="preserve">Horaz
Tilly, Jean T'Serclaes de
Bernhard, von Sachsen-Weimar, Feldherr</t>
  </si>
  <si>
    <t xml:space="preserve">Frankreich
Rhein
Donau
Istanbul
Elbe
Kurfürstentum Sachsen
schwarzes Meer</t>
  </si>
  <si>
    <t xml:space="preserve">Religionsfrieden</t>
  </si>
  <si>
    <t xml:space="preserve">zum Jubiläum des Nürnberger Exekutionstages?--------------------------------------------------Verweis auf Magdeburger Hochzeit, Frieden von Aachen------------------------------------------------Gliederung:Beschreibung Zustand in Sachsen vor dem KriegEinzug des Krieges / GrausamkeitenWiederherstellung Frieden-------------------------------------------------------Teilung zwischen weltlicher und religiöser Macht (Kaiser und Papst) angesprochen, Kaiser und weltliche Fürsten unabhängig von Rom&amp;nbsp;</t>
  </si>
  <si>
    <t xml:space="preserve">http://friedensbilder.gnm.de/sites/default/files/Das Gl++ck Teutschlandes _Titelblatt_D.D.qt_.123.tif</t>
  </si>
  <si>
    <t xml:space="preserve">Den zwischen der Allerdurchlauchigsten, Großmächtigsten und Unüberwindlichsten Großen Fraun und Kayserin Anna Joannowna, Selbstherrscherin des ganzen Rußlandes, etc. und der Ottomannischen Pforte geschlossenen Frieden besinget </t>
  </si>
  <si>
    <t xml:space="preserve">Machnitzky, Carl Siegmund</t>
  </si>
  <si>
    <t xml:space="preserve">Div.G.fol.304</t>
  </si>
  <si>
    <t xml:space="preserve">Bäume: Ölbaum
Frieden durch politische Akteure
Mars
Friedenssehnsucht
Ruhe; Ripa: Quiete
Michas Prophezeiung von den Schwertern, die in Pflugscharen, und von den Speeren, die in Winzermesser umgewandelt werden
Fama (römische Personifikation)
Janustempel
Wettermetaphorik</t>
  </si>
  <si>
    <t xml:space="preserve">Peter I., Russland, Zar
Mahmud I., Osmanisches Reich, Sultan</t>
  </si>
  <si>
    <t xml:space="preserve">schwarzes Meer
China
Persien
Mongolei
Azov
Otschakiw </t>
  </si>
  <si>
    <t xml:space="preserve">Machnitzky war Rektor der St. Petri Schule in Petersburg, es ist wahrscheinlich, dass das Gedicht im Rahmen von Feierlichkeiten an der Schule verfasst wurde (Friedensfest oftmals durch Schulen ausgeführt, Gestaltung Programm)Annahme, dass der Frieden vor allem durch die Zarin zustande gekommen istBeschreibung Krieg / Grausamkeiten--------------------------------------------------------Azov = AsowOtschakiw = Oczakow---------------------------------------------------------Sarazenen, Tartaren&amp;nbsp;</t>
  </si>
  <si>
    <t xml:space="preserve">Michas Prophezeiung von den Schwertern, die in Pflugscharen, und von den Speeren, die in Winzermesser umgewandelt werden
Bacchus
Bienenschwarm</t>
  </si>
  <si>
    <t xml:space="preserve">Der Friede aus der Hand Georgs des Andern</t>
  </si>
  <si>
    <t xml:space="preserve">Göttingen</t>
  </si>
  <si>
    <t xml:space="preserve">Hornbostel, Gerhard Christian Otto</t>
  </si>
  <si>
    <t xml:space="preserve">4" Yl 521</t>
  </si>
  <si>
    <t xml:space="preserve">Frieden durch Gott
Lorbeerkranz
Irene (Eirene)
Michas Prophezeiung von den Schwertern, die in Pflugscharen, und von den Speeren, die in Winzermesser umgewandelt werden
Lichtmetaphorik
Ölzweig
Pallas
feiernde Volksmenge
Janustempel
Jahreszeitenmetaphorik
Überfluss
Eintracht </t>
  </si>
  <si>
    <t xml:space="preserve">
Mahmud I., Osmanisches Reich, Sultan
Friedrich II., Preußen, König</t>
  </si>
  <si>
    <t xml:space="preserve">Stiftungsfest der Deutschen Gesellschaft, Göttingen</t>
  </si>
  <si>
    <t xml:space="preserve">Frankreich
Rhein
Österreich
Versailles
Paris
Wien
Flandern
Königreich Preußen
Rom
Themse
London
Persien</t>
  </si>
  <si>
    <t xml:space="preserve">http://friedensbilder.gnm.de/sites/default/files/YI 521 Titelblatt Dummy.jpeg</t>
  </si>
  <si>
    <t xml:space="preserve">Schaumünze des Ratsherren Rottendorff auf den Westfälischen Frieden, Vorderseite</t>
  </si>
  <si>
    <t xml:space="preserve">Rottendorff, Bernhard</t>
  </si>
  <si>
    <t xml:space="preserve">Med Merkel 1.1.23</t>
  </si>
  <si>
    <t xml:space="preserve">Olivenzweig 
Palmzweig
Lorbeerkranz
Musikinstrument als Verkündigungswerkzeug (Posaune)
Engel als Überbringer der Friedensbotschaft
Amoretten, Putten; amores, amoretti, putti</t>
  </si>
  <si>
    <t xml:space="preserve">http://friedensbilder.gnm.de/sites/default/files/MedMerkel1.1.23_01.tif
http://friedensbilder.gnm.de/sites/default/files/MedMerkel1.1.23_02.tif</t>
  </si>
  <si>
    <t xml:space="preserve">Rede und Ode auf den zwischen den hohen Hoefen Berlin und Petersburg anno 1762. gluecklich geschlossenen Frieden abgelesen in dem Groeningischen illustren Collegio zu Stargard auf der Ihna</t>
  </si>
  <si>
    <t xml:space="preserve">Starogard</t>
  </si>
  <si>
    <t xml:space="preserve">Tiefensee, Samuel</t>
  </si>
  <si>
    <t xml:space="preserve">Film R 2001.281,KPA-1374</t>
  </si>
  <si>
    <t xml:space="preserve">Frieden durch Gott
Ruhe; Ripa: Quiete
Lichtmetaphorik
Ceres als Schutzgottheit des Ackerbaus
Wettermetaphorik</t>
  </si>
  <si>
    <t xml:space="preserve">Peter III., Russland, Zar
Elisabeth, Russland, Zarin
Friedrich II., Preußen, König
Franz I., Heiliges Römisches Reich, Kaiser
Mose, Biblische Person</t>
  </si>
  <si>
    <t xml:space="preserve">Friedensfest in Starogard, 1762</t>
  </si>
  <si>
    <t xml:space="preserve">Russland
Königreich Preußen
Berlin
St. Petersburg
Kurfürstentum Sachsen
Pommern</t>
  </si>
  <si>
    <t xml:space="preserve">Gedicht
Rede</t>
  </si>
  <si>
    <t xml:space="preserve">Die Rede wird durch einen kurzen Absatz eingeleitet, der die Freude über die Friedensnachricht beschreibt. Dann beginnt die eigentliche Rede, bei der die Zuhörer, scheinbar Mitglieder der hohen und höheren Stände, angesprochen werden. Nach einer Huldigung Gottes leitet Tiefensee zu seinem Hauptteil. Zunächst möchte er die "Regenten, Fürsten und Landesväter [als] die sichtbaren Statthalter Gottes" verstanden wissen (S.5).&amp;nbsp; Aus ihrer Aufgabe, nicht persönliche, sondern gottgewollte Entscheidungen auszuführen, leitet Tiefensee die Begründung für den Siebenjährigen Krieg ab. Dabei scheint er die politischen Entscheidungen Friedrichs regelrecht zu verteidigen. Um seine Meinung zu unterstreichen, führt er mehrere Beispiele aus der Geschichte an, die zeigen soll, dass Krieg in bestimmten Situationen nötig sei bzw. nicht verhindert werden kann, denn: "Es gibt Fälle, wo der Friede, so nöthig er auch geschienen, dem Volke das Garaus, oder doch die gewisse Sclaverey zugezogen hätte, wenn er wäre angenommen worden." (S.8) So beschreibt Tiefensee gerechte Kriege (Unabhängigkeitskampf der Schweiz) oder Kriege im Namen der Religion. Aus letzterem leitet er auch die Position Friedrichs II. ab, allerdings kehrt er die Legititmation eines Religionskriegs um. Nicht im Namen der Religion kämpft Friedrich II. gegen seine Feinde, sondern in erster Linie mit Gottes Hilfe. Friedrichs Stärke, im Gegensatz zu seinen Gegner, besteht, so Tiefensee, darin Vertrauen in Gott zu haben. Die jüngsten Ereignisse geben ihm Recht. Friedrich hatte seit Beginn des Krieges versucht, die nun bestehende Allianz zwischen Frankreich, Österreich und Russland zu verhindern. Die Situation für Preußen war zum Zeitpunkt des Todes Elisabeths I. fast aussichtlos. Doch durch die Thronbesteigung Zar Peters III. wendete sich das Blatt, der Zar war zu einem Frieden mit Preußen bereit. Dieser politische Umschwung konnte, so Tiefensee, nur durch Gottes Gnade und Hilfe erreicht werden. Der Frieden zwischen Russland und Preußen wird als "alte Freundschaft" und "Versöhnung" beschrieben. Vor allem der Begriff der Freundschaft impliziert Gleichberechtigung und Respekt. Dadurch wird der Eindruck erweckt, als wäre der Friedensschluss durch beide Parteien gleichermaßen initiert worden. Preußen war jedoch von der Hinwendung Russlands abgängig.</t>
  </si>
  <si>
    <t xml:space="preserve">Singt, Völker! die ein Friedrich schützt,Singt, die die Friedenspost erfreuet.Die Ruhe, die die Wohlfarth stützt,Wird nun durch ewge Huld erneuet.Besingt das Fest, das uns der Friede macht,Held, Gönner, Brüder nach der Trauernacht.&amp;nbsp;Du Friede! süße Lust der Welt,Des Himmels Kind, des Lebens Wonne,Du kömmst, und unser Wunsch erhältNach Blitz und Sturm die sanfte Sonne.Dein Blick verbannt die Schrecken und Gefahr.Die über unserm Haupt der Krieg gebahr.&amp;nbsp;Du Göttin giebst mit freyer HandDen Mann der treuen Gattin wieder,Der Mutter, das so theure PfandDer Liebe wie dem Freund die Brüder.Der Landmann klagt nicht mehr die schöne Saat,Der fremde Sichel Raub gedrohet hat.&amp;nbsp;Die Hofnung giebt der matten BrustDen frischen Muth, das zu vergessen,Was vor geschehn, und nun bewust,Was Ceres reichlich zugemessen,Flößt sie den süßen Trost der Seelen ein:Nun wird Gott wieder segnend mit uns seyn.&amp;nbsp;Held, Friedrich, König, Vater, Herr!Getrost! die Allmacht weiß zu rathen.Siestellt den Frieden wieder her,Sie seegnet Dich und Deine Saaten.Und bleibt Dir noch ein Feind verblendt erboßt,So blein Du nut in Gott gestärkt getrost!&amp;nbsp;So vieler tausend Kinder Macht,Die für Dein theures Leben bethen.So vieler Engel starke Wacht,Die vor den Thron des Höchsten treten,Erringen Dir Dein endlich Wohlergehn,Dein Recht, Dein Reich, Dein Haus wird wohl bestehn!&amp;nbsp;Ja! Vorsicht, die die Wahrheit ehrt,Dank sey dir auch für deine Schläge.Die Andacht, die Anfechtung lehrt,Bringt dein Erbarmen uns zu wege.Du sprichst: Und schnell zerschlägt der Feinde Rath!Wohl dem, der dich zum Gott und Freunde hat.&amp;nbsp;Geht, Freunde! mit uns ausgesöhnt,Wir seegnen euch, in eure Staaten.Und wenn die frohe Post erthönt:Der Fried ist allgemein gerathen!So jauchzt, und denkt: Nun singt zu eurem RuhmDer Preußen Held, sein Volk, sein Eigenthum:&amp;nbsp;Es blühe Rußlands Glück und Flor,Es leben, die den Frieden lieben.Die Freundschaft gebe nach wie warDen Nachdruck den gerechten Trieben.Beglückt sey Petersburg, Glück zu, Berlin!Daß Eure Reiche stets im Frieden blühn.&amp;nbsp;&amp;nbsp;</t>
  </si>
  <si>
    <t xml:space="preserve">„Der Landmann klagt nicht mehr die schöne Saat,Der fremder Sichel Raub gedrohet hat.“Keine Plünderung durch Soldaten/Söldner/Alliierte mehr„Und wenn die frohe Post erthönt:Der Fried ist allgemein gerathen!“Allgemein kann hier eigentlich nur auf Preußen bezogen werden, denn der Krieg ging eigentlich noch weiter[f1]&amp;nbsp;&amp;nbsp;[f1]Welche Kampfhandlungen gab es während der Verhandlungen bzw. zwischen 1762 und 1763?„Die Ruhe, die die Wohlfarth stützt,wird nun durch ewge Huld erneuet.“ &amp;nbsp;&amp;nbsp;&amp;nbsp;&amp;nbsp;&amp;nbsp;&amp;nbsp;&amp;nbsp;&amp;nbsp;&amp;nbsp;&amp;nbsp;&amp;nbsp;&amp;nbsp;&amp;nbsp;&amp;nbsp;&amp;nbsp; Nur durch Ruhe im Sinne befriedeter Lebensumstände kann sich Wohlstand einstellen„Es blühe Rußlands Glück und Flor,Es leben, die den Frieden lieben.Die Freundschaft gebe nach wie vorDen Nachdruck den gerechten Trieben.[…]“&amp;nbsp;Huldigung Russlands, Russland befreit Preußen aus seiner misslichen Lage„Held, Friedrich, König, Vater, Herr!Getrost! die Allmacht weiß zu rathen.Sie stellt den Frieden wieder her,Sie seegnet Dich und Deine Staaten.Und bleibt Dir noch ein Feind verblendt erboßt,So bleib Du nur in Gott gestärkt getrost!“&amp;nbsp;Huldigung Friedrichs II., König und LandesvaterFriedrichs heldenhafte Taten nur durch Gottes Hilfe möglich&amp;nbsp;„Geht, Freunde! mit uns ausgesöhnt,Wir seegnen euch, in eure Staaten.“Freunde = in erster Linie Russland, aber vllt auch Schweden (Vertrag von Hamburg)</t>
  </si>
  <si>
    <t xml:space="preserve">http://friedensbilder.gnm.de/sites/default/files/Bauer0079.tif</t>
  </si>
  <si>
    <t xml:space="preserve">Schaumünze des Ratsherren Rottendorff auf den Westfälischen Frieden, Rückseite</t>
  </si>
  <si>
    <t xml:space="preserve">Olivenzweig 
Händereichen als Symbol für den Abschluss eines Vertrages
Zerbrochene Waffen/ Waffen am Boden
Cornucopia, Füllhorn
Strahlen, die von Personen oder Dingen ausgehen</t>
  </si>
  <si>
    <t xml:space="preserve">Consultatio Pacis Germaniae,</t>
  </si>
  <si>
    <t xml:space="preserve">Wagner, Tobias
Kreidenmann, Johann Conrad
Eckhard, Melchior Silvester
Weller, Rudolph</t>
  </si>
  <si>
    <t xml:space="preserve">Geitzighofler, Ferdinandus</t>
  </si>
  <si>
    <t xml:space="preserve">Hist.Germ.C.579,30</t>
  </si>
  <si>
    <t xml:space="preserve">
Friedenssehnsucht
Irene (Eirene)
Schrecken des Krieges, Kriegsgreuel
Barmherzigkeit
Friedensverhandlungen
asiatische Rassen und Völker: Türken</t>
  </si>
  <si>
    <t xml:space="preserve">
Luther, Martin</t>
  </si>
  <si>
    <t xml:space="preserve">Israel</t>
  </si>
  <si>
    <t xml:space="preserve">Ps 85,9–11</t>
  </si>
  <si>
    <t xml:space="preserve">Neujahr 1646</t>
  </si>
  <si>
    <t xml:space="preserve">Reichsstadt Esslingen</t>
  </si>
  <si>
    <t xml:space="preserve">Zu Ps. 85,9–11S. 8: Friedenswunsch ist immer der Hauptwunsch unter dem Volk Gottes gewesenS. 9: Beim lieben Frieden ist man grün in allen Ständen, im Kirchen-Stand, im Policey-Stand, im Hauß-Stand„welches alles so Wahr und Amen, dass auch an solchen Orten, da gleichwohl die Pressurn des Kriegs, nicht aber der Fuß und Sitz des Kriegs selbsten ist, sich ein Vorgeschmack des Friedens und respektive ein Schatten des selben befindet.“S. 10: Esslinger Friedensschatten in Choro: umbra pacis, … dass wir unverhindert von dem Schwert unsere Seel können verpflegen mit Gottes Wort und neben den ordentlich administrirten Sacramenten abermal die Jahr von unsere vier Seelenhirten über die fünf, bald in die sechshalb hundert reine evangelische Predigten haben gehört.in Foro: Dass die Ratsherren noch setzen das Recht …, da hingegen so viel Land und Leut, teils vor unsern Augen sind ruiniert, … jämmerlich und erbärmlich umgejahgt, tribulirt und verderbt werdenin Thoro:&amp;nbsp; … dass wir bei unserm gebauten Weinstock und Feld haben können verbleiben und wiewol in gar kümmerlicher Zeit dieses Jahr über auch im Häuslichen Stand von dem Segenreichen Gott gesegnet sein: An zugelegter Burgerschafft abermal mit 30. eingesegneter Ehen, An lieben Kindern, der 320. zum H. Tauff gebracht worden sein, unter welchen 125. Knäblein, 168 Töchterlein [Zahlen stehen so da!], da hingegen mehr nicht als 168 Personen, Alte und Junge, ihren, ob Gott will, seligen Abschied genommen aus dieser Welt, … Segen auf dem Feld, da Gott dieses Jahr gekrönte mit dem Gut einer gewünschten Ernd … reicher Herbst.S. 11: Esslingen soll für diesen dreifachen Friedensschatten danken, Friedenswunsch aus zu unserer Zeit der beste Neujahrswunsch,&amp;nbsp;S. 12: Friedenreich der ganzen teuren werten Christenheit und in derselben fordrist unserem lieben Vaterland Teutscher Nation,&amp;nbsp;Transitio und Schreitung zu vorhabendem und verlesenen TextHoffnung auf FriedenS. 13: Vorbild und Entwerfung des Zustands im Römischen Reich durch den Statum des Königreichs Israel zur Zeit Jorams und Jehu: Boten sind ausgesand, die Frage des Frieden zu handeln, aber das Treiben des Racheschwerts geht fort, darüber vornehmlich Christen Blut vergossen14: auch den Seelenwächtern Berufshalben will obgelegen sein, die Frage des Friedens fleissig in achtzu nehmen. Marg: „Proposition: Diese Predigt soll nach verlesenem Text eine Consultaton des Friedens seyn.“ fleissig erwägen, was es dann für Vota und Stimmen müssen sein, wann der allbereit gewünschte Fried solle verhofft, und der verhoffte Fried solle geschlossen werden.Erklärung des verlesenen Prophetischen Texts15: Sensus mysticus aus den Kirchenväters, sensus literalis: innerliche Bewegung des Eifers, Endursache des Friedens, Conditions des Friedens,&amp;nbsp;&amp;nbsp;16: effectum pacis, adjuncta media pacis, Augustin: Duae amicaes sunt iustitia et pax.Hauptlehr von den votis pacis und Friedens-Stimmen aus den erklärten Worten17: Was müssen es für Vota und Stimmen sein, wenn der so lang und hocherwünschte Friede doch einmal soll mit Gottes Hülf auff eine Ort kommen und geschlossen werden: I. Vota dolentia, Jammer über Vaterland Deutsche Nation, Angst und Wehklagen,18: solche Stimmen werden von Gott ponderiert und numeriert, ein Christ schickt sich durch Angststimmen in die böse gegenwärtige Zeit, Patrioten attestiern ihre vaterländische Sorg für das Vaterland durch solche Angststimmen19: für solche Angststimmen haben sich dapfere Helden nicht geschämt, Sabellius, Herodot,&amp;nbsp;20: Augustin, Lukan, Selig und gesegnete Herzen, welche ihr Vota und Stimmen mit den allertiefst geholten und so Gott in den Himmel hoch hinaufgetriebenen Ach21: II. Bet- und Anrufungsstimmen, denn allein Gott ist ein Gott des Friedens, der Frieden gibt und Frieden wegnimmt, auch den Bußfertigen wieder zu geben verspricht. Bedingung des Friedens ist Buße und Bekehrung zu Gott22: Exempel des verheißenen Friedens, Liegt in diesem Passus alles an dem Gebet, dass es sei ein inbrünstig Gebet Ach!, 2. ein allein zu Gott gehendes Gebet,23: 3. ein getrostes, auf Gottes Namen dringendes Gebet, 4. ein gewisses, auf Gottes Wort gegründetes Gebet, 5. ein recht ernstlich bußfertiges Gebet.24: III. Wohlfahrtsstimmen für das Volk Gottes und seine Heilige, Nicht für die verfluchten Juden, Nicht Stimmen für die Gotteslästerlichen Türcken,&amp;nbsp;25: nicht dieses Feindes erwarten und an den Grrenzen mit ihm kämpfen, Die Christenheit ist das Volk Gottes im Neuen Testament, 1. Weil sie Gott berufen hat, 2. weil sie von Christo teuer erkauft,&amp;nbsp;26: 3. weil sie sich zu Gott und seinem heiligen Wort bekennt 4. weil sie Gott hält für ihr höchstes Gut, 5. weil sie Gott allzeit wunderbarlich geschützt und erhalten, 6. weil unter ihr unzweiflich der Sam der Heiligen und Außerwählten ist,&amp;nbsp;27: Vermahnung Frieden zu machen, weil der Teutschen Krieg kein Juden-, Türcken-, Heiden-, sondern ein Christen-Krieg, „sonder des H. Römischen Reichs einheimischer, ja ein unbarmherziger, verbitterter Christen-Krieg, ein Krieg des Volks und der Heiligen Gottes, wann wir schon schwere arme Sünder vor den gerechten Augen Gottes sein: Ein solcher Krieg, in welchem die Stadt Gottes wird verwüstet, aller Schmuck von der Tochter Zion genommen, das gemeine Vaterladn und Christen Land Teutschr Nation verstört, alle Liebe, alles Vertrauen, alles Gottesfurcht undter dem Volk Gottes gedämpft, Christen Blut wie Wasser vergossen, ja mehrmalen der Kinder im Mutterleib nicht verschonet?“&amp;nbsp;28: „Ist dieses nicht das durchdringede Argument, mit welchem die verstörte Kirch Gottes, das verhergte (!) Zion, Gott im Himmel selbsten zu seinem Vaters Herzen raunet, dasselbe zu väterlichen Erbärmd zu bewegen?“ IV. müssen es sein vota miseriam sanctorum praeventia, Stimmen, welche das Elend und Unheil des Volks und Heiligen Gottes vorkommen, auf dass sie nicht auf eine Thorheit geraten,29: Grausamkeiten des Kriegs, Zitate aus Erasmus Adagia Dulce bellum inexpertis, Torheiten30: Torheiten der Blindheit des Kriegs, Deutsche gegen Deutsche, Christen gegen Christen,&amp;nbsp;31: Blindheit damit das Volk der Christenheit um der Sünden willen von Gott geschlagen wird, NB: Gefahr des Türken Kriegs. Der Türck ist der letzte und schröcklichste Feind, schreibt Lutherus&amp;nbsp;32: 3. Torheiten der Gottlosigkeiten in dem Krieg, kein Sündengreuel, der nicht durch Krieg verursacht wird,&amp;nbsp;33: Christen wider Christen, weiter Erasmus-Zitate, „fast alle Krieg der Christen entweder aus Thorheit oder aus Bosheit entspringen“ Menschen vergessen der Natur im Krieg, schreckliche Exempel,&amp;nbsp;34: Unglauben, Zweifel, Ungeduld, Abfall von Gott und seinem Wort,&amp;nbsp;35: Luther, Herodot, Tacitus, Erasmus. „Daher auch solche stultitiae und Thorheiten zu ihrem verdienten Lohn richtig das Poenitere und den Reukauf nach sich ziehen, nicht allein auf Seiten derjenigen, welche den kürzesten ziehen und überwunden werden, sondern auch auf Seiten deren, welche ihres Gedunckens den Sieg in Händen und das Glück auf ihrer Seiten haben…“36: Denn: Die begangenen Torheiten des Kriegs sind unwiederbringlich, Luther: Krieg ist mit einem güldenen Hamen fischen, mehr Kosten als Gewinn, Beispiele für Reue nach gewonnenem Krieg&amp;nbsp;37: Bedauern Karls V. über seine Behandlung von JF I.; Luther: Über der Teutschen Krieg hat man sich gar nicht zu erfreuen,&amp;nbsp;38: Der Überwundene weint und der Überwinder ist zugrunde gegangen, „Fällt Teutschland, soll solches auch seines Drachens Untergang und eine klägliche Erfahrung der Thorheiten des Kriegs und der Vergiessung des Bluts unter Christen sein.“Votum, daß Gott großer Herren und Potentaten Herzen zum Frieden wolle neigen: „Gib du, barmherziger Vater, allen derselben Abgesandten und Räten den Geist der Weisheit und des Verstandes, …, diesen abscheulichen und höchst gefährlichen Thorheiten unsers Teutschen Kriegs recht unter Augen zu sehen und zu deines heiligen Namens Ehr und Erquickung vieler Tausend Seelen die ersprießliche Mittel zum Frieden mit allem Ernst zu ergreiffen.“39: Bedingungsstimmen der Furcht Gottes, Fundamental-Condition des Friedens ist timor domini, 1. Reue und Leid über die Sünde, 2. Vertrauen durch Christus, 3. Besserung des Lebens in der Furcht Gottes,&amp;nbsp;40: Ohne Gottesfurcht kein Fried zu hoffen, Große Herren und Potentaten sollen Gott fürchten41: Friedensstifter und Botschafter großer Herrn sollen Gott fürchten „Dann in der wahren Furcht Gottes steckt aller Friedens Tractaten Hauptsächliche Direction, die ist der Weißheit Anfang.“ Alle Menscheon sollen Gott fürchten und um Frieden bitten.42: VI. Ehrenstimmen, vota commoda pacis remonstrantia, Stimmen, in welchen die Glückseligkeiten des Friedens auch eingebracht und desto eyferiger auff Frieden zu dringen herausgestrichen werden, Ehre in Choro,&amp;nbsp;43: Ehr in Foro „Wo Fried ist, da wohnet Ehr in Foro, das ist im weltlichen Stand, beydes der Obrigkeiten und Untertanen, Ehre der Obrigkeiten in dem sie genennet werden Friedfertige44: als auch Ehre den Untertanen, wenn sie bei Recht und Gerechtigkeit werden manutenirt, ein gerühlich und stilles Leben führen mögen in aller Gottseligkeit und Ehrbarkeit, [Luther und Erasmus in einem Atemzug zitiert] 3. Ehr in Thoro, das ist im Häuslichen Stand,&amp;nbsp;45: Luther Zitat aus Jenaer Ausgabe Bd. V, fol. 153 a/b [= Psalmenauslegung, Bd. 2, S. 476, zu Ps. 82,2]: „Der Friede kann die helfen, dass dir ein bissen trocken Brot wie Zucker schmecket und ein Trunck Wasser wie Malvasier“ … „O deswegen IRENE, du Edle Keyserin, wie schön, wie lieblich, wie holdselig bistu, wer wolt dich nicht von Herzen lieben und deiner nicht innigliche begehre? [Verweis Hohelied] Marginalie: Irene ist Griechisch: zu teutsch Friede, etlicher orientalischer Keyserinnen Tauffnamen46: VII: „Vorträgliche Mittes Stimmen, vota media pacis admittentia, Stimmen, drch welche die annehmliche FriedensMittel werden gut geheissen und admittirt, als da sein die drei allerschönsten Charites oder Gratiae in der Welt, welche heissen Güte, Treu und Gerechtigkeit, als die auserwählte Proxenetae Pacis, und Unterhändlerin des Friedens, Kraft deren Vermittlung wo man Lust zu Frieden hat, durch Gottes Hilf Frieden erhalten werden kann,“ Marg: Das I. Friedens Mittel ist Güte „Die Güte belangend, ist eben die rechte, nach welcher das ubelzugerichtete Teuscheland und in demselben das verstörte, und wie eine hangende Wand da stehende Römische Reich, als ein Hirsch nach frischen Wasser schreiet und mit großem Verlangen auff sie wartet, nämlich auf die männiglich im Mund und Feder umbgehende Amnistiam, welche eigentlicher und kräfftiger nicht, als durch das Wort Güte in Teutscher&amp;nbsp; …&amp;nbsp;47: Benignitas et misericordia, Gütigkeit und Barmherzigkeit in heiliger Sprach, nach unsers Texts Original kann gegeben werden, die ists, welche 1. viel de jure suo, von ihrem Rechten umb des lieben Friedens willen remittirt, und das beste bey sich last stehen, sich erklärt, wiltu zur Linckem so will ich zur Rechten, oder wiltu zur Rechten, so will ich zur Linken, Genes. 13 v. 9,, und wie Lutherus schreibet: Der Fried gilt mehr dann alles Recht und der Fried is nicht umbs Recht willen, sondern das Recht ist umbs Friedens willen gemacht, darumb, wann je eines weichen muss, so soll das Recht dem Frieden und nicht der Fried dem Rechten weichen. Welches Erasmus in alligirten Chiliadibus mit einem schönen Apologo erklärt, genommen von zweien Befreundten, welche sich wegen hundert Gulden nicht konten vergleichen und darüber ins Recht gerathen, eine zeitlang litigirt, bis dem einen die Augen auffgangen, seinem Gegentheil mit beweglichen Argumenten zuzusprechen, sich gütlich mit ihm zu vergleichen, sey umb hundert Gulden zu thun, noch viel werde gehen auf die Notarios, Promotores, Advocatos, Jure consultos, Judices, Judicum amicos: Ob es nicht besser sey, sie behalten das Geld selbsten, als dass es jenen zu theil werde? Wolle er, so solle der halbe Theil der Forderung beiderseits fallen, so bleiben sie gute Freund, wo nicht, so wolle er ihm ehender die Summ ganz lassen und viel lieber sehen, daß das Geld in den Händen seines Freunds bleibe, als jenen Leuten zu theil werde, worauf sie sich miteinander haben verglichen ohne der Advocaten Dank. Vel horum igitur prudentiam in re tanto periculosiore studeas imitari, [Adagium bellum dulce inexpertis] setzt Erasmus hinzu., das ist: Man soll sich mit dieser beyder Freunde Vorsichtigkeit in so gefährlichen Kriegs- und Friedens-Sachen befleissigen, verstehe, wanns je anders nicht sein kann, noch will, die Güte lassen vorbiegen und die Mittlerin sein. Die ists 2. welche sich48 über den Schaden Josephs bekümmert und über der Armen Untertanen Gilfen, Schreien Wehklagen erbarmt…“ „Diese ists 3., welche viel Unbilligkeit vergisset und manche Berg der Beleidigung in das Thal der Verstörung last fallen.“ „Daher das Wort Amnistia nicht allein von Cicreone in gestifften Frieden ist reassumirt, sondern noch auf den heutigen Tag im Römischen Reich so bekannt und gemein worden, dass jedermann von der Amnistia redet, der Amnistia in allen Discursen gedenckt und mit grossem Verlangen auff dieselbe, als eine zierliche liebliche Frucht der Güte wartet, zum Zeugnuss, dass ohne sie als eine vortreffliche Interponentin kein Fried mehr in Teutschland zu hoffen noch zu gewarten sei. Dann zu gleicher Weiß, wie das Feuer nimmermehr auffhört zu brennen, alldieweil das Holz ihme nicht wird entzogen, also wird auch das Feuer des Kriegs nimmermehr gedämpft, alldieweil die Blöck der Beleidigung durch die Amnistiam und Vergessenheit nicht werden aus dem Mitte geraumt, und auff ein Ort, da man sie in Ewigkeit nimmermehr sihet, gezogen.“&amp;nbsp;49 „Wolan, diese Unterhändlerin des Frieden gennenet ... das Benignitas die Güte, sollen gern admittirn Christliche Potentaten und Häutper und gedencken, dass der Frieden viel erwünschter durch Güte könnte erhalten, als durch das Schwert verfochten werden, weil dieser Weg so gefährlich als beschwerlich ist und mehrmalen mit grossem unwiederbringlichem Schaden hat gefehlt …“50 Die weite Mittlerin des Friedens ist die Treu Wahrheit, „Anzuzeigen, dass in den eingerbrachten Friedens-Stimmmen müsse seyn 1. Treu und Glauben im Herzen, weil Gott ein Herr und aller Herzenkündiger ist…; trew und Glauben in Worten, oh alle gesuchte Aequivocation, mitler Zeit den ergangenen Friedens Stimmen eine andere Nase zu drehen, als wie den klaren, hellen, recht teuschten Worten des hochverpoenten Religionsfrieden geschicht, welche den unruhigenn, friedhässigen Aequivocanten weiter und merhers nicht, als ein bloß Moratorium und Dilation, Auffschub und Toleranz, wanns wol gerath, ein Pragmatica sanctio muss sein, damit, was die rechte Hand des Verpsrechens geben, durch die linke Hand des Aequivocirens und Klinckens wieder wird genommen. Ein recht verborgenes Gifft, allem Vertrauen, Frieden und Einigkeit unter uns Teutschen im Römischen Reich, als durch ein heimlich beigebracht und unvermercktes Gifft zu vergeben.“51&amp;nbsp; 3. Auch Treu und Glauben in Wercken, steiff und unbrückig darob zu halten, was man mit beteuerten Worten verspricht, so wol ein Fürstliche als Christliche Tugend: das Fundament aller Tugenden und das nicht Halten eine Ursach alles Unglücks, Beispiele52 Die 3. Friedensmittlerin ist „die Gerechtigkeit, welche sich mit dem edlen Frieden und der Fried mit ihr inamorirt und verliebt, daß sie sich einander küssen und sonderlich in Erhalten des gestiffteten Friedens nimmermehr voneinander zu scheiden sein, dann gleich wie die Ungerechtigkeit eine rechte Glücksräuberin und Zerstörerin des Friedens ist, … also ist die Gerechtigkeit eine dapffere Handhaberin des Friedens, die eine nicht ohne die andere53 Güte, Treue und Gerechtigkeit eine dreifache Friedensschnur, „Warum sollte sie nicht auch eine unter den Stimmen des edlen Friedens sein, nach unsern Tractaten den Frieden zu befördern“Usus und Gebrauch jetzt erörterter Lehr von den Friedmachenden StimmenErinnerung, woher es komme, dass man mit so großem Verlangen bis daher auf Frieden gewartet und doch kein Fried erfolgt, daher, dass „der große Welthauff sich zu jetzt erörterten FriedensStimmen des Häufleins der Gerechten nit verstanden, sondern bald in allem contrarie, widerwertig, votiert.54 Der große Welthaufen macht immer das Gegenteil der Gerechten „Wann das Häufflin der Gerechten gebetttet, hat der Welthauff geflucht und geschworen, wann jenes den Frieden gesucht bey Gott im Himmel, hat dieser solchen gesucht auff Erden bey der Welt, mehr auf menschliche Klugkeit gegen den Menschen als Zuversicht zu Gott das Absehen gehabt, fast in keinem Friedens Discurs an Gott und an die in heiliger SChrifft sich befindende, weitaußsehende Kriegs- und FriedensRationen gedacht.“55 „Wann das Häufflein der Gerechten und unter denselben insonderheit getrewe Prediger haben auff die wahre Gottesfurcht, Bu0 und Bekehrung zu Gott, Besserung des Lebens votirt, hats der große Welthauff verachtet, sich zu groß gedunckt ihren Hirten zu folgen und sich zu fürchten vor dem gepredigten Wort.“56 Warnung, daß man sich bey Leib und Seel der Prophetischen sieben Friedensstimmen nit opponiren, Weh!&amp;nbsp;57 Weh denen, die sich über die Thorheiten des Kriegs nicht entsetzen und die Grewel desselben ihnen kein hertzbewegende Ursach sein lassen,&amp;nbsp;58 3. Vermahnung, nach den Prophetischen Votis eyferig auff Fried zu votirn, An alle Friedens Bottschaffter&amp;nbsp;</t>
  </si>
  <si>
    <t xml:space="preserve">http://friedensbilder.gnm.de/sites/default/files/Hist.Germ_.C.579,30.pdf
http://friedensbilder.gnm.de/sites/default/files/Hist.Germ_.C.579,30_0.jpg</t>
  </si>
  <si>
    <t xml:space="preserve">Kanonenschüsse (militärischer Salut)
kultisches Mahl, Festmahl, Bankett, Gastmahl
Palmzweig
Lorbeerkranz
Mars
Gerechtigkeit und Friede werden sich küssen (Buch der Psalmen)
Irene (Eirene)
Kaiserlicher Adler
Invidia (römische Personifikation)
Freudenfeuer, Feuerwerk
Horn, Trompete, Kornett, Posaune, Tuba
Festung
Denkmal, Statue</t>
  </si>
  <si>
    <t xml:space="preserve">Konvent der sächsischen Theologen in Leipzig 1628, Vorderseite</t>
  </si>
  <si>
    <t xml:space="preserve">Dadler, Sebastian
Beham, Sebald</t>
  </si>
  <si>
    <t xml:space="preserve">Medailleur
Vorlage</t>
  </si>
  <si>
    <t xml:space="preserve">Med Merkel 1.5.8</t>
  </si>
  <si>
    <t xml:space="preserve">Palmzweig
Triumphwagen
Musikinstrument als Verkündigungswerkzeug (Posaune)
Glaube, Fides (Ripa: Fede, Fede catholica, Fede christiana, Fede christiana catholica), als eine der drei theologischen Tugenden
Amoretten, Putten; amores, amoretti, putti
Beständigkeit
Hoffnung, Spes (Ripa: Speranza divina e certa), als eine der drei theologischen Tugenden
Krone (als Symbol der obersten Gewalt)
Drache</t>
  </si>
  <si>
    <t xml:space="preserve">Konvent der sächsischen Theologen in Leipzig</t>
  </si>
  <si>
    <t xml:space="preserve">http://friedensbilder.gnm.de/sites/default/files/MedMerkel1.5.8_01.tif
http://friedensbilder.gnm.de/sites/default/files/MedMerkel1.5.8_02.tif</t>
  </si>
  <si>
    <t xml:space="preserve">Konvent der sächsischen Theologen in Leipzig 1628, Rückseite</t>
  </si>
  <si>
    <t xml:space="preserve">Säule als ein Symbol für ein sicheres Fundament; Festigkeit
das Auge Gottes, Dreieck mit Auge als Symbol für Gottvater
Strahlen, die von Personen oder Dingen ausgehen
Verbum Domini Manet in Aeternum
Religio
Kelch</t>
  </si>
  <si>
    <t xml:space="preserve">Ps 17,8</t>
  </si>
  <si>
    <t xml:space="preserve">Triumph über die Herrliche und fast undenckliche Victori, Bild</t>
  </si>
  <si>
    <t xml:space="preserve">um 1631</t>
  </si>
  <si>
    <t xml:space="preserve">HB 483, Kapsel 1313a</t>
  </si>
  <si>
    <t xml:space="preserve">Pax (römische Personifikation)
Triumphwagen
Friedenstaube
Fama als Überbringerin der Friedensbotschaft
Justitia (römische Personifikation)
Fama (römische Personifikation)
Segnungen des Friedens
pro lege et pro grege [für das Gesetz, den König und das Volk]
Fortitudo, Stärke, als eine der sieben Gaben des Heiligen Geistes
Tugenden des Herrschers
Wachsamkeit, Vorsicht; Ripa: Guardia, Vigilanza, Vigilanza per difendersi &amp; oppugnare altri
Neid (Ripa: Invidia): Personifikation einer der sieben Todsünden
schwedischer Löwe
Schußwaffen: Kanone
Landstreitkräfte
Sonnenaufgang
Triumphbogen
Freiheit
Religio
der triumphierende Sieger, triumphaler Einzug des Siegers
Gefangener, Häftling mit gefesselten Händen
Kriegsbeute
Standartenträger, Fahnenträger
Meer
Geduld; Ripa: Patienza
Mäßigung; Ripa: Misura
Vorhersage, Prophezeiung, Omen; Ripa: Augurio, Divinatione, Profetia
der Traum des hl. Konstantin vor der Schlacht an der Milvischen Brücke: ein Engel mit einem Kreuz erscheint ihm und prophezeit seinen Sieg
die große Hure von Babylon; sie sitzt in der Regel auf einem scharlachroten Tier mit sieben Köpfen und zehn Hörnern
Johannes sieht drei unreine Geister, die wie Frösche aus den Mündern eines Drachen, eines Ungeheuers und eines falschen Propheten kommen
Schlacht</t>
  </si>
  <si>
    <t xml:space="preserve">
Georg Wilhelm, Brandenburg, Kurfürst
</t>
  </si>
  <si>
    <t xml:space="preserve">Josua (biblische Gestalt, AT)
Gideon
Wilhelm V., Hessen-Kassel, Landgraf</t>
  </si>
  <si>
    <t xml:space="preserve">Schlacht bei Breitenfeld</t>
  </si>
  <si>
    <t xml:space="preserve">Schweden
Kurfürstentum Sachsen
England
Kurfürstentum Brandenburg
Irland
Vereinigte Niederlande
Kurpfalz
Landgrafschaft Hessen-Kassel
Frankreich</t>
  </si>
  <si>
    <t xml:space="preserve">Finnland
Stockholm
Schweden
Gotland
Finnischer Meerbusen
Ostsee
Usedom
Kolberg (Ko³obrzeg)
Stettin
Pommern
Rügen
Friesland
Stralsund
Leipzig
Delitzsch</t>
  </si>
  <si>
    <t xml:space="preserve">http://friedensbilder.gnm.de/sites/default/files/HB483_.tif</t>
  </si>
  <si>
    <t xml:space="preserve">Zimmermann, Martin</t>
  </si>
  <si>
    <t xml:space="preserve">Pax (römische Personifikation)
Olivenzweig 
Zerbrochene Waffen/ Waffen am Boden
Concordia (römische Personifikation)
Triumphwagen
Fama als Überbringerin der Friedensbotschaft
Cornucopia, Füllhorn
Fama (römische Personifikation)
Fortitudo, Stärke, als eine der sieben Gaben des Heiligen Geistes
Kaiserlicher Adler
Prudentia (römische Personifikation)
Neid (Ripa: Invidia): Personifikation einer der sieben Todsünden
Zorn (Ripa: Ira): Personifikation einer der sieben Todsünden
Triumphbogen
Krieg
Mäßigkeit, Temperantia (Ripa: Temperanza), als eine der vier Kardinaltugenden</t>
  </si>
  <si>
    <t xml:space="preserve">Frankreich
Schweden
Heiliges Römisches Reich
Spanien
Kurfürstentum Bayern
Kurfürstentum Brandenburg
Kurfürstentum Mainz
Kurfürstentum Sachsen
Kurfürstentum Trier
Kurpfalz
Kurköln</t>
  </si>
  <si>
    <t xml:space="preserve">Monogrammist HIBF</t>
  </si>
  <si>
    <t xml:space="preserve">Augsburger Hohes Friedensfest 1656</t>
  </si>
  <si>
    <t xml:space="preserve">Dürr, Johann</t>
  </si>
  <si>
    <t xml:space="preserve">HB 24615, Kapsel 1248</t>
  </si>
  <si>
    <t xml:space="preserve">Confessio Augustana, Augsburger Konfession
Kaiserlicher Adler
Verlesung der Confessio Augustana vor Karl V.
Taufe im protestantischen Gottesdienst
Predigt im protestantischen Gottesdienst
die Einsetzung der Eucharistie, d.h. Christus zeigt oder segnet Brot (die Hostie) und/oder Wein (Matthäus 26:26-27; Markus 14:22-23; Lukas 22:19-20; Johannes 13:26; 1 Korintherbrief 11:23-25)
protestantische Kirchen und Gruppen
kirchliche Heirat, Eheschließung (als das sechste der sieben Sakramente)
Konfessionsbild
Teile der Beichte
Katechismus
Kirchenmusik
Säulen des Herkules
Thron</t>
  </si>
  <si>
    <t xml:space="preserve">
Georg, Brandenburg-Ansbach, Markgraf
Philipp I., Hessen, Landgraf
</t>
  </si>
  <si>
    <t xml:space="preserve">Nürnberg
Reutlingen
Windsheim
Weißenburg
Heilbronn
Kempten</t>
  </si>
  <si>
    <t xml:space="preserve">http://friedensbilder.gnm.de/sites/default/files/HB24615_01.tif
http://friedensbilder.gnm.de/sites/default/files/Gm556.tif</t>
  </si>
  <si>
    <t xml:space="preserve">Herr, Michael</t>
  </si>
  <si>
    <t xml:space="preserve">HB 6895, Kapsel 1248</t>
  </si>
  <si>
    <t xml:space="preserve">Confessio Augustana, Augsburger Konfession
Verlesung der Confessio Augustana vor Karl V.
Konfessionsbild</t>
  </si>
  <si>
    <t xml:space="preserve">
Johann III., Trier, Erzbischof
Valentin I., Burggraf, Alzey
Philipp, Pfalz-Neuburg, Pfalzgraf
Wilhelm IV., Bayern, Herzog
Ludwig X., Bayern-Landshut, Herzog
Georg, Sachsen, Herzog
Georg, Brandenburg-Ansbach, Markgraf
Johann Albrecht I., Mecklenburg, Herzog
Philipp I., Hessen, Landgraf
Ludwig XVI., Oettingen, Graf
Ludwig Martin, Oettingen, Graf
Kress von Kressenstein, Christoph
Volckamer, Clemens
Weis, Joachim
Christoph, Augsburg, Bischof
Matthäus, Salzburg, Erzbischof
Beyer, Christian
Brück, Georg
Schweis, Alexander von
Valdés, Alfonso de</t>
  </si>
  <si>
    <t xml:space="preserve">http://friedensbilder.gnm.de/sites/default/files/HB6895_01.tif
http://friedensbilder.gnm.de/sites/default/files/HB6895_02.tif
http://friedensbilder.gnm.de/sites/default/files/HB6895_03.tif</t>
  </si>
  <si>
    <t xml:space="preserve">Verlesung der Confessio Augustana und Kalender für 1731</t>
  </si>
  <si>
    <t xml:space="preserve">Pfautz, Johann Gottfried</t>
  </si>
  <si>
    <t xml:space="preserve">HB 1719, Kapsel 1241a</t>
  </si>
  <si>
    <t xml:space="preserve">Confessio Augustana, Augsburger Konfession
Cornucopia, Füllhorn
Kaiserlicher Adler
Verlesung der Confessio Augustana vor Karl V.
der Name Gottes in der jüdischen Religion
Schwert umwickelt mit Olivenzweig [Rigorem clementia temperet]
Kalender, Almanach</t>
  </si>
  <si>
    <t xml:space="preserve">http://friedensbilder.gnm.de/sites/default/files/HB1719_tif.tif</t>
  </si>
  <si>
    <t xml:space="preserve">Medaille auf Friedrich Heinrich von Nassau-Oranien als Statthalter der Niederlande und die Hochzeit seines Nachfolgers Wilhelm mit Maria Stuart, Vorderseite</t>
  </si>
  <si>
    <t xml:space="preserve">Med Merkel 3.1.4</t>
  </si>
  <si>
    <t xml:space="preserve">Olivenzweig 
Zerbrochene Waffen/ Waffen am Boden
Bekrönung des Siegers mit Lorbeer
Angriff (in einer Schlacht)
Thron
Schiffe (generell)</t>
  </si>
  <si>
    <t xml:space="preserve">Oranje-Nassau, Frederik Hendrik van</t>
  </si>
  <si>
    <t xml:space="preserve">Hochzeit Wilhelms (II. von Oranien-Nassau) mit Maria Henrietta Stuart</t>
  </si>
  <si>
    <t xml:space="preserve">Provinz Friesland Oberyssel
Provinz Geldern
Provinz Groningen
Provinz Holland
Provinz Ommeland
Provinz Seeland
Provinz Utrecht</t>
  </si>
  <si>
    <t xml:space="preserve">http://friedensbilder.gnm.de/sites/default/files/MedMerkel3.1.4_01.tif
http://friedensbilder.gnm.de/sites/default/files/MedMerkel3.1.4_02.tif</t>
  </si>
  <si>
    <t xml:space="preserve">Medaille auf Friedrich Heinrich von Nassau-Oranien als Statthalter der Niederlande und die Hochzeit seines Nachfolgers Wilhelm mit Maria Stuart, Rückseite</t>
  </si>
  <si>
    <t xml:space="preserve">Olivenzweig 
Händereichen als Symbol für den Abschluss eines Vertrages
Mars
Cornucopia, Füllhorn
Strahlen, die von Personen oder Dingen ausgehen
Segnungen des Friedens
pro lege et pro grege [für das Gesetz, den König und das Volk]
Niederländischer Löwe
Oranjeboom
Lanze mit Freiheitshut
der Name Gottes in der jüdischen Religion
Schiffe (generell)
Hollandse Tuin</t>
  </si>
  <si>
    <t xml:space="preserve">Oranje-Nassau, Willem van
Oranje-Nassau, Maria van</t>
  </si>
  <si>
    <t xml:space="preserve">Auf den Friedens Executions-Haupt-Recess vom 16./26. Juni 1650, Vorderseite</t>
  </si>
  <si>
    <t xml:space="preserve">Höhn, Johann</t>
  </si>
  <si>
    <t xml:space="preserve">Med Merkel 3.5.7</t>
  </si>
  <si>
    <t xml:space="preserve">Händereichen als Symbol für den Abschluss eines Vertrages
Strahlen, die von Personen oder Dingen ausgehen
Caduceus (Stab mit zwei Schlangen, Attribut Merkurs)
der Name Gottes in der jüdischen Religion</t>
  </si>
  <si>
    <t xml:space="preserve">http://friedensbilder.gnm.de/sites/default/files/MedMerkel3.5.7_vs.tif
http://friedensbilder.gnm.de/sites/default/files/MedMerkel3.5.7_rs.tif</t>
  </si>
  <si>
    <t xml:space="preserve">Auf den Friedens Executions-Haupt-Recess vom 16./26. Juni 1650, Rückseite</t>
  </si>
  <si>
    <t xml:space="preserve">Olivenzweig 
Strahlen, die von Personen oder Dingen ausgehen
Bäume: Palme
Friedensband
Krone (als Symbol der obersten Gewalt)
Herz</t>
  </si>
  <si>
    <t xml:space="preserve">Schleuen, Johann David</t>
  </si>
  <si>
    <t xml:space="preserve">Olivenzweig 
Bekrönung des Siegers mit Lorbeer
Musikinstrument als Verkündigungswerkzeug (Posaune)
Engel als Überbringer der Friedensbotschaft
Pallas
Friedenstempel (mit geschlossenen Türen)
geflügelter Genius</t>
  </si>
  <si>
    <t xml:space="preserve">Antigona delusa da Alceste</t>
  </si>
  <si>
    <t xml:space="preserve">Ziani, Pietro Andrea
Aureli, Aurelio</t>
  </si>
  <si>
    <t xml:space="preserve">Komponist
Verfasser</t>
  </si>
  <si>
    <t xml:space="preserve">Contarini It. IV, 389 (=9913)</t>
  </si>
  <si>
    <t xml:space="preserve">Friedensfolgen
Janustempel
Frieden</t>
  </si>
  <si>
    <t xml:space="preserve">Teatro di SS. Giovanni e Paolo</t>
  </si>
  <si>
    <t xml:space="preserve">Prologo</t>
  </si>
  <si>
    <t xml:space="preserve">Contarini It. IV, 389 (=9913), 1</t>
  </si>
  <si>
    <t xml:space="preserve">Olivenzweig 
Friedensfolgen
Janustempel
Frieden</t>
  </si>
  <si>
    <t xml:space="preserve">Soprano
Alto
Basso</t>
  </si>
  <si>
    <t xml:space="preserve">Pace
Allegrezza
Musica
Poesia
Tempo</t>
  </si>
  <si>
    <t xml:space="preserve">Schubart, Christian Friedrich Daniel</t>
  </si>
  <si>
    <t xml:space="preserve">47.4126 (1)</t>
  </si>
  <si>
    <t xml:space="preserve">Mars
Irene (Eirene)</t>
  </si>
  <si>
    <t xml:space="preserve">von Schubart gibt es noch ein zweites Gedicht mit dem Titel An den Frieden, beide unterscheiden sich jedoch</t>
  </si>
  <si>
    <t xml:space="preserve">Friedensgöttin, komm, ich flehe&amp;nbsp;&amp;nbsp;&amp;nbsp;&amp;nbsp;&amp;nbsp;&amp;nbsp;&amp;nbsp;&amp;nbsp;&amp;nbsp;&amp;nbsp;&amp;nbsp; Dir mit hochgehobner Hand,Komm herab von deiner Himmelshöhe,&amp;nbsp;&amp;nbsp;&amp;nbsp;&amp;nbsp;&amp;nbsp;&amp;nbsp;&amp;nbsp;&amp;nbsp;&amp;nbsp;&amp;nbsp;&amp;nbsp; Dich bedarf mein armes Vaterland.&amp;nbsp;Sieh im Maienmonde wollen&amp;nbsp;&amp;nbsp;&amp;nbsp;&amp;nbsp;&amp;nbsp;&amp;nbsp;&amp;nbsp;&amp;nbsp;&amp;nbsp;&amp;nbsp;&amp;nbsp; Heere ziehen in das Feld.Wie sie schon die Augen blutig rollen,&amp;nbsp;&amp;nbsp;&amp;nbsp;&amp;nbsp;&amp;nbsp;&amp;nbsp;&amp;nbsp;&amp;nbsp;&amp;nbsp;&amp;nbsp;&amp;nbsp; zu verheeren eine ganze Welt.&amp;nbsp;Freude flieht vor Mavors Rufe,&amp;nbsp;&amp;nbsp;&amp;nbsp;&amp;nbsp;&amp;nbsp;&amp;nbsp;&amp;nbsp;&amp;nbsp;&amp;nbsp;&amp;nbsp;&amp;nbsp; Der sich schlachtendurstig naht;Seiner kriegerischen Rosse Hufe&amp;nbsp;&amp;nbsp;&amp;nbsp;&amp;nbsp;&amp;nbsp;&amp;nbsp;&amp;nbsp;&amp;nbsp;&amp;nbsp;&amp;nbsp;&amp;nbsp; Stampfen, knicken unsre Frühlingssaat.&amp;nbsp;Blumen sterben, wo die Sohle&amp;nbsp;&amp;nbsp;&amp;nbsp;&amp;nbsp;&amp;nbsp;&amp;nbsp;&amp;nbsp;&amp;nbsp;&amp;nbsp;&amp;nbsp;&amp;nbsp; Eines erznen Kriegers geht;Traurig liegt das Röschen, die Viole,&amp;nbsp;&amp;nbsp;&amp;nbsp;&amp;nbsp;&amp;nbsp;&amp;nbsp;&amp;nbsp;&amp;nbsp;&amp;nbsp;&amp;nbsp;&amp;nbsp; Jedes Blümchen auf zertretnem Beet.&amp;nbsp;O so komm, du Friede, nieder&amp;nbsp;&amp;nbsp;&amp;nbsp;&amp;nbsp;&amp;nbsp;&amp;nbsp;&amp;nbsp;&amp;nbsp;&amp;nbsp;&amp;nbsp;&amp;nbsp; Sänftige der Krieger Sinn.Tausend Deutsche, alle brav und bieder,&amp;nbsp;&amp;nbsp;&amp;nbsp;&amp;nbsp;&amp;nbsp;&amp;nbsp;&amp;nbsp;&amp;nbsp;&amp;nbsp;&amp;nbsp;&amp;nbsp; Grüßen dich, du Himmels-Königin.</t>
  </si>
  <si>
    <t xml:space="preserve">Wi 81:4 (1)</t>
  </si>
  <si>
    <t xml:space="preserve">Dialog zwischen Erzähler und Frieden --&amp;gt; größter Teil des Gedichts = wörtliche Rede des FriedensGrausamkeit des Krieges beschriebenzweites Gedicht Schubarts mit dem gleichen Titel, aber unterschiedlichen Inhalt hierDatum und Bezug unklar</t>
  </si>
  <si>
    <t xml:space="preserve">An den Frieden&amp;nbsp;Wohin, wohin, du Himmelssohn, o Friede?Was soll der sonngewandte Blick?Willst du, des Menschenumgangs müde,In deine Heimath schon zurück?»Ich will zurück. Zwar rinnt die Abschiedszähre;Doch ach! ich muß; denn schau umher!Die mir errichteten AltäreSind leer, von Opferflammen leer.Erhoben haben sich zum MenschenwürgenDie Erdenwaller ohne Zahl.Krieg! donnert's schrecklich von Gebirgen,Krieg! hallt's entsetzlich nach im Thal.Der Mordgeist kommt in dumpfen Schwefeldüften;Sein Auge rollt in rother Gluth,Ein Wetter brüllt um seine Hüften,Und seine Sohle steht in Blut.Siehst du das Schattenungeheuer?Es kommt, es kommt der Welt zum Fluch;Und lockt den Adler, Weih' und GeierMit der Gemordeten Geruch.Der Ozean erschrickt ob Menschenleichen,Die seine Woge wälzen soll.Die heiße Sonne brütet Seuchen,Von Jammer ist die Erde voll.Von Stambuls Pforte bis nach Peters ThürmenHerrscht Zwist, geboren aus der Nacht.Sind, den Olympos zu bestürmen,Giganten wieder aufgewacht?Ich kann nicht sehn ergrimmter Krieger Haufen,Kann nicht die blasse Mutter sehn,Nicht Wittwen sich die Haare raufen,Und Waisen ohne Hülfe flehn;Nicht sehn den Bräutigam mit hohlen Augen,Und neben ihm die junge Braut,Das Blut mit blassen Lippen saugen,Das aus der Todeswunde thaut.Kann nicht die Tempel Gottes rauchen sehen,Und ach den armen Landmann nichtVor der zerstörten Hütte stehenMit gramzerrissenem Gesicht.Drum flieg' ich auf im Schimmer ew'ger JugendZu Gott, der segnend auf mich blickt,Bis Er, gerührt durch eure Tugend,Mich wieder auf die Erde schickt.«</t>
  </si>
  <si>
    <t xml:space="preserve">L'Antigona delusa da Alceste.</t>
  </si>
  <si>
    <t xml:space="preserve">Piva, Francesco</t>
  </si>
  <si>
    <t xml:space="preserve">Aureli, Aurelio
Ziani, Pietro Andrea</t>
  </si>
  <si>
    <t xml:space="preserve">Corniai Algarotti Racc.Dramm.744</t>
  </si>
  <si>
    <t xml:space="preserve">Olivenzweig 
Janustempel
Frieden</t>
  </si>
  <si>
    <t xml:space="preserve">Aureli, Aurelio</t>
  </si>
  <si>
    <t xml:space="preserve">Corniai Algarotti Racc.Dramm.744, 1</t>
  </si>
  <si>
    <t xml:space="preserve">Olivenzweig 
Friedensfolgen
Janustempel
Frieden
Musik
Apollo spielt die Leier, Apollo Citharoedus
symbolische Darstellungen, Allegorien und Embleme der Dichtkunst; 'Poesia' (Ripa)</t>
  </si>
  <si>
    <t xml:space="preserve">La Pace
Apollo
La Musica
La Poesia
L'Allegrezza
Choro di Amorini
Il Furore tacito</t>
  </si>
  <si>
    <t xml:space="preserve">Der geharnischte Friede</t>
  </si>
  <si>
    <t xml:space="preserve">GE 44-0110:113 (5)</t>
  </si>
  <si>
    <t xml:space="preserve">Pallas</t>
  </si>
  <si>
    <t xml:space="preserve">Der geharnischte FriedeDer Friede geht im Harnisch her;wie ist es so bestellt?Es steht dahin;er ist vielleicht die Pallas unsrer Welt.</t>
  </si>
  <si>
    <t xml:space="preserve">Friedens-Krieg</t>
  </si>
  <si>
    <t xml:space="preserve">GE 44-0110:113 (6)</t>
  </si>
  <si>
    <t xml:space="preserve">Friedens-KriegDer durch Waffen überwunden,Hat noch lange nicht gesiegt;Friede-machen hat erfunden,Daß der Sieger unten liegt.</t>
  </si>
  <si>
    <t xml:space="preserve">Friede ist das beste</t>
  </si>
  <si>
    <t xml:space="preserve">GE 44-0110:113 (7)</t>
  </si>
  <si>
    <t xml:space="preserve">Friede ernährt</t>
  </si>
  <si>
    <t xml:space="preserve">Friede ist das besteFür großer Herren Mund gehört das Allerbeste,Mag leicht, wo sich von ein großber Bauer mäste.Der Fried ist eine Kost, die köstlich nährt und speist;Darum wird gemeiner Mann davon jetzt abgeweist.</t>
  </si>
  <si>
    <t xml:space="preserve">Friede</t>
  </si>
  <si>
    <t xml:space="preserve">GE 44-0110:113 (8)</t>
  </si>
  <si>
    <t xml:space="preserve">Recht</t>
  </si>
  <si>
    <t xml:space="preserve">FriedeFried ist besser als das Recht;Dann das Recht ist Friedens Knecht.</t>
  </si>
  <si>
    <t xml:space="preserve">GE 44-0110:113 (9)</t>
  </si>
  <si>
    <t xml:space="preserve">Eintracht </t>
  </si>
  <si>
    <t xml:space="preserve">Der FriedeWann wir immer wider uns, nimmer striten wider Gott,Wäre Friede stets bey uns, wäre keines Streites noth.</t>
  </si>
  <si>
    <t xml:space="preserve">Friede und Ruhe</t>
  </si>
  <si>
    <t xml:space="preserve">GE 44-0110:113 (10)</t>
  </si>
  <si>
    <t xml:space="preserve">Ruhe; Ripa: Quiete</t>
  </si>
  <si>
    <t xml:space="preserve">Friede und RuheDue Ruh hat guten Fried und Friede gute Ruh;Die Welt laufft immer noch dem Kriege weiter zu.</t>
  </si>
  <si>
    <t xml:space="preserve">Der ietzige Friede</t>
  </si>
  <si>
    <t xml:space="preserve">um 1648</t>
  </si>
  <si>
    <t xml:space="preserve">GE 44-0110:113 (11)</t>
  </si>
  <si>
    <t xml:space="preserve">Der ietzige FriedeEin Trojanisch Pferd scheinet unser Fried seyn:Stecket voller Groll, reisset viel Verfassung ein.</t>
  </si>
  <si>
    <t xml:space="preserve">GE 44-0110:113 (12)</t>
  </si>
  <si>
    <t xml:space="preserve">Der ietzige FriedeDreissig Jahr uns drüber noch hat gewehrt das deutsche kriegen;Wehrt der Friede dreissig Jahr, läst ihn ieder wol genügen.</t>
  </si>
  <si>
    <t xml:space="preserve">GE 44-0110:113 (13)</t>
  </si>
  <si>
    <t xml:space="preserve">Der FriedeSolcher Fried ist schwerlich gut,Der nicht Bauern sanffte thut.</t>
  </si>
  <si>
    <t xml:space="preserve">Krieg und Friede</t>
  </si>
  <si>
    <t xml:space="preserve">GE 44-0110:113 (14)</t>
  </si>
  <si>
    <t xml:space="preserve">Krieg und FriedeDie Welt hat Krieg geführt weit über zwantzig Jahr.Nunmehr soll friede seyn, soll werden, wie es war.Sie hat gekriegt um das, o lachens-werthe That!Daß sie, eh sie gekriegt, zuvor besessen hat.</t>
  </si>
  <si>
    <t xml:space="preserve">Der angehende Friede</t>
  </si>
  <si>
    <t xml:space="preserve">GE 44-0110:113 (15)</t>
  </si>
  <si>
    <t xml:space="preserve">Der angehende FriedeDie Waffen sind verknüpft in eine Friedens-Pflicht;Die Schulden aber noch, die Steuer nimmer nicht.</t>
  </si>
  <si>
    <t xml:space="preserve">GE 44-0110:113 (16)</t>
  </si>
  <si>
    <t xml:space="preserve">Der FriedeWir haben Friede nun, was trug der Krieg uns ein?Durch Krieg, was ohne Krieg, sind wir, wir solten seyn.</t>
  </si>
  <si>
    <t xml:space="preserve">Genieß-Leute deß Friedens</t>
  </si>
  <si>
    <t xml:space="preserve">GE 44-0110:113 (17)</t>
  </si>
  <si>
    <t xml:space="preserve">Genieß-Leute deß FriedensWer wird, nun Friede wird, bey solcherley verwüstenZum ersten kummen auff? die Hencker und Juristen.</t>
  </si>
  <si>
    <t xml:space="preserve">Von der vormaligen Abbildung des Friedens bey den Griechen und Römern, handelte bey Gelegenheit der öffentlichen feierlichen Bekanntmachung des zwischen den hohen Höfen Berlin und Petersburg glücklich geschlossenen Friedens</t>
  </si>
  <si>
    <t xml:space="preserve">Gröningisches Collegium</t>
  </si>
  <si>
    <t xml:space="preserve">Film R 2001.281,NWA-1436</t>
  </si>
  <si>
    <t xml:space="preserve">Pax (römische Personifikation)
Frieden durch Gott
Reichtum, Überfluß; Ripa: Opulenza, Richezza
Friedenssehnsucht
Irene (Eirene)
Ölzweig
Friedenstempel
pax optima rerum [der Frieden ist das höchste Gut]
Janustempel
Kornähren
Lorbeerblatt</t>
  </si>
  <si>
    <t xml:space="preserve">Rom
Athen</t>
  </si>
  <si>
    <t xml:space="preserve">Sil.</t>
  </si>
  <si>
    <t xml:space="preserve">Die Rede behandelt vorranig die Darstellung und Vorstellung von Frieden in der Antike. Dabei beschreibt Tiefensee sowohl das äußere Erscheinungsbild der Pax als auch Attribute, die mit ihr in Verbindung gebracht wurden. Mit Hilfe der Beschreibung eines Gemäldes von Vincent Cartarii interpretiert er die einzelnen Attribute&amp;nbsp; (Ölzweig, Lorbeerzweig, Rosenkränze). Auch die Weiblichkeit der Gottheit wird begründet: "Anzuzeigen demnach, wie der Friede nicht allein die Verbindung der ganzen menschlichen Gesellschaft, sondern auch das Wohlergehen eines jeden Menschen gebiehret, nähret und erhält, ist auch dieses Geschenk des Himmels als eine, und zwar schöne Frauensperson abgebildet worden" (S.5). Es wird deutlich, dass sich die Vorstellungen von Frieden bis ins 18. Jahrhundert nicht geändert haben. Außerdem versucht er die Attribute dahingehend zu vereinen, dass für ihn der Friede eine Vernunftsentscheidung darstellt, die es nicht anzufechten gilt.Im letzten Abschnitt der Rede verweist er auf das folgende Programm der Feierlichkeiten, welches eine zweite, längere Rede von ihm sowie einen Beitrag eines Studenten namens Carl Wilhelm Schulz umfasst und hier unter dem folgenden Objekt zu finden ist: Film R 2001.281,KPA-1374.</t>
  </si>
  <si>
    <t xml:space="preserve">Rede, welche Carl Wilhelm Schulz aus Wutzig selbst verfertiget und mit Beyfall gehalten.</t>
  </si>
  <si>
    <t xml:space="preserve">Schulz, Carl Wilhelm </t>
  </si>
  <si>
    <t xml:space="preserve">Frieden durch Gott
Frieden durch politische Akteure
Mars
Gerechtigkeit und Friede werden sich küssen (Buch der Psalmen)
ewig
Krieg vs. Frieden
Friedenssonne
Ceres als Schutzgottheit des Ackerbaus
Aufschwung des Handels
Jahreszeitenmetaphorik
Eintracht 
Geräuschmetaphorik
Frieden fördert Wissenschaft und Kunst
Recht</t>
  </si>
  <si>
    <t xml:space="preserve">St. Petersburg
Königreich Preußen
Pommern</t>
  </si>
  <si>
    <t xml:space="preserve">Die Rede betont vor allem immer wieder, dass nur in Friedenszeiten Künste und Wissenschaft produktiv und kreativ arbeiten können.Außerdem werden an mehreren Stellen Legitimationsversuche für die Politik Friedrichs II. angeführt. Dabei wiederholt Schulz den allgemeinen Konsens, dass Friedrich II. in erster Linie das Wohl der Bevölkerung bewahren möchte. Friedrich II. sah sich folglich im Herbst 1756 gezwungen zu den Waffen zu greifen. Dabei war er "voll von Mittleiden über die Länder, über welche sich die schwarzdunkele Wolke des Krieges zusammenzig [...]" (S.21). Er musste jedoch "den Entschluß fassen, die feindseligen Absichten unversöhnlicher Feinde dadurch zu zernichten, daß er ihnen zuvor kam" (S.21).Neben Friedrichs Rolle als Friedensbringer spielt Schulz auch auf Russlands Anteil im Friedensprozess an. Die Dankbarkeit gegenüber Zar Peter III. verweist indirekt darauf, dass Preußen in der politischen Sitaution 1762 abhängig von der Entscheidung aus Petersburg war. Nur die Sympathie des Zaren sicherte Friedrich II. den Frieden für sein Land.</t>
  </si>
  <si>
    <t xml:space="preserve">Amarilli Vezzosa</t>
  </si>
  <si>
    <t xml:space="preserve">Caldara, Antonio</t>
  </si>
  <si>
    <t xml:space="preserve">A 400 (4)</t>
  </si>
  <si>
    <t xml:space="preserve">Olivenzweig 
Tauben
das Lamm trägt das Kreuz oder das Kreuzbanner, Agnus Dei als Christussymbol
Weihnachtsfestkreis
Lyra, Leier, Zither, Psalterium
Flöte, Aulos, Schnabelflöte</t>
  </si>
  <si>
    <t xml:space="preserve">Violini
basso continuo</t>
  </si>
  <si>
    <t xml:space="preserve">Soprano
Alto</t>
  </si>
  <si>
    <t xml:space="preserve">Dafni
Amarilli
Dameta</t>
  </si>
  <si>
    <t xml:space="preserve">Von dem Friedensstabe bey den Alten</t>
  </si>
  <si>
    <t xml:space="preserve">Film R 2001.281,NWA-1436#ab Bildnr. 215</t>
  </si>
  <si>
    <t xml:space="preserve">Caduceus (Stab mit zwei Schlangen, Attribut Merkurs)
Merkur</t>
  </si>
  <si>
    <t xml:space="preserve">Friedensfest in Starogard, 1763</t>
  </si>
  <si>
    <t xml:space="preserve">Verg. georg. II,490</t>
  </si>
  <si>
    <t xml:space="preserve">Verweis auf Merkurstab als Friedensbringer:Herkunft der LegendeAussehen des StabesStab führt zu Frieden, bringt streitende Parteien auseinanderBedeutung Mercurius: Überfluß, Handel, RedeReden (Verhandlung) führt zu Frieden, Verweise auf Gesandte und Herolde, die zwischen den verschiedenen Parteien in Kriegszeiten vermitteln--------------------------Christian Heinrich von Dewitz (preußischer Landrat in Pommern)?&amp;nbsp;&amp;nbsp;</t>
  </si>
  <si>
    <t xml:space="preserve">Notte cara e bramata</t>
  </si>
  <si>
    <t xml:space="preserve">Scarlatti, Alessandro
Aureli, Aurelio</t>
  </si>
  <si>
    <t xml:space="preserve">M/2246 (32) (1)</t>
  </si>
  <si>
    <t xml:space="preserve">Olivenzweig 
Hymenaios
</t>
  </si>
  <si>
    <t xml:space="preserve">soprano</t>
  </si>
  <si>
    <t xml:space="preserve">Basso Continuo</t>
  </si>
  <si>
    <t xml:space="preserve">Soprano</t>
  </si>
  <si>
    <t xml:space="preserve">Puppieno
Claudia</t>
  </si>
  <si>
    <t xml:space="preserve">Re maggiore</t>
  </si>
  <si>
    <t xml:space="preserve">C</t>
  </si>
  <si>
    <t xml:space="preserve">Von dem Janus-Tempel bey den Roemern</t>
  </si>
  <si>
    <t xml:space="preserve">Film R 2001.281,KPA-1374#ab Bildnr. 325</t>
  </si>
  <si>
    <t xml:space="preserve">Frieden durch Gott
Augustus schließt die Tore des Janustempels; eventuell bringt er vor dem Tempel Opfer dar
Janustempel
Attribute des Janus: der Kopf mit zwei Gesichtern
Jahreszeitenmetaphorik
Wettermetaphorik</t>
  </si>
  <si>
    <t xml:space="preserve">Die Rede handelt von der Bedeutung und Herkunft des Janustempels. Zu Beginn werden jedoch Gott und Friedrich II. gehuldigt und für die Wiederherstellung des Allgemeinen Friedens in Europa gepriesen. Mit Bezug auf seine Rede zum Frieden von Sankt Petersburg leitet Tiefensee zum Motiv des Janustempels über, welches er in der Rede ein Jahr zuvor kurz erwähnt hatte. Er geht auf die Benennung, den Bau des Tempels und seine Bedeutung in der Geschichte und für die Gegenwart. Dabei stellt er verschiedene (Forschungs-)Meinungen gegenüber, um die Anzahl der Schließungen des Tempels zu konkretisieren.</t>
  </si>
  <si>
    <t xml:space="preserve">Amarilli Vezzosa. </t>
  </si>
  <si>
    <t xml:space="preserve">SANT Hs 759</t>
  </si>
  <si>
    <t xml:space="preserve">Sprano
Alto</t>
  </si>
  <si>
    <t xml:space="preserve">ABIB, Fam. Borromeo, Carlo VI Borromeo Arese, Cariche, Viceré di Napoli, 4.11.1712</t>
  </si>
  <si>
    <t xml:space="preserve">Jupiter als König des Himmels
spezifische Darstellungsformen, allegorische Darstellungsformen; Mars als Schutzgottheit
Frieden
Minerva als Schutzgottheit
Krieg
Attribute Jupiters: Blitzstrahl, Donnerkeil
Sieg
</t>
  </si>
  <si>
    <t xml:space="preserve">Rhein
Donau
Tago</t>
  </si>
  <si>
    <t xml:space="preserve">Alto
Soprano I
Soprano II
Tenore
Soprani coro (4)
Alti coro (4)
Tenori coro (4)
Bassi coro (4)</t>
  </si>
  <si>
    <t xml:space="preserve">Violini (34)
viole (6)
violoncelli (2)
contrabbassi (8)
Trombe (2)
Tromboni (2)
Clavicembali (2)
Organi (2)
Oboi (6)</t>
  </si>
  <si>
    <t xml:space="preserve">Tenore
Soprano I
Alto
Soprano II</t>
  </si>
  <si>
    <t xml:space="preserve">Guerra
Europa
Fama
Gloria</t>
  </si>
  <si>
    <t xml:space="preserve">Ode auf den zu Hubertsburg den 15ten February 1763. glueklich geschlossenen Frieden</t>
  </si>
  <si>
    <t xml:space="preserve">Sperling, Samuel Gottfried</t>
  </si>
  <si>
    <t xml:space="preserve">Film R 2001.281,KPA-1374#ab Bildnr. 292</t>
  </si>
  <si>
    <t xml:space="preserve">Palmzweig
Frieden durch Gott
Gerechtigkeit und Friede werden sich küssen (Buch der Psalmen)
güldner Frieden
Lichtmetaphorik
grün
Überfluss</t>
  </si>
  <si>
    <t xml:space="preserve">Königreich Preußen
Lobositz
Prag
Kolin
Roßbach
Breslau
Leuthen 
Sarbinowo (Zorndorf)
Hochkirch
Kunersdorf
Maxen
Kay
Liegnitz
Torgau
Freiberg
Schweidnitz
Kollberg
Starogard</t>
  </si>
  <si>
    <t xml:space="preserve">Gedicht gehalten nach einer Predigt</t>
  </si>
  <si>
    <t xml:space="preserve">Orte anpassen!</t>
  </si>
  <si>
    <t xml:space="preserve">Friedenshoffnung bey Nochschwebener Handlung zu Münster und Oßnabruck</t>
  </si>
  <si>
    <t xml:space="preserve">GE 44-0140:2,38</t>
  </si>
  <si>
    <t xml:space="preserve">güldner Frieden
Sicherheit, Gewißheit
Ceres als Schutzgottheit des Ackerbaus</t>
  </si>
  <si>
    <t xml:space="preserve">Elbe
Rhein
Donau</t>
  </si>
  <si>
    <t xml:space="preserve">Springer-Strand 1984</t>
  </si>
  <si>
    <t xml:space="preserve">245-254</t>
  </si>
  <si>
    <t xml:space="preserve">GND-Verknüpfung zu Harsdörffer funktioniert nicht https://portal.dnb.de/opac.htm?method=showFullRecord&amp;amp;currentResultId=Georg+and+philipp+and+harsd%C3%B6rffer%26any%26persons&amp;amp;currentPosition=2</t>
  </si>
  <si>
    <t xml:space="preserve">Ode auf den in Breßlau 1742 den 11 Junii geschlossenen Frieden</t>
  </si>
  <si>
    <t xml:space="preserve">Fabricius, Johann Andreas</t>
  </si>
  <si>
    <t xml:space="preserve">8 P GERM I, 6478 (1)</t>
  </si>
  <si>
    <t xml:space="preserve">Frieden durch politische Akteure
Mars
güldner Frieden
Irene (Eirene)
Sicherheit, Gewißheit
Ölzweig
Friedensband</t>
  </si>
  <si>
    <t xml:space="preserve">
Savoyen-Carignan, Eugen von
Friedrich Wilhelm I., Preußen, König
Marlborough, Charles Spencer of
Hyndford, John Carmichael of
Friedrich II., Preußen, König
</t>
  </si>
  <si>
    <t xml:space="preserve">Rhein
Berlin
Wien
Braunschweig-Lüneburg
Österreich
Frankreich
Niederlande
Elsass
Straßburg
Worms
Speyer
Herzogtum Schlesien
Oder
Spree
Elbe
Madrid
Paris
Mannheim
Riesenberg
Mollwitz
Caslav
Böhmen
Istanbul</t>
  </si>
  <si>
    <t xml:space="preserve">Huldigung Georg II. (= Friedensstifter)-----------------------------------------------------------Czaßlau = Caslav</t>
  </si>
  <si>
    <t xml:space="preserve">http://friedensbilder.gnm.de/sites/default/files/8 P GERM I, 6478 (1).jpg</t>
  </si>
  <si>
    <t xml:space="preserve">Deutschland. Beglückte Friedenspost, o! höchst erfülltes Hoffen</t>
  </si>
  <si>
    <t xml:space="preserve">Frieden durch Gott
Ruhe; Ripa: Quiete
edler Frieden
Janustempel
Eintracht </t>
  </si>
  <si>
    <t xml:space="preserve">Daß durch den zu Aachen den 18. Octobr 1748 glücklich geschlossenen General-Definitiv-Fridens-Tractat und dardurch hergestellte allgemeine Ruhe höchst erfreute Land und Reich</t>
  </si>
  <si>
    <t xml:space="preserve">DD97 D 21</t>
  </si>
  <si>
    <t xml:space="preserve">Frieden durch Gott
Mars
Ruhe; Ripa: Quiete
güldner Frieden
Bäume: Palme
Sicherheit
Hirtenmotiv
Wohlstand
Frieden fördert Wissenschaft und Kunst
Fruchtbarkeit</t>
  </si>
  <si>
    <t xml:space="preserve">Text und Bild durch Nummerierungen verbunden</t>
  </si>
  <si>
    <t xml:space="preserve">Christliche Weinacht-Frewde Und Hertzlicher Friedes-Wunsch :</t>
  </si>
  <si>
    <t xml:space="preserve">Bucholtz, Andreas Heinrich</t>
  </si>
  <si>
    <t xml:space="preserve">Oxenstierna, Anna Margaretha</t>
  </si>
  <si>
    <t xml:space="preserve">Rinteln</t>
  </si>
  <si>
    <t xml:space="preserve">Weihnachten</t>
  </si>
  <si>
    <t xml:space="preserve">Xb 10318 (4)</t>
  </si>
  <si>
    <t xml:space="preserve">Frieden durch Gott
Gerechtigkeit, Justitia (Ripa: Giustitia divina), als eine der vier Kardinaltugenden
Krieg vs. Frieden
Friedenssehnsucht
Ruhe; Ripa: Quiete
güldner Frieden
Friedensfürst
Janustempel
Jahreszeitenmetaphorik</t>
  </si>
  <si>
    <t xml:space="preserve">Westfalen</t>
  </si>
  <si>
    <t xml:space="preserve">Gedicht oder Lied?Potentaten angesprochen (nicht namentlich)Gott leitet die Fürsten "Du hast der Fürsten Herz und Sinnn in deinen Händen" (Strophe 79)Verweis auf TürkenKirchennotDanklied angehangen</t>
  </si>
  <si>
    <t xml:space="preserve">Kriegs- und Friedens-Gedicht/</t>
  </si>
  <si>
    <t xml:space="preserve">Winckelmann, Johann Just</t>
  </si>
  <si>
    <t xml:space="preserve">Günther von Brennhausen, Hans</t>
  </si>
  <si>
    <t xml:space="preserve">Xb 10318 (8)</t>
  </si>
  <si>
    <t xml:space="preserve">die Taube kehrt mit einem Ölzweig zurück
Frieden durch Gott
Mars
Gerechtigkeit und Friede werden sich küssen (Buch der Psalmen)
Früchte des Friedens
Friedenssonne
Michas Prophezeiung von den Schwertern, die in Pflugscharen, und von den Speeren, die in Winzermesser umgewandelt werden
Lichtmetaphorik
Friedensfürst
edler Frieden
Janustempel
Überfluss
Phoebus
Wohlstand
Friedensöl (Wein)
Eintracht 
Frömmigkeit</t>
  </si>
  <si>
    <t xml:space="preserve">Magdeburg
Pasewalk
Landgrafschaft Hessen-Kassel</t>
  </si>
  <si>
    <t xml:space="preserve">deutscher Friede</t>
  </si>
  <si>
    <t xml:space="preserve">Cerberus aus Ovid, Metamorphosen VII 418?Acheron = FlussMotiv Friedenskind</t>
  </si>
  <si>
    <t xml:space="preserve">„[…]Die Bückelhauben / Helm / auch Brünne / Spies und Schwert/ Die werden nun von ihm ins Ackerzeug gekehrt.“ (S.24; V.255f)</t>
  </si>
  <si>
    <t xml:space="preserve">Bäume: Ölbaum
Friedenssehnsucht
Friedensfürst
Sicherheit, Gewißheit
Wohlstand
Geräuschmetaphorik</t>
  </si>
  <si>
    <t xml:space="preserve">Auf den Dresdner Frieden</t>
  </si>
  <si>
    <t xml:space="preserve">P.o.germ. 1421 (1)</t>
  </si>
  <si>
    <t xml:space="preserve">Ölzweig
Janustempel</t>
  </si>
  <si>
    <t xml:space="preserve">Widukind
Friedrich II., Preußen, König</t>
  </si>
  <si>
    <t xml:space="preserve">Donau
Dresden
Kurfürstentum Sachsen</t>
  </si>
  <si>
    <t xml:space="preserve">Erstaunte Nachwelt! sieh mit scharfem BlickeNach unrer Zeiten überhäuften Wundern;Sonst nennt sein Irrthum Friedrichs wahre Thaten&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Kühne Gedichte.Der Sterne Fürstinn lenkt die fahlen RosseSchnell, doch nicht einmal durch den krummen Laufkreis,Weil ER o Janus! Völkern deine Pforten&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Oeffnet und schliesset.Nicht blöde Theißer, nicht verwirrte SchaarenGebohrner Räuber von der fernen Marosch,Und die dich, Donau, schon als Ister trinken,&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Fordern sein Rachschwerdt.Nein, grosser Friedrich! jetzt drohn deinem VolkeDie kühnen Nachbarn deines Ruhms und Reiches,Werth deines Sieges reizen deine Blitze&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Wittekinds Enkel.Du kömmst, und plötzlich zittern feste StädteFür deinem Anblick. Jede MorgenrötheSieht mit Erstaunen dich als Ueberwinder&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Neuer Provinzen.Dein Stahl färbt Wilsdrufs schneeichtes GefildeMit lauen Strömen sächsischen Geblütes.Du siegst, und Dresden macht die stolzen Thore&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Dir zu Trophäen.So steht dein Schicksal, heldenreiches Sachsen,Bey deinem Sieger, dessen Zorn du reiztest.Du bebst, und Friedrich wunderbare Rache&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amp;nbsp; Schenkt die den Oelzweig.</t>
  </si>
  <si>
    <t xml:space="preserve">Per la pace a 8</t>
  </si>
  <si>
    <t xml:space="preserve">Torino</t>
  </si>
  <si>
    <t xml:space="preserve">Bissone, Giovanni Ambrogio</t>
  </si>
  <si>
    <t xml:space="preserve">Komponist und Kappelmeister</t>
  </si>
  <si>
    <t xml:space="preserve">I-Vcd; ACV 524a</t>
  </si>
  <si>
    <t xml:space="preserve">Latin</t>
  </si>
  <si>
    <t xml:space="preserve">Pax (römische Personifikation)
Krieg und Frieden
Bellona (Enyo)
Segnungen des Friedens
aggressive, unfreundliche Handlungen und Beziehungen des Mars
Fröhlichkeit, Heiterkeit
Vokalmusik, Gesang
das Singen von Psalmen, Hymnen etc.</t>
  </si>
  <si>
    <t xml:space="preserve">Cantus I, Altus I, Tenor I, Bassus I; Cantus II, Altus II, Tenor II, Bassus II</t>
  </si>
  <si>
    <t xml:space="preserve">Orgeln </t>
  </si>
  <si>
    <t xml:space="preserve">Köln</t>
  </si>
  <si>
    <t xml:space="preserve">nach 1648</t>
  </si>
  <si>
    <t xml:space="preserve">Mars
Aufschwung des Handels
Frieden ernährt
Geräuschmetaphorik
Frieden fördert Wissenschaft und Kunst</t>
  </si>
  <si>
    <t xml:space="preserve">Frieden durch Gott
Ruhe; Ripa: Quiete
Fama (römische Personifikation)
Frieden ernährt
Sicherheit
Wohlstand
Geräuschmetaphorik
Frieden fördert Wissenschaft und Kunst
Recht</t>
  </si>
  <si>
    <t xml:space="preserve">Das Gedicht besteht aus 20 Strophen zu je vier Versen. Der Text huldigt in erster Linie den Frieden und drückt die Hoffnung aus, dass die Friedenszeit einen Wandel der Lebensumstände mit sich bringt. So werden verschiedene Stände, Personengruppen und sogar Landschaften und Örtlichkeiten angesprochen und ihre speziellen Vorzüge in der Friedenszeit aufgeführt. Angesprochen werden dabei: Kirche und Schulen, Politik, Adel, Familien, Bauern und Handwerker, Wiesen und Felder, Städte und Dörfer, Vögel und Blumen. Aber auch die Musen und die Chariten, also die Kunst in all ihren Formen, wird einbezogen. Der vermeintlich "allgemeine Nutz" des Krieges, des der sich als falsch erwiesen hat, soll nun dem Frieden dienen. Damit wird unterschwellig Kritik an den Kriegslegitimationen der Potentaten geübt.FB</t>
  </si>
  <si>
    <t xml:space="preserve">Der Friedensstifter</t>
  </si>
  <si>
    <t xml:space="preserve">Gleim, Johann Wilhelm Ludwig</t>
  </si>
  <si>
    <t xml:space="preserve">M: Lo 1948 (2) (1)</t>
  </si>
  <si>
    <t xml:space="preserve">Als "Friedensstifter" wird in diesem kurzen Gedicht die Geselligkeit, dargestellt durch Wein und Liebe, propagiert. Damit werden Eintracht und Einigkeit suggeriert, die konfessionelle, ständische und regionale Unterschiede überwinden. Gleichzeitig schwingt eine ironische Note mit, wenn der Text sagt, dass "Wein und Liebe Verträge macht". Diese Anspielung könnte auf die Führung der Herrschenden bezogen werden. </t>
  </si>
  <si>
    <t xml:space="preserve">Der FriedensstifterWein und LiebeBändigt Helden;Wein und LiebeMacht Verträge;Wein und LiebeStiftet Frieden.Drum, o Deutschland,Wilst du Frieden?Wein und LiebeKan ihn stiften.</t>
  </si>
  <si>
    <t xml:space="preserve">http://diglib.hab.de/drucke/lo-1948-2s/00096.jpg</t>
  </si>
  <si>
    <t xml:space="preserve">Weiße, Christian Felix</t>
  </si>
  <si>
    <t xml:space="preserve">H: P 1676oo.8° Helmst. (2) (1)</t>
  </si>
  <si>
    <t xml:space="preserve">Friedenssehnsucht
güldner Frieden
Chloe</t>
  </si>
  <si>
    <t xml:space="preserve">Der Friedeinduciae, Bellum, pax rursum.&amp;nbsp;Schon lang trink ich den goldnen FriedenMit meiner Chloe her:Bald wird uns sein Verzug ermüden,Wir seufzen, trinken, flehn, und doch, wo bleibet er?&amp;nbsp;O nähmen Könige der ErdenZum Beyspiel dich und mich:Sie würden bald versöhnet werden;Den Mittag zanken wir, und Abends küß ich dich.</t>
  </si>
  <si>
    <t xml:space="preserve">http://gdz-srv1.sub.uni-goettingen.de/content/PPN86150996X/800/0/00000097.jpg</t>
  </si>
  <si>
    <t xml:space="preserve">An Gott bei dem Ausruf des Friedens</t>
  </si>
  <si>
    <t xml:space="preserve">M: Lo 3571 (1)</t>
  </si>
  <si>
    <t xml:space="preserve">Frieden durch Gott
Musikinstrument als Verkündigungswerkzeug (Posaune)
Ruhe</t>
  </si>
  <si>
    <t xml:space="preserve">„goldne Flügel“ rauschen hier über das Land&amp;nbsp;Gott bringt den Frieden wieder&amp;nbsp;„Du lässest Deinem Volke wieder&amp;nbsp;Die Ruhe schmecken […]“&amp;nbsp;</t>
  </si>
  <si>
    <t xml:space="preserve">Das Friedewünschende Teutschland</t>
  </si>
  <si>
    <t xml:space="preserve">Die Fruchtbringende Gesellschaft</t>
  </si>
  <si>
    <t xml:space="preserve">A: 149.7 Pol. (2)</t>
  </si>
  <si>
    <t xml:space="preserve">Frieden durch Gott
Lorbeerkranz
Friedenssehnsucht
güldner Frieden
Cornucopia, Füllhorn
edler Frieden
teurer Frieden</t>
  </si>
  <si>
    <t xml:space="preserve">Althaus 2002
van Ingen 1998</t>
  </si>
  <si>
    <t xml:space="preserve">691
358-360</t>
  </si>
  <si>
    <t xml:space="preserve">König Ehrenvest, Hermann, Civilis und Wedekind beobachten Deutschland als alte germanische Helden, dabei wird ihre Sehnsucht nach dem alten Deutschland deutlich, sie artikulieren ihre Erinnerungen, die sie an das Deutschland ihrer jeweiligen Zeit haben, Merkurius zeigt ihnen jedoch die Unterschiede zu dem neuen Deutschland, dabei werden Differenzen in der technischen und wissenschaftlichen Entwicklung angesprochen, die vier Helden möchten mit Deutschland sprechen, Merkurius führt sie hinDeutschland tritt auf mit dem Frieden und der Wollust an ihrer Seite, der Friede ist weiß gekleidet, trägt einen goldenen Kranz und einen grünen Lorbeerzweig in der einen Hand, in der anderen ein Cornucopi (Füllhorn), der Gegensatz von Wollust und Frieden wird herausgestellt, Frieden wird als Jungfrau bezeichnetDeutschland spottet zunächst über die vier germanischen Helden, dabei wird auch der Sprachkonflikt (Deutsch - Fremdsprache) deutlich, Merkurius als der Bote der Wahrheit von Gott warnt Deutschland vor ihrer Hochnäsigkeit, diese nimmt die Kritik nicht anDeutschland trennt sich nach der Audienz vom Frieden, nachdem dieser sich auf die Seite des Merkurius gestellt hatteanschließend kommen vier Kavaliere und bitten um eine Audienz (vier Länder), sie führen die Gründe für ihre Bewunderung Deutschlands vor, Deutschland bittet zu Tisch, dabei überreichen die vier Kavaliere jeweils ein landestypisches Geschenk (Wein, Käse, Handschuhe), nach einer Weile ist Deutschland betrunken und sehr müde, sie schläft ein, es kommt heraus, dass die Kavaliere dies geplant hatten und ihre Geschenke entsprechend mit Opiaten versehen hatten, der Hinterhalt sollte dazu dienen, Deutschland zu überwältigen, was sonst zu mächtig für die vier Verbündeten wäre, die vier wenden sich dann an Mars, der ihnen zur Hilfe kommt (Geräuschmetaphorik: Mars kommt mit Trommeln, Trompeten, Büchsen, Pistolen), als Deutschland erwacht ist Mars bei ihr und beide liefern sich einen Kampf, den Mars gewinntZwischenspielSausewind tritt auf, er ist sehr gebildet und hat alles erlernt, was man erlernen kann, Mars kommt hinzu und sie beginnen sich über das Soldatenleben zu unterhalten bis Mars ihn davon überzeugt hat (mit Gewinn, Freiheit und Frauen), Sausewind geht als Deutscher in den Krieg, was die innerdeutsche Zwietracht verdeutlichen soll, anschließend tritt Merkurius auf und zeigt Sausewind die Kehrseiten des Soldatenlebens, Sausewind kommt zur Vernunft------------------------Deutschland wird mittlerweile geplagt von Hunger und Pest (Schwestern des Mars), die Grausamkeiten die Deutschland angetan werden (Auspeitschen etc.) stehen parallel für die Grausamkeiten, die der Zivilbevölkerung angetan werdenDeutschland ist jedoch nicht zu zerstören, Mars lässt sie von einem Doktor behandeln (das Ende von Deutschland würde auch das Ende des Krieges bedeuten), die angebotenen Heilmittel sind:&amp;nbsp;LigaUnionNeutralitätKonföderationSimulation und DissimulationHypocritica (Heuchelpillen)--&amp;gt; Parallelen zur Realpolitikam Ende wird die Friedenssehnsucht Deutschlands deutlich artikuliert, der Krieg wird als Strafe Gottes definiert, die durch Buße und Reue begnadigt werden kann, Gott lässt den Frieden dadurch wiederherstellen&amp;nbsp;</t>
  </si>
  <si>
    <t xml:space="preserve">http://diglib.hab.de/drucke/149-7-pol-2s/00001.jpg</t>
  </si>
  <si>
    <t xml:space="preserve">Das dem Churfürstenthum Sachsen durch den Hubertsburger Frieden merkwürdig gewordene 1763ste Jahr</t>
  </si>
  <si>
    <t xml:space="preserve">Leipzig
Frankfurt am Main</t>
  </si>
  <si>
    <t xml:space="preserve">Pon Vd 3102, QK</t>
  </si>
  <si>
    <t xml:space="preserve">Händereichen als Symbol für den Abschluss eines Vertrages
Frieden durch Gott
Concordia (römische Personifikation)
Gerechtigkeit und Friede werden sich küssen (Buch der Psalmen)
Friedenssehnsucht
Lichtmetaphorik
edler Frieden</t>
  </si>
  <si>
    <t xml:space="preserve">Xaver, Sachsen, Prinz
Friedrich II., Preußen, König</t>
  </si>
  <si>
    <t xml:space="preserve">Kurfürstentum Sachsen
Dresden
Prag
Kolin
Warschau
Augsburg
Kesselsdorf</t>
  </si>
  <si>
    <t xml:space="preserve">Gen 13,10
Ps 80,20
Lev 27,30
Lev 28</t>
  </si>
  <si>
    <t xml:space="preserve">Neben den Strophen sind die entsprechenden Jahreszahlen angegeben, dadurch eine chronologische Abfolge der Ereignisse einfach nachvollziehbarJahreszahlen und Nennung der wichtigsten Orte und Kriegsschauplätze lassen das Gedicht an eine Chronik oder eine wenigstens mehr an einen chronologischen Bericht erinnern, denn an ein GedichtNur regionaler Bezug auf Sachsen bzw. auf Friedrich August II. (als August III. König von Polen)Zerstörung Dresdens &amp;nbsp;&amp;nbsp;„Concordia, beglücktes Licht,So jetzo aus den Wolken bricht,Concordia schenkt dir den Frieden.“&amp;nbsp;Unterzeichnung der Verträge:„Die Feder schreibt, der Degen weicht,Der Helden Ruhm ist nun erreicht,Der Friede ist uns nun beschieden.“&amp;nbsp;&amp;nbsp;„Gerechtigkeit kommt nun zurück,Sie thut mit Freuden einen BlickAuf Teutschland, sieht den edlen Friede:Die Schwester winkt, die sie nun küßtDer Friede, so die Treue grüßt,&amp;nbsp;Hier ist sogleich die ächte Güte.“&amp;nbsp;&amp;nbsp;Die Fruchtbarkeit erscheint wieder, um die Menschen zu versorgen</t>
  </si>
  <si>
    <t xml:space="preserve">Bey der Feyer des Festes über den zwischen den Hohen Berlin- Wiener - und Dresdnischen Höfen</t>
  </si>
  <si>
    <t xml:space="preserve">Ungnad, Johannes Samuel</t>
  </si>
  <si>
    <t xml:space="preserve">Pon Vd 2372 d</t>
  </si>
  <si>
    <t xml:space="preserve">Frieden durch Gott
Gerechtigkeit, Justitia (Ripa: Giustitia divina), als eine der vier Kardinaltugenden
Frieden durch politische Akteure
Ölzweig
Ruhe
Sicherheit
Wohlstand
Frieden fördert Wissenschaft und Kunst</t>
  </si>
  <si>
    <t xml:space="preserve">
Heinrich IV., Heiliges Römisches Reich, Kaiser
Friedrich Wilhelm I., Preußen, König
Friedrich II., Preußen, König</t>
  </si>
  <si>
    <t xml:space="preserve">Friedensfeier in Frankfurt/Oder</t>
  </si>
  <si>
    <t xml:space="preserve">Hohenfriedberg
Soor (bei Hajnice)
Hennersdorf
Kurfürstentum Sachsen
Kesselsdorf</t>
  </si>
  <si>
    <t xml:space="preserve">Beschreibung Ablauf und Feierlichkeiten zum Frieden von Dresden in Frankfurt an der Oderangehangen die Rede von UngnadHuldigung Friedrich II., Siege Friedrichs werden besonders herausgestelltBeschreibung Krieg / ErfahrungenVerweis auf Frieden von Breslau&amp;nbsp;</t>
  </si>
  <si>
    <t xml:space="preserve">GND-Verknüpfungen von Augustus, Karl V. und Heinrich IV. gehen nicht</t>
  </si>
  <si>
    <t xml:space="preserve">http://friedensbilder.gnm.de/sites/default/files/0001.jpg
http://friedensbilder.gnm.de/sites/default/files/0002.jpg
http://friedensbilder.gnm.de/sites/default/files/0003.jpg
http://friedensbilder.gnm.de/sites/default/files/0004.jpg
http://friedensbilder.gnm.de/sites/default/files/0005.jpg
http://friedensbilder.gnm.de/sites/default/files/0006.jpg
http://friedensbilder.gnm.de/sites/default/files/0007.jpg
http://friedensbilder.gnm.de/sites/default/files/0008.jpg
http://friedensbilder.gnm.de/sites/default/files/0009.jpg</t>
  </si>
  <si>
    <t xml:space="preserve">Friede wird geglaubt, wann er wird gefühlt</t>
  </si>
  <si>
    <t xml:space="preserve">GE 44-0110:113 (18)</t>
  </si>
  <si>
    <t xml:space="preserve">Friede wird geglaubt, wann er wird gefühltDer Friede ist, wie man sagt, jetzunder in der Feder;Der Krieg liegt aber noch dem Bauer auff dem Leder.Das der weiß nur von Fried und sonstkein einig Sinn;Weiß fühlen nichts davon, so ist es weit noch hin.</t>
  </si>
  <si>
    <t xml:space="preserve">Friede auff den Frühling</t>
  </si>
  <si>
    <t xml:space="preserve">GE 44-0110:113 (19)</t>
  </si>
  <si>
    <t xml:space="preserve">Frühling
Friedenssehnsucht</t>
  </si>
  <si>
    <t xml:space="preserve">Friede auff den FrühlingMan verhofft des Friedens Lust mit der nechsten Frühlings-Lust;O, daß wo nicht komme drein etwa noch ein Mäyen-Frost!</t>
  </si>
  <si>
    <t xml:space="preserve">Der oßnabrugische Friede</t>
  </si>
  <si>
    <t xml:space="preserve">GE 44-0110:113 (20)</t>
  </si>
  <si>
    <t xml:space="preserve">Westfälischer Friede
Nürnberger Friedensexekutionskongress</t>
  </si>
  <si>
    <t xml:space="preserve">Der oßnabrugische FriedeDen Oßnabrug gebar, der Fried ist wie ein Beer:Zu Nürnberg formt man ihn und kehrt ihn hin und her.</t>
  </si>
  <si>
    <t xml:space="preserve">Ein rechtschaffener Friede</t>
  </si>
  <si>
    <t xml:space="preserve">GE 44-0110:113 (21)</t>
  </si>
  <si>
    <t xml:space="preserve">Ein rechtschaffener FriedeDer Fried ist nun gewiß, Ruchlosigkeit gewisser;Viel Frevler hat es noch und wenig rechte Büsser.Ist Friede da mit Gott, wird Friede Friede seyn;Ist Friede nicht mit Gott, ist Friede nur ein Schein.</t>
  </si>
  <si>
    <t xml:space="preserve">Das klagende Deutschland</t>
  </si>
  <si>
    <t xml:space="preserve">Brauer, David
Goldtschmied, Friedrich
Guck, Johann</t>
  </si>
  <si>
    <t xml:space="preserve">H00/DISS.A.S 1124</t>
  </si>
  <si>
    <t xml:space="preserve">Friedenssehnsucht
Geräuschmetaphorik</t>
  </si>
  <si>
    <t xml:space="preserve">Rhein
Main
Weser
Donau
Mosel
Maas
Oder
Elbe
Leipzig</t>
  </si>
  <si>
    <t xml:space="preserve">Frieden durch Gott
Friede und Gerechtigkeit küssen sich (cf. Ps. 85:10)
ewig
güldner Frieden
Friedensfürst
edler Frieden
Janustempel
Ruhe
stolzer Friede</t>
  </si>
  <si>
    <t xml:space="preserve">
Hyndford, John Carmichael of
Friedrich II., Preußen, König
</t>
  </si>
  <si>
    <t xml:space="preserve">Österreich
Königreich Preußen
Braunschweig
Kurfürstentum Brandenburg
Kurfürstentum Sachsen
Vereinigte Niederlande
Großbritannien</t>
  </si>
  <si>
    <t xml:space="preserve">Cantata pastorale a canto solo con vv.</t>
  </si>
  <si>
    <t xml:space="preserve">Kestner 72</t>
  </si>
  <si>
    <t xml:space="preserve">Sonnenstrahlen
Sonnenaufgang
Blumen
Frieden
Licht(strahlen)
Weihnachten (als kirchlicher Festtag)
Frühlingslandschaft; Landschaft, die den Frühling bezeichnet (bei der Einteilung des Jahres in vier Jahreszeiten)
April; Ripa: Aprile</t>
  </si>
  <si>
    <t xml:space="preserve">Basso continuo
Violine 1     
Violine 2</t>
  </si>
  <si>
    <t xml:space="preserve">Mus.ms.autogr. Scarlatti, A. 5</t>
  </si>
  <si>
    <t xml:space="preserve">Sonnenstrahlen
Sonnenaufgang
Blumen
Frieden
Licht(strahlen)
Weihnachten (als kirchlicher Festtag)
Frühlingslandschaft; Landschaft, die den Frühling bezeichnet (bei der Einteilung des Jahres in vier Jahreszeiten)
April; Ripa: Aprile
Natur</t>
  </si>
  <si>
    <t xml:space="preserve">http://friedensbilder.gnm.de/sites/default/files/PPN861713443_00000001.tif
http://friedensbilder.gnm.de/sites/default/files/PPN861713443_00000013.tif
http://friedensbilder.gnm.de/sites/default/files/PPN861713443_00000014.tif</t>
  </si>
  <si>
    <t xml:space="preserve">Per la pace tra Spagna, e Francia dell'anno 1660</t>
  </si>
  <si>
    <t xml:space="preserve">Lotti, Giovanni</t>
  </si>
  <si>
    <t xml:space="preserve">204. 3.B.12</t>
  </si>
  <si>
    <t xml:space="preserve">Friedensfolgen
Greifvögel: Adler
Blumen: Lilie
Schrecken des Krieges, Kriegsgreuel
Morgendämmerung
Frieden
Krieg</t>
  </si>
  <si>
    <t xml:space="preserve">Seine
(Beti) Guadalquivir</t>
  </si>
  <si>
    <t xml:space="preserve">http://friedensbilder.gnm.de/sites/default/files/2.JPG
http://friedensbilder.gnm.de/sites/default/files/3.JPG</t>
  </si>
  <si>
    <t xml:space="preserve">Tocchin le trombe all'arma</t>
  </si>
  <si>
    <t xml:space="preserve">Valentini, Giovanni</t>
  </si>
  <si>
    <t xml:space="preserve">Music Collections D.4.</t>
  </si>
  <si>
    <t xml:space="preserve">Krieg und Frieden
militärischer Ruhm, Triumph
Horn, Trompete, Kornett, Posaune, Tuba
Krieg
Militärmusik
(militärische) Signale
Kriegsvorbereitungen, Vorbereitungen für eine Schlacht</t>
  </si>
  <si>
    <t xml:space="preserve">Madrigal</t>
  </si>
  <si>
    <t xml:space="preserve">Ohne Titel</t>
  </si>
  <si>
    <t xml:space="preserve">Gn Kapsel 13 (10)</t>
  </si>
  <si>
    <t xml:space="preserve">Frieden durch Gott
Frieden durch politische Akteure
Früchte des Friedens
güldner Frieden
edler Frieden
Ruhe</t>
  </si>
  <si>
    <t xml:space="preserve">
Leopold Wilhelm, Österreich, Erzherzog 
</t>
  </si>
  <si>
    <t xml:space="preserve">Wien
Köln
Kurfürstentum Sachsen
Königreich Dänemark
Braunschweig-Wolfenbüttel
Schweden
Celle
Hildesheim</t>
  </si>
  <si>
    <t xml:space="preserve">Reimann 1979</t>
  </si>
  <si>
    <t xml:space="preserve">http://diglib.hab.de/drucke/gn-kapsel-13-10/00003.jpg</t>
  </si>
  <si>
    <t xml:space="preserve">Emblema</t>
  </si>
  <si>
    <t xml:space="preserve">Lorbeerkranz
edler Frieden
pax optima rerum [der Frieden ist das höchste Gut]
Ruhe
Wohlstand
Corona Pacis</t>
  </si>
  <si>
    <t xml:space="preserve">FriedensLob und DanckLied / Auff deß Durchl. Hochgebornen Fürsten und Herrn AUGUSTI, Herzog zu Braunschweig und Lüneburg u. Hochfeierlichen GeburtsTag / </t>
  </si>
  <si>
    <t xml:space="preserve">Druckereizunft</t>
  </si>
  <si>
    <t xml:space="preserve">Mars
Irene (Eirene)
Lichtmetaphorik
Friedensfürst</t>
  </si>
  <si>
    <t xml:space="preserve">
Opitz, Martin
Heinsius, Daniel
Barlaeus, Caspar</t>
  </si>
  <si>
    <t xml:space="preserve">Wolfenbüttel
Braunschweig-Lüneburg</t>
  </si>
  <si>
    <t xml:space="preserve">Der Text wurde von den Druckern der Region/Stadt Braunschweig verfasst, genaue Namen werden nicht genanntDer Text huldigt vor allem das Druckhandwerk und stellt heraus, dass Gelehrte auf die Arbeit der Drucker angewiesen sind, um ihre Ideen und Schriften zu verbreiten.</t>
  </si>
  <si>
    <t xml:space="preserve">Verhältnis Druckereien -&amp;nbsp; Krieg / Frieden</t>
  </si>
  <si>
    <t xml:space="preserve">Prologo Ercole Amante</t>
  </si>
  <si>
    <t xml:space="preserve">Paris</t>
  </si>
  <si>
    <t xml:space="preserve">Buti, Francesco
Cavalli, Francesco</t>
  </si>
  <si>
    <t xml:space="preserve">Rés 301956(2)</t>
  </si>
  <si>
    <t xml:space="preserve">Italienisch und Franzosisch</t>
  </si>
  <si>
    <t xml:space="preserve">Krieg und Frieden
Versöhnlichkeit
Herkules als Personifikation der Tugend</t>
  </si>
  <si>
    <t xml:space="preserve">Maria Theresia, Frankreich, Königin
Ludwig XIV., Frankreich, König</t>
  </si>
  <si>
    <t xml:space="preserve">Coro di Fiumi
Tevere
Cinthia</t>
  </si>
  <si>
    <t xml:space="preserve">A plea for peace</t>
  </si>
  <si>
    <t xml:space="preserve">Vertue, Henry</t>
  </si>
  <si>
    <t xml:space="preserve">Syn.7.62.290</t>
  </si>
  <si>
    <t xml:space="preserve">Englisch</t>
  </si>
  <si>
    <t xml:space="preserve">Einigkeit im Geist durch das Band des Friedens</t>
  </si>
  <si>
    <t xml:space="preserve">Eph 4,3</t>
  </si>
  <si>
    <t xml:space="preserve">England</t>
  </si>
  <si>
    <t xml:space="preserve">St. Pauls Church</t>
  </si>
  <si>
    <t xml:space="preserve">Friedensappell</t>
  </si>
  <si>
    <t xml:space="preserve">Predigt in St. Pauls Church London, veranlasst durch die Obrigkeit, aber Thema vom Prediger selbst gewählt. Allgemeiner Friedensappell angesichts der vielen Streitigkeiten der Christen untereinander, Predigt über Eph 4,3 "Seid darauf bedacht, zu wahren die Einigkeit im Geist durch das Band des Friedens" -- Kein Bezug auf einen konkreten Friedensschluss. Krieg der Christen untereinander als Werk des Teufels, dagegen viele Vorzüge des Friedens. Applikation ab S. 42: Vorwurf der Papisten: Streit und Teilungen unter uns zeigen, dass wir nicht die wahre Kirche sind. Dagegen sollen wir: die Einigkeit untereinander suchen, vom Stolz ablassen und Demut annehmen, nicht zu sehr nach Wohlstand und Ehre streben, Gerechtigkeit wahren, in Zweifelsfällen unbegründetete Aussagen meiden, sich von der Neugier auf fruchtlose Kontroversen fernhalten, in Mitteldingen keine unnötige Starrheit, sondern Nachgiebigkeit zeigen und diejenigen meiden, die Zwietracht verbreiten.</t>
  </si>
  <si>
    <t xml:space="preserve">http://friedensbilder.gnm.de/sites/default/files/Vertue_Henry-A_plea_for_peace_or_A_sermon_preached-STC-24691-1587_16-p1.tif</t>
  </si>
  <si>
    <t xml:space="preserve">Delitzscher Friedes-Predigt von der schweren Krieges-Last</t>
  </si>
  <si>
    <t xml:space="preserve">Clauder, Jacob</t>
  </si>
  <si>
    <t xml:space="preserve">Bürgermeister und Rat der Stadt Delitzsch</t>
  </si>
  <si>
    <t xml:space="preserve">Friedensfest</t>
  </si>
  <si>
    <t xml:space="preserve">Pon Ya 1625, QK</t>
  </si>
  <si>
    <t xml:space="preserve">Schwerter zu Pflugscharen
Gott als Urheber von Krieg und Frieden
Mars (als Planet)
Wir werden sein wie Träumende, unser Mund wird voll Lachens sein; Ps 126,1f
Last des Krieges</t>
  </si>
  <si>
    <t xml:space="preserve">Friedensfest in Sachsen anlässlich des Nürnberger Friedensexekutionskongresses</t>
  </si>
  <si>
    <t xml:space="preserve">Ps 68,20f</t>
  </si>
  <si>
    <t xml:space="preserve">Tag Mariae Magdalenen</t>
  </si>
  <si>
    <t xml:space="preserve">Delitzsch</t>
  </si>
  <si>
    <t xml:space="preserve">[3:] A.A. Der HERR HERR Zebaoth wird ein Verderben gehen lassen, und demselben doch stewren im gantzen Lande, kan und mag der fürtreffliche Prophet Esaias diese Friedes-Predigt nun uns, und wir mit ihm anfangen, aus dem 10. cap. seiner Weissagung: Alldieweil es, leider, mehr als zuviel kund und offenbar, was für ein unsägliches Verderben in so viel Jahre durch den leidigen Krieg über unser Vaterland gegangen. Kund und offenbar ist hingegen auch, Gott sey Lob, Ehr, Preis und Danck! Daß der HERR HERR Zebaoth, Crafft deß getroffenen- und unlängst publicirten Reichs-Friedes, dem Verderben gestewret im gantzen Teuschtschen Land. Wann denn gegenwertige Zusammenkunfft dahin gemeynet, bey angeordnetem frewdenreichen Friedes-Feste, theils vom Landes-Verderblichen Kriege, theils von Göttlicher Hülffe unter und aus der Kriegs-Noth, ein mehrers mit einander zu reden, Als wollen wir hierzu Gott den Herrn umb seinen frewdigen Geist durch das Gebeth des heiligen Vater unsers anruffen: Vorher aber unsere Seelen, Hertz, Sinn und Muth zu brünstiger Andacht erwecken mit dem herrlichen Psalme: Nun lob meine Seele.&amp;nbsp;[15-16:] … und hielte dafür / daß ob schon alles Ubel von der Hand Gottes herkäme / so sey doch das jenige am grössten / und verursache mehr Ungedult / wenn Gott durch Mittels-Personen wieder uns handele / und lasse im Kriege Menschen Ihr Müthlein an uns kühlen. Das sey einer unmenschlichen Grausamkeit ähnlich / wenn ein Mensch über eines andern Haupt fahre / und mit ihme wie ein Wollf / ja / wie der Teuffel selbst umbgehe. Und eben dieses Stückt machet den newlichsten Teutschen Krieg desto schwerer / daß nicht nur alleine Italiäner / Spanier / Frantzosen / Ungarn / Crabaten / Wallonen / Pollacken / Cossaggen / sampt andern Außländern auff unsern Grund und Boden gelocket worden / sondern daß der grimmige Cain seinen leiblichen Bruder / Absalon seinen Vater / andere Glaubens-genossen ihre Gesellen ärger gequälet haben / als Türcken / Tartern / und wilde Männer.Belastungen des Kriegs auch für das Vieh / S. 16 Klagen der Äcker / wenn sie reden könnten / über Verwüstung / der Straßen / des Pflasters in den Städten und der Steine in den Stadtmauern / Laster und Büberey / die Sonne Mond und Sterne mit ansehen mussten / auch Gräber nicht verschont / auch Bäume / Gärten / Getreide vernichtet / Wiesen verwüstet / S. 18: Jammer und Leiden des Krieges der letzten zehn / zwanzig Jahre geht über alles hinaus / „würde schwerer sein denn Sand am Meer. Darumb ists umbsonst / was Ich vom Kriege rede.“ So ist und bleibt nun wol / ohne einiger Creatur widersprechen / der Krieg eine Last / eine schwere Last / eine unerträgliche Last / jedoch welche nicht unversehens unser Vaterland überfallen / auch nicht denen Planeten / Marti &amp;amp; Saturno / oder bösen Rathschlägen der Papisten / oder dem Teuffel zuzuschreiben / sondern (auff daß wir nun zum II. Theil unserer Predigt schreiten / und den Auffleger der Krieges Last ansehen) gleichwie kein Unglück in der gantzen Welt geschihet ohne des HErren Befehl / Thren. 3. Also hat Gott / laut unsers Texts / den Krieg als eine Last uns auffgelegt. Gott hat dem Schwerdte geruffen / Jer. 15. / und es frembden Königen in die Hand gegeben / daß sie es über Teutschland gezücket / Ezech. 30.&amp;nbsp;[19–22:]„Nicht als habe Er im Himmel eine Lust an solcher Unlust gesehen / oder als hätten so vielerley Soldaten für Ihme gespielet … Nein / das dürffen wir Gott / unserm Gotte nicht schuld geben / der sich nennen lässt einen Gott des Friedes … Daß aber gleichwol Krieg über ein Land kömmet / geschicht / wenn die Einwohner nicht gehorchen der Stimme ihres Gottes…Insonderheit sind Abgötte-|| rey / Blutschande / Ehebruch / Fressen / Sauffen / Geitz / Gotteslästerung / Hoffart / Hurerey / Lügen / Meineyd / Mord / Totschlag / Ungehorsam / Ungerechtigkeit / Verachtung des Worts / Zauberey / etc. in heiliger Schrifft specificiret / daß sie von Gott durch Krieg pflegen abgestraffet zu werden. Nachdem nun auch unser Vaterland (wie wir aus dem Propheten Jer. 50 hiervon reden können) alles verbittert / das ist / Gott und Menschen betrübet und erzürnet hatte / so war es werth / daß es wiederrum heimgesuchet würde / wie der Herr Lutherus daselbst am Rande glossiert. … Denn dem Bösen muß man wehren mit harter Straffe und mit ernsten Schlägen / die man fühlet / spricht Salomo / Prov. 20. und hat hierunter sein Absehen auff einen Esel / welcher seine Haut mit Prügeln weidlich zergerben lässt / und nicht ehe von der Stelle geht / er fühlets denn: Also hat auch Teutschland immer uff sich nein predigen und schelten lassen. Wir sind / zuwider der getrewen Vermahnung König Davids Psal. 32 gewesen wie Roß und Mäuler / die nicht verständig seyn / darum hat uns Gott den Zaum und Gebiß des Krieges müssen ins Maul legen / und weil väterliche Züchtigung / andere vorhergehenden Straffen / nicht helf-||[S. 21]fen noch uns fromb machen wollen / hat Er die Ruthe umgekehrt / und ist uns mit dem dicken Orte kommen / daß wir es gefühlet. … Und kam ein Sisack / ein frembder General nach dem Andern / unsere Städte wurden übergeben in die Hand grausamer harter Herren / die erdachten unerhörte Contributiones / Jhnen muste man Unterthan seyn / daß wir inne würden / was es wäre / Gott dienen / und außländischen Völckern dienen. 2. Chron. 12. Es liegen noch diese Stunde da / des grossen Teutschen Prophetens / Lutheri thewre Bücher / darinnen Er mehr als einmahl auff diesen Krieg mit Fingern gewiesen. … [Luther-Zitate] S. 22 da Ich offt gesagt / entweder der Türcke / oder wir selbst untereinander müsten uns straffen. Welches alles gnugsam seithero erfüllet worden biß auf diesen Punct / daß der Türcke noch über uns kommen solle / wovon eben Lutherus / kurtz vor seinem Tode / in seiner Studierstube zu Wittenberg / mit Kreyde an die Wand geschrieben / und ist noch jetziger Stunde zu lesen: Anno post Christum natum 1600. venit Turca in Germaniam &amp;amp; ibi omnia devastabit / nisi ultimus dies obstiterit. … Nun / diese 1600. Jahr sind über die Helffte verflossen / Daß aber die endlichen Verwüstung Teutschen Landes / angedräueter Masse / nicht erfolget / daraus haben wir Gottes || grundlose Barmhertzigkeit zu spüren / welche Er über uns desto reichlicher außschüttet / je mehr Jahr Er uns / wie der ersten Welt / vor ihrem Untergange frist giebt zur Busse. Mögen dannenhero mit … Judith bekenenn / es sey diese Kriegs-Straffe viel geringer / denn unsere Sünden / weil es mit uns / wie wir verdienet / nicht alleine kein Ende gemachet worden / sondern nuhmero für Augen / Gott sey beydes Auffleger gewesen solcher Krieges-Last / als der Außhelfer. … da wir mitten in der Angst wandelten / und weder aus / noch ein wusten / Er uns erquicket mit seinem Heiligen Geiste durchs Wort. Ohne dess Beystand hätten wir die Krieges Last nimmermehr ertragen können.&amp;nbsp;&amp;nbsp;[24–26:] Geholffen hat uns der Allmächtige Gott / in dem Er die schwere Krieges-Last erleichtert. Denn ob schon gantzer XXXII. Jahr (o wie viel finden sich unter uns / die gar miteinander nicht so alt sind / Vielen ists verborgen / wie es in der Welt müsse aussehen / wenn Friede sey! Fast alle haben von Jugend an nichts gehöret / als vom Krieg und Kriegsgeschrey. von Soldaten / von Außreissen / von Plündern / von Durchzügen / von Einquartiveren / und was darauff erfolget) Ob schon / sage Ich / der newlichste Krieg im Teutschen Lande wol XXXII. Jahr ohne auffhören gewäret / so hat doch derselbe in diesem Meisner Lande nicht continuirlich angehalten / sondern sich / durch Gottes Gnade bald da / bald dorthin spielen lassen. Wenn die Noth am grössten / und sedes Belli mitten im Lande war / legte Gott unsern Feinden einen Rincken in die Nase und führte sie in ein ander Land / daß wir unterdessen unsere Weinstöcke und Feigenbäume in etwas wieder anbawen / der Nahrung abwarten / und das Feld bestellen konnten. Geholffen hat uns der allmächtige Gott am allerbesten / in dem Er / Ihme sey dafür ewiges Lob und Danck gesaget! bey ietziger exsecution deß vor zwey Jahren gemachten Frieden-Schlusses / die Kriegs-Last mit allen anhängenden Unwesen / von uns genommen / und lässt nun erschallen die Stimme des Friedes / die Stimme der Frewden und Wonne.“ S. 25: [vergebliche Hoffnung auf Frieden schon vor 15 Jahren]. „Bald wurden Reichs-Tage außgeschrieben und berathschagten da die Allergelehrtesten in der Welt / wie doch dem Kriege abzuhelfen wäre? Aber die Tractaten zerschlugen sich. Bald setzte man grosse Heeresmacht daran / und vermeynten ausm Amos 6. Wir wären starck gnug mit unsern Hörnern / das ist / mit so schönen außerlesenen Kriegs-Volcke / mit solcher Ammunition / und dergleichen: Aber / damit wir uns nicht rühmen möchten wider gott / und sagen / unsere Hand habe uns erlöst / so ließ er uns erfahren / Menschen-Hülfe sey kein nüzte / Psal 108. Und gieng manche stattliche Armee zu boden / war also des Herrn Stunde zu helffen noch nicht gekommen. Nun aber hat Gott sich auffgemacht und Hülffe geschaffet. Psal. 12. …S. 26: Denn von Oben herab ist das Gedeyen kommen / daß die mühsamen und weit aussehenden Tractaten zu Münster und Oßnabrück / samt derselben Anhange jüngst bis hin zu Nürnberg / fast wider Menschliches Sinnen und Hoffen / endlich zum hocherwündschten Zwecke gebracht / und uns verkündiget wird Friede / Friede / Friede. E. Liebe bedencke / was das für eine Hülffe vom Himmel sey / daß die Schwerter zu Pflugschaaren und die Spieße zu Sicheln gemacht / Esa. 2. … Und das die Extraordinar Contribution-Rantzion-Discretion-Portion-Cortesi-Servis-Recruiten-Verpflegungs-Hülffsquartier-Brandschatzungs-sampt allerhand exaction-Geldern auffhören werden. Gewiß und warhafftig / AA. Nachdem wir diß und das vom Friede vernehmen / und dem Landes-verderblichen Kriege entgegen halten / aus dennen harten Gefängnis wir erlöst worden / sind wir wie Träumende: Unser Mund ist voll lachens / und unsere Zunge voll rühmens: Wir sagen untereinander / der HERR hat grosses an uns gethan! Der Herr hat grosses an unsern Benachbarten gethan! Der Herr hat grosses an gantzem Teutschen Lande gethan! Des sind wir frölich / Des sind wir frölich. So grosses hat Gott an uns gethan / daß / wenn schon groß ist der Schade / den wir bisher || erlidten / groß ist die Gefahr / welche wir bißher außgestanden: groß ist die Angst so bißher über uns gegangen: Dennoch ist die Hülffe des Allerhöchsten viel / viel grösser zu achten. [Vergleich mit gebärenden Frauen] Also können und wollen wir alles hertzlich gerne vergessen / wie sehr der Krieg uns gedrückt / weil er uns doch nicht untergedrücket. Wir wollen daran nicht gedencken / was der Soldat uns genommen / denn es ist zeitlich gewesen / und muß ohne daß alles dahinden bleiben. Nicht erinnern wir uns einiges Unfalls / deme wir im Kriege unterworffen gewesen / umb der Frewde willen / daß wir diesen Tag / diese Stunde erlebet / welche viel unserer Mit-Brüder und Schwestern zu erleben / gewündschet haben / und wolten sehen / daß wir jetzt sehen / und habens nicht gesehen / und wolten hören / daß wir jetzt hören / und habens nicht gehört / nemblich Friede / Friede. Und zwar ein solcher Friede / den Gott der Herr zusaget seinem Volck du seinen Heiligen / Psal. 85. Das ist / welchen der grosse Schwarm der Feinde Göttlicher Warheit uns armen Evangelischen Häufflein nicht gönnet / wie aus denen hin und her darwider außgestreweten Scarteken erklärlich abzunehmen. Aber der Krieg muss doch dem Edelen Frieden weichen!“[29:] „Insonderheit müsse Gott gelobet seyn täglich / daß die Soldaten / welche die gantze Welt zittern / und die Königreiche beben gemachet / welche den Erdboden verwüstet / und die Städte darinnen zubrochen / dennoch den Leuchter des Göttliches Worts von dieser Stäte und unsern Cantzeln nicht wegstossen / noch auff unsere Altäre setzen dürffen den Grewel der Verwüstung / die Abgöttische Messe / wie hefftig des Römischen Antiochi liebe Getrewe / die Jesuiter / daran geschirget und geschoben. Denn das haben wir mit unsern Augen gesehen / daß etliche Kutzschen voller Münche und Pfaffen schon da waren: das haben wir mit unsern Ohren gehöret / wie einer in dem Stiffte / der andere in jenem sich niederlassen wolte. Auch brülleten unsere Widerwertigen in mancher Kirchen und Schulen und rühmeten sich / sie wolten Gottes Heiligthum zustören / und die Hütten seines Namens entheiligen.“&amp;nbsp;&amp;nbsp;&amp;nbsp;&amp;nbsp;[30–35:]&amp;nbsp;Sie huben sich davon / daß man nicht wuste / wo sie blieben / und vermochten wider die Evangelische Religion nichts/ werden solche auch wol biß an den Jünsten Tag unbezwungen lassen / wenn es gleich eitel Türckische / Tatterische Keyser / und eitel zornige Könige und Fürsten regnete und schneyete. … Gelobet sey der Herr jetzt und immerdar / Daß unser gnädigster Churfürst und Landes-Vater den Krieg in seinen Landen überstanden / und diesen Frieden erlebet hat. Gott lasse S. Churfl. Durchl. ferner für Jhm in Friede sitzen bleiben / und setze dieselbe / samt dem gantzen Hochlöblichen Hause zu Sachsen zum Segen ewiglich! Gelobet sey der Herr jetzt und immerdar! Daß diese heilige Hauß / diß hohe schöne Kirchen-Gebäude / neben hiesiger Schule / Rathause / und unsern Geistlichen Wohnungen / in wärendem fewrigen Kriege nicht etwa dem Fewer zur Speise worden / auch sonst aller Schmuck und Zierath hierinne unverruckt blieben. [ist eine Hilfe / dass nicht alle Kirchen zerstört sind / denn jeder baut sein eigenes Haus lieber zuerst wieder auf]S. 31: Gelobet sey der Herr / jetzt und immerdar! Daß die gantze Stadt so gnädiglich beschützet / und ihre Tohre dem Feinde nie geöffnet / noch iemals feindlich ausgeplündert worden. Wie gefährlich es off ausgesehen / wie hart sichs angelassen / und wie vielen angräntzenden Fürstlichen Städten / Gräfflichen und Adelichen Schlössern / Flecken und Dörffern es begegnet / so ist doch Delitzsch unter die wenigen im Land mit zurechnen / welche das Plündern nicht erfahren. … O du liebes Delitzsch … Was deinen Schwestern umbher wiederfahren / hätte auch dich treffen können. Du wärest so geschwinde vollends zu ruinieren gewest / als Ich die Hand umbwende. Fürnemlich zu der Zeit / da zweymal nach einander so schreckliche Kriegs-Hauffen hierumb sich niedergelassen / … auch kaum zwo Stunden von hier / die Weltberühmten ernsthafften Leipziger Schlach||ten [32] der Catholischen Liga von Evangelischen Häufflein geliefert wurden. [Große Angst / nähe des Feindes] Es war / nach der Magedeburgischen proba / die Glocke über mehr Städte gegossen. Und wer weiß / was Gott in seinem gerechten Zorne / um der Einwohner Sünde willen / über das gantze Land beschlossen gehabt? … S. 33: Ist jemals ein Sieg vom Herrn kommen / so sind es warhafftig (auch nach der Feinde bekentniß) diese beyden Siege gewesen / welche Gott aus Gnaden / vor Leipzig denen unserigen im starcken Kampff gegeben / Sap. 10. daß wir erführen / Gottseligkeit sey mächtiger / weder alle Dinge / das ist / welcher Gestalt die Losungen und das gläubige Feldgeschrey Jesus / item / Gott mit uns / viel mehr ausgerichtet / als der Papisten ihr Ave Maria / S. Franciscus / etc. …“ S. 34: Hat sich nun schon dieser Gestanck [des Schlachtfelds] inzwischen verloren / so soll doch der grossen Thaten Gottes zugleich nicht mit vergessen seyn / sondern ihr Väter sagets zu Hause Ewern Kindern / daß sie den Ruhm des Herrn / und seine Macht und seine Wunder verkündigen ihren Kindern / die hernachkommen [Ps. 78 /4]. Führet sie spazieren hinaus auff die Wahlstatt zu denen Feld-Gräbern / da die Soldaten bey Tausenden liegen: Zeiget ihnen im Rückwege die eingeäscherten Vorstädte / so viel wüste Plätze in Gassen / und wenn sie fragen: Warumb hat der Herr diesem Lande / und diesem Hause also gethan [1Kön 9,8]? So sprecht: Weil wir der Stimme Gottes ungehorsam waren / und wider die Zehen Gebot gröblich sündigten. … Weil wir in Friedens-Zeiten nicht erkennen wollten / was zu unserm Friede gedienet / darumb haben wir die allerschwerste Straffe / den Krieg gantzer XXXII. Jahr außstehen müssen. [Nun hat Gottes Zorn ein Ende] S. 35: Wie sehr uns Gott durch den leidigen Krieg verletzet / desto sanffter wird Er uns durch den lieben Friede verbinden: Er hat uns mit der Krieges-Ruthe zerschmissen / Aber seine Friedes-Hand wird alles wieder heilen.&amp;nbsp;</t>
  </si>
  <si>
    <t xml:space="preserve">http://friedensbilder.gnm.de/sites/default/files/607607.jpg</t>
  </si>
  <si>
    <t xml:space="preserve">Irenephasis, Friedens-Bothschafft</t>
  </si>
  <si>
    <t xml:space="preserve">Götting, Matthias
Bohemus, Joh.
Knauth, Gottfried</t>
  </si>
  <si>
    <t xml:space="preserve">
Götting, Matthias</t>
  </si>
  <si>
    <t xml:space="preserve">Oberkonsistorium Kurfürstentum Sachsen
Bürgermeister und Rat der Stadt Dresden</t>
  </si>
  <si>
    <t xml:space="preserve">5 S.
2 S.</t>
  </si>
  <si>
    <t xml:space="preserve">Götting, Matthias</t>
  </si>
  <si>
    <t xml:space="preserve">7.A.1772,angeb.13</t>
  </si>
  <si>
    <t xml:space="preserve">deutsch</t>
  </si>
  <si>
    <t xml:space="preserve">David und Absalom</t>
  </si>
  <si>
    <t xml:space="preserve">Nah 1,15</t>
  </si>
  <si>
    <t xml:space="preserve">Heilige Drei Könige-Kirche, Dresden</t>
  </si>
  <si>
    <t xml:space="preserve">http://friedensbilder.gnm.de/sites/default/files/Irenephasis.jpg</t>
  </si>
  <si>
    <t xml:space="preserve">Fröliche Friedens-Post</t>
  </si>
  <si>
    <t xml:space="preserve">Clauder, Joseph
Crell, Michael</t>
  </si>
  <si>
    <t xml:space="preserve">Koch, Johannes</t>
  </si>
  <si>
    <t xml:space="preserve">Friedensbote
Sanherib
Klage über Kriegslasten</t>
  </si>
  <si>
    <t xml:space="preserve">Zeitz</t>
  </si>
  <si>
    <t xml:space="preserve">St. Michael, Zeitz</t>
  </si>
  <si>
    <t xml:space="preserve">32 Krieg, der Reiter mit dem roten Pferd, im Teutschen Land und hier in unserem Vaterland, dem Kurfürstentum Sachsen, nun hinweggenommen, ein Grund zum Danken, vom Landesvater angestelltes Friedens- und Freudenfest, in der Vergangenheit mehrfach aufkommende Hoffnung auf Friede gleich wieder genommen worden. Berufung auf Ausschreiben zum Friedensfest, weit ausschweifende Tractaten fast wieder Menschliches Sinnen und Hoffen endlich zum gewündschten Zweck gebracht worden. Vom 16. Juni an ist ein guter Friedensbote nach dem andern ankommen, Text Nahum 1, begreift zweierlei: Eine fröliche Friedenspost und eine feine Instruction, wie sich das Jüdische Volk darauf verhalten soll, betrachten und auf unseren Zustand applizieren.Streng biblische Auslegung, Senaherib, verhindert das Halten der Feiertage in Jerusalem, da kommt die Ankündigung dass ein Bote kommen und eine gute und tröstliche Post bringen wird, der Bote wird lustig und unverdrossen sein, geschwind und eilfertig; er kündigt an des Friedens Aufgang und des Schalks Untergang, nämlich Senaherib, der ein Rex sine jugo war, das Joch des Gesetzes von sich warf, lebt nach seinem Willen in aller Bosheit, nahm Geschenke, aber räumte nicht wie versprochen das Land,daraus entnehmen wir, dass die Juden damals betrübte und traurige Leute gewesen sind, wegen der bösen Post von des Feindes Einfall und seiner Tyrannei und wegen der Beraubung des Gottesdienstes, weil Jerusalem versperrt war, und dass sie fröhliche Leute wegen des Aufgangs des Friedens und des Untergangs des Schalcks, Judith hat mit der Tötung des Holofernes „dem Krieg ein Loch gemacht“, da hörte man Jauchzen und Frohlocken, als Senah. ausgerottet war, Freude und Frohlocken im gantzen Jüdischen Lande.S. 10: Applicatio: lässt sich gar fein auf unseren Zustand apllicierenWir müssen gestehen, dass wir gewesen sind I. erschrockene und traurige Leute. Betrübt und traurig, böse Post und traurige Zeitung, weil ein trauriger Bote nach dem anderen angekommen ist, schreckliches Blutvergiessen, Feldschlachten, viel Tausend Menschen auffgerfressen, 2. Rauben, morden und brennen, Fein eingefallen, Städte und Dörfer ausgeplündert und in Brand gesteckt, Einwohner geschlagen, getötet, geschändet, gefangengenommen, verheert und verwüstet, 3. Brandschatzung und viele Tausend Taler als Rantzion herausgepresst.„Aber was sagen wir von Post und Zeitung? Wir haben (leider!) die Last selber auff dem Halse gehabt. Unser arme Stadt und Land/ das Stifft Naumburg und Zeitz ist vielmahl gebrandschatzet/ vielmahl ausgeplündert / vielmahl mit starcker Einquartierunge beleget / und dadurch gantz ausgezehret worden. Unser Land /welches zuvor wie ein Lustgarte war / ist zur Einöde; Äcker / Wiesen / Gärten [|| S. 11:] Weinberge und dergleichen sind wüste geworden / wir haben geseet / und nicht geerndet / wir haben geerndet / aber frembde haben es verzehret / wir haben Most gekeltert / aber frembde haben den Wein getruncken / Amos 6. [Am Rand Amos 6, v. 16.]. Die Kornhäuser haben wüste gestanden / die Schewren sind eingefallen / die Rinder haben klägliche gesehen / und die Schaafe sind verschmachtet / denn sie haben keine Weide und Futter gehabt. Joel. 1. [am Rand Joel 1. v. 11. 18.]. Dessentwegen haben die Fürsten im Lande getrawret / die Eltesten / Jungfrauen und Frawen haben jämmerlich gesehen / Mann und Weib haben geseuffzet und geklaget / das gantze Land ist betrübt und voll Jammers gewesen / 1. Mac. 1. [Am Rand 1. Mac. 1. v. 27.28.29.] Ein jegliches klein und groß / jung und alt / Adel und Unadel haben geseuffzet und gesagt: Nulla salus Bello, Pacem te poscimus omnes. Ach Herr erzeige uns deine Gnade / und hilff uns. Ach! Daß ich hören solt / da Gott der Herr redet / daß Er Friede zusagte seinem Volck und seinen Heiligen. Verleih uns Frieden gnädiglich / Herr Gott zu unsern Zeiten!Betrübt und traurig gemacht hat uns 2. Der Sabbathsfeyer Beraubung. Denn auch uns ist der Weg gen Jerusalem zum öffteren versperret gewesen; auch wir haben am Sonn- und Feyertagen dem Gottesdienst nicht abwarten können.“&amp;nbsp;&amp;nbsp;&amp;nbsp;enthält auchS. 18 den Appell an die Obrigkeiten, Liebhaber des göttlichen Worts zu sein: "Seyd auch sorgfältig für Kirchen- und Schuldiener / damit sie die Besoldung künfftig erlangen / und ihr Ampt mit Freuden tun / und nicht mit Seuffzen / denn das ist euch nicht gut / Heb. 13"S. 19: Appell an alle gegen die Entheiligung des Sonn- und Feyertags, "als das reiten und fahren / das Last tragen durch die Thor / das fressen und sauffen / doppeln und spielen / tollisiren und panquetiren / die schändliche Kleider-Hoffart, die unchristliche / Heydnische / teufflische / thörichte und unbedachtsame / ärgerliche / schändliche und hochschädliche Entblösung der Hälse, Schuldern und Brüste"S. 21: Erfüllung der Gelübde: "Wir haben gelobet / und zugesaget / wann Er würde Kriegs-Schalck / den Einquartierungs-Schalck / den Contribution und Exequirungs-Schalck etc. ausrotten / und dargegen den lieben Frieden aus Gnaden wieder schencken / wolten wir Jhme die Farren unserer Lippen opffern / Lob und Danck-Opffer bringen / und Jhm mit Mund und Hertzen für die hochthewre Friedens-Gabe / höchlich loben und dancken." ... [Gelöbnis Absage an den Teufel] "Wir haben gelobet / und zugesaget / mit dem neuen Friede / auch in einem newen Leben zu wandeln / nach den vorigen Wandel / den alten Menschen durch wahre Buß abzulegen / und den newen Menschen anzuziehen / der nach Gott geschaffen ist in rechtschaffener Heiligekeit und Gerechtigkeit / Eph. 4. Nun was wir unserem Gott zugesaget und gelobet haben, das lasset und auch halten ...". Dankopfer, Bußopfer, Betopfer, täglich für Frieden danken, Buße tun und beten.</t>
  </si>
  <si>
    <t xml:space="preserve">http://friedensbilder.gnm.de/sites/default/files/15e5787a917-2.jpg</t>
  </si>
  <si>
    <t xml:space="preserve">Auf den Frieden von Rijswijk und die Beendigung des pfälzischen Erbfolgekrieges, Vorderseite</t>
  </si>
  <si>
    <t xml:space="preserve">Arondeaux, Regnier</t>
  </si>
  <si>
    <t xml:space="preserve">NG-VG-1-1769</t>
  </si>
  <si>
    <t xml:space="preserve">Diplomatie, Diplomat
Janustempel
Caduceus (Stab mit zwei Schlangen, Attribut Merkurs)
Tieropfer in der römischen Religion
der Altar in der römischen Religion</t>
  </si>
  <si>
    <t xml:space="preserve">Liv 1, 24, 7–9</t>
  </si>
  <si>
    <t xml:space="preserve">http://friedensbilder.gnm.de/sites/default/files/NG-VG-1-1769_vs.tif
http://friedensbilder.gnm.de/sites/default/files/NG-VG-1-1769_rs.tif</t>
  </si>
  <si>
    <t xml:space="preserve">Auf den Frieden von Rijswijk und die Beendigung des pfälzischen Erbfolgekrieges, Rückseite</t>
  </si>
  <si>
    <t xml:space="preserve">Stadtansicht; Landschaft mit von Menschen errichteten Anlagen
Gartenanlage
Palast
Vogelperspektive auf ein Gebäude</t>
  </si>
  <si>
    <t xml:space="preserve">Heiliges Römisches Reich
Spanien
Brandenburg
Kurpfalz
Sachsen
England
Schweden
Südliche Niederlande
Lothringen
Frankreich
Republik der Vereinigten Niederlande
Kurfürstentum Bayern
Savoyen-Piemont</t>
  </si>
  <si>
    <t xml:space="preserve">Huis ter Nieuburch
Rijswijk</t>
  </si>
  <si>
    <t xml:space="preserve">Vorstellung deß Rath-Hauses zu Utrecht, worinnen die Friedens-Conferenzien tractiret worden</t>
  </si>
  <si>
    <t xml:space="preserve">HB 6381, Kapsel 1220</t>
  </si>
  <si>
    <t xml:space="preserve">Rathaus
Diplomatie, Diplomat
vierrädriger, von mehr als drei Tieren gezogener Wagen</t>
  </si>
  <si>
    <t xml:space="preserve">Utrecht</t>
  </si>
  <si>
    <t xml:space="preserve">http://friedensbilder.gnm.de/sites/default/files/HB6381.tif</t>
  </si>
  <si>
    <t xml:space="preserve">The great work of God in his present dispensation of Peace</t>
  </si>
  <si>
    <t xml:space="preserve">Nicholetts, Charles</t>
  </si>
  <si>
    <t xml:space="preserve">Penckforth, Grimbaldus</t>
  </si>
  <si>
    <t xml:space="preserve">4486.g.123</t>
  </si>
  <si>
    <t xml:space="preserve">Friedenssonne
der Bund Gottes mit Noah: nie wieder soll eine Sintflut kommen; als Zeichen dieses Bundes läßt Gott einen Regenbogen erstrahlen
Gott als Urheber von Krieg und Frieden</t>
  </si>
  <si>
    <t xml:space="preserve">Danksagungstag England</t>
  </si>
  <si>
    <t xml:space="preserve">Ps. 46,9</t>
  </si>
  <si>
    <t xml:space="preserve">Havant</t>
  </si>
  <si>
    <t xml:space="preserve">Hampshire</t>
  </si>
  <si>
    <t xml:space="preserve">sehr textnahe Auslegung des Verses "He maketh wars to cease unto the end of the earth; he breaketh the bow, and cutteth the spear in sunder; he burneth the chariot in the fire."Gott als Urheber von Krieg und Frieden, zahlreiche Einzelauslegungen von Bogen und Speer,Auslegung wird interessanter ab S. 18, Application ab S. 23 Mitte, besonders ab 24 Mitte über die Lasten des Kriegs, "lamentable havoc has been made in the one and the other nation" Zerstörung so vieler Städte, Verlust so großer Schiffe, Trauer in so vielen Familien --&amp;gt; Krieg als fernes Ereignis, der Vorteil seines Endes muss der Gemeinde erklärt werden: "Oh therefore they have ground to rejoice, because their father is in all things at work for them, and they may conclude, that from his love to them he hath turn'd about the face of affairs, putting an end to a long bloody and terrible war, and made the sun of Peace to shine forth with refreshing rays in the horizon of Europe."S. 25 We should be looking for, and expecting of another warS. 26-28 es wird einen Bogen, einen Speer und einen Streitwagen geben, die nicht zerstört werden --&amp;gt; prophetische Aussagen,S. 28: "how foolish it is to rejoice for this peace on any carnal account, Ah, how many look no farther than the present advantage of Trade or Easing taxes, but their eyes are not on God," scharfe Kritik an falscher Freude und unmäßigem Feiern, letztlich Erwartung des jüngsten TagesPositive Verweise auf Luther (S. 3) und Beza S. 28, negative auf Rom S. 28, sonst keine konkreten Bezüge außer den Strahlen der Friedenssonne über Europa</t>
  </si>
  <si>
    <t xml:space="preserve">Medaille auf den Frieden von Rastatt, Vorderseite</t>
  </si>
  <si>
    <t xml:space="preserve">Med 1621</t>
  </si>
  <si>
    <t xml:space="preserve">Savoyen-Carignan, Eugen von
Villars, Claude Louis Hector de</t>
  </si>
  <si>
    <t xml:space="preserve">http://friedensbilder.gnm.de/sites/default/files/Med1621_vs.tif
http://friedensbilder.gnm.de/sites/default/files/Med1621_rs.tif</t>
  </si>
  <si>
    <t xml:space="preserve">Medaille auf den Frieden von Rastatt, Rückseite</t>
  </si>
  <si>
    <t xml:space="preserve">Brunner, Martin</t>
  </si>
  <si>
    <t xml:space="preserve">Olivenzweig 
Amoretten, Putten; amores, amoretti, putti
Tintenfaß
Schwert umwickelt mit Olivenzweig [Rigorem clementia temperet]
Federkiel</t>
  </si>
  <si>
    <t xml:space="preserve">Medaille</t>
  </si>
  <si>
    <t xml:space="preserve">Vestner, Georg Wilhelm</t>
  </si>
  <si>
    <t xml:space="preserve">Med 5356</t>
  </si>
  <si>
    <t xml:space="preserve">http://friedensbilder.gnm.de/sites/default/files/Med5356_rs.tif
http://friedensbilder.gnm.de/sites/default/files/Med5356_vs.tif</t>
  </si>
  <si>
    <t xml:space="preserve">Müller, Philipp Heinrich</t>
  </si>
  <si>
    <t xml:space="preserve">Pax (römische Personifikation)
Zerbrochene Waffen/ Waffen am Boden
Justitia (römische Personifikation)
Waffen in Brand setzen</t>
  </si>
  <si>
    <t xml:space="preserve">Medaille auf den Frieden von Baden 1714, Vorderseite</t>
  </si>
  <si>
    <t xml:space="preserve">Öxlein, Christoph Daniel</t>
  </si>
  <si>
    <t xml:space="preserve">Med 4057</t>
  </si>
  <si>
    <t xml:space="preserve">Friedensvertrag von Baden</t>
  </si>
  <si>
    <t xml:space="preserve">http://friedensbilder.gnm.de/sites/default/files/Med4057_vs.tif
http://friedensbilder.gnm.de/sites/default/files/Med4057_rs.tif</t>
  </si>
  <si>
    <t xml:space="preserve">Medaille auf den Frieden von Baden 1714, Rückseite</t>
  </si>
  <si>
    <t xml:space="preserve">Zerbrochene Waffen/ Waffen am Boden
Herkules
Waffen in Brand setzen
Kriegsfurie</t>
  </si>
  <si>
    <t xml:space="preserve">Med 12528</t>
  </si>
  <si>
    <t xml:space="preserve">http://friedensbilder.gnm.de/sites/default/files/Med12528_vs.tif
http://friedensbilder.gnm.de/sites/default/files/Med12528_rs.tif</t>
  </si>
  <si>
    <t xml:space="preserve">Olivenzweig 
Strahlen, die von Personen oder Dingen ausgehen
Darstellung des Heiligen Geistes in Form von Flammenzungen
die Erde, die Welt als Himmelskörper</t>
  </si>
  <si>
    <t xml:space="preserve">Dukat auf den Utrechter Frieden, Vorderseite</t>
  </si>
  <si>
    <t xml:space="preserve">Mü 15354</t>
  </si>
  <si>
    <t xml:space="preserve">Regenbogen</t>
  </si>
  <si>
    <t xml:space="preserve">http://friedensbilder.gnm.de/sites/default/files/Mü15354_vs.tif
http://friedensbilder.gnm.de/sites/default/files/Mü15354_rs.tif</t>
  </si>
  <si>
    <t xml:space="preserve">Dukat auf den Utrechter Frieden, Rückseite</t>
  </si>
  <si>
    <t xml:space="preserve">Harfe
gallischer Hahn</t>
  </si>
  <si>
    <t xml:space="preserve">Med 1947</t>
  </si>
  <si>
    <t xml:space="preserve">Mars
Waffen säubern</t>
  </si>
  <si>
    <t xml:space="preserve">Baden im Aargau</t>
  </si>
  <si>
    <t xml:space="preserve">http://friedensbilder.gnm.de/sites/default/files/Med1947_vs.tif
http://friedensbilder.gnm.de/sites/default/files/Med1947_rs.tif</t>
  </si>
  <si>
    <t xml:space="preserve">Medaille auf den Frieden von Rastatt 1714, Vorderseite</t>
  </si>
  <si>
    <t xml:space="preserve">Med 15313</t>
  </si>
  <si>
    <t xml:space="preserve">Cornucopia, Füllhorn
Beständigkeit</t>
  </si>
  <si>
    <t xml:space="preserve">http://friedensbilder.gnm.de/sites/default/files/Med15313_vs.tif
http://friedensbilder.gnm.de/sites/default/files/Med15313_rs.tif</t>
  </si>
  <si>
    <t xml:space="preserve">Medaille auf den Frieden von Rastatt 1714, Rückseite</t>
  </si>
  <si>
    <t xml:space="preserve">Burg, Schloß</t>
  </si>
  <si>
    <t xml:space="preserve">Residenzschloss Rastatt</t>
  </si>
  <si>
    <t xml:space="preserve">Darstellung verschiedener Schlachten (1715–1717), der Friedensverhandlung und dem Friedensschluss von Rastatt 1714</t>
  </si>
  <si>
    <t xml:space="preserve">HB 1756, Kapsel 1348a</t>
  </si>
  <si>
    <t xml:space="preserve">Unterzeichnung eines Friedensvertrags; Friedensschluß
Postreiter / Kurier als Überbringer der Friedensbotschaft
Schreibfeder
diplomatische Verhandlungen, Konferenz
Friedensverhandlungen
Tintenfaß
Schlacht</t>
  </si>
  <si>
    <t xml:space="preserve">http://friedensbilder.gnm.de/sites/default/files/HB1756.tif</t>
  </si>
  <si>
    <t xml:space="preserve">Medaille auf den Frieden von Rastatt mit Prinz Eugen und de Villars, Vorderseite</t>
  </si>
  <si>
    <t xml:space="preserve">MK20003</t>
  </si>
  <si>
    <t xml:space="preserve">Händereichen als Symbol für den Abschluss eines Vertrages
Zerbrochene Waffen/ Waffen am Boden
Bäume: Palme
Oberbefehlshaber, General, Marschall</t>
  </si>
  <si>
    <t xml:space="preserve">http://friedensbilder.gnm.de/sites/default/files/MK_2003_vs.jpg
http://friedensbilder.gnm.de/sites/default/files/MK_2003_rs.jpg</t>
  </si>
  <si>
    <t xml:space="preserve">Medaille auf den Frieden von Rastatt mit Prinz Eugen und de Villars, Rückseite</t>
  </si>
  <si>
    <t xml:space="preserve">Pisces, Fische (Tierkreiszeichen des Februar)
Apollo als Sonnengott, d.i. Sol (Helius), Titan
Jupiter (als Planet)</t>
  </si>
  <si>
    <t xml:space="preserve">Ludwig XIV., Frankreich, König
</t>
  </si>
  <si>
    <t xml:space="preserve">Medaille auf den Frieden von Oliva, Vorderseite</t>
  </si>
  <si>
    <t xml:space="preserve">Med 8078</t>
  </si>
  <si>
    <t xml:space="preserve">Olivenzweig 
Palmzweig
Friedenstaube
Stadtansicht; Landschaft mit von Menschen errichteten Anlagen
Friedensband
Herzsymbolik</t>
  </si>
  <si>
    <t xml:space="preserve">Festung Weichselmünde
Danzig
Kloster Oliva</t>
  </si>
  <si>
    <t xml:space="preserve">http://friedensbilder.gnm.de/sites/default/files/Med8078_vs.tif
http://friedensbilder.gnm.de/sites/default/files/Med8078_rs.tif</t>
  </si>
  <si>
    <t xml:space="preserve">Medaille auf den Frieden von Oliva, Rückseite</t>
  </si>
  <si>
    <t xml:space="preserve">Bäume: Ölbaum
pflügen
Stadtansicht (allgemein); Vedute
Segnungen des Friedens
Friedensöl (Olivenöl)
der Name Gottes in der jüdischen Religion
Segelschiff, Segelboot
Darstellung des zunehmenden Mondes als Gesicht
die Sonne als Gesicht, Rad etc. dargestellt</t>
  </si>
  <si>
    <t xml:space="preserve">Danzig
Kloster Oliva
Festung Weichselmünde</t>
  </si>
  <si>
    <t xml:space="preserve">HB 7770, Kapsel 1220</t>
  </si>
  <si>
    <t xml:space="preserve">Justitia (römische Personifikation)
Unterzeichnung eines Friedensvertrags; Friedensschluß
Heereslager mit Zelten</t>
  </si>
  <si>
    <t xml:space="preserve">Terlon, Hugues de
Sidney, Algernon
Honywood, Robert
Sligeland, Gottfried
Hubert, Petrus de
Haren, Willem van
Rosenhane, Schering
Parsberg, Oluf
Bielke, Steno
Urup, Axel
Vogelsang, Pieter</t>
  </si>
  <si>
    <t xml:space="preserve">Friedensvertrag von Kopenhagen </t>
  </si>
  <si>
    <t xml:space="preserve">Malmö
Tornby
Kopenhagen
Falsterbo</t>
  </si>
  <si>
    <t xml:space="preserve">http://friedensbilder.gnm.de/sites/default/files/HB7770_0.tif</t>
  </si>
  <si>
    <t xml:space="preserve">Nach lange Krieg und streitt läst Gott der Herr de Seine Die Fried: und Segens:Son auch wieder hell erscheine</t>
  </si>
  <si>
    <t xml:space="preserve">MS 1006, Kapsel 1431</t>
  </si>
  <si>
    <t xml:space="preserve">pflügen
Segnungen des Friedens
der Name Gottes in der jüdischen Religion
Reiterstandbild als Staatsporträt
Weinrebe</t>
  </si>
  <si>
    <t xml:space="preserve">
Friedrich Wilhelm, Brandenburg, Kurfürst
Karl Gustav X., Schweden, König
Leopold I., Heiliges Römisches Reich, Kaiser</t>
  </si>
  <si>
    <t xml:space="preserve">http://friedensbilder.gnm.de/sites/default/files/MS1006_1431.tif</t>
  </si>
  <si>
    <t xml:space="preserve">Gerechtigkeit und Friede werden sich küssen (Buch der Psalmen)
pflügen
Friedenssonne
Segnungen des Friedens
Weinrebe</t>
  </si>
  <si>
    <t xml:space="preserve">Zwo Glückwünschungs= Danck= vnd FrewdenPredigten / Uber dem seligen lauff des gnadenreichen heilwertigen Evangelii</t>
  </si>
  <si>
    <t xml:space="preserve">Hoffkirchen, Wolff von</t>
  </si>
  <si>
    <t xml:space="preserve">14 S.</t>
  </si>
  <si>
    <t xml:space="preserve">J 264.4° Helmst. (2)</t>
  </si>
  <si>
    <t xml:space="preserve">Joh 3,1-15</t>
  </si>
  <si>
    <t xml:space="preserve">Trinitatis 1609</t>
  </si>
  <si>
    <t xml:space="preserve">Hernals bei Wien</t>
  </si>
  <si>
    <t xml:space="preserve">Die zweite Predigt am 7. Sonntag nach Trinitatis (= 30.07.1609) in Plauen/Vogtland, über Mk 8,1-9: Speisung der Viertausend, "zur Danksagung gehalten für die den dreyen Böhmischen Ständen gnedigst ertheilete Religionsfreiheyt"</t>
  </si>
  <si>
    <t xml:space="preserve">http://friedensbilder.gnm.de/sites/default/files/1504080217bsb11071255.jpg</t>
  </si>
  <si>
    <t xml:space="preserve">Beyder Großmächtiger Königreiche/ Franckreichs und Hispanien/ Vom Himmel glücklich erhörter Wundsch: Den getroffenen Frieden/ und gleich damit folgenden Königlichen Heyrath belangend.</t>
  </si>
  <si>
    <t xml:space="preserve">Frankfurt am Main</t>
  </si>
  <si>
    <t xml:space="preserve">Aubry, Abraham, II.</t>
  </si>
  <si>
    <t xml:space="preserve">HB 24131, Kapsel 1220</t>
  </si>
  <si>
    <t xml:space="preserve">Friedenstaube
Friedenstempel (mit geschlossenen Türen)</t>
  </si>
  <si>
    <t xml:space="preserve">Condé, Anne Henriette Julie de Bourbon de
Montpensier, Anne Marie Louise Henriette D'Orléans de
Conti, Armand De Bourbon de
Orléans, Gaston d'
Orléans, Philippe d'
Mazarin, Jules
Gramont, Antoine de
Ludwig XIV., Frankreich, König</t>
  </si>
  <si>
    <t xml:space="preserve">http://friedensbilder.gnm.de/sites/default/files/HB24131.tif</t>
  </si>
  <si>
    <t xml:space="preserve">Brennender Pusch / Das ist/ Zwo Jubel- und Danck-Predigten/ auff den / von Churfürstl. Durchl. zu Sachsen / aus höchst-gottseligem Gemüthe / Gott zu Ehren und schuldigster Danckbarkeit/ in deroselben Chur: Fürstenthümern und Landen/ wegen deß vor hundert Jahren auffgerichteten Religions-Frieden in Teutschland / geordneten Jubel-Fest / In beyseyn Seiner Churfürstlichen Durchlaucht. und den sich damahls habendem Churfüstl. Hause / Hoffstat / auch vielen Voclks / gehalten / Den 24. und 25. Tag Septembris dieses 1655. Jahrs in der Churfürstl. Schloßkirchen zu Freyberg / und auff gnädigstes Begehren in Truck gegeben/ von höchstgedachter Churfürstl Durchlauchtigkeit Ober Hoff-Predigern Jacobo Wellern D.</t>
  </si>
  <si>
    <t xml:space="preserve">Weller, Jacob</t>
  </si>
  <si>
    <t xml:space="preserve">6 S.</t>
  </si>
  <si>
    <t xml:space="preserve">Pon Yb 531, QK</t>
  </si>
  <si>
    <t xml:space="preserve">Hundertjahrfeier anlässlich des Augsburger Religionsfriedens in Sachsen</t>
  </si>
  <si>
    <t xml:space="preserve">Allein Gott in der Höh' sei Ehr
Herr Gott, dich loben wir
 Nun lasst uns Gott dem Herren Dank sagen und ihn ehren</t>
  </si>
  <si>
    <t xml:space="preserve">EG 2005
Wackernagel 1990
EG
EG 320</t>
  </si>
  <si>
    <t xml:space="preserve">Nr. 179
III,616
179
191</t>
  </si>
  <si>
    <t xml:space="preserve"> Erhalt uns, Herr, bei deinem Wort
Ein feste Burg ist unser Gott </t>
  </si>
  <si>
    <t xml:space="preserve">EG</t>
  </si>
  <si>
    <t xml:space="preserve">193
362</t>
  </si>
  <si>
    <t xml:space="preserve">Ps 149</t>
  </si>
  <si>
    <t xml:space="preserve">24.09.1655
25.09.1655</t>
  </si>
  <si>
    <t xml:space="preserve">http://friedensbilder.gnm.de/sites/default/files/632806.jpg</t>
  </si>
  <si>
    <t xml:space="preserve">Nürnberger Gedenkblatt auf den Frieden von Kopenhagen</t>
  </si>
  <si>
    <t xml:space="preserve">HB 15055, Kapsel 1313</t>
  </si>
  <si>
    <t xml:space="preserve">Friedenssonne
Bäume: Palme
schwedischer Löwe
asiatische Rassen und Völker: Türken
Streitkräfte zusammenziehen; Mobilmachung; Truppenkonzentration etc.
Hund</t>
  </si>
  <si>
    <t xml:space="preserve">
Muhammad IV., Osmanisches Reich, Sultan
Alexei, Russland, Zar
Friedrich Wilhelm, Brandenburg, Kurfürst
Karl Gustav X., Schweden, König
Leopold I., Heiliges Römisches Reich, Kaiser</t>
  </si>
  <si>
    <t xml:space="preserve">Heiliges Römisches Reich
Schweden
Russland
Osmanisches Reich
Dänemark-Norwegen
Republik der Vereinigten Niederlande
Brandenburg-Preußen
Polen-Litauen</t>
  </si>
  <si>
    <t xml:space="preserve">http://friedensbilder.gnm.de/sites/default/files/HB15055.tif</t>
  </si>
  <si>
    <t xml:space="preserve">Kurtze Beschreibung Des Neu zugerichten Feuerwerckes/ Welches Anno 1659. den 19. September in Nürnberg verbrennet worden. Von Christian Moller</t>
  </si>
  <si>
    <t xml:space="preserve">Monogrammist ICA</t>
  </si>
  <si>
    <t xml:space="preserve">HB 1974, Kapsel 1219a</t>
  </si>
  <si>
    <t xml:space="preserve">Fortuna (römische Personifikation)
Freudenfeuer, Feuerwerk
Vögel als Fabeltiere: Phoenix
Kain opfert (allein dargestellt)
Abel opfert (allein dargestellt)
Brunnen
Selbstzufriedenheit, Eitelkeit</t>
  </si>
  <si>
    <t xml:space="preserve">Probefeuerwerk Christian Mollers in Nürnberg (auf den Pyrenäenfrieden)</t>
  </si>
  <si>
    <t xml:space="preserve">http://friedensbilder.gnm.de/sites/default/files/HB1974.tif</t>
  </si>
  <si>
    <t xml:space="preserve">VREEDE-HANDELINGH TOT BREDA,</t>
  </si>
  <si>
    <t xml:space="preserve">Hooghe, Romeyn de</t>
  </si>
  <si>
    <t xml:space="preserve">HB 15261, Kapsel 1220</t>
  </si>
  <si>
    <t xml:space="preserve">Ausrufung des Friedens
Abreise eines Botschafters
Unterzeichnung eines Friedensvertrags; Friedensschluß
Diplomatie, Diplomat
diplomatische Verhandlungen, Konferenz
Friedensverhandlungen
Freudenfeuer, Feuerwerk
einen Eid schwören (mit zwei erhobenen Fingern)</t>
  </si>
  <si>
    <t xml:space="preserve">Friedensvertrag von Breda </t>
  </si>
  <si>
    <t xml:space="preserve">http://friedensbilder.gnm.de/sites/default/files/HB15261_0.tif</t>
  </si>
  <si>
    <t xml:space="preserve">Med 15310</t>
  </si>
  <si>
    <t xml:space="preserve">Mars
Friedenstempel (mit geschlossenen Türen)
Janustempel</t>
  </si>
  <si>
    <t xml:space="preserve">http://friedensbilder.gnm.de/sites/default/files/Med15310_vs.tif
http://friedensbilder.gnm.de/sites/default/files/Med15310_rs.tif</t>
  </si>
  <si>
    <t xml:space="preserve">Raubtiere: Löwe
Insekten: Biene
Sprichwörter, Redewendungen etc.(MERCES BELLI)</t>
  </si>
  <si>
    <t xml:space="preserve">Klippe auf den Friedensexekutionskongress 1650, Rückseite</t>
  </si>
  <si>
    <t xml:space="preserve">nach dem 27. Juli 1650</t>
  </si>
  <si>
    <t xml:space="preserve">Rat der Stadt Nürnberg</t>
  </si>
  <si>
    <t xml:space="preserve">Med Merkel 3.10.11</t>
  </si>
  <si>
    <t xml:space="preserve">eine Hand aus den Wolken übergibt ein Friedenssymbol 
Lorbeerkranz
gefaltete Hände mit verschränkten Fingern
Globus</t>
  </si>
  <si>
    <t xml:space="preserve">http://friedensbilder.gnm.de/sites/default/files/MedMerkel3.10.11_rs.tif
http://friedensbilder.gnm.de/sites/default/files/MedMerkel3.10.11_vs_0.tif</t>
  </si>
  <si>
    <t xml:space="preserve">Klippe auf den Friedensexekutionskongress 1650, Vorderseite</t>
  </si>
  <si>
    <t xml:space="preserve">Palmzweig</t>
  </si>
  <si>
    <t xml:space="preserve">La Publication de la Paix</t>
  </si>
  <si>
    <t xml:space="preserve">Langlois, Nicolas</t>
  </si>
  <si>
    <t xml:space="preserve">HB 18773, Kapsel 1220</t>
  </si>
  <si>
    <t xml:space="preserve">Cornucopia, Füllhorn
pax fovet artes [der Friede fördert die Künste]
Segnungen des Friedens
Merkur
Verkündigung des Friedens
der triumphierende Sieger, triumphaler Einzug des Siegers</t>
  </si>
  <si>
    <t xml:space="preserve">Friedensvertrag von Nijmegen zwischen den Niederlanden und Frankreich</t>
  </si>
  <si>
    <t xml:space="preserve">Palais des Tuileries
Paris</t>
  </si>
  <si>
    <t xml:space="preserve">http://friedensbilder.gnm.de/sites/default/files/HB18773.tif</t>
  </si>
  <si>
    <t xml:space="preserve">Friedensverhandlungen von Nijmegen</t>
  </si>
  <si>
    <t xml:space="preserve">Luiken, Jan</t>
  </si>
  <si>
    <t xml:space="preserve">HB 15229, Kapsel 1220</t>
  </si>
  <si>
    <t xml:space="preserve">Unterzeichnung eines Friedensvertrags; Friedensschluß
Diplomatie, Diplomat
diplomatische Verhandlungen, Konferenz
Wandteppich</t>
  </si>
  <si>
    <t xml:space="preserve">Colbert de Croissy, Charles
Kinsky, Franz Ulrich von
Strattmann, Theodor Heinrich
Estrades, Godefroy d'
Avaux, Jean A. d'</t>
  </si>
  <si>
    <t xml:space="preserve">Friedensvertrag von Nijmegen zwischen Reich und Frankreich</t>
  </si>
  <si>
    <t xml:space="preserve">http://friedensbilder.gnm.de/sites/default/files/HB15229-0.jpg</t>
  </si>
  <si>
    <t xml:space="preserve">Durch Gottes Güt/ Erfolgt der Fried.</t>
  </si>
  <si>
    <t xml:space="preserve">Felsecker, Johann Jonathan
Felsecker, Wolfgang Eberhard</t>
  </si>
  <si>
    <t xml:space="preserve">HB 21710, Kapsel 1220</t>
  </si>
  <si>
    <t xml:space="preserve">Justitia (römische Personifikation)
pax fovet artes [der Friede fördert die Künste]
Segnungen des Friedens
Bäume: Palme
Merkur</t>
  </si>
  <si>
    <t xml:space="preserve">
Innozenz XI., Papst
Christian V., Dänemark, König
Friedrich Wilhelm, Brandenburg, Kurfürst
Leopold I., Heiliges Römisches Reich, Kaiser
Ludwig XIV., Frankreich, König</t>
  </si>
  <si>
    <t xml:space="preserve">
Ferdinand II., Paderborn, Bischof
</t>
  </si>
  <si>
    <t xml:space="preserve">http://friedensbilder.gnm.de/sites/default/files/HB21710.tif</t>
  </si>
  <si>
    <t xml:space="preserve">Auf den Frieden zu Rijswijk, Vorderseite</t>
  </si>
  <si>
    <t xml:space="preserve">Med 6561</t>
  </si>
  <si>
    <t xml:space="preserve">Olivenzweig 
Strahlen, die von Personen oder Dingen ausgehen
Caduceus (Stab mit zwei Schlangen, Attribut Merkurs)
(Landkarte von) Europa
der Name Gottes in der jüdischen Religion</t>
  </si>
  <si>
    <t xml:space="preserve">http://friedensbilder.gnm.de/sites/default/files/Med6561_Vs_0.tif
http://friedensbilder.gnm.de/sites/default/files/Med6561_Rs_0.tif
http://friedensbilder.gnm.de/sites/default/files/Med6561_Randschrift_0.tif</t>
  </si>
  <si>
    <t xml:space="preserve">COELO DEMITTITUR ALTO</t>
  </si>
  <si>
    <t xml:space="preserve">Verg. ecl. 4, 7</t>
  </si>
  <si>
    <t xml:space="preserve">http://www.jstor.org/stable/4477572</t>
  </si>
  <si>
    <t xml:space="preserve">Auf den Frieden zu Rijswijk, Rückseite</t>
  </si>
  <si>
    <t xml:space="preserve">Pax (römische Personifikation)
Olivenzweig 
Zerbrochene Waffen/ Waffen am Boden
landwirtschaftliche Arbeitsgeräte
schlafender/ruhender Mars
Acker</t>
  </si>
  <si>
    <t xml:space="preserve">PAX UNA TRIUMPHIS INNUMERIS POTIOR</t>
  </si>
  <si>
    <t xml:space="preserve">Sil. 11, 593–594</t>
  </si>
  <si>
    <t xml:space="preserve">URBS ILLA QVIETIS</t>
  </si>
  <si>
    <t xml:space="preserve">NVNC INSTRVMENTA QVIETIS</t>
  </si>
  <si>
    <t xml:space="preserve">Nürnberger Taler auf den Frieden von Rijswijk, Vorderseite</t>
  </si>
  <si>
    <t xml:space="preserve">Med Merkel 5.5.21</t>
  </si>
  <si>
    <t xml:space="preserve">Stadtansicht (allgemein); Vedute
Strahlen, die von Personen oder Dingen ausgehen
der Name Gottes in der jüdischen Religion</t>
  </si>
  <si>
    <t xml:space="preserve">http://friedensbilder.gnm.de/sites/default/files/MedMerkel5.5.21_Vs.tif
http://friedensbilder.gnm.de/sites/default/files/MedMerkel5.5.21.tif</t>
  </si>
  <si>
    <t xml:space="preserve">Nürnberger Taler auf den Frieden von Rijswijk, Rückseite</t>
  </si>
  <si>
    <t xml:space="preserve">Pax (römische Personifikation)
Olivenzweig 
Palmzweig
Caduceus (Stab mit zwei Schlangen, Attribut Merkurs)
Amoretten, Putten; amores, amoretti, putti</t>
  </si>
  <si>
    <t xml:space="preserve">Medaille auf den Frieden von Rijswijk mit einer Ansicht Huis Ter Nieuburchs, Vorderseite</t>
  </si>
  <si>
    <t xml:space="preserve">Hautsch, Georg</t>
  </si>
  <si>
    <t xml:space="preserve">Med 15312</t>
  </si>
  <si>
    <t xml:space="preserve">Fama als Überbringerin der Friedensbotschaft
Stadtansicht (allgemein); Vedute</t>
  </si>
  <si>
    <t xml:space="preserve">Huis ter Nieuburch</t>
  </si>
  <si>
    <t xml:space="preserve">http://friedensbilder.gnm.de/sites/default/files/Med15312_rs.tif
http://friedensbilder.gnm.de/sites/default/files/Med15312_Rand.tif
http://friedensbilder.gnm.de/sites/default/files/Med15312_vs.tif</t>
  </si>
  <si>
    <t xml:space="preserve">Medaille auf den Frieden von Rijswijk mit einer Ansicht Huis Ter Nieuburchs, Rückseite</t>
  </si>
  <si>
    <t xml:space="preserve">Pax (römische Personifikation)
Olivenzweig 
Friedensband</t>
  </si>
  <si>
    <t xml:space="preserve">Heiliges Römisches Reich
Frankreich
Spanien
Großbritannien
Schweden
Republik der Vereinigten Niederlande</t>
  </si>
  <si>
    <t xml:space="preserve">ET PACM ET OTIVM DABO IN ISRAEL</t>
  </si>
  <si>
    <t xml:space="preserve">I Chr 22,9</t>
  </si>
  <si>
    <t xml:space="preserve">Posarovizer Friedens Conferentz.</t>
  </si>
  <si>
    <t xml:space="preserve">HB 25188, Kapsel 1220</t>
  </si>
  <si>
    <t xml:space="preserve">Ausrufung des Friedens
Unterzeichnung eines Friedensvertrags; Friedensschluß
Diplomatie, Diplomat
diplomatische Verhandlungen, Konferenz
Friedensverhandlungen
asiatische Rassen und Völker: Türken
Landkarten, Atlanten
Empfang eines Botschafters bzw. bei einem Botschafter
Zeltlager</t>
  </si>
  <si>
    <t xml:space="preserve">Talman, Michael
Virmondt, Damian Hugo von
Sutton, Robert
Graf von Colier, Jacob
Aga, Ibrahim
Aga, Mehmed</t>
  </si>
  <si>
    <t xml:space="preserve">Friedensverträge von Passarowitz</t>
  </si>
  <si>
    <t xml:space="preserve">http://friedensbilder.gnm.de/sites/default/files/HB25188_A4.tif</t>
  </si>
  <si>
    <t xml:space="preserve">Abris. Der Türckischen Friedens-Conferenz bey PASSAROWITZ,</t>
  </si>
  <si>
    <t xml:space="preserve">Geyer, Andreas</t>
  </si>
  <si>
    <t xml:space="preserve">MS 869, Kapsel 1429</t>
  </si>
  <si>
    <t xml:space="preserve">allegorische Darstellung Europas; Ripa: Europa
Zepter, Herrscherstab (als Symbol der obersten Gewalt)
Krone (als Symbol der obersten Gewalt)
asiatische Rassen und Völker: Türken
Landkarten, Atlanten
Zeltlager
Kugel (als Symbol der obersten Gewalt; mit einem Kreuz bekrönt)</t>
  </si>
  <si>
    <t xml:space="preserve">Passarowitz</t>
  </si>
  <si>
    <t xml:space="preserve">http://friedensbilder.gnm.de/sites/default/files/MS869.tif</t>
  </si>
  <si>
    <t xml:space="preserve">Feindschaft zwischen Russland und der Türkei</t>
  </si>
  <si>
    <t xml:space="preserve">HB 8178, Kapsel 1314a</t>
  </si>
  <si>
    <t xml:space="preserve">Börse, Geldbeutel
Oberbefehlshaber, General, Marschall
Heereslager mit Zelten
asiatische Rassen und Völker: Türken
Landkarten, Atlanten</t>
  </si>
  <si>
    <t xml:space="preserve">Mustafa III., Osmanisches Reich, Sultan
Tottleben, Gottlob Curt Heinrich von
Katharina II., Russland, Zarin</t>
  </si>
  <si>
    <t xml:space="preserve">Fünfter Russischer Türkenkrieg</t>
  </si>
  <si>
    <t xml:space="preserve">Festung Schabaz
Belgrad
Hrvatska Dubica
Save</t>
  </si>
  <si>
    <t xml:space="preserve">http://friedensbilder.gnm.de/sites/default/files/HB8178_0.tif</t>
  </si>
  <si>
    <t xml:space="preserve">Friedens=Schluss, welcher zwischen Rußland u. der ottomanischen Pforte in dem Lager zu Galatz den 12ten August, Anno 1791, geschlossen worden.</t>
  </si>
  <si>
    <t xml:space="preserve">HB 6388, Kapsel 1314a</t>
  </si>
  <si>
    <t xml:space="preserve">Unterzeichnung eines Friedensvertrags; Friedensschluß
Tinte
Friedensverhandlungen
asiatische Rassen und Völker: Türken
Federkiel
asiatische Rassen und Völker (TATARS)
der (die) Besiegte(n) vor dem Sieger
phlegmatisches Temperament</t>
  </si>
  <si>
    <t xml:space="preserve">
Koca Yusuf Pasha</t>
  </si>
  <si>
    <t xml:space="preserve">Präliminarvertrag von Galatz</t>
  </si>
  <si>
    <t xml:space="preserve">http://friedensbilder.gnm.de/sites/default/files/HB6388.tif</t>
  </si>
  <si>
    <t xml:space="preserve">Medaille auf den Frieden von Hubertusburg durch die Stadt Augsburg, Vorderseite</t>
  </si>
  <si>
    <t xml:space="preserve">Med 7245</t>
  </si>
  <si>
    <t xml:space="preserve">Olivenzweig 
Tauben</t>
  </si>
  <si>
    <t xml:space="preserve">http://friedensbilder.gnm.de/sites/default/files/Med7245_vs_0.tif
http://friedensbilder.gnm.de/sites/default/files/Med7245_rs_0.tif</t>
  </si>
  <si>
    <t xml:space="preserve">Medaille auf den Frieden von Hubertusburg durch die Stadt Augsburg, Rückseite</t>
  </si>
  <si>
    <t xml:space="preserve">das Auge Gottes, Dreieck mit Auge als Symbol für Gottvater
(Landkarte von) Europa
Amoretten, Putten; amores, amoretti, putti
(öffentliches) Gebet</t>
  </si>
  <si>
    <t xml:space="preserve">Österreichische Medaille auf den Frieden von Hubertusburg, Vorderseite</t>
  </si>
  <si>
    <t xml:space="preserve">Widemann, Anton Franz</t>
  </si>
  <si>
    <t xml:space="preserve">Med Merkel 4.8.7</t>
  </si>
  <si>
    <t xml:space="preserve">
Franz I., Heiliges Römisches Reich, Kaiser</t>
  </si>
  <si>
    <t xml:space="preserve">http://friedensbilder.gnm.de/sites/default/files/MedMerkel4.8.7_vs.tif
http://friedensbilder.gnm.de/sites/default/files/MedMerkel4.8.7_rs.tif</t>
  </si>
  <si>
    <t xml:space="preserve">Österreichische Medaille auf den Frieden von Hubertusburg, Rückseite</t>
  </si>
  <si>
    <t xml:space="preserve">Friedensaltar
Cornucopia, Füllhorn
Caduceus (Stab mit zwei Schlangen, Attribut Merkurs)
Minerva als Schutzgottheit</t>
  </si>
  <si>
    <t xml:space="preserve">Schraubmedaille auf die Siege in den drei Schlesischen Kriegen, Vorderseite</t>
  </si>
  <si>
    <t xml:space="preserve">Remshard, Abraham</t>
  </si>
  <si>
    <t xml:space="preserve">Silberdrechsler</t>
  </si>
  <si>
    <t xml:space="preserve">Med 1065</t>
  </si>
  <si>
    <t xml:space="preserve">Heereslager mit Zelten</t>
  </si>
  <si>
    <t xml:space="preserve">http://friedensbilder.gnm.de/sites/default/files/Med1065_vs.tif
http://friedensbilder.gnm.de/sites/default/files/Med1065_rs.tif</t>
  </si>
  <si>
    <t xml:space="preserve">Schraubmedaille auf die Siege in den drei Schlesischen Kriegen, Rückseite</t>
  </si>
  <si>
    <t xml:space="preserve">Olivenzweig 
Palmzweig
Lorbeerkranz
das Auge Gottes, Dreieck mit Auge als Symbol für Gottvater
Hieb- und Stichwaffen: Schwert
Waage (mit Waagschalen)</t>
  </si>
  <si>
    <t xml:space="preserve">Das befreyte Schlesien</t>
  </si>
  <si>
    <t xml:space="preserve">AB 155182 (8)</t>
  </si>
  <si>
    <t xml:space="preserve">Palmzweig
Frieden durch politische Akteure
Jahreszeitenmetaphorik</t>
  </si>
  <si>
    <t xml:space="preserve">
Marschall von Burgholzhausen, Ernst Dietrich
Johann Adolf II., Sachsen-Weißenfels, Herzog
Nassau, Christoph Ernst von
Karl, Lothringen, Prinz
Malachowski, Hyazinth von
Heinrich, Preußen, Prinz
Neipperg, Wilhelm Reinhard von
Buddenbrock, Wilhelm Dietrich von
Daun, Leopold von
Wallis, Georg Olivier von
Königsegg-Rothenfels, Christian von
Starhemberg, Guido von
Kyaw, Friedrich Wilhelm von
Nádasdy, Ferenc
Winterfeldt, Hans Karl von
Posadowsky, Karl Friedrich von
Geßler, Friedrich Leopold von
Thüngen, Adam Siegmund von
Friedrich II., Preußen, König
Schwerin, Kurd Christoph von</t>
  </si>
  <si>
    <t xml:space="preserve">Zweiter Schlesischer Krieg</t>
  </si>
  <si>
    <t xml:space="preserve">Frankreich
Königreich Preußen
Herzogtum Schlesien
Österreich
Donau
Magdeburg
Königreich Ungarn
Kurfürstentum Sachsen
Wien
Lech
Rhein
Armenien
Neisse
Elbe
Paris
Istanbul
Kurfürstentum Böhmen
Spree
Havel
Breslau
Liegnitz
Glogau
Trautenau
Schmiedeberg
Friedeberg
Günthersdorf
Hohenau
Coburg
Strzegom (Striegau) </t>
  </si>
  <si>
    <t xml:space="preserve">Hercules Saxonum, Das ist: Merckwürdiges Leben und gloriöse Thaten Des Durchlauchtigsten Fürsten und Herrn, Herrn Johann Adolphs, Hertzogs zu Sachsen, Jülich, Cleve, [et]c. Regierenden Hertzogs zu Sachsen-Weissenfels, Ihro ... Majest. zu Pohlen und ... Sachsen, Augusti III, ... General-Feld-Marschalls und Chefs aller Dero Truppen zu Roß und Fuß ...</t>
  </si>
  <si>
    <t xml:space="preserve">Betonung Wiedergabe der Wahrheit / wahren EreignisseVerweis auf AraberBeschreibung Kriegsgeschehen mit allen SchlachtenBeschreibung Kampf um Schlesienpreußischer Adler / österreichischer AdlerOrtsnamen (moderne Beschreibung):Breslau = Wroc³awLiegnitz = LegnicaGlogau = G³ogów Ma³opolskiTrautenau = TrutnovStriegau = StrzegomFriedeberg = StrzelceGünthersdorf = Godzieszówek</t>
  </si>
  <si>
    <t xml:space="preserve">ausstehende eindeutige Identifizierung Personen:Philibert?MercyMaximilian Lorenz von Starhemberg (Türkenkrieg) oder Ernst Rüdiger von StarhembergHarrach (Diplomat)DüringHans Christoph von Jeetze oder Adam Friedrich von JeetzeKaspar Ludwig von Bredow oder Joachim Leopold von Bredow oder Jakob Friedrich von Bredow oder Friedrich Siegmund von BredowRochowKollowarth / KollowartGrün (Regiment?) ("Helden Österreichs")Wolf Alexander Ernst Christoph von Blanckenseevon Massowvon Hobeckunklare Ortsbezeichnungen:HausdorfKuffsteinMährisch-SchönbergGND-Verknüpfung&amp;nbsp; funktioniert nicht: KönigseggNádasdyAdam Siegmund von Thüngenkein GND-Eintrag vorhanden:Peter du MoulinBernhard Heinrich von BornstedtHenning Christian von MellinKaspar Friedrich von Kahlbutz</t>
  </si>
  <si>
    <t xml:space="preserve">http://digitale.bibliothek.uni-halle.de/vd18/image/view/5423453?w=1000</t>
  </si>
  <si>
    <t xml:space="preserve">Medaille der Stadt Regensburg auf den Frieden von Hubertusburg, Vorderseite</t>
  </si>
  <si>
    <t xml:space="preserve">Körnlein, Johann Nikolaus</t>
  </si>
  <si>
    <t xml:space="preserve">Med 15322</t>
  </si>
  <si>
    <t xml:space="preserve">Lorbeerkranz
Säule als ein Symbol für ein sicheres Fundament; Festigkeit
Ruhe; Ripa: Quiete
Globus</t>
  </si>
  <si>
    <t xml:space="preserve">Schützenfest mit Vogelschießen und Kirmes in Regensburg</t>
  </si>
  <si>
    <t xml:space="preserve">http://friedensbilder.gnm.de/sites/default/files/Med15322_vs.tif
http://friedensbilder.gnm.de/sites/default/files/Med15322_rs.tif</t>
  </si>
  <si>
    <t xml:space="preserve">Medaille mit einem Friedenswunsch im Jahre 1762, Vorderseite</t>
  </si>
  <si>
    <t xml:space="preserve">Med 3375</t>
  </si>
  <si>
    <t xml:space="preserve">(militärische) Fahnen und Standarten
Trommel</t>
  </si>
  <si>
    <t xml:space="preserve">Friedensvertrag von St. Petersburg
Friedensvertrag von Hamburg
Waffenstillstand zwischen Preußen und Österreich</t>
  </si>
  <si>
    <t xml:space="preserve">http://friedensbilder.gnm.de/sites/default/files/Med3375_vs.tif
http://friedensbilder.gnm.de/sites/default/files/Med3375_rs.tif</t>
  </si>
  <si>
    <t xml:space="preserve">Medaille mit einem Friedenswunsch im Jahre 1762, Rückseite</t>
  </si>
  <si>
    <t xml:space="preserve">eine Hand aus den Wolken übergibt ein Friedenssymbol 
Segnungen des Friedens
Kornähren
Blumen</t>
  </si>
  <si>
    <t xml:space="preserve">Christliche Betrachtung Deß Religion-Friedes / Wie derselbe / nach entstandenem / schweren Religion-Kriege / und besorglicher grossen Zerrüttung des Heiligen Römischen Reichs / zwischen den Römisch-Catholischen / und Augspurgischer Confeßion-Verwandten / nunmehro vor hundert Jahren anfangs zu Passau beredet / hernach zu Augspurg ratificiret und vollzogen worden:</t>
  </si>
  <si>
    <t xml:space="preserve">Confessio Augustana, Augsburger Konfession
Gerechtigkeit, Justitia (Ripa: Giustitia divina), als eine der vier Kardinaltugenden
Friede und Gerechtigkeit küssen sich (cf. Ps. 85:10)
Friedensvertrag von Passau
Religionsfrieden ist ein weltlicher Frieden
Vertragsdokument; Friedensvertrag (Instrumentum Pacis Osnabrugensis)</t>
  </si>
  <si>
    <t xml:space="preserve">Ps 105,5
Sach 2,5
Prov 10,30
Ps 99,1
Prov 21,30
Ps 68,2</t>
  </si>
  <si>
    <t xml:space="preserve">Lob Gott in seinem Heiligthum</t>
  </si>
  <si>
    <t xml:space="preserve">Wackernagel</t>
  </si>
  <si>
    <t xml:space="preserve">Bd. V, S. 410, Nr. 622</t>
  </si>
  <si>
    <t xml:space="preserve">Ps 125</t>
  </si>
  <si>
    <t xml:space="preserve">S. 8: Pax religionis est opus divinum, utile ac necessarium. Der Passawische Religion-Friede, welcher am heutigen Tage vor hundert Jahren zwischen denen so genannten Römisch-Catholischen und der Augspurgischen Confeßion Verwandten zu Augspurg ratificiret und vollzogen worden, ist ein Göttliches, heilsames und höchstnotwendiges Werk. Aus dieser Proposition folget ein Stück aus dem andern, darum Euer Christliche Liebe recht aufmerckende Andacht hierzu behalten wolle und ob sichs etwa damit über die gewöhnliche Zeit verweilen möchte, solches der ungewöhnlichen Marteri und daß unser keiner diesen Tag über hundert Jahr wieder erleben werde, vernünfftig beymessen.[Der dem Religionsfrieden vorangegangene&amp;nbsp;Religionskrieg war vor allem angestachelt von den Papisten, harte Bußen und Mandate gegen die Lutherischen Ketzer, S. 10&amp;nbsp;Beständigkeit der lutherischen Fürsten auf dem RT in Ausburg, erster Land-Friede-Stand zu Nünrberg am 23.7.1532&amp;nbsp;&amp;nbsp;]&amp;nbsp;</t>
  </si>
  <si>
    <t xml:space="preserve">http://friedensbilder.gnm.de/sites/default/files/Christliche Betrachtung.jpg</t>
  </si>
  <si>
    <t xml:space="preserve">Schützenscheibe auf den Frieden von Rastatt</t>
  </si>
  <si>
    <t xml:space="preserve">Ravensburg</t>
  </si>
  <si>
    <t xml:space="preserve">OEW0149.03</t>
  </si>
  <si>
    <t xml:space="preserve">http://friedensbilder.gnm.de/sites/default/files/Museum_Humpis_88_1161_3_26_b_Schuetzenscheibe_Friede_Rastatt_1714.JPG</t>
  </si>
  <si>
    <t xml:space="preserve">Die glückseligen Tage eines dauerhaften Friedens wünschet zu Anfang des 1762sten Jahres Allen Ständen</t>
  </si>
  <si>
    <t xml:space="preserve">MS 661, Kapsel 1428</t>
  </si>
  <si>
    <t xml:space="preserve">Pax (römische Personifikation)
Zerbrochene Waffen/ Waffen am Boden
Mars
pflügen
Fama als Überbringerin der Friedensbotschaft
Cornucopia, Füllhorn
Personifikation einer Stadt, Stadtpatron(in)
Segnungen des Friedens
Landstreitkräfte
Eroberung einer Stadt (nach einer Belagerung)
Noris</t>
  </si>
  <si>
    <t xml:space="preserve">http://friedensbilder.gnm.de/sites/default/files/MS661.tif</t>
  </si>
  <si>
    <t xml:space="preserve">Die glückseligen Tage eines dauerhaften Friedens wünschet zu Anfang des 1762sten Jahres Allen Ständen,</t>
  </si>
  <si>
    <t xml:space="preserve">Blöst, Heinrich</t>
  </si>
  <si>
    <t xml:space="preserve">Frieden durch Gott
Ruhe; Ripa: Quiete
Bekrönung des Siegers mit Lorbeer
pax fovet artes [der Friede fördert die Künste]
Segnungen des Friedens
gute Regierung
Wettermetaphorik
Zerstörung einer eroberten Stadt
Noris
Hungersnot
die drei Stände: Adel, Klerus, Bürgertum</t>
  </si>
  <si>
    <t xml:space="preserve">Medaille auf den Frieden von Hubertusburg, Vorderseite </t>
  </si>
  <si>
    <t xml:space="preserve">Holtzhey, Johann Georg</t>
  </si>
  <si>
    <t xml:space="preserve">TMNK 02073</t>
  </si>
  <si>
    <t xml:space="preserve">Händereichen als Symbol für den Abschluss eines Vertrages
Friedensaltar
Apollo
Personifikationen von Ländern, Nationen, Staaten, Gebieten etc.
Janustempel
Borussia
spezifische Darstellungsformen, allegorische Darstellungsformen Neptuns; Neptun als Schutzgottheit</t>
  </si>
  <si>
    <t xml:space="preserve">Friedensvertrag von St. Petersburg
Friedensvertrag von Hamburg
Friedensvertrag von Paris 
Friedensvertrag von Hubertusburg</t>
  </si>
  <si>
    <t xml:space="preserve">Schweden
Frankreich
England
Portugal
Spanien
Sachsen
Russland</t>
  </si>
  <si>
    <t xml:space="preserve">http://friedensbilder.gnm.de/sites/default/files/TMNK_02073_vs.jpg
http://friedensbilder.gnm.de/sites/default/files/TMNK_02073_rs.jpg</t>
  </si>
  <si>
    <t xml:space="preserve">ADES PAX ET TOTO MITIS IN ORBE MANE</t>
  </si>
  <si>
    <t xml:space="preserve">Friedensvertrag von Hubertusburg
Friedensvertrag von Paris 
Friedensvertrag von St. Petersburg
Friedensvertrag von Hamburg</t>
  </si>
  <si>
    <t xml:space="preserve">Ov. fast. I, 713</t>
  </si>
  <si>
    <t xml:space="preserve">Gedenkblatt auf den Frieden von Hubertusburg</t>
  </si>
  <si>
    <t xml:space="preserve">B 2410</t>
  </si>
  <si>
    <t xml:space="preserve">Burg, Schloß
Landkarten, Atlanten</t>
  </si>
  <si>
    <t xml:space="preserve">http://friedensbilder.gnm.de/sites/default/files/df_hauptkatalog_0113144.tif</t>
  </si>
  <si>
    <t xml:space="preserve">Wochentliche Nachrichten des Augspurgischen Intelligenzwesen mit Gelehrten Sachen, von Allerhand Wissenschafften und Merckwürdigkeiten aus verschiedenen Orten auf das Jahr 1749.</t>
  </si>
  <si>
    <t xml:space="preserve">Maschenbauer, Johann A.</t>
  </si>
  <si>
    <t xml:space="preserve">MS 918, Kapsel 1430</t>
  </si>
  <si>
    <t xml:space="preserve">Cornucopia, Füllhorn
Segnungen des Friedens
Historia; Ripa: Historia
Amoretten, Putten; amores, amoretti, putti
die Zeit offenbart die Wahrheit; die Zeit trägt die Wahrheit empor</t>
  </si>
  <si>
    <t xml:space="preserve">Verg. georg. 6, 6</t>
  </si>
  <si>
    <t xml:space="preserve">http://friedensbilder.gnm.de/sites/default/files/MS918_1.tif
http://friedensbilder.gnm.de/sites/default/files/MS918_2.tif
http://friedensbilder.gnm.de/sites/default/files/MS918_3.tif</t>
  </si>
  <si>
    <t xml:space="preserve">Medaille auf den den Frieden von Oliva 1660, Vorderseite</t>
  </si>
  <si>
    <t xml:space="preserve">Med 8017</t>
  </si>
  <si>
    <t xml:space="preserve">http://friedensbilder.gnm.de/sites/default/files/Med8017_vs.tif
http://friedensbilder.gnm.de/sites/default/files/Med8017_rs.tif</t>
  </si>
  <si>
    <t xml:space="preserve">Medaille auf den den Frieden von Oliva 1660, Rückseite</t>
  </si>
  <si>
    <t xml:space="preserve">Olivenzweig 
Palmzweig
Lorbeerkranz
Greifvögel: Adler</t>
  </si>
  <si>
    <t xml:space="preserve">Medaille auf die Belagerung Wiens durch türkische Truppen 1683, Vorderseite</t>
  </si>
  <si>
    <t xml:space="preserve">Wolrab, Johann Jakob</t>
  </si>
  <si>
    <t xml:space="preserve">Med Merkel 4.6.1</t>
  </si>
  <si>
    <t xml:space="preserve">Hieb- und Stichwaffen: Schwert
Anbetung des Namens Jesu</t>
  </si>
  <si>
    <t xml:space="preserve">
Mohammed
Leopold I., Heiliges Römisches Reich, Kaiser</t>
  </si>
  <si>
    <t xml:space="preserve">Heiliges Römisches Reich
Kurfürstentum Bayern
Polen</t>
  </si>
  <si>
    <t xml:space="preserve">http://friedensbilder.gnm.de/sites/default/files/MedMerkel4.6.1_vs.tif
http://friedensbilder.gnm.de/sites/default/files/MedMerkel4.6.1_rs.tif
http://friedensbilder.gnm.de/sites/default/files/MedMerkel4.6.1_r1.tif
http://friedensbilder.gnm.de/sites/default/files/MedMerkel4.6.1_r2.tif</t>
  </si>
  <si>
    <t xml:space="preserve">Medaille auf die Belagerung Wiens durch türkische Truppen 1683, Rückseite</t>
  </si>
  <si>
    <t xml:space="preserve">Regenbogen
Friedenstaube
Kaiserlicher Adler
asiatische Rassen und Völker: Türken
Belagerung
(militärischer) Angriff, Attacke</t>
  </si>
  <si>
    <t xml:space="preserve">Medaille auf den Frieden von Passarowitz, Vorderseite </t>
  </si>
  <si>
    <t xml:space="preserve">Med 6788</t>
  </si>
  <si>
    <t xml:space="preserve">http://friedensbilder.gnm.de/sites/default/files/Med6788_vs.tif
http://friedensbilder.gnm.de/sites/default/files/Med6788_rs.tif</t>
  </si>
  <si>
    <t xml:space="preserve">Medaille auf den Frieden von Passarowitz, Rückseite</t>
  </si>
  <si>
    <t xml:space="preserve">Unterzeichnung eines Friedensvertrags; Friedensschluß
Bäume: Palme
Caduceus (Stab mit zwei Schlangen, Attribut Merkurs)
Merkur
asiatische Rassen und Völker: Türken
Federkiel
gewaltsamer Tod durch Enthauptung
Blut</t>
  </si>
  <si>
    <t xml:space="preserve">Allegorie auf den Frieden von Teschen 1779</t>
  </si>
  <si>
    <t xml:space="preserve">Trippel, Alexander</t>
  </si>
  <si>
    <t xml:space="preserve">Bildhauer</t>
  </si>
  <si>
    <t xml:space="preserve">HB 6384, Kapsel 1220</t>
  </si>
  <si>
    <t xml:space="preserve">Friedensaltar
Discordia (römische Personifikation)
Bekrönung des Siegers mit Lorbeer
pax fovet artes [der Friede fördert die Künste]
Fama (römische Personifikation)
Janustempel
Kurfürstentum Sachsen
Kurfürstentum Bayern</t>
  </si>
  <si>
    <t xml:space="preserve">http://friedensbilder.gnm.de/sites/default/files/HB6384_0.tif</t>
  </si>
  <si>
    <t xml:space="preserve">Neu-Jahr-Gedicht.</t>
  </si>
  <si>
    <t xml:space="preserve">Wolf, Siegmund Gottlieb</t>
  </si>
  <si>
    <t xml:space="preserve">MS 664, Kapsel 1428</t>
  </si>
  <si>
    <t xml:space="preserve">Friede und Gerechtigkeit küssen sich (cf. Ps. 85:10)
Mars
Friedenssonne
das Auge Gottes, Dreieck mit Auge als Symbol für Gottvater
IHS (Iesus Hominum Salvator) als Christussymbol
Waffen
Noris</t>
  </si>
  <si>
    <t xml:space="preserve">http://friedensbilder.gnm.de/sites/default/files/MS664.tif</t>
  </si>
  <si>
    <t xml:space="preserve">Wolf, Gottlieb Siegmund</t>
  </si>
  <si>
    <t xml:space="preserve">Bäume: Ölbaum
Frieden durch Gott
Mars
Segnungen des Friedens
Christus: Ich bin der wahre Weinstock (Johannes 15:1)
Hoffnung, Spes (Ripa: Speranza divina e certa), als eine der drei theologischen Tugenden
Trommel
Noris</t>
  </si>
  <si>
    <t xml:space="preserve">Gedenkblatt auf den Frieden von Basel</t>
  </si>
  <si>
    <t xml:space="preserve">Liebe, Gottlob August</t>
  </si>
  <si>
    <t xml:space="preserve">HB 23236, Kapsel 1220</t>
  </si>
  <si>
    <t xml:space="preserve">Olivenzweig 
Zerbrochene Waffen/ Waffen am Boden
Palmzweig
Mars
Friedenstaube
der Soldat; Soldatenleben
Ornamente in der bildenden Kunst</t>
  </si>
  <si>
    <t xml:space="preserve">Frieden von Basel zwischen Preußen und Frankreich</t>
  </si>
  <si>
    <t xml:space="preserve">http://friedensbilder.gnm.de/sites/default/files/HB23236_A4.tif</t>
  </si>
  <si>
    <t xml:space="preserve">Pax (römische Personifikation)
Olivenzweig 
Zerbrochene Waffen/ Waffen am Boden
Lorbeerkranz
Mars
Segnungen des Friedens
Händler, Gewerbetreibende, Kaufleute
Kultivierung, Bestellung des Ackerbodens
Gottvater als Mensch dargestellt, in der Regel mit Krone oder Tiara oder Zepter und/oder Weltkugel</t>
  </si>
  <si>
    <t xml:space="preserve">Eigentliche unnd kurtze Erklärung welcher gestalt nach getroffenem Stillstand auff 12. Jahr lang/ derselbe zu Antorff den 14. Aprilis Anno 1609. von dem Statthauß abgelesen unnd verkündigt/ und darauff allerley Frewdenspiel gehalten worden.</t>
  </si>
  <si>
    <t xml:space="preserve">Hogenberg, Franz</t>
  </si>
  <si>
    <t xml:space="preserve">HB 320, Kapsel 1220</t>
  </si>
  <si>
    <t xml:space="preserve">Ausrufung des Friedens
Rathaus
Städter, Stadtbewohner
musizieren; Musiker mit Instrument</t>
  </si>
  <si>
    <t xml:space="preserve">http://friedensbilder.gnm.de/sites/default/files/HB320_01.tif</t>
  </si>
  <si>
    <t xml:space="preserve">Einladung zum sechsten Actu Oratorio zum Gedächtnis des Religionsfriedens von 1555</t>
  </si>
  <si>
    <t xml:space="preserve">Jungendres, Sebastian Jacob</t>
  </si>
  <si>
    <t xml:space="preserve">HB 10498, Kapsel 1365</t>
  </si>
  <si>
    <t xml:space="preserve">Confessio Augustana, Augsburger Konfession
Frieden durch Gott
edler Frieden
Zion
Insekten: Biene
Noris
Konzil von Trient
der brennende Dornbusch und die Berufung des Moses
das Himmelstor, der Eingang zum Himmel, porta coeli</t>
  </si>
  <si>
    <t xml:space="preserve">Jungendres, Sebastian Jacob
Jacobi, Johann Friedrich Conrad Christoph
Grossner, Johann Christoph
Witschelius, Conrad
Dann, Wolfgang Jacob
Böbel, Johann Friedrich
Schmidt, Wolfgang Melchior
Wlöm, Heinrich Theodor
Rosenmüller, Johann Georg
Schindler, Johann Jacob
Schöller, Johann Leonhard
Herold, Johann Friedrich
Günther, Leonhard Gottfried
Frank, Peter Samuel
Zucker, Christoph Friedrich
Bauereiß, Christoph
Lotter, Andreas
Schmidt, Johann Michael
Strobel, Jacob
Alwich, Christian Gottlieb</t>
  </si>
  <si>
    <t xml:space="preserve">Nürnberg
Augsburg</t>
  </si>
  <si>
    <t xml:space="preserve">Ps 118, 15–16</t>
  </si>
  <si>
    <t xml:space="preserve">http://friedensbilder.gnm.de/sites/default/files/HB10498_1 (1).tif
http://friedensbilder.gnm.de/sites/default/files/HB10498_2 (2)_0.tif</t>
  </si>
  <si>
    <t xml:space="preserve">Friedens-Freude. Krieges-Leid</t>
  </si>
  <si>
    <t xml:space="preserve">Pax (römische Personifikation)
Olivenzweig 
Händereichen als Symbol für den Abschluss eines Vertrages
Palmzweig
Mars
Friedenstaube
Cornucopia, Füllhorn
Segnungen des Friedens
Landwirtschaft (Ackerbau, Viehzucht, Gartenbau, Blumenzucht etc.)
Stadtansicht; Landschaft mit von Menschen errichteten Anlagen
Darstellung des Heiligen Geistes in Form von Flammenzungen
Lamm
Geflügel (Hahn, Henne, Huhn etc.)
Michas Prophezeiung vom Frieden: jeder Mann sitzt unter seiner Weinrebe und seinem Feigenbaum (Micha 4:4)
Börse, Geldbeutel
Blitz, Blitzstrahl, Donnerschlag
Eroberung einer Stadt (nach einer Belagerung)
Wiederaufbau einer zerstörten Stadt
Brandschatzung (einer eroberten Stadt)
Landschaften während des Kampfes zwischen Sommer und Winter (bei der Einteilung des Jahres in zwei Jahreszeiten)
Schildkröte (Attribute der Venus)</t>
  </si>
  <si>
    <t xml:space="preserve">Bramenkamp, S.86</t>
  </si>
  <si>
    <t xml:space="preserve">Upon the peace</t>
  </si>
  <si>
    <t xml:space="preserve">Horrocks, James</t>
  </si>
  <si>
    <t xml:space="preserve">Fauquier, Francis</t>
  </si>
  <si>
    <t xml:space="preserve">Evans 9409</t>
  </si>
  <si>
    <t xml:space="preserve">Ps 147,14</t>
  </si>
  <si>
    <t xml:space="preserve">Petsworth</t>
  </si>
  <si>
    <t xml:space="preserve">Gloucester</t>
  </si>
  <si>
    <t xml:space="preserve">Der Segen eines Volks</t>
  </si>
  <si>
    <t xml:space="preserve">Basch, Siegmund</t>
  </si>
  <si>
    <t xml:space="preserve">Bb 4 : 33 [2]</t>
  </si>
  <si>
    <t xml:space="preserve">Kantate 1763</t>
  </si>
  <si>
    <t xml:space="preserve">A thanksgiving sermon,</t>
  </si>
  <si>
    <t xml:space="preserve">Siegesfeier</t>
  </si>
  <si>
    <t xml:space="preserve">Fränkel, David Hirschel</t>
  </si>
  <si>
    <t xml:space="preserve">Evans 8126</t>
  </si>
  <si>
    <t xml:space="preserve">Frieden durch Gott
Keine Freude über Niederlage der Feinde
Notwehr</t>
  </si>
  <si>
    <t xml:space="preserve">Schlacht bei Leuthen</t>
  </si>
  <si>
    <t xml:space="preserve">1 Mo 14,1-23</t>
  </si>
  <si>
    <t xml:space="preserve">on the Sabbath</t>
  </si>
  <si>
    <t xml:space="preserve">Synagoge, Berlin</t>
  </si>
  <si>
    <t xml:space="preserve">Text </t>
  </si>
  <si>
    <t xml:space="preserve">Den Frieden der Völker auf Erden </t>
  </si>
  <si>
    <t xml:space="preserve">Goeze, Johann Melchior</t>
  </si>
  <si>
    <t xml:space="preserve">Mitglieder des Hamburger Ministeriums der Pastoren</t>
  </si>
  <si>
    <t xml:space="preserve">34 in: 50 MA 46065</t>
  </si>
  <si>
    <t xml:space="preserve">Gott als Urheber von Krieg und Frieden
Frieden als Stillung des Sturms durch Gott
Frieden ist wie das Licht
Der wahre Frieden ist im Himmel
Christus Friedefürst</t>
  </si>
  <si>
    <t xml:space="preserve">Jes 45,6–8</t>
  </si>
  <si>
    <t xml:space="preserve">Exaudi</t>
  </si>
  <si>
    <t xml:space="preserve">Freie Reichsstadt Hamburg</t>
  </si>
  <si>
    <t xml:space="preserve">http://friedensbilder.gnm.de/sites/default/files/PPN653875401_00000005.tif</t>
  </si>
  <si>
    <t xml:space="preserve">Testobjekt Minions </t>
  </si>
  <si>
    <t xml:space="preserve">A patheticall perswasion</t>
  </si>
  <si>
    <t xml:space="preserve">Citizens of London</t>
  </si>
  <si>
    <t xml:space="preserve">3 Bl.</t>
  </si>
  <si>
    <t xml:space="preserve">Griffith, Matthew</t>
  </si>
  <si>
    <t xml:space="preserve">E.122.(17.)</t>
  </si>
  <si>
    <t xml:space="preserve">Ps 122,6</t>
  </si>
  <si>
    <t xml:space="preserve">St. Pauls Cathedral</t>
  </si>
  <si>
    <t xml:space="preserve">http://friedensbilder.gnm.de/sites/default/files/Griffith_Matthew-A_patheticall_perswasion_to_pray-Wing-G2016-21_E_122_17_-p1.tif</t>
  </si>
  <si>
    <t xml:space="preserve">Organon Spirituale Oder Geistliches Orgelwerck</t>
  </si>
  <si>
    <t xml:space="preserve">Leichner, Johann Carl</t>
  </si>
  <si>
    <t xml:space="preserve">Hildebrand, Hanns Georg
Bomler, Andreas
Weise, Georg
Meder, Abel
Kerst, Andreas
Wettich, Lorentz</t>
  </si>
  <si>
    <t xml:space="preserve">Alle Eingepfarrten in Großen Rettbach</t>
  </si>
  <si>
    <t xml:space="preserve">Gotha</t>
  </si>
  <si>
    <t xml:space="preserve">Orgelweihe</t>
  </si>
  <si>
    <t xml:space="preserve">Theol 4° 00919-920 (32)</t>
  </si>
  <si>
    <t xml:space="preserve">Kriegsfolgen
Früchte des Friedens
Gott als Urheber von Krieg und Frieden</t>
  </si>
  <si>
    <t xml:space="preserve">Lk 14,1-6</t>
  </si>
  <si>
    <t xml:space="preserve">XVII. Sonntag Trinitatis 1689</t>
  </si>
  <si>
    <t xml:space="preserve">Großen Rettbach</t>
  </si>
  <si>
    <t xml:space="preserve">Einweihungspredigt</t>
  </si>
  <si>
    <t xml:space="preserve">keine Friedenspredigt im engeren Sinne, sondern die Predigt zur Einweihung einer neuen Orgel, die 40 Jahre nach Ende des Dreißigjährigen Kriegs in Groß Rettbach in Dienst gestellt wurde. Der Prediger vergleicht in drei Teilen anhand dessen 1. was wohl anständig sei, 2. was von Übel sei und 3. was von Nöten sei Orgeln und christliche Gemeinden miteinander. Ab Bl. C 3r beginnt eine Schilderung der Belastungen des Krieges, die den Ort an den Rand seiner Existenz gebracht haben; nur wenige Häuser seien noch bewohnt gewesen und die Äcker hätten brachgelegen. Durch die Unterstützung des Fürsten (Ernst von Sachsen) sei aber der Wiederaufbau gefördert worden, Kirche und Schule wieder zur Blüte gebracht und schließlich auch der Bau eines Chores und der Orgel möglich geworden. -- Die Predigt verbindet schlichte ethische Unterweisung mit den Grundzügen einer Ortschronik eines kleinen Dorfes in der Zeit während und nach dem Dreißigjährigen Krieg.</t>
  </si>
  <si>
    <t xml:space="preserve">http://friedensbilder.gnm.de/sites/default/files/Leichner 169ß.jpg</t>
  </si>
  <si>
    <t xml:space="preserve">Corona Pacis Speciosissima.</t>
  </si>
  <si>
    <t xml:space="preserve">Dyeck, Sebastian</t>
  </si>
  <si>
    <t xml:space="preserve">Hist.Germ.C.583,30</t>
  </si>
  <si>
    <t xml:space="preserve">Confessio Augustana, Augsburger Konfession
Zerbrochene Waffen/ Waffen am Boden
Frieden durch Gott
Frühling
Mars
Bekrönung des Siegers mit Lorbeer
Friedensfürst
Gottesfurcht, pietas, timor Dei, als Teil der drei theologischen Tugenden
Zion
Schrecken des Krieges, Kriegsgreuel
Barmherzigkeit
die Bundeslade (jüdische Religion)
Gold des Friedens
Morgendämmerung
Michas Prophezeiung vom Frieden: jeder Mann sitzt unter seiner Weinrebe und seinem Feigenbaum (Micha 4:4)
Hungersnot
Friedenskrone
Vaterland
Jesajas Prophezeiung der Geburt Christi (Immanuel) (eventuell mit Maria, dem Engel Gabriel und König Ahas)
König Ben-Hadad II. von Syrien belagert Samaria
die Rückkehr aus der Babylonischen Gefangenschaft
Edel- und Halbedelsteine
Jerusalems Mauern werden repariert und mit Türmen verstärkt
Vaterschaft
Edel- und Halbedelsteine: Jaspis
Edel- und Halbedelsteine: Saphir
Edel- und Halbedelsteine: Diamant
die von den Planeten (einschließlich Sonne und Mond) beeinflußte Menschheit; sogenannte Planetenkinder
Edel- und Halbedelsteine: Smaragd
ungezogene Kinder schlagen, verprügeln
Rute, Birkenrute, Gerte</t>
  </si>
  <si>
    <t xml:space="preserve">Interimsrezess</t>
  </si>
  <si>
    <t xml:space="preserve">Kurfürstentum Bayern</t>
  </si>
  <si>
    <t xml:space="preserve">Sach 9,9
I Kor 15,55
Jes 33,7
II Reg 6,24
Ruth 1,1
Thr 5,16
Dan 4,8
Prov 8
Ps 7,13
I Petr 3,2</t>
  </si>
  <si>
    <t xml:space="preserve">Ps 147,12–14</t>
  </si>
  <si>
    <t xml:space="preserve">Lamstedt</t>
  </si>
  <si>
    <t xml:space="preserve">Herzogtum Bremen</t>
  </si>
  <si>
    <t xml:space="preserve">Pfarrkirche, Lamstedt</t>
  </si>
  <si>
    <t xml:space="preserve">A 4v: vielfach bisher enttäuschte Hoffnung auf FriedenB1v: Leiden des Krieges, Hunger, Flucht, Kannibalismus, SeuchenB2r: Freue dich, deutsches Jerusalem, evangelisches ZionB2v: Jesuitische Widerchristen haben Wort und Sakramente entwendet, 30 Jahre Krieg und Versehrung der Glieder, Jehova als rechter Arzt hat Schaden geheilt, Königin Christina Wiederbringerin des Kleinods Frieden, der Herr möge ihr Glück, Sieg und Segen verleihenB3r: Es freuen sich alle Potentaten des H. Röm. Reichs, Ende des civile bellum, Untertanen werden unter Weinstock und Feigenbaum wohnen, bisher allerhand Missverständnisse, Zerrüttungen und Zwietracht unter Ihnen vorgelaufen, aber Gott hat sie nunmehr mit Einigkeit durch das Band des Friedens verknüpft, alles Misstrauen und Streitigkeiten sind gütlich aufgehoben und beigelegt. Freue dich Vaterland und Herzogtum Bremen,&amp;nbsp;B3v: freu dich, Lamstedt, alle Betrübungen sind nur tentamina fidei gewesen, O wie fröhlich bin ich, dass ich unwürdiger Diener heute amtshalber auftreten muss und als Engel des Friedens euch den lieben Frieden offentlich anmelden und verkündigen muss, Freude am heutigen Dankfest, Gott für Wohltaten danken, hochnötig, denn vom Haus des Undankbaren soll das Unglück nicht genommen werden, deswegen Betrachtung des Danktexts der KöniginB4r: Corona Pacis Speciosissima: Exegesis. Dankpsalm in selber Situation des israelitischen Volks wie in unserem Vaterland entstanden, B4v: aber nach großer Undankbarkeit und Abgötterei hat Gott das Land mit Krieg überzogen, auch Jerusalem und die Burg Zion, siebzig Jahre Exil,&amp;nbsp;C1r: Rückkehr, Wiederaufrichtung guter Polizei, auch in Deutschland nicht anders als ein Jerusalem, mit Früchten des Landes von Gott begabt, christliche Regenten und Obrigkeiten,&amp;nbsp;C1v aber nach Verachtung und Undankbarkeit hat Gott den Frieden aus dem Röm. Reich weggenommen, große Zerstörung und auch Unterdrückung der wahren evangelischen Religion zugelassen, was an Gewalttaten etc vorgefallen mit Israel vergleichbar,&amp;nbsp;C2r endlich hat der Herr durch langgeführte Consultationes und große Mühe und Kosten auf den angestellten Pacifications- und Friedenstagen die Herzen und Gemüther der bisher in Waffen gestandenen Hohen Häupter und Potentaten wieder mit dem Band der Einigkeit verknüpft, dass das weit um sich fressenden Kriegsfeuer gedämpft, die Waffen niedergelegt und die Subscription und Vollziehung des eden Frieden vor sich gegangen und geschehen. Nachdem wir dann nun durch Gottes Gnade spüren und merken, daß auf die gestillte grosse Unruhe und geschlossenen Frieden die zerstreweten Einwohner sich wiederum zu dem ihrigen versammeln und sicher wohnen und ruhen werden, insonderheit der wahre Gottesdienst wieder angerichtet und die Lehre des heiligen Evangelii weiter gepredigt und fortgepflanzt wird, so ist es Christlich und billig, daß wir solch große Wohltat anerkennen, danksagen und auch mit Herztzens-Frewde heraus fahren und sprechen.Wenn die Schrift den Schutz und die Erhaltung vorstellen will, gebraucht sie des offteren das Wörtlein Krönen, sonst ein Zeichen warer fürnehmer Dignität, Könige und Hohepriester damit geschmückt, bei Römern der Imperator und die Generäle,&amp;nbsp;C2v wenn sie wieder die Feinde obsiegt hatten zum Zeugnis des erhaltenen Siegs in den angestalten Triumphen sonderliche Triumphkronen aufgesetzt haben und auch heute noch die kaiserlichen und königlichen Krönungen aufss prächtigste Krönen Gnade und Gütigkeit Gottes in seiner wunderbaren Beschirmung und Erhaltung seiner gläubigen Gemeine als Zeichen sonderlicher Ehre&amp;nbsp;eine solche köstliche Krone mag nun wohl der liebe Friede und dessen Verleihung und Erhaltung genennet werden.&amp;nbsp;C3r Krone von reinem Gold, Kronen-Gold, mit Edelsteinen geschmückt, wie Papstkrone nur viel herrlicher und schöne, weil der güldene Friede eine thewre und edle Gabe Gottes&amp;nbsp;ist,&amp;nbsp;welcher ist fons gratiae et omnium Bonorum, so ist auch die FriedensKrone ratione effectus et operationis mit den aller kostbaresten Edelgesteinen außgesetzt, gegen welche andere irdische Edelgesteine nicht zu schätzen.C3v: Krone näher ansehen: vier unschätzbare Edelgesteine an dieser güldenen Friedenskrone: Der Erste: der feste und harte Diamant des gewaltigen und starken Schutzes der Jüdischen Policey und Regimentes, wenn Gott ein Land mit frommen christlichen Obrigkeiten begabt, die sich ihrer Unterthanen getrewlich annehmen und durch gute Leges und Gesetze, auch durch nothwendige Wehr und Waffen der Untherthanen Heil und Wolfahrt suchen&amp;nbsp;C4r: biblische Beispiele, Diamant = fester Riegel Deiner Thore,&amp;nbsp;harter Schutz nicht nur immediate, sondern auch mediate, wann er zu solchem Schutz&amp;nbsp;C4v: seine lieben Engel gebraucht, die um ein gottseliges Land ihr Heerlager schlagen und in Schutz nehmen, unter christlicher Obrigkeit Beschirmung und Beschützung,Obrigkeit wird genannt Häupter, Brunnquell der Empfindlichkeit, wann Haupt und Gehirn angegriffen, wird’s gefährlich, Apoplexia, Epilepsia etc. So ist der Landesfürst wie ein güldenes Haupt, von dem als durch güldene Röhren gute Ordnung und äußerlicher Wolstand zu den UnterD1r tanen wird geleitet. Wo eine verständige Obrigkeit ist, da geht es ordentlich zu, Obrigkeit wird genannt Nägel, muss auch das gantze Corpus Reipublicae, das Gezimmer des Regiments fest zusammen halten, an Nägeln hängt, was schwer ist, Obrigkeit wird Väter des Vaterlands genannt, Obrigkeiten werden Götter genannt, mit Baum verlichen, hier verglichen mit Riegeln der Thore,&amp;nbsp;D1v: wenn ein Land noch so groß und volkreich, wann es gleich noch so viel Gesetze und Ordnungen hat, es mangelt ihm aber an der Obrigkeit, die gute Gesetze handhabe und&amp;nbsp; das zur Unruhe geneigte Volk durch Güte und Ernst in guter Ordnung erhalte, so gehet es bald über und über, Beispiel Perser: fünf Tage Anarchie vor der Wahl eines neuen Königs, so viel Unordnung, dass daraus abzunehmen, wie hochnötig eine Obrigkeit in einem Königreich und Land sei, welche die gute Ordnung halte. Eigenes Beispiel, waren vor wenig Jahren in gutem und ruhigem Stande, war unser Christlicher LandesFürst ein rechter Pater Patriae, ein rechter Fridericus,&amp;nbsp;D2r: der Untertanen beschützte. Hätten eigentlich dafür inmitten der Kriegsnot auf Knien dankbar sein sollen, haben uns vielmehr mit Sünden befleckt und große Schuld auf uns geladen, darauf hat Gott unsern Regenten-Baum transponiert und aus unserem Lande weggepflanzt, Denn um des Landes Sünde willen geschehen viel Veränderungen der Fürstentheme.D2v: Gott hat uns geschlagen und wieder verbunden, hat uns die Krone abgenommen und wieder aufgesetzt, hat uns eine Gottselige und Christliche Obrigkeit, nämlich die Großmächtigste und AllerChristlichste Königin in Schweden, welche, wie sie der wahren Evangelischen Religion Augspurgischer Confession eifrig zugetan, also ist auch ihre höchste Sorge, daß in ihren Königreichen, Ländern, Provincien und Städten die rechte, in Gottes Wort gegründete und ware Religion erhalten, fortgepflantzt und des HErren Christi reich vermehret werde. Heisset und ist demnach eine rechte Christina oder Christiana, Ein Christ- und gottselige Königin, welche den Nahmen mit der Tat führt, zumal sie weiß, dass der Thron ihres Königreichs durch Gottesfurcht bestätigt&amp;nbsp;wird, und daß die Gottseligkeit zu allen dingen nütze ist, und hat die Verheißung dieses und des zukünftigen Lebens. Weilen sie dann also der Gottseligkeit zugethan, so wird auch der Allgütige Got den Thron ihres Königreichs bestätigen und sie an Seel und Leibe segnen.D3r Wir haben 2. eine verständige und weise Königin, auff welcher auch der Geist der Weisheit und des Verstandes&amp;nbsp;ruhet&amp;nbsp;.&amp;nbsp;Wir haben 3. Ein freundliche und holdselige Königin, sie trägt herzliche Liebe herzliche Liebe gegen ihr Land und Leute ist derselben rechte Landesmutter&amp;nbsp;D3v: aus Gelindigkeit quillt Freundlichkeit mit Königlicher Heroischer Ansehnlichkeit temperiret und vermischet, Wie dann ihre freundliche Holdseligkeit nicht genugsam rühmen können, diejenigen, so in Legation-Sachen ihre Verrichtungen bey Ihr Königl. Maytt gehabt und auffs freundlichste zur Audientz gefordert, empfangen, gehört und wieder abgefertiget wurden. O treffliche Tugend. 4. Eine sorgfältige Königin, die nicht allein Ihrer Erb-Königreich, sondere auch derer Fürstenthumben, Hertzogthumben und Orten, so ihr durch den gewünschten Pacifications-Schluß von allen Ständen des HRR zugeeignet worden, sich mit aller Sorgfältigkeit annimpt. Wie dann solche ihre Sorgfältigkeit daher klar erscheinen, dass sie nicht alleine auff gute Policey und Ordnung bedacht ist, sondern dass sie auch Gott zu Ehren dies ietzige Dankfest höchstrühmlich angestellet, und wird auch ferner die Noth der armen bedrengten Unterthanen ihr zu Herze gehen lassen und dieselbe möglichst von der itzo annoch continuierenden Beschwerden zu entledigen allergnädigste Versehung thun. Wir haben bekommen 5. eine Großmächtige gewaltige und zu Wasser und Lande Siegreiche Königin, welcher Gott Gnade und Macht gegeben, ihre Untertanen wider Feindlichen Einfall zu beschützen und zu handhaben, dass sie unterD 4r ihrem Schutz und Schirm ein geruhiges und stilles Leben führen mögen in aller Gottseligkeit und Erbarkeit. ein herrlicher Diamant an unserer Friedenskrone, erkennt solches mit Dank.&amp;nbsp;Der zweite Edelstein ist der Jaspis Benedicitionis Divinae, höher geschätzt als Gold, Stein hat Kraft, die Geburt zu befördern, auch an der Friedenskrone, besteht in gnadenreichem Segen der Einwohner des Landes und deren Kinder,&amp;nbsp;D4v: zweifach zu verstehen: geistlich, Kinder der Kirche,E1r: köstlicher Segen des Herren ist es, wenn in einem Land die Kirche floriert, durch das göttliche Wort und die Sakramente fruchtbar ist und viele Kinder erzieht.F 2r-v Schrecken und Furcht des Krieges, Gewalt, Teuerung, neue Wörter marchieren, logieren, contribuieren, davon man für dem betrübten Kriegswesen niemals gehöret zu sagen, in Deutschland hat der gold- und geldgierige Mars gewütet&amp;nbsp;F 3r: Gott hat die Rute des Treibers zerbrochen, der Herr hat Ruhe und Frieden geschaffen, dass ein jeglicher unter seinem Feigenbaum und Weinstock sich setzen und sicher wird ruhen können. Einwand: noch keine beständige Ruhe, noch Beschwerungen und Contributiones, wenn etwa bei dieser Friedens-Verkündigung und Danckfeste auch zugleich angekündigt würde, dass alle Ausgaben und Onera auffgehoben und abgeschafft seyn sollten, so möchte man frölich seyn. Antwort: wahr ist es, es ist noch nicht solch gäntzlicher Friede in unserem Vaterland, es wird wegen der annoch anhaltenden Monatlichen grossen Contributionen und anderen vielfeltigen Aussgaben und Pressuren kein jauchzen und frolocken, sondern winseln bey männiglichen gehört,&amp;nbsp;F3v: aber es bleibt wahr, was der Prophet gesagt hat. auch nach Sturm nicht sofort windstille, so regt auch Deutschland sich noch und die Onera halten noch an, Wir wollen hoffen, Gott werde alles zu vollkommener Ruhe bringen.&amp;nbsp;F4r: Gott gebe geduldige Herzen und erwecke standhafftige Esdras, Lehrer und Prediger, die ihre Zuhörer zur Geduld ermahnen.Vierter Edelstein Smaragd ubertatis et abundantia S. der gnädigen Providenz und Erhaltung Gottes, der nach ausgestandenen Pressuren Hülle und Fülle wiedergeben will.F 4v: grüne Fabre steht für die immergrünende Gnade Gottes, Beispiel grüne Felder im Frühling&amp;nbsp;G1r: väterliche Güte, will Hülle und Fülle geben, Weizen, feines Weißbrot, nicht überall, mit Schwarzbrot vorlieb nehmen, geht mit uns um wie mit Kindern, denen man Semmeln und Brezeln gibt, damit man sie zu sich locke. Einwand: Wem kommt es zugute? denn es muss bei diesen Zeiten alles verkauft werden und zur Abtragung der Schulden angewendet werden.G1v: das Korn wird teurer, die Armut beginnt und bis zur nächsten Ernte ist es noch lang. Antwort: Es ist nicht ohne und tatsächlich so, wie mancher klagt, aber wir wollen nicht kleinmütig werden, sondern uns auf die väterliche Providenz verlassen und bedenken, ob wir Gott erzürnt haben, wenn er, nachdem er den Roten Kriegs-Reuter abgedankt mit dem Schwartzen Reuter des Hungers und thewrer Zeit uns etwa weiter sucht zu strafen und zum Gehorsam zu bringen. Kriegsrute soll uns zur Frömmigkeit leiten. Aber es findet sich das Gegenteil, Leute sind mitten unter Kriegspressuren nicht frömmer, sondern zehnmal ärger geworden. Es gehen die größten Sünden in vollem Schwange, man hört und sieht Abgötterei, Fluchen Schwören Zaubern, Ungehorsam gegen Obrigkeit und Eltern, Unzucht, Hurerei und Ehebruch, mit allerlei heimblichen und offentlichen Diebesgriessen.&amp;nbsp;G2r: Wo solche Sünde gegen beide Tafeln des Gesetzes im schwange gehen, da erfolgt Gottes Zorn. Aber er weiß Mittel, die Teuerung aufzuhalten, wir müssen unsers Berufs warten und ein jeglicher sein Amt treulich verrichten, darneben aber bloß auf die Güte des Herrn uns verlassen.&amp;nbsp;G2v: alles kommt von Gott her: Lobe o Herzogtum Bremen deinen Gott: Dieser Tag soll ein bußfertiger Danktag sein, des Elends zu gedenken, darinnen wir gesteckt haben, Ursache: unsere Bosheit und MissetatG3r Gott straft nicht als eigenes Werk sondern nur notgedrungenG3v: Ein freudenreicher Danktag, da wir nicht allein unter den Schutz und Schirm einer christlichen und der Evangelischen Religion zugetanen Obrigkeit gesetzt, sondern auch das Göttliche Wort und Hochwürdige Sacramenta nebenst dem Exercitio Religionis Evangelicae in allen unseren StädtenG4r lauter und rein behalten, welches von vielen bedrengten Christen in Schlesien, Mähren. Böhmen und andern Ohrten nicht gestattet oder bewilliget werden können: Dankauch wenn Gott dessen als&amp;nbsp;ens perfectissimum&amp;nbsp;nicht bedarf. Wer nicht dankbar ist für die empfangenen Wohltaten, der ist nicht wert, dass man ihm weiter Gutes tue.G4v Es werden vielleicht auch unter dieser Gemeine welche sein, denen diese Friedensankündigung auch wie ein Traum fürkommt, weil die KriegsBeschwerungen noch nicht auffgehoben, sondern noch ihren continuirlichen Lauf haben, Aber gebt euch zufrieden, es können die Kriegswellen sich so schleunig nicht legen, es kan solch ungestümbes Wetter großer Trübsalen nicht so bald wieder abtrocknen, sondern, weilen die Sturmwinde sich nunmehr gelegt, so wird durch Gottes Gnade auch dem übrigen auch endlich durch erfrewliche Linderung abgeholffen werden. Gott hat Gründe , warum er mit den Pressuren noch anhelt, lesset etliche reliquias übrig, daß unser Gedult, Demuth, Gehorsam und andere Christliche Tugenden desto mehr bewehret, insonderheit wir aber zu desto eifferigem Gebete auffgemunter werden. Weilen er uns denn nunmehr die&amp;nbsp;Primitias Pacis&amp;nbsp;wieder geschencket, so müssen wir nebst herzlichem Lob um weitere Erlösung und Verleihung eines vollständigen Friedens bitten. Darum soll dies auch ein andächtiger und hertzlicher Bettag sein.H1r Gebet Dank für Woltaten, Wort und Sakrament, vor allem schhädlichen Rotten und Secten bewahrt, diesen theuren SeelenSchatz auf unsere Nachkommen fortpflanzen, treue Arbeiter im Weinberg, lass sie mit fewrigen Zungen reden, damit sie einen Sieg nach dem andern erhalten, wider falsche Lehrer, wir hätten es zwar verdient, dass du mit allen Landstrafen auf uns schlägst,H1v wie bisher unser Vaterland Teutscher Nation mit gewaltigen Kriegswellen überschwemmt, der hochverpönte Religion- und Prophan-Frieden war gantz von dem Erdboden weggenommen, Aber du hast dich über uns erbarmt und den lieben langgewünschten Frieden wieder sehen und blicken lassen.H2r Heute ist der Tag solcher guten und frölichen Botschaft, heute wird der Ruhm deiner grundlosen Güte ausgebreitet, darum sagen wir dank, dass du uns die gewünschte Zeit und Tag erleben lassen, dass alle Einwohner des Landes durch Verkündigung deß lieben Friedens wieder erfrewet und erquicket werden. Du hast uns zerrissen aber auch wieder geheilt, nach dem Ungewitter lassest Du die Sonne wieder scheinen. Nun erkennen wir, dass du bist der Gott, der auff Erden solch zerstören anrichtet, der den Kriegen stewret in aller Welt, der Bogen zubricht, Spiesse zerschläget und Wagen mit Fewer verbrennet.H2v &amp;gt; Predigttextbitten dich demnach ganz demütiglich, du wollest als der Gott des Friedens den getroffenen Frieden-Schluss allergnädigst confirmiren und erhalten, die Hertzen und Gemüther der Hohen Häupten und Potentaten der werthen Christenheit mit dem Band der Liebe und Einigkeit festiglich verknüpfen, dass dieser numehr geschlossener allgemeiner Friede kräfftiglich gehalten, kein AuffruhrH3r und Verrätherey wieder eingeführt, Sondern unser geliebtes Vaterland Teuscher Nation neben Erhaltung des wahren Evangelischen Gottesdienstes wiederum erfrewet und erquicket werden und also auch wir in diesem Hertzogthum des lieben Friedens fruchtbarlich genießen mögen. Segne alle christlichen Potentaten, Kaiser, Könige, Chur- und Fürsten, gib nurmehr Friede und gut Regiment, erhalte unter Ihnen Liebe und Vertragen und einhellige Meinheit, wehre allen, die den Frieden hassen, bringe um die Völker, die gerne Krieg führen, mache ihr Angesicht voll Schande. Absonderlich aber laß dir anbefohlen seyn Ihr Königl. Maytt. zu Schweden, unsere Allergnädigste Königin, unter welcher Schutz und Schirm du uns gnädigst numehr gesetzet hast. Verleyhe Ihr Königl. Maytt. gesundes langes Leben, Königliches Gedeyen und glückliche Regierung, segne ihre heilsamen Rathschläge. Laß dir auch in allen Ganden befohlen seyn höchstgemelte Ihr Königl. Maytt. überH3v alle Estaten in Teutschland verordneten Herren Generalissimum Hochfürst. Durchl. verleyhe deroselben langes Leibes Gesundheit, Hochfürstliches Gedeyen, und alles glückliches Wohlergehen. Immergleichen nimm auch in deinen Gnaden-Schutz Jhr Excell. den Herren General Feld-Marschallen, unsern gnädigen Herren, wie auch Jrh Excell. den Herren General Feld-Marschall Lieutenant, als Gouverneure dieses Herzogthums, sampt beyderseits lieben Gemahlinnen und hohen angehörigen wie auch die Königliche Schwedische wolverordnete Cantzler und Regierungs-Räthe, daß sie bey guter Gesundheit, Fried- und Wolergehen, weißlich und löblich regieren, dein Wort lieben Gerechtigkeit und gute Ordnung befordern auff dass sie nebens den Einwohnern unter deinen Gnadenschutz bleiben , dass alles gereiche zu deinen göttlichen Ehren, zu seligem Auffwachs deiner lieben Kirchen, dem gantzen Vaterland, und also auch dieser unser Gemeine zum besten, daß wir unter ihrem Schutz und Schirm ein geruhiges und stilles Leben führen mögen in aller Gottseliigkeit und Erbarkeit. Behüte uns hinfüro für Auffruhr, Krieg und Blutvergiessen für gefehrlichen geschwinden Krankheiten und Seuchen, für Mißwachs und Thewrung, für Feuer und wassers-H4r Noth, segne unsere Handthierung, Haußhaltung und Ackerwerk, daß wir an zeitlicher Nahrung keienn Mangel haben, Und verleihe, daß wir dess lieben geschlossenen und numehr publicirten Friedens ins künfftige fruchtbarlich geniessen mögen, so wollen wir dich für solche grosse Gnad und Wolthat preisen, loben und rühmen hier zeitlich und dort ewiglich.</t>
  </si>
  <si>
    <t xml:space="preserve">http://friedensbilder.gnm.de/sites/default/files/Hist.Germ_.C.583,30.pdf
http://friedensbilder.gnm.de/sites/default/files/Hist.Germ_.C.583,30.jpg</t>
  </si>
  <si>
    <t xml:space="preserve">Narva, und die stillen Musen, die ihr Schooss ernährt und hegt, huldigen zum zweyten mal; weil die Freud sich doppelt regt.</t>
  </si>
  <si>
    <t xml:space="preserve">Tallinn</t>
  </si>
  <si>
    <t xml:space="preserve">1_1762_fb</t>
  </si>
  <si>
    <t xml:space="preserve">Gerechtigkeit, Justitia (Ripa: Giustitia divina), als eine der vier Kardinaltugenden
pax fovet artes [der Friede fördert die Künste]</t>
  </si>
  <si>
    <t xml:space="preserve">Peter III., Russland, Zar
</t>
  </si>
  <si>
    <t xml:space="preserve">Narva</t>
  </si>
  <si>
    <t xml:space="preserve">Auff den so langst und hertzlich verlangten Tag/ Auf welchen...Herr Johann Georg/ Hertzog zu Sachsen...</t>
  </si>
  <si>
    <t xml:space="preserve">Brehme, Christian</t>
  </si>
  <si>
    <t xml:space="preserve">Hist.Sax.C.81,122</t>
  </si>
  <si>
    <t xml:space="preserve">Dankfest im Kurfürstentum Sachsen</t>
  </si>
  <si>
    <t xml:space="preserve">http://friedensbilder.gnm.de/sites/default/files/Hist.Sax_.C.81,122.jpg</t>
  </si>
  <si>
    <t xml:space="preserve">WunschLied Auff des Hochfeierlichen Geburts-Tag Deß ... Herrn Augusti/ Hertzogen zu Braunschweig und Lüneburg/ [et]c. :</t>
  </si>
  <si>
    <t xml:space="preserve">G3:A29</t>
  </si>
  <si>
    <t xml:space="preserve">Frieden durch Gott
ewig
Ruhe
Friedensbund</t>
  </si>
  <si>
    <t xml:space="preserve">https://www.gbv.de/vd17-cms/vd17_image_full_view?zuid=b5bcf688-ff5e-4d84-92b0-bf3e24d6f773</t>
  </si>
  <si>
    <t xml:space="preserve">Treuherzige Unterredung eines Ländler Bauern, mit seinem Herrn Pfarrer. Die dermahlig beträngte Zeiten, und den Preussischen Krieg betreffend </t>
  </si>
  <si>
    <t xml:space="preserve">Linz</t>
  </si>
  <si>
    <t xml:space="preserve">Lindemayr, Maurus</t>
  </si>
  <si>
    <t xml:space="preserve">224667-C</t>
  </si>
  <si>
    <t xml:space="preserve">Friedenssehnsucht
teurer Frieden</t>
  </si>
  <si>
    <t xml:space="preserve">
Daun, Leopold von
Friedrich II., Preußen, König</t>
  </si>
  <si>
    <t xml:space="preserve">Königreich Preußen
Schweden
Herzogtum Schlesien</t>
  </si>
  <si>
    <t xml:space="preserve">Propaganda Österreichs</t>
  </si>
  <si>
    <t xml:space="preserve">http://friedensbilder.gnm.de/sites/default/files/00000003_0.jpg</t>
  </si>
  <si>
    <t xml:space="preserve">Der Triumph des Glaubens aus dem Triumphe des Königes</t>
  </si>
  <si>
    <t xml:space="preserve">M: Lo Sammelbd. 90 (2)</t>
  </si>
  <si>
    <t xml:space="preserve">Frieden durch politische Akteure
Lichtmetaphorik
Bäume: Palme
Gerechtigkeit und Friede</t>
  </si>
  <si>
    <t xml:space="preserve">Zieten, Hans Joachim von
Friedrich II., Preußen, König</t>
  </si>
  <si>
    <t xml:space="preserve">Preußen
Roßbach
Wien
Österreich
Deutschland
Borne</t>
  </si>
  <si>
    <t xml:space="preserve">Hilfe bei der Schlacht erhielt Friedrich II. durch GottDunkelheit während KriegesFriedrich trägt die Palmen (immer siegreich!)Verlauf der politischen Ereignisse metaphorisch dargestelltFriedrich = FriedensbringerGerechtigkeit und Frieden sind Geschwister --&amp;gt; enge Verbindung[Beschreibung des Friedens bezieht sich auch die Zeit vor dem Krieg]Huldigung Gottes, Ausruf zur Frömmigkeit</t>
  </si>
  <si>
    <t xml:space="preserve">http://friedensbilder.gnm.de/sites/default/files/canvas_0.png</t>
  </si>
  <si>
    <t xml:space="preserve">Tormentum Apollineo-Epinicium</t>
  </si>
  <si>
    <t xml:space="preserve">Madeweis, Friedrich</t>
  </si>
  <si>
    <t xml:space="preserve">Friedrich Wilhelm, Brandenburg, Kurfürst</t>
  </si>
  <si>
    <t xml:space="preserve">M: Gm 4° 191</t>
  </si>
  <si>
    <t xml:space="preserve">Apollo und die Musen, Apollo Musagetes
Ruhe
Sicherheit
Geräuschmetaphorik
Lorbeerhain</t>
  </si>
  <si>
    <t xml:space="preserve">
Friedrich Wilhelm, Brandenburg, Kurfürst</t>
  </si>
  <si>
    <t xml:space="preserve">Eroberung Stettins</t>
  </si>
  <si>
    <t xml:space="preserve">Pommern
Polen
Holstein
Stettin
Fehrbellin</t>
  </si>
  <si>
    <t xml:space="preserve">genannte Völker: Lappen, Finnen, Deutsche, Schweden, Polen, Türken, Berliner--------------------------------------Löwe aus dem NordenFriedrich Wilhelm = deutscher Achilles, im Frieden Salomon und im Krieg AlexanderKurfürst = Adler------------------------------------Geräuschmetaphorik bezieht sich auf die Kriegsgeräusche, Hilfe bei der Schlacht erhält Friedrich Wilhelm von Gott, außerdem soll er die Friedensstörer vertreiben------------------------------------Fußnoten erklären historische Ereignisse und Persönlichkeitenin dem Text wird Dialog zwischen Apollo und den Musen wiedergegeben</t>
  </si>
  <si>
    <t xml:space="preserve">http://diglib.hab.de/drucke/gm-4f-191/00007.jpg</t>
  </si>
  <si>
    <t xml:space="preserve">Bergkmännischer GlücksWuntzsch und Jubel-Geschrey Als Gott ... das ...Churfürstenthumb zu Sachsen sampt den Ländern Meissen mit dem lange Zeit her gewüntschten ... Frieden ... beseeliget </t>
  </si>
  <si>
    <t xml:space="preserve">Illgen, Jacob Heinrich</t>
  </si>
  <si>
    <t xml:space="preserve">Hist.Sax.C.906</t>
  </si>
  <si>
    <t xml:space="preserve">Frieden durch Gott
edler Frieden
Beständigkeit
Salomon
Friedensgeschenk
ewiger Frieden</t>
  </si>
  <si>
    <t xml:space="preserve">
Magdalena Sibylla, Sachsen, Kurfürstin, 1587-1659</t>
  </si>
  <si>
    <t xml:space="preserve">Kurfürstentum Sachsen
Meißen
Heiliges Römisches Reich</t>
  </si>
  <si>
    <t xml:space="preserve">- im Fokus als betroffene Gruppe: Bergmänner- Frieden = Himmlischer Schatz&amp;nbsp;</t>
  </si>
  <si>
    <t xml:space="preserve">http://friedensbilder.gnm.de/sites/default/files/Hist.Sax_.C.906.pdf
http://friedensbilder.gnm.de/sites/default/files/00000005.tif.large_.jpg</t>
  </si>
  <si>
    <t xml:space="preserve">Festos Dies Propter Pacem Inter Fridericum Magnum Nec Non Augustissimam Theresiam Et Potentissimum Augustum Felicissime Restitutam Aget Academia Fridericiana Quibus Ut D. XXVI. Et XXVII. Maii A. C. ... Interesse Velint Sollemnibus Serenissimus Princeps Anhalto-Bernburgicus ... :</t>
  </si>
  <si>
    <t xml:space="preserve">Heisler, Philipp Jakob</t>
  </si>
  <si>
    <t xml:space="preserve">2 in: 2° Sv 9380</t>
  </si>
  <si>
    <t xml:space="preserve">Frieden durch Gott
Frieden durch politische Akteure
Allgemeiner Friede</t>
  </si>
  <si>
    <t xml:space="preserve">Dankfest an der Universität Halle</t>
  </si>
  <si>
    <t xml:space="preserve">Herzogtum Schlesien
Pommern</t>
  </si>
  <si>
    <t xml:space="preserve">zwei Reden, die erste von Heisler, die zweite von Johann Friedrich Stiebritz, außerdem Beschreibung der Feierlichkeiten, weitere Beträger waren: Heinrich Bogislav Dettlof (Schwerin), Johann Gottlieb Fritze (Magdeburg) und Johann Godofred Morgenbesser, die Rede von Stiebitz auch mit gedruckt, Panegyrik auf Friedrich II.--------------------------------Idee Europa---------------------------------GND-Verknüpfung Friedrich II. funktioniert nicht</t>
  </si>
  <si>
    <t xml:space="preserve">Freudiger Eingang mit Loben und Danken zu den Thoren und Vorhöfen Gottes </t>
  </si>
  <si>
    <t xml:space="preserve">Lüneburg</t>
  </si>
  <si>
    <t xml:space="preserve">Mittag, Johann Gottfried</t>
  </si>
  <si>
    <t xml:space="preserve">520/Ab 904 adn15</t>
  </si>
  <si>
    <t xml:space="preserve">Frieden durch Gott
Ruhe</t>
  </si>
  <si>
    <t xml:space="preserve">Friedensfest an der Marienkirche Uelzen</t>
  </si>
  <si>
    <t xml:space="preserve">Hinweise zu Ablauf der Friedensfeier</t>
  </si>
  <si>
    <t xml:space="preserve">http://friedensbilder.gnm.de/sites/default/files/PPN886269806_LOG_0002_page1_image1.jpg</t>
  </si>
  <si>
    <t xml:space="preserve">Ronnenburgisch Lob- und Danck-Opfer / Welcher Der Allerheiligsten Dreyfaltigkeit...für den im H. Römischen Reiche gegebenen Frieden.</t>
  </si>
  <si>
    <t xml:space="preserve">Zeidler, Christoph
Winckler, Hans
Praß, Christoph
Zschigner, Zacharias
Blauschmidt, Johan.
Erfurt, Christoph
Matz, Lorentz
Biner, Johann
Breuner, Johann
Eberhart, Georg</t>
  </si>
  <si>
    <t xml:space="preserve">Gera</t>
  </si>
  <si>
    <t xml:space="preserve">Friedrich Wilhelm, Sachsen, Herzog</t>
  </si>
  <si>
    <t xml:space="preserve">Pon Yd 4966, QK</t>
  </si>
  <si>
    <t xml:space="preserve">Confessio Augustana, Augsburger Konfession
Friedenssonne
edler Frieden
Segnungen des Friedens
Schrecken des Krieges, Kriegsgreuel
Augsburger Religionsfriede
Friedensvertrag von Passau
die Rückkehr aus der Babylonischen Gefangenschaft
Frieden von Naumburg 1451
Durchzug durch das Rote Meer
Gang nach Canossa
Thesenanschlag
Personifikationen der sieben Todsünden
Magdeburger Tyrannei</t>
  </si>
  <si>
    <t xml:space="preserve">Wilhelm III., Sachsen, Herzog
Karl I., Heiliges Römisches Reich, Kaiser</t>
  </si>
  <si>
    <t xml:space="preserve">Friedensfest im Herzogtum Sachsen-Altenburg</t>
  </si>
  <si>
    <t xml:space="preserve">Jes 57
Ps 85
I Sam 20,3
Ps 78,39
Ps 147, 12-14</t>
  </si>
  <si>
    <t xml:space="preserve">Ps 116</t>
  </si>
  <si>
    <t xml:space="preserve">Fest des Hl. Sebaldus</t>
  </si>
  <si>
    <t xml:space="preserve">aus Anlass des obrigkeitlich angeordneten Dankfests nach Nürnberger Exekutionstag (Reichsfriedensrezess 26.7.1650), gehalten in 19.8.1650,Friedensfest und Dankopfer, trotz der Heuchler 3, Demütige Bitte um Vergebung 4, Predigttext 116. Psalm nach Vorgabe der Ausschreibung 4-6, Exordium, Friedens, Freud- und Dankfest: Freudenfeste: Verweis auf 1555, 32jähriger Krieg 6, Gott hat Seufzen erhört, Geschenk des Friedens, Ausschreibung des Fürsten als Pfleger der Kirche, neben Friedrich auch Cousins Wilhelm und Ernst von Sachsen 7, Eintracht fürstlicher Brüder, Freudenfeste: Beispiele 1450 Naumburg, 1552 Passau, 1555 Augsburg 8, Freilassung Johann Friedrich I., allergrößte Freude jetzt Ferdinand III. hat Frieden gemacht und bestätigt, alles lacht 9, Dankfest für die Wohltaten Gottes, Beispiel David, Errettung aus Dienstbarkeit Pharaos,&amp;nbsp; dreiteilige Propositio: David erzählt von Gefahr, rühmt Barmherzigkeit und feiert Gott 10, ausführliche historisch-exegetische Einordnung 11-13, Usus et applicatio ad nostra tempora 14, Bericht von Not im 32jg. Krieg wäre in vielen Predigten nicht zu bewerkstelligen, Unterschied zu David, Krieg als Strafe Gottes, Gott hat Deutschland eigentlich gesegnet, Tacitus, heute reiches, fruchtbares Land 15, Kaiser Karl statt Kaiser in Konstantinopel, vortreffliche Kaiser Karolinger, Ottonen, auch Österreich, Haus Habsburg, Kämpfer gegen Osmanen, eiserne Mauer gegen Türken 16, Aufzählung habsb. Kaiser, zuletzt Ferdinand III., große Ehre gewünschter Friede, Größter Segen aber ist, dass Gott Deutschland mit geistlichem Segen erfüllt. Irische Mönche, heiliges Evangelium in Deutschland bis Canossa 17, danach von Päpsten allerlei Irrtümer eingeführt worden, Verdunkelung Ev., gerechte Werke, nochmal Gnade Luther gesendet, 1517 Thesenanschlag, 1530 Bekenner in Augsburg 18, Aufnahme bei Christen: viele Tausend habens angenommen, Papisten und Zwinglianer mit ihren Irrtümern den Lauf behindert, "seind unter den Papisten, Lutheranern und Calvinisten von vielen Menschen greuliche Sünden wider die erste und andere Tafel getrieben worden", Rache-Engel nach Deutschland 19, deshalb 32 Jahre und große Not. Nicht nur ein Königreich, sondern ganz Deutschland, vieler Millionen Christen Blut vergossen, nur einiges erzählen: Kontributionen und Kriegssteuern, Einquartierung in Nachbardörfern, liebe Hohe Obrigkeit hat Ordinar-Steuern erlassen und Last gemindert 20, Einquartierungs Noth schwedischer General Pamir, Kaiserlicher General Piccolomini, General Wrangel mehrfach, Einfälle und Plünderungen 1631-34 21, Flucht in die Wälder, mehrfache Franzosen und Russenplünderungen, Aufstand von Unterofficiren. Wie haben sich Christen verhalten? Wo haben sie Hilfe gesucht? Mit David zu Gott gerufen 22, viele Bußtage auf Befehl der Obrigkeit gehalten, zahlreiche Schriftbelege 23,David lobt Gottes Barmherzigkeit, preist Gerechtigkeit, preist Vorsehung 24,führt mit seiner Seele ein soliloquium, Seele soll sich zufrieden geben 25,drittens tut er ein Glaubensbekenntnis 26,Usus et applicatio: Wir sollen auch Gottes Güte rühmen 27,seine Gerechtigkeit, hat sie spüren lassen "bei wunderbarer Erhaltung seiner lieben Kirchen und den reinen und kleinen lutherischen Häuflein" (…) "Denn daß ich Hohen Christlichen Potentaten nichts zuwider und zu nahe rede, un den heilsamen Frieden Schluß gebührlich in acht nehme, so ist gewiß, und aus ihren eignen Schriften offenbahr, dass es weder der Pabst mit seien Jesuiten, noch die Calvinischen Lehrer und Irr-Geister gut mit uns gemeinet haben, eine jeder Part hat dahin getrachtet, daß die reine Lutherische Lehre und Augsburgische Confession möchte abgeschafft werden." 28,"Wie aber der gerechte Gott,&amp;nbsp; der einige Schutz-Herr seiner Kirchen der Calvinsichen Lehrer böse Gedancken, und der Jesuiten Anschläge zu nichte gemacht, und das reine Lutherische Häuflein mit seiner starken Hand erhalten hat; Also hat er auch die Hertzen der Hohen Magnaten und Potentaten im HRR gelencket, daß der Passauische Vertrag aufs neue confirmiret und der Religion- und Profanfriede herrlich bestetiget werde" Lasse Gott des Friedens die Papisten und Calvinisten ihre Irrthumb und Menschen-Lehre erkennen und ihre Vernunft unter den Gehorsam des Glaubens gefangen nehmen und mit uns einig und allein den wahren Gott anrufen etc. 29,Gottes Vorsehung rühmen: hat uns in Gefahr und Not wunderlich erhalten und wider das Wüten der Soldaten beym Leben erhalten, jeder wird seine eigenen Erfahrungen am besten erwägen, ich selbst zweimal in Noth geraten, dass zwischen mir und dem Tod nur ein Schritt lag, bin mitten unter die brandschatzenden Kroaten geraten 30,das andere Mal hatte bei der Plünderung ein Reiter schon auf mich gezielt, bevor ich mich ins Rathaus in Sicherheit bringen konnte. Wenn ich nun alle fragen würde, was hast Du erlebt, würden die Berichte leicht für ein ganzes Jahr reichen, [das folgende sehr eng am Text des Psalms] Selbst-Vermahnung Davids: Sei nun wieder zufrieden meine Seele, ich will nun nach Gottes Willen mein Bißlein leben in Fried und Ruhe zubringen, bis ich in Frieden 31,von dieser Welt scheide und in das rechte Land der Lebendigen zu meinem Friedensfürsten Christus komme 32,3. Wie hat David Gott für seine Wohltaten gedankt? Ich will ihm öffentlich Dank sagen, Gott hat mein Leben hoch und wert gehalten und mich errettet, und wenn meine Feinde mich umgebracht hätten, hätte er mich in sein Reich aufgenommen 33, Dir will ich dankopfern, dich loben und preisen, nicht heimlich, sondern vor allem Volk und in öffentlichem Gottesdienst, hat David auch gehalten 34,hat in öffentlichen Versammlungen vor dem Volk den Friedenspsalm 133 singen lassen und hat ihnen die Lieblichkeit und Nutzbarkeit eines lieben Friedens vor Augen gestellt, Usus und Applicatio: 35,Es will uns Christen als Geistlichen Israeliten auch gebühren, daß wir heute und allezeit die Heilige Dreifaltigkeit herrlich loben und preisen, "Wer hat unserm lieben Vaterlande Deutscher Nation den Frieden wieder zuwege gebracht? Das hat der Gott des Friedens gethan, welchen den Kriegen steuret in aller Welt" 36,Ode an den herrlichen und nützlichen Frieden, Beschreibung durch Gott in Jer 33, 6,8,9, "Aus diesen und nachfolgenden Worten vernehmen wir, daß der Friede bey den Gläubigen vielmehr in sich begreife, als der Friede unter den Heyden, Türcken und Tartern, über welche auch Gott die Sonne des Friede scheinen lässt, das sie seine Wohltaten erkennen, und sich zu ihm, als dem Geber des Friedes bekehren sollen, denn bei dem lieben Frieden der Christen haben wir: Erstliche bona privativa, nunmehr hat uns Gott aus Gnaden unsere Sünde vergeben, seinen Zorn von uns abgewendet und die greuliche Kriegs-Ruthe und alles Übel, so aus dem Krieg entsteht, von uns weggenommen. Wir haben zu bedenken bona positiva, wie Gott unser Gebet erhöret, uns geheilet und gesund gemacht und seinen Segen zu uns gewendet habe, daß wir nun sollen in allen dreyen Ständen, in Geist, Welt und Haußstande gesegnet sein, und ein stilles und geruhliches Leben führen. Nun sollen die Städte und Dörfer wieder gebauet werden, nun sol man hören die Stimme des Bräutigams und der 37Braut, und sol das Feldt wieder angebauet und die Viehzucht vermehret und der Nahme Christi herrlichen in H. Römischen Reiche geprediget werden." &amp;nbsp;Vermahnung zur Freude an Lehrer und Prediger, weil sie nun wieder in Frieden lehren und predigen können, an Regenten hohen und niedrigen Stands, dass Friede in euren Palästen sei und ihr unverhindert Gericht und Gerechtigkeit ausüben, gute Ordnung halten und die Frommen schützen könnt, an die aus dem Hausstand, Herren, Frauen und Kidner, daß ihr eure Berufe sicher ausübern und euer Handwerk unbehindert betreiben, könnt, im Lande bleiben und euch redlich mehren könnt, "In Summa es sey frölich alles was in Deutschland webert und lebet, Bey dieser Freude es nicht bleiben lassen, sondern seyd vermahnet zu hertzlicher Danksagung, 38,wie offt habt ihr diesen Dank gelobt, wenn er euch aus der Kriegsnot erretten würde, so bezahlt nun dem Herrn eure Gelübde, tut es alle, Fürsten und Richter, Junge und Alte, in der Kirche, zuhause, mit Herzen, Mund und Seele, wendet euch mit Dank an die Dreifaltigkeit 39,Dank an den Geist, dass Du die Herzen der hohen Potentaen zum Frieden gelenkt hast und sie in Liebe und Frieden vereinigt hast, und denen, so zu Frieden geraten haben, Weißheit und guten Rat gegeben hast. Wenn ich einen Blick in die zukünftige Welt tue, sehe ich, wie die gottlose Welt des lieben Friedens wird schändlich mißbrauchen, Verachtung des Wort, Schwören, Fluchen, Geizen, Fressen Saufen, Hurerei, Zancken und Streiten, aber irrt euch nicht, Gott lässt sich nicht spotten 40,Gott hat viele Strafen wider die Gottlosen geordnet, Weissagung von Gog und Magog, noch nicht erfüllt, 41,weil nun durch das schändliche Soldatenwesen besonders bei der Jugend viele schädliche Laster wie Fluchen, Gotteslästern, Ungehorsam gegen Lehrer und Prediger, Regenten, Herren und Frauen sehr eingerissen sind, sollen alle Lehrer und Regenten und Eltern selbst mit einem gottseligen Leben einen Anfang nachen, nach den Geboten leben und den Kindern und Gesinde mit gutem Exempel fürleuchten, zur Besserung vermahnen, auch die Regenten und Obrigkeit alle Sünde und Laster ernstlich straffen und das Schwert getrost schneiden lassen, "die Kinder und Gesinde, welches meisten theils des Krieges sehr mißgebrauchet und ganz unartig gewesen ist, sollen auch das Vierdte Gebot in acht nehmen, Eltern, Heren und Frauen folgen, wenn sie wollen Gottes Segen haben." 42,Darum seht zu, dass ihr euch vor allen Sünden hütet und nach dem ewigen himmlischen Frieden trachtet. Conclusio: Friedenswunsch, dass wir alle den Friedensherrn Christus in unseren Herzen behalten, vor unsern Schöpfer treten und im ewigen himmlischen Frieden blieben 43,Segen. 44,Zugabe: Kurzer Bericht, was sich in diesem Zweiunddreißigjährigen Krieg im HRR uind insonderheit im Meissener Land und dieser Benachtbarschaft in Kriegssachen begeben.</t>
  </si>
  <si>
    <t xml:space="preserve">http://friedensbilder.gnm.de/sites/default/files/763527_0.jpg</t>
  </si>
  <si>
    <t xml:space="preserve">Dank- Pfingst- und Friedens-Predigt,</t>
  </si>
  <si>
    <t xml:space="preserve">Baumgarten, Nathanael</t>
  </si>
  <si>
    <t xml:space="preserve">67 in: Yf 6653</t>
  </si>
  <si>
    <t xml:space="preserve">Frieden durch Gott
Ruhe
Wiederaufblühen der Natur</t>
  </si>
  <si>
    <t xml:space="preserve">Peter III., Russland, Zar
Pitt, William
Friedrich II., Preußen, König</t>
  </si>
  <si>
    <t xml:space="preserve">Bekanntmachung des Friedens von St. Petersburg</t>
  </si>
  <si>
    <t xml:space="preserve">Berlin
Friedrichswerder
Paris
Wien
Stockholm
Dresden
Schweidnitz
Landshut
St. Petersburg
Moskau
Portugal
Frankreich
Magdeburg</t>
  </si>
  <si>
    <t xml:space="preserve">Man lobt dich in der Stille</t>
  </si>
  <si>
    <t xml:space="preserve">Ps 147,12-14</t>
  </si>
  <si>
    <t xml:space="preserve">Pfingstsonntag</t>
  </si>
  <si>
    <t xml:space="preserve">Preußen</t>
  </si>
  <si>
    <t xml:space="preserve">Huldigung Zar Peter III. "Königs Freund", "Bruderband" (S.16); Friedrich "nur aus Zwang, sehr kriegrisch groß" (S.14); "edelmüthige Britten" (S.16)Lojoliten?Berlin-DorotheenstadtIdee Europa</t>
  </si>
  <si>
    <t xml:space="preserve">http://friedensbilder.gnm.de/sites/default/files/PPN767886453_00000001.tif</t>
  </si>
  <si>
    <t xml:space="preserve">Friedenspredig am Fest aller lieben Heiligen Gottes 1653</t>
  </si>
  <si>
    <t xml:space="preserve">Konversion</t>
  </si>
  <si>
    <t xml:space="preserve">Rosenthal, Johannes</t>
  </si>
  <si>
    <t xml:space="preserve">4 Hom. 1876</t>
  </si>
  <si>
    <t xml:space="preserve">Konversion der Pfalzgräfin Elisabeth Amalia</t>
  </si>
  <si>
    <t xml:space="preserve">Mt 5,9</t>
  </si>
  <si>
    <t xml:space="preserve">Am Allerheiligen Fest</t>
  </si>
  <si>
    <t xml:space="preserve">Düsseldorf</t>
  </si>
  <si>
    <t xml:space="preserve">St. Andreas</t>
  </si>
  <si>
    <t xml:space="preserve">Predigt aus Anlass einer Fürstinnenkonversion vom evangelischen zum katholischen Bekenntnis, firmiert als Friedenspredigt.</t>
  </si>
  <si>
    <t xml:space="preserve">http://friedensbilder.gnm.de/sites/default/files/1505135644bsb10365804.jpg</t>
  </si>
  <si>
    <t xml:space="preserve">Der redlich denkende deutsche Weltweise bey dem glücklich erfolgten Frieden, zwischen Ihro Rußisch-Kayserlichen und Königlich-Preußischen Majestäten.</t>
  </si>
  <si>
    <t xml:space="preserve">Hist.Boruss.259,39.s (1)</t>
  </si>
  <si>
    <t xml:space="preserve">Palmzweig
Frühling
grün
Lorbeerhain</t>
  </si>
  <si>
    <t xml:space="preserve">Elisabeth, Russland, Zarin
Friedrich II., Preußen, König
Franz I., Heiliges Römisches Reich, Kaiser</t>
  </si>
  <si>
    <t xml:space="preserve">Frankreich
Berlin
Großbritannien</t>
  </si>
  <si>
    <t xml:space="preserve">Friedrich II. = Phönix&amp;nbsp;</t>
  </si>
  <si>
    <t xml:space="preserve">entity:node/1</t>
  </si>
  <si>
    <t xml:space="preserve">Dem Allerdurchlauchtigsten, Grosmächtigsten Fürsten und Herrn Friederich dem II. Könige in Preussen und obersten Herzoge in Schlesien, Marggrafen zu Brandenburg, des H. Römischen Reichs Ertz-Cämmerer und Churfürsten [et]c. [et]c. wolte an dem Dankfeste, welches wegen des, zwischen Sr. Königl. Majestät eines theils, und der Königin von Ungarn Majestät andern theils, geschlossenen Friedens zu Quedlinburg 1742. den 15ten Julius feyerlichst begangen wurde, in nachgesezter Ode ihre unterthänigste Ehrfurcht, Pflicht, Treue und Glückwunsch abstatten die sämtliche Kaufmanschaft in Quedlinburg </t>
  </si>
  <si>
    <t xml:space="preserve">Quedlinburg</t>
  </si>
  <si>
    <t xml:space="preserve">2009 4 002242 angeb.203</t>
  </si>
  <si>
    <t xml:space="preserve">pax fovet artes [der Friede fördert die Künste]
Apollo
Aufschwung des Handels
Sicherheit
Merkur
Wohlstand</t>
  </si>
  <si>
    <t xml:space="preserve">
Friedrich Wilhelm I., Preußen, König
Friedrich II., Preußen, König</t>
  </si>
  <si>
    <t xml:space="preserve">Dankfest in Quedlingburg</t>
  </si>
  <si>
    <t xml:space="preserve">Wien
Schlesien
Neisse
Brieg
Glogau
Österreich
Mollwitz
Böhmen
Chotusitz
Oder</t>
  </si>
  <si>
    <t xml:space="preserve">Eingangs Vers von Opitz, dann die Ode, an der Ode angehangen eine Strophe von Gottsched und zum Schluss Beschreibung einer Abbildung, die Friedrich II. als Friedensbringer zeigt, außerdem ist die Ode initiiert von der Kaufmannschaft Quedlinburg------------------------------------------------------------Homers Achilles-----------------------------------------------------------Brieg = BrzegGlogau = G³ogów Ma³opolskiMollwitz = Ma³ujowiceChotusitz = Chotusice&amp;nbsp;&amp;nbsp;</t>
  </si>
  <si>
    <t xml:space="preserve">GND Maria TheresiaDeutung AgnippaBudorgis = Ort (Zuordnung unklar)</t>
  </si>
  <si>
    <t xml:space="preserve">Schluß-Rede so nach völlig geendigten Gottesdienste bey der auf den 21 Martii 1763. hohen und allergnädigst angeordneten  Friedens-Feyer, auf dem Rath-hause allhier, in Gegenwart Eines Edlen und Hochweosen Raths, Ehrwürdigen Ministerii, der Herren Schul-Collegen und gesammten Bürgerschaft gehalten worden ist.</t>
  </si>
  <si>
    <t xml:space="preserve">Luckau</t>
  </si>
  <si>
    <t xml:space="preserve">Köhler, Gotthelf Benjamin</t>
  </si>
  <si>
    <t xml:space="preserve">Pon Vd 3134</t>
  </si>
  <si>
    <t xml:space="preserve">Frieden durch Gott
Gerechtigkeit, Justitia (Ripa: Giustitia divina), als eine der vier Kardinaltugenden
Friedensfürst
Recht</t>
  </si>
  <si>
    <t xml:space="preserve">Friedensfest in Sachsen</t>
  </si>
  <si>
    <t xml:space="preserve">Sachsen</t>
  </si>
  <si>
    <t xml:space="preserve">Schlussrede, nicht Predigt genannter Text einer Ansprache auf dem Rathaus, Tenor: Jeder Tag sollte in Zukunft ein Dankfest an Jesus Christus als den Urheber des Frieden sein. Im Unterschied zur Predigt werden die Adressaten gesiezt. Ausführliche Erörterung zukünftigen Verhaltens, Aufforderung an die Anwesenden, sich dem Herrn Jesus zu verschwören, die Rechte seiner Gerechtigkeit einzuhalten.&amp;nbsp;</t>
  </si>
  <si>
    <t xml:space="preserve">http://friedensbilder.gnm.de/sites/default/files/Pon Vd 3134.jpg
http://digitale.bibliothek.uni-halle.de/vd18/image/view/2416731?w=1000
http://digitale.bibliothek.uni-halle.de/vd18/image/view/2416653?w=1000
http://digitale.bibliothek.uni-halle.de/vd18/image/view/2416625?w=1000
http://digitale.bibliothek.uni-halle.de/vd18/image/view/2416609?w=1000
http://digitale.bibliothek.uni-halle.de/vd18/image/view/2416707?w=1000
http://friedensbilder.gnm.de/sites/default/files/Pon Vd 3134.pdf</t>
  </si>
  <si>
    <t xml:space="preserve">Singgedichte bey dem am Tage der Offenbarung Christi im Jahr 1763</t>
  </si>
  <si>
    <t xml:space="preserve">Harburg</t>
  </si>
  <si>
    <t xml:space="preserve">Ahlers, Johann Georg</t>
  </si>
  <si>
    <t xml:space="preserve">Dd 957 (17)</t>
  </si>
  <si>
    <t xml:space="preserve">Palmzweig
Lichtmetaphorik
Ruhe
Sicherheit
Wettermetaphorik
Fruchtbarkeit</t>
  </si>
  <si>
    <t xml:space="preserve">Friedensfest in Harburg</t>
  </si>
  <si>
    <t xml:space="preserve">Ps 122,6-7
Ps 93,4
Ps 4,9</t>
  </si>
  <si>
    <t xml:space="preserve">musikalisch aufgeführt unter Johann Burchard Endert</t>
  </si>
  <si>
    <t xml:space="preserve">http://friedensbilder.gnm.de/sites/default/files/Ahlers.jpg</t>
  </si>
  <si>
    <t xml:space="preserve">Die in dem dreißigiährigen Krieg sehr hart bedrängte Stadt Halle im Saalkräise :</t>
  </si>
  <si>
    <t xml:space="preserve">Uelzen</t>
  </si>
  <si>
    <t xml:space="preserve">Pon Yb 2741, QK</t>
  </si>
  <si>
    <t xml:space="preserve">Frieden durch Gott
Friedenstempel</t>
  </si>
  <si>
    <t xml:space="preserve">Friedensfest in Uelzen</t>
  </si>
  <si>
    <t xml:space="preserve">Ausführliche Schilderung der Sitation Halles im Dreißigjährigen Krieg, alle Belagerungen und Befreiungen, Einquartierungen und ihre Folgen beschrieben, politische Akteure namentlich genannt, Daten genannt, um eine Historie aufzuzeigen; dann Vergleich Halle - Uelzen (Uelzen vom Krieg weitesgehend verschont), am Schluss Einladung zu Redeübung am folgenden Tag an der Lateinschule und namentlich Nennung aller Beteiligter</t>
  </si>
  <si>
    <t xml:space="preserve">GND-Verknüpfung Ferdinand von Braunschweig-Lüneburg</t>
  </si>
  <si>
    <t xml:space="preserve">Das Zwischen Furcht und Hoffnung wegen des Krieges annoch schwebende Teutzschland :</t>
  </si>
  <si>
    <t xml:space="preserve">Yq 7496</t>
  </si>
  <si>
    <t xml:space="preserve">Palmzweig
Frieden durch Gott
Gerechtigkeit, Justitia (Ripa: Giustitia divina), als eine der vier Kardinaltugenden
Mars
Gerechtigkeit und Friede werden sich küssen (Buch der Psalmen)
Venus
Friedenssehnsucht
güldner Frieden
Irene (Eirene)
Cornucopia, Füllhorn
Lichtmetaphorik
edler Frieden
Wettermetaphorik
Geräuschmetaphorik
Frömmigkeit</t>
  </si>
  <si>
    <t xml:space="preserve">Karl IV., Lothringen, Herzog
Ludwig XIV., Frankreich, König</t>
  </si>
  <si>
    <t xml:space="preserve">Devolutionskrieg</t>
  </si>
  <si>
    <t xml:space="preserve">Deutschland
Europa
Spanien
Provinz Holland
Frankreich
Dänemark-Norwegen
Mähren
Böhmen
Ungarn
Preußen
Amsterdam</t>
  </si>
  <si>
    <t xml:space="preserve">Jer 19
Eph 5,14
Ps 20
Ps 33
Ps 90
2 Sam 11,11
Ps 18,33-36</t>
  </si>
  <si>
    <t xml:space="preserve">Landfrieden</t>
  </si>
  <si>
    <t xml:space="preserve">Personen im Schauspiel:Christian SimpelMarsVenusdrei EngelMartis Werber (Rittmeister)IreneAriophilusMusophilusPfarrer MartinusBauer AndreasKaufmann Corneliusalter Soldatneugeworbener SoldatPhilosophusThaisKameradenRusticusOffizierDeutschlandWarenmundGeneral LieutnantFürsten (unbenannt)vier Helden (unbenannt)General EhrenfeldWirt</t>
  </si>
  <si>
    <t xml:space="preserve">Grausamkeiten des Krieges werden beschrieben; Zustände im MilitärAntikriegsdichtung----------------------Rahmenthema: Ariophilus lässt sich von frz. Truppen anwerben, sein Vater Musophilus missbilligt das;&amp;nbsp;außerdem besprechen ein Bauer, ein Pfarrer und ein Kaufmann die Kriegsursachen und Fürsten beraten über eine Strategie (Haltung gegenüber Frankreich)Kritik an Haltung zu Ewigen Frieden durch Offiziere (Reduzierung Militär)Beschreibung Zusammenleben Zivilbevölkerung und SoldatenAntritt deutscher Soldaten zur Verteidigung des Reichs gegen Frankreich beschriebenviele politische Bezüge: Devolutionskrieg, Dreißigjähriger Krieg, Vertrag von Oliva, Triple Allianz, militärische Misstände, Fürsten = Söhne der Mutter Deutschland&amp;nbsp;&amp;nbsp;&amp;nbsp;&amp;nbsp;</t>
  </si>
  <si>
    <t xml:space="preserve">http://friedensbilder.gnm.de/sites/default/files/Das zwischen Furcht und Hoffnung.jpg</t>
  </si>
  <si>
    <t xml:space="preserve">Allegorie auf den Frieden von Münster, Vorderseite</t>
  </si>
  <si>
    <t xml:space="preserve">Lutma, Janus</t>
  </si>
  <si>
    <t xml:space="preserve">TMNK 00526</t>
  </si>
  <si>
    <t xml:space="preserve">Zerbrochene Waffen/ Waffen am Boden
Herkules
Strahlen, die von Personen oder Dingen ausgehen
Pallas
der Name Gottes in der jüdischen Religion
Pfeilbündel</t>
  </si>
  <si>
    <t xml:space="preserve">http://friedensbilder.gnm.de/sites/default/files/TMNK 00526_vs.jpg
http://friedensbilder.gnm.de/sites/default/files/TMNK 00526_rs.jpg</t>
  </si>
  <si>
    <t xml:space="preserve">Allegorie auf den Frieden von Münster, Rückseite</t>
  </si>
  <si>
    <t xml:space="preserve">Sil. 11, 596</t>
  </si>
  <si>
    <t xml:space="preserve">J.G. Hartmann, der vierten Classe sechster Schüler, empfiehlt die ganze Redeübung der Gewogenheit einer hochansehnlichen Versammlung</t>
  </si>
  <si>
    <t xml:space="preserve">Memmingen</t>
  </si>
  <si>
    <t xml:space="preserve">Hartmann, J.G.</t>
  </si>
  <si>
    <t xml:space="preserve">B. Röberle, der lat. Schule Rector, redet von der Staatsverfassung der Häuser Oesterreich und Bourbon seit dem Jahre 1672 u.f.</t>
  </si>
  <si>
    <t xml:space="preserve">Röberle, B.</t>
  </si>
  <si>
    <t xml:space="preserve">Frieden durch Gott
Ruhe
Sicherheit</t>
  </si>
  <si>
    <t xml:space="preserve">Muhammad IV., Osmanisches Reich, Sultan
Bossuet, Jacques Bénigne
Caesar, Gaius Iulius
Savoyen-Carignan, Eugen von
Montecuccoli, Raimondo
Colbert, Jean Baptiste
Richelieu, Louis François Armand DuPlessis de
Mazarin, Armand Charles de la Porte de
Leopold I., Heiliges Römisches Reich, Kaiser
Franz I., Heiliges Römisches Reich, Kaiser
Ludwig XIV., Frankreich, König
Louvois, Francois Michael Le Tellier de</t>
  </si>
  <si>
    <t xml:space="preserve">Österreich
Memmingen
Heiliges Römisches Reich
Republik der Vereinigten Niederlande</t>
  </si>
  <si>
    <t xml:space="preserve">GND-Verknüpfung Bossuet, Louvois und Richelieu geht nichtZuschreibung unsicher von Montecuccoli und MazarinPompeius = Kontextualisieren, um herauszufinden, welche genau</t>
  </si>
  <si>
    <t xml:space="preserve">Friede macht Freude, oder: Freude über den Frieden</t>
  </si>
  <si>
    <t xml:space="preserve">Am Ende, Johann Joachim Gottlob</t>
  </si>
  <si>
    <t xml:space="preserve">Hist.Sax.C.1098</t>
  </si>
  <si>
    <t xml:space="preserve">Friede und Gerechtigkeit küssen sich (cf. Ps. 85:10)
Gott als Urheber von Krieg und Frieden
Gott erhört das Flehen</t>
  </si>
  <si>
    <t xml:space="preserve">Kommt Menschenkinder, singt und preist, Str. 9</t>
  </si>
  <si>
    <t xml:space="preserve">Dresdner Gesangbuch 1733</t>
  </si>
  <si>
    <t xml:space="preserve">Nr. 316, Str. 9</t>
  </si>
  <si>
    <t xml:space="preserve">Herr Gott, dich loben wir, Str. 3</t>
  </si>
  <si>
    <t xml:space="preserve">Sachsen-Weimar-Eisenach und Jenaisches Gesangbuch 1755</t>
  </si>
  <si>
    <t xml:space="preserve">S. 606, Nr. 726, Str.3</t>
  </si>
  <si>
    <t xml:space="preserve">Ps 28,6-9
Spr 12,20</t>
  </si>
  <si>
    <t xml:space="preserve">Frauenkirche</t>
  </si>
  <si>
    <t xml:space="preserve">Predigt aus großer eigener Betroffenheit, 21.3.1763 in der Frauenkirche, Einordnung in seine Serienpredigt zu Prediger Salomon,&amp;nbsp;vor siebeneinhalb Jahren brach der Krieg herein, der Landesherr hatte sich noch um Frieden bemüht, [7:] "Endlich hatt Gott der Herr von seinem Zorn abgelassen, ... die Feindseligkeiten haben aufgehöret, und sind, mittelst eines getroffenen feyerlichen Friedens-Schlusses, in ein ewiges Stillschweigen gestellet worden." [8:] Text: PS 28,6-9.&amp;nbsp;Sechs Jahre lang über Psalmen gepredigt 9, Krieg wurde immer schlimmer, nach Ende der Predigten zum Ende des letzten Kirchenjahrs wurde der Krieg in den entfernten Erdteilen zu Ende gebracht, auch hier weniger kriegerische Unternehmungen 9, nach Ende der letzten Cirkularpredigt am 10.2. wurde am 15.2. in Hubertusburg Frieden geschlossen10,Friede macht Freude, Freude über den Frieden, aus Vergangenheit, Gegenwart und Zukunft 11,Rückblick: Gott hat Flehen erhört 12, schweres Schicksal hat hiesige Residenzstadt getroffen 13, mit allem Gebet nicht zu verbitten gewesen, auch die eigene Kirche des Predigers wurde während des Krieges zerstört 14, mir gingen die Augen in Tränen über, Flehen nicht erhört, aber dann gedacht: Lass dir an meiner Gnade genügen14, zweierlei Bitten während des Bombardements: Gott solle sein Wort an den Einwohnern leben lassen; zweitens: dass unser Volk unter jenen harten Beängstigungen nicht etwa auf eine Thorheit geraten und in desparate oder andere verwegene Gedancken eingehen möge, sondern die Pflicht frommer und getreuer Untertanen beweisen möchte, und so ist es gekommen 15, Freude über den Frieden 16, Ausgleich der Strafen 17, der Herr straft, aber rettet auch:Gegenwärtige Freude des Friedens: Geber ist Gott, Frieden schien vor kurzem noch weit entfernt 18, fast alle Könige Europas beteiligt 18, sich wandelndes Kriegsglück, Friede als Gabe Gottes, am Besten am Gegenteil zu erkennen: Krieg macht alles kaputt 19f, Frieden ist immer für den einen vorteilhafter als für den anderen, der Frieden wird von einigen nicht für vorteilhaft gehalten 20f, es stimmt: große Verluste Sachsens, Christen müssen auf Reich Christi sehen 21, Kriegführende irdisch gesinnt, fördern doch mit ihren Revolutionen etc. die Sache Gottes, Eroberungen in fernen Weltteilen fördern die Verbreitung des Evangeliums zu den wildesten Völkern 22, Krieg hat Andersgläubige nach Sachsen gebracht, die hier die wahre Religion kennen gelernt haben 22, Frieden als Gabe und Wohltat annehmen 23, Frage: wie soll ich angesichts der Spuren des Krieges mich freuen? 23, Freude im Hinblick auf das zukünftige 24, Christen können getrost sein, Gott weidet seine Schafe 25, Rede an Pessimisten 26, werden auch in Zukunft unser Freiheit unter unserer Landesherrschaft genießen können. Schluss 28: Haben Grund, uns zu freuen, ich musste in den vergangenen sechs Jahren viele traurige Kasualpredigten halten und kann jetzt als Friedensbote auftreten. Ihr, die ihr Angehörige verloren habt, freut Euch heute trotzdem, der Herr hat dem König sein Heil erwiesen, Freut Euch, ihr zerstörten Städte, denn ihr werdet wieder aufgebaut 29, freut euch Schulen und Unis, Gerichte, Händler, Bauern, Geflüchtete 30, Sachsen wird doch, unter der guten Hand Gottes, Sachsen bleiben 31.Auf 32 ein lateinisches Gedicht: Gloria laus et honor tibi sit.</t>
  </si>
  <si>
    <t xml:space="preserve">http://friedensbilder.gnm.de/sites/default/files/am Ende.jpg</t>
  </si>
  <si>
    <t xml:space="preserve">J. Rehm, der erste in der vierdten Classe, erzählt die Begebenheiten und Kriege vor dem Nimwegischen Friedensschlusse</t>
  </si>
  <si>
    <t xml:space="preserve">Rehm, J.</t>
  </si>
  <si>
    <t xml:space="preserve">Condé, Louis de
Luxembourg, François-Henri de Montmorency de
Leopold I., Heiliges Römisches Reich, Kaiser
Bouillon, Henri de LaTour D'Auvergne de
Karl V., Lothringen, Herzog
Ludwig XIV., Frankreich, König
</t>
  </si>
  <si>
    <t xml:space="preserve">Südliche Niederlande
Heiliges Römisches Reich
Frankreich
England
Europa
Rheinberg
Wesel
Nimwegen
Schenkenschanz
Utrecht
Naerden</t>
  </si>
  <si>
    <t xml:space="preserve">Verweis auf den Friede von AachenVerlauf des Krieges (Holländischer Krieg) und Bündnisse gegen Frankreich beschriebenSchlachten bei Sinsheim, Enzheim, Mühlhausen, Türkheim usw. aufgezähltVerhandlungen Nimwegen 11.08.1678 - 05.02.1679</t>
  </si>
  <si>
    <t xml:space="preserve">Rat von SpanienStädte am RheinJosua von Beuning----------------------------------GND-Verknüpfung von Condé, Luxembourg, Wilhelm III., und Leopold I.</t>
  </si>
  <si>
    <t xml:space="preserve">J.S. von Wogau, der zweyte in der obern Classe, beschreibt den Ryswickischen Frieden, und die vorhergegangene grosse Begebenheiten</t>
  </si>
  <si>
    <t xml:space="preserve">Wogau, J.S. von</t>
  </si>
  <si>
    <t xml:space="preserve">Louvois, Francois Michael Le Tellier de
Karl IV., Lothringen, Herzog
Christian, Ludwig, Waldeck, Fürst
Luxembourg, François-Henri de Montmorency de
Russell, Edward
Viktor Amadeus I., Sardinien, König
Durfort-Duras, Guy-Aldonse de
Leopold I., Heiliges Römisches Reich, Kaiser
Ludwig XIV., Frankreich, König</t>
  </si>
  <si>
    <t xml:space="preserve">Deutschland
Ungarn
Hünningen
Straßburg
Südliche Niederlande
Flandern
Wien
Regensburg
Frankreich
England
Europa</t>
  </si>
  <si>
    <t xml:space="preserve">Fokussierung auf Pfälzischen Erbfolgekrieg (1688-1697) ausgehend von dem Allgemeinen Frieden zu NimwegenBündnis Holland, Schweden und Reich (geschlossen in Ausgburg), Eroberung Straßburgs, die Thronbesteigung Wilhelm von Oranien als Wilhelm III. in England und die Eroberungen vno Rheinberg, Mainz und Bonn beschriebenVerweise auf außereuropäische Geschehnisse (Amerika, Ostindien), auf das Edikt von NantesBeschreibung der Missstände in Frankreich während des KriegesVerhandlungen und Unterzeichnung des Vertrags am Schluss geschildertTürken</t>
  </si>
  <si>
    <t xml:space="preserve">GND- Verknüpfung von Waldeck, Luxembourg und Viktor Amadeus geht nicht&amp;nbsp;Herausfinden Hr. von Bayreuth?</t>
  </si>
  <si>
    <t xml:space="preserve">J. Rabuß, der dritte on der vierdten Classe, handelt von dem Badenschen Frieden, und denen im vorhergegangenen Kriege erlittenen Drangsale unserer Vaterstadt</t>
  </si>
  <si>
    <t xml:space="preserve">Rabuß, J.</t>
  </si>
  <si>
    <t xml:space="preserve">
Joseph Clemens, Köln, Erzbischof
Ludwig Wilhelm I., Baden, Markgraf
Savoyen-Carignan, Eugen von
Marlborough, John Churchill of
Leopold I., Heiliges Römisches Reich, Kaiser
Ludwig XIV., Frankreich, König</t>
  </si>
  <si>
    <t xml:space="preserve">England
Provinz Holland
Spanien
Portugal
Italien
Ulm
Memmingen
Steinheim
Höchstädt
Blindheim
Landau
Wien
Paris</t>
  </si>
  <si>
    <t xml:space="preserve">GND-Verknüpfung Joseph Clemens geht nicht</t>
  </si>
  <si>
    <t xml:space="preserve">Herr Matth. Bonacker, Pfarrer in Berg, und der dritten Classe des Lycei Präceptor, erweckt in einem Gedicht zur schuldigen Dankbarkeit gegen den von Gott geschenkten Frieden</t>
  </si>
  <si>
    <t xml:space="preserve">Frieden durch Gott
Friedenssehnsucht
Friedenssonne
Friedensfürst
pax fovet artes [der Friede fördert die Künste]
Ruhe
Aufschwung des Handels</t>
  </si>
  <si>
    <t xml:space="preserve">Kurfürstentum Sachsen
Hessen-Kassel
Göttingen
Leipzig
Tübingen
Memmingen
Zittau
Schweidnitz
Küstin
Celle
Dresden
Olmütz
Prag
Kolberg (Ko³obrzeg)</t>
  </si>
  <si>
    <t xml:space="preserve">Identisch mit Memmingisches Friedens-Gedächtniß</t>
  </si>
  <si>
    <t xml:space="preserve">Memmingen im Siebenjährigen Krieg verschont---------------------Mähren, Franken--------------------Schweidnitz - ŒwidnicaKüstrin - KostrzynOlmütz - OlomoucBreslau - Wroc³aw &amp;nbsp;</t>
  </si>
  <si>
    <t xml:space="preserve">J.G. Hübner, der fünfte Schüler der obern Classe, danket in einer prosaisch poetischen Rede der ganzen Hochangesehenen Versamlung für ihr geneigtes Gehör</t>
  </si>
  <si>
    <t xml:space="preserve">Hübner, J.G.</t>
  </si>
  <si>
    <t xml:space="preserve">Frieden durch Gott
Gerechtigkeit und Friede werden sich küssen (Buch der Psalmen)
edler Frieden
Friedensfrucht</t>
  </si>
  <si>
    <t xml:space="preserve">August = Augustus?</t>
  </si>
  <si>
    <t xml:space="preserve">Dankopfer des Friedens eine Ode</t>
  </si>
  <si>
    <t xml:space="preserve">Helmstedt</t>
  </si>
  <si>
    <t xml:space="preserve">Anton, Karl</t>
  </si>
  <si>
    <t xml:space="preserve">Übersetzer</t>
  </si>
  <si>
    <t xml:space="preserve">H: 506 Helmst. Dr. (1)</t>
  </si>
  <si>
    <t xml:space="preserve">Gerechtigkeit, Justitia (Ripa: Giustitia divina), als eine der vier Kardinaltugenden
Frieden durch politische Akteure
Frühling
Lichtmetaphorik</t>
  </si>
  <si>
    <t xml:space="preserve">Preußen
London
Themse</t>
  </si>
  <si>
    <t xml:space="preserve">Übersetzung aus dem Hebräischen&amp;nbsp;</t>
  </si>
  <si>
    <t xml:space="preserve">http://friedensbilder.gnm.de/sites/default/files/H 506 Helmst Dr 1_Dummy.jpg
http://friedensbilder.gnm.de/sites/default/files/00001.tif</t>
  </si>
  <si>
    <t xml:space="preserve">Der vom Krieg gedrückte und mit Fried erquickte Teutsche gezeiget/ in einem kurzen Spiel-gedicht.</t>
  </si>
  <si>
    <t xml:space="preserve">Spieß, Christoph Paul</t>
  </si>
  <si>
    <t xml:space="preserve">Nor. 8. 1061</t>
  </si>
  <si>
    <t xml:space="preserve">Pax (römische Personifikation)
Olivenzweig 
Frieden durch Gott
Gerechtigkeit, Justitia (Ripa: Giustitia divina), als eine der vier Kardinaltugenden
Discordia (römische Personifikation)
Mars
Gerechtigkeit und Friede werden sich küssen (Buch der Psalmen)
Venus
pax fovet artes [der Friede fördert die Künste]
Ceres als Schutzgottheit des Ackerbaus
Fama (römische Personifikation)
Calliope (eine der Musen); Ripa: Calliope
Clio (eine der Musen); Ripa: Clio
Apollo
Ruhe
Frieden ernährt
Hirtenmotiv
Bacchus
Beständigkeit
Frömmigkeit
asiatische Rassen und Völker: Türken
Kleinod des Friedens
Thalia (eine der Grazien)
Tyche</t>
  </si>
  <si>
    <t xml:space="preserve">Frieden von Saint-Germain</t>
  </si>
  <si>
    <t xml:space="preserve">Figuren im Spiel:Mars,Pax,Gallus,Apollo,Germanus,Venus,Fama,Terpsichore,Nobilitas,Hispanus,Prologus,Epilogus,Cupido,Turca,Angelus,Schäfer Aretoson,Entychus (Schäfer),Momus,Morpheus,Bachhus,Eugenius,Uranphron,Philomadis,Theophilus,Philirenes,Inopia,Melpomene,Schäferinnen,fünf Knaben,Soldaten,Arete,Justitia,Calliope,Thalia,Tyche,Eusebie,Urania,Ceres,Polymnia,Injustitia,Clio,Discordia,EratoEinzug des Friedens und Abzug des Krieges beschriebendrei Handlungen mit unterschiedlich vielen Akten, dazwischen je ein Lied&amp;nbsp;</t>
  </si>
  <si>
    <t xml:space="preserve">Öxlein, Johann Leonhard</t>
  </si>
  <si>
    <t xml:space="preserve">BGB1220</t>
  </si>
  <si>
    <t xml:space="preserve">Fama als Überbringerin der Friedensbotschaft
Stadtansicht; Landschaft mit von Menschen errichteten Anlagen</t>
  </si>
  <si>
    <t xml:space="preserve">http://friedensbilder.gnm.de/sites/default/files/BGB1220_1.jpg
http://friedensbilder.gnm.de/sites/default/files/BGB1220_2.jpg</t>
  </si>
  <si>
    <t xml:space="preserve">Frieden und Wohlstand; Pax et Abundantia
Frühling
Cornucopia, Füllhorn
Ölzweig
Blumen werden gestreut</t>
  </si>
  <si>
    <t xml:space="preserve">Erinnerungsblatt auf die Friedenspräliminarien zu Leoben am 18. April 1797</t>
  </si>
  <si>
    <t xml:space="preserve">um 1797</t>
  </si>
  <si>
    <t xml:space="preserve">Fietta, Domenicus</t>
  </si>
  <si>
    <t xml:space="preserve">HB 23923, Kapsel 1220</t>
  </si>
  <si>
    <t xml:space="preserve">Händereichen als Symbol für den Abschluss eines Vertrages
Lorbeerkranz
Musikinstrument als Verkündigungswerkzeug (Posaune)
Unterzeichnung eines Friedensvertrags; Friedensschluß
Schreibfeder
Schußwaffen: Kanone
Tintenfaß
Heereslager mit Zelten
Landkarten, Atlanten</t>
  </si>
  <si>
    <t xml:space="preserve">Napoleon I., Frankreich, Kaiser
Karl, Österreich, Erzherzog</t>
  </si>
  <si>
    <t xml:space="preserve">Friedenspräliminarien von Leoben</t>
  </si>
  <si>
    <t xml:space="preserve">Leoben</t>
  </si>
  <si>
    <t xml:space="preserve">http://friedensbilder.gnm.de/sites/default/files/HB23923.tif</t>
  </si>
  <si>
    <t xml:space="preserve">Allegorie auf den Baseler Frieden zwischen Preußen und Frankreich</t>
  </si>
  <si>
    <t xml:space="preserve">HB 19123, Kapsel 1314a</t>
  </si>
  <si>
    <t xml:space="preserve">Händereichen als Symbol für den Abschluss eines Vertrages
Friedensaltar
pax fovet artes [der Friede fördert die Künste]
Germania
Personifikationen von Ländern, Nationen, Staaten, Gebieten etc.
Lanze mit Freiheitshut
Obelisk, (architektonische) Nadel
Gallia
Flußgötter</t>
  </si>
  <si>
    <t xml:space="preserve">Pius VI., Papst</t>
  </si>
  <si>
    <t xml:space="preserve">http://friedensbilder.gnm.de/sites/default/files/HB19123.tif</t>
  </si>
  <si>
    <t xml:space="preserve">Abbildung deß hocherwünschten Teutschen Friedens</t>
  </si>
  <si>
    <t xml:space="preserve">Dümler, Jeremias</t>
  </si>
  <si>
    <t xml:space="preserve">Zerbrochene Waffen/ Waffen am Boden
Frieden durch Gott
Mars
Cornucopia, Füllhorn
Segnungen des Friedens
Städter, Stadtbewohner
Bürger(liche)
Kaiserlicher Adler
Neid (Ripa: Invidia): Personifikation einer der sieben Todsünden
Musikinstrument als Verkündigungswerkzeug
betende Volksmenge
landwirtschaftliche Arbeitsgeräte: Pflug
pax vobis [Friede sei mit euch!]
der Soldat; Soldatenleben
Wiederaufbau einer zerstörten Stadt
Grazien (Chariten), meist als Dreiergespann; Ripa: Gratie
schlafendes Teutschland
Kaiser
Kranz, Girlande</t>
  </si>
  <si>
    <t xml:space="preserve">Medaille mit Friedenswunsch, 1627, Vorderseite</t>
  </si>
  <si>
    <t xml:space="preserve">Med 14475</t>
  </si>
  <si>
    <t xml:space="preserve">Pax (römische Personifikation)
Olivenzweig 
Zerbrochene Waffen/ Waffen am Boden
Palmzweig
Victoria (römische Personifikation)</t>
  </si>
  <si>
    <t xml:space="preserve">http://friedensbilder.gnm.de/sites/default/files/Med14475 Recto_0.tif
http://friedensbilder.gnm.de/sites/default/files/Med14475 Verso_0.tif</t>
  </si>
  <si>
    <t xml:space="preserve">Medaille mit Friedenswunsch, 1627, Rückseite</t>
  </si>
  <si>
    <t xml:space="preserve">pflügen
Bäume: Palme
Stadtansicht; Landschaft mit von Menschen errichteten Anlagen
andere Vögel: Turteltaube
die Sonne als Gesicht, Rad etc. dargestellt
Weinberg, Weingarten</t>
  </si>
  <si>
    <t xml:space="preserve">Hamburgische Medaille auf die Hundertjahrfeier des Westfälischen Friedens, Rückseite</t>
  </si>
  <si>
    <t xml:space="preserve">Med Merkel 5.5.22</t>
  </si>
  <si>
    <t xml:space="preserve">Palmzweig
Ölzweig
Kaiserlicher Adler
Stadtansicht; Landschaft mit von Menschen errichteten Anlagen</t>
  </si>
  <si>
    <t xml:space="preserve">http://friedensbilder.gnm.de/sites/default/files/MedMerkel5.5.22 Vs.tif
http://friedensbilder.gnm.de/sites/default/files/MedMerkel5.5.22 Rs.tif</t>
  </si>
  <si>
    <t xml:space="preserve">Hamburgische Medaille auf die Hundertjahrfeier des Westfälischen Friedens, Vorderseite</t>
  </si>
  <si>
    <t xml:space="preserve">Ölzweig
das Auge Gottes, Dreieck mit Auge als Symbol für Gottvater
Glaube, Fides (Ripa: Fede, Fede catholica, Fede christiana, Fede christiana catholica), als eine der drei theologischen Tugenden
Chronos
Vertragsdokument; Friedensvertrag (Instrumentum Pacis Osnabrugensis)
Säule, Pfeiler (Architektur)</t>
  </si>
  <si>
    <t xml:space="preserve">Der verlohrne und wiedergefundene Irenius</t>
  </si>
  <si>
    <t xml:space="preserve">39C/81009</t>
  </si>
  <si>
    <t xml:space="preserve">Frieden durch Gott
güldner Frieden
pax fovet artes [der Friede fördert die Künste]
edler Frieden
Friedensöl (Olivenöl)
Sicherheit</t>
  </si>
  <si>
    <t xml:space="preserve">auftretende Personen:Mercurius,Irenius (Friede),Margenis (Deutschland),Erone,Leucophron,Eriphile,Pseud-Irenius,Sycophantius,Megalonia,Euchariam,Polycarpia,Euthymie,Kaiserlicher,Engländer,Spanier,Holländer,Allierte,Politiucus,Theologus,Oeconomus,Untertanen,Polemarchus (König),Amnestia,Marschall,Hofmeister, Geh. Rat,Staatssekretär,Vulpius,Mezomoito (türk. Gesandter),Barbarus (tartar. Gesandter),Nigrinius (mohrischer Gesandter),sechs Offiziere (namentlich genannt),Sidirophron (Grausamkeit),zwei Edelpagen,Apollo,drei Furie=Schützen,Türkischer Kaiser,Solyman (ältester Sohn),Selym (jüngerer Prinz),Muffti,Großwesir,Seraskier,Achmetbassa,Alibassa,Amurathbassa,zwei Pagen des Sultans,zwei Pagen Solymans,zwei Pagen Selyms,Musen,Geister,weitere EinzelpersonenMargenis (Deutschland) versprochen an Schäfer Irenius (Friede) --&amp;gt; Handlung erinnerst stark an Margenis von Birken, abgedruckt sind: die Lieder aus den einzelnen Akten, die auftretenden Personen und ihre Schauspieler (namentlich genannt) sowei eingangs eine kurze inhaltliche Zusammenfassung&amp;nbsp;</t>
  </si>
  <si>
    <t xml:space="preserve">Laster vs. TugendenFrieden = "Sohn des Himmels""Lorbeer weichet den Oliven</t>
  </si>
  <si>
    <t xml:space="preserve">Frewden- und Friedens-Gedancken/</t>
  </si>
  <si>
    <t xml:space="preserve">Pon Vc 4446, QK</t>
  </si>
  <si>
    <t xml:space="preserve">
Friedenssehnsucht
güldner Frieden
Friedensfürst
edler Frieden</t>
  </si>
  <si>
    <t xml:space="preserve">Sachsen
Heiliges Römisches Reich</t>
  </si>
  <si>
    <t xml:space="preserve">http://digitale.bibliothek.uni-halle.de/vd17/image/view/402789?w=1000</t>
  </si>
  <si>
    <t xml:space="preserve">Das nach schweren Kriegen durch einen allgemeinen Frieden erfreute Deutschland</t>
  </si>
  <si>
    <t xml:space="preserve">Biedermann, Johann Gottlieb
Doles, Johann Friedrich </t>
  </si>
  <si>
    <t xml:space="preserve">Pon Yb 630, FK</t>
  </si>
  <si>
    <t xml:space="preserve">Irene (Eirene)
Friedenssonne
Lichtmetaphorik
pax fovet artes [der Friede fördert die Künste]
Sicherheit, Gewißheit
Friedensherold
Ruhe
Aufschwung des Handels
Überfluss
Kleinod des Friedens
ewiger Frieden</t>
  </si>
  <si>
    <t xml:space="preserve">Jubiläumsfeier in Freiberg anlässlich des Westfälischen Friedens</t>
  </si>
  <si>
    <t xml:space="preserve">Grausamkeiten des Krieges beschriebenFriedensverhandlungen in Aachen angesprochen, die gerade parallel liefenListe der Hauptpersonen sehr lang (in Datenbank Abbildung einfügen)</t>
  </si>
  <si>
    <t xml:space="preserve">http://digitale.bibliothek.uni-halle.de/vd18/image/view/13907616?w=1000
http://friedensbilder.gnm.de/sites/default/files/Liste_Charaktere.jpg</t>
  </si>
  <si>
    <t xml:space="preserve">Schuldige Freuden- und Lob-Rede über Das Jubel- und Dank-Fest</t>
  </si>
  <si>
    <t xml:space="preserve">Petermann, Tobias</t>
  </si>
  <si>
    <t xml:space="preserve">463.3 Theol. 2° (3)</t>
  </si>
  <si>
    <t xml:space="preserve">
Friedensvertrag von Passau
asiatische Rassen und Völker: Türken
Augsburger Interim
Hochmut (Ripa: Superbia): Personifikation einer der sieben Todsünden</t>
  </si>
  <si>
    <t xml:space="preserve">
Luther, Martin
</t>
  </si>
  <si>
    <t xml:space="preserve">Dankfest in Pirna anlässlich des Augsburger Religionsfriedens</t>
  </si>
  <si>
    <t xml:space="preserve">Augsburg
Kurfürstentum Sachsen</t>
  </si>
  <si>
    <t xml:space="preserve">http://friedensbilder.gnm.de/sites/default/files/463.3 Theol. 2° (3).jpg</t>
  </si>
  <si>
    <t xml:space="preserve">Das freudige Herz wahrer Christen über den von Gott bescherten Frieden</t>
  </si>
  <si>
    <t xml:space="preserve">Verden</t>
  </si>
  <si>
    <t xml:space="preserve">Stade, Johann Friedrich von</t>
  </si>
  <si>
    <t xml:space="preserve">33 in: 50 MA 46065</t>
  </si>
  <si>
    <t xml:space="preserve">Frieden durch Gott
Freude über den Frieden</t>
  </si>
  <si>
    <t xml:space="preserve">Dankfest in Verden</t>
  </si>
  <si>
    <t xml:space="preserve">Nun danket alle Gott</t>
  </si>
  <si>
    <t xml:space="preserve">EG 2005</t>
  </si>
  <si>
    <t xml:space="preserve">Nr. 321</t>
  </si>
  <si>
    <t xml:space="preserve">1 Kön 8,56-58</t>
  </si>
  <si>
    <t xml:space="preserve">Dom</t>
  </si>
  <si>
    <t xml:space="preserve">http://friedensbilder.gnm.de/sites/default/files/Stade.png</t>
  </si>
  <si>
    <t xml:space="preserve">Gerhardt, Paul</t>
  </si>
  <si>
    <t xml:space="preserve">F/R 40 63.47 (3)</t>
  </si>
  <si>
    <t xml:space="preserve">Frieden durch Gott
edler Frieden</t>
  </si>
  <si>
    <t xml:space="preserve">http://friedensbilder.gnm.de/sites/default/files/Gerhardt_Friedenslied.pdf</t>
  </si>
  <si>
    <t xml:space="preserve">Afbeelding der Vreugde, gepleegt in alle de Steeden van de Seven geunieerde provintien, by de aanstelling van ... Willem Carel Henrik Friso ... tot Stadhouder, Capitein en Admiraal Generaal van de Seven geunieerde provintien. in bloeimaand van den Jaren 1747</t>
  </si>
  <si>
    <t xml:space="preserve">Smit, Jan (II)</t>
  </si>
  <si>
    <t xml:space="preserve">Gerechtigkeit, Justitia (Ripa: Giustitia divina), als eine der vier Kardinaltugenden
Triumphwagen
Friedenstaube
Segnungen des Friedens
feiernde Volksmenge
Niederländischer Löwe
Lanze mit Freiheitshut
Neid (Ripa: Invidia): Personifikation einer der sieben Todsünden
Merkur
Vorbedacht, Vorherdenken, Voraussicht, (planende) Überlegung; Ripa: Previdenza, Providenza
der triumphierende Sieger, triumphaler Einzug des Siegers
Hollandse Tuin
Wappen der unabhängigen Provinzen
Früchte: Orange, Apfelsine</t>
  </si>
  <si>
    <t xml:space="preserve">Ernennung Willem Karel Hendrik Frisos zum Kapitän- und Admiralgeneral und Statthalter der Niederlande</t>
  </si>
  <si>
    <t xml:space="preserve">Sicherheit
Hirtenmotiv</t>
  </si>
  <si>
    <t xml:space="preserve">Auf den Frieden von Aachen und die erste Hundertjahrfeier des Friedens von Münster, zu Ehren Willem IV. und Anna von Hannover, Vorderseite</t>
  </si>
  <si>
    <t xml:space="preserve">Oranje-Nassau, Willem van
Oranje-Nassau, Anna van</t>
  </si>
  <si>
    <t xml:space="preserve">Auf den Frieden von Aachen und die erste Hundertjahrfeier des Friedens von Münster, zu Ehren Willem IV. und Anna von Hannover, Rückseite</t>
  </si>
  <si>
    <t xml:space="preserve">Friedensaltar
Palmzweig
Freiheitshut
die Schlange Ouroboros
Früchte: Orange, Apfelsine</t>
  </si>
  <si>
    <t xml:space="preserve">Allegorie auf den Frieden von Aachen 1748</t>
  </si>
  <si>
    <t xml:space="preserve">Olivenzweig 
Zerbrochene Waffen/ Waffen am Boden
Friedenstaube
Cornucopia, Füllhorn
das Auge Gottes, Dreieck mit Auge als Symbol für Gottvater
Segnungen des Friedens
Lanze mit Freiheitshut
Caduceus (Stab mit zwei Schlangen, Attribut Merkurs)
Freiheit
Früchte: Orange, Apfelsine</t>
  </si>
  <si>
    <t xml:space="preserve">Universität Utrecht</t>
  </si>
  <si>
    <t xml:space="preserve">Pax (römische Personifikation)
Triumphwagen
Segnungen des Friedens
Niederländischer Löwe
Vorbedacht, Vorherdenken, Voraussicht, (planende) Überlegung; Ripa: Previdenza, Providenza
der triumphierende Sieger, triumphaler Einzug des Siegers
Mars (als Planet)
Pfeilbündel
Wappen der unabhängigen Provinzen</t>
  </si>
  <si>
    <t xml:space="preserve">Auf den Frieden von Aachen und die erste Hundertjahrfeier des Friedens von Münster, zu Ehren Willem IV., Rückseite</t>
  </si>
  <si>
    <t xml:space="preserve">Olivenzweig 
Cornucopia, Füllhorn
Astraea kehrt wieder auf die Erde zurück
Freiheit
Waage (mit Waagschalen)</t>
  </si>
  <si>
    <t xml:space="preserve">Pax (römische Personifikation)
Frieden durch Gott
Concordia (römische Personifikation)
Früchte des Friedens
Glaube, Fides (Ripa: Fede, Fede catholica, Fede christiana, Fede christiana catholica), als eine der drei theologischen Tugenden
Eintrachtsband
Friedenstempel
Neid (Ripa: Invidia): Personifikation einer der sieben Todsünden
Freiheit
Hollandse Tuin
Selbstsucht, Egoismus; Ripa: Interesse, Interesse proprio
Ignoranz, Unwissen; Ripa: Ignoranza, Ignoranza di tutte le cose, Ignoranza in un ricco senza lettere</t>
  </si>
  <si>
    <t xml:space="preserve">Zweiter Aachener Frieden
Friedensvertrag von Münster (Januar 1648)</t>
  </si>
  <si>
    <t xml:space="preserve">Republik der Vereinigten Niederlande</t>
  </si>
  <si>
    <t xml:space="preserve">Auf den Frieden von Aachen, Rückseite</t>
  </si>
  <si>
    <t xml:space="preserve">Olivenzweig 
Cornucopia, Füllhorn
Astraea 
Gottesfurcht, pietas, timor Dei, als Teil der drei theologischen Tugenden
Niederländischer Löwe
Lanze mit Freiheitshut
goldenes Zeitalter
Waage (mit Waagschalen)
Dankopfer
Bibel</t>
  </si>
  <si>
    <t xml:space="preserve">Ausrufung des Friedens
Palmzweig
Gottesfurcht, pietas, timor Dei, als Teil der drei theologischen Tugenden
Segnungen des Friedens
Friedenstempel
feiernde Volksmenge
Vater Zeit (als Mann mit Flügeln und einer Sense)
Historia; Ripa: Historia
Merkur
Freiheit
Früchte: Orange, Apfelsine
Münzprägemaschine
Niederländische Magd</t>
  </si>
  <si>
    <t xml:space="preserve">Friedensschluss zwischen Oesterreich und Frankreich zu Campo Formido bey Udine den 17 Oct: 1797</t>
  </si>
  <si>
    <t xml:space="preserve">Um 1797</t>
  </si>
  <si>
    <t xml:space="preserve">HB13855, Kapsel 1220</t>
  </si>
  <si>
    <t xml:space="preserve">Lorbeerkranz
Musikinstrument als Verkündigungswerkzeug (Posaune)
Engel als Überbringer der Friedensbotschaft
Unterzeichnung eines Friedensvertrags; Friedensschluß
Villa
Dorf</t>
  </si>
  <si>
    <t xml:space="preserve">Napoleon I., Frankreich, Kaiser
Franz II., Heiliges Römisches Reich, Kaiser</t>
  </si>
  <si>
    <t xml:space="preserve">Friede von Campo Formido</t>
  </si>
  <si>
    <t xml:space="preserve">Codroipo (Udine)
Campoformido</t>
  </si>
  <si>
    <t xml:space="preserve">http://friedensbilder.gnm.de/sites/default/files/HB13855.tif</t>
  </si>
  <si>
    <t xml:space="preserve">Preiß und Dank für die wunderbare Erlösung von allen Leiden eines zehnjährigen Land-und Seekrieges durch den längst erflehten Frieden im abgewichenen Jahr der göttlichen Führung darbringend</t>
  </si>
  <si>
    <t xml:space="preserve">Um 1802</t>
  </si>
  <si>
    <t xml:space="preserve">MS 673, Kapsel 1428</t>
  </si>
  <si>
    <t xml:space="preserve">Regenbogen
Friedensaltar
Lorbeerkranz
Stadtansicht (allgemein); Vedute
Musikinstrument als Verkündigungswerkzeug (Posaune)
Engel als Überbringer der Friedensbotschaft
Amoretten, Putten; amores, amoretti, putti
Globus
Noris
Eulen
Allegorie von Zeit und Ewigkeit
Kinder oder Putti pusten Seifenblasen (Homo bulla): Symbol der Vanitas
Landschaft mit einem Denkmal
Namenskartusche (Politische(r) und militärische(r) Führer)</t>
  </si>
  <si>
    <t xml:space="preserve">Napoleon I., Frankreich, Kaiser
Karl, Österreich, Erzherzog
Franz II., Heiliges Römisches Reich, Kaiser</t>
  </si>
  <si>
    <t xml:space="preserve">http://friedensbilder.gnm.de/sites/default/files/MS673.tif</t>
  </si>
  <si>
    <t xml:space="preserve">Medaille der Stadt Harderwijk auf die Geburt des Erbprinzen</t>
  </si>
  <si>
    <t xml:space="preserve">Harderwijk</t>
  </si>
  <si>
    <t xml:space="preserve">Barckhuysen, Jan Bernard</t>
  </si>
  <si>
    <t xml:space="preserve">eine Hand aus den Wolken übergibt ein Friedenssymbol 
Palmzweig
Frieden durch Gott
Früchte: Orange, Apfelsine</t>
  </si>
  <si>
    <t xml:space="preserve">Geburt des Erbprinzen Willem V. </t>
  </si>
  <si>
    <t xml:space="preserve">Auf die Geburt Willems V. und die Hundertjahrfeier der niederländischen Freiheit, Rückseite</t>
  </si>
  <si>
    <t xml:space="preserve">Lanze mit Freiheitshut
Früchte: Orange, Apfelsine
Bekanntmachung einer Geburt
Freiheit (Libertas) als eine der sieben Gaben des Körpers
Niederländische Magd</t>
  </si>
  <si>
    <t xml:space="preserve">Druckgraphik</t>
  </si>
  <si>
    <t xml:space="preserve">Europäns allgemeiner Wunsch</t>
  </si>
  <si>
    <t xml:space="preserve">Um 1794</t>
  </si>
  <si>
    <t xml:space="preserve">Neubauer, Friedrich Ludwig</t>
  </si>
  <si>
    <t xml:space="preserve">HB 18453, Kapsel 1220</t>
  </si>
  <si>
    <t xml:space="preserve">
Namenskartusche (Politische(r) und militärische(r) Führer)
abnehmender Mond; in dieser Form: (
Hügellandschaft - HH - ideale Landschaften
Kirchenbau</t>
  </si>
  <si>
    <t xml:space="preserve">Koœciuszko, Tadeusz</t>
  </si>
  <si>
    <t xml:space="preserve">http://friedensbilder.gnm.de/sites/default/files/HB18453.tif</t>
  </si>
  <si>
    <t xml:space="preserve">Souhait Général de l'Europe Contrée de Mayence</t>
  </si>
  <si>
    <t xml:space="preserve">1795 oder später</t>
  </si>
  <si>
    <t xml:space="preserve">Döring, Philipp Jacob</t>
  </si>
  <si>
    <t xml:space="preserve">HB 18452, Kapsel 1220</t>
  </si>
  <si>
    <t xml:space="preserve">Stadtansicht (allgemein); Vedute
Schußwaffen: Kanone
Heereslager mit Zelten
Soldat ohne Dienstgrad
andere Handwerksarbeiten mit Holz</t>
  </si>
  <si>
    <t xml:space="preserve">Belagerung von Mainz 1794-1795</t>
  </si>
  <si>
    <t xml:space="preserve">Mainz</t>
  </si>
  <si>
    <t xml:space="preserve">http://friedensbilder.gnm.de/sites/default/files/HB18452.tif</t>
  </si>
  <si>
    <t xml:space="preserve">Gott, man lobet dich in der Stille zu Zion</t>
  </si>
  <si>
    <t xml:space="preserve">Telemann, Georg Philipp</t>
  </si>
  <si>
    <t xml:space="preserve">PB Mus. T99, Nr. 40</t>
  </si>
  <si>
    <t xml:space="preserve">Horn, Trompete, Kornett, Posaune, Tuba
Trompeten und Pauken</t>
  </si>
  <si>
    <t xml:space="preserve">5 Solostimmen und vierstimmiger Chor</t>
  </si>
  <si>
    <t xml:space="preserve">Sopran
Alt
Tenor
2 Bässe</t>
  </si>
  <si>
    <t xml:space="preserve">Basso continuo
Querflöte I/II
Oboe I/II
Fagott
Horn I/II
Trompete I-III
Pauke
Streicher</t>
  </si>
  <si>
    <t xml:space="preserve">Gymnasium, Hörsaal, Hamburg</t>
  </si>
  <si>
    <t xml:space="preserve"> Telemanns Komposition, die mit einem „Ehre sei Gott in der Höhe“ endet, preist die göttliche Macht, erinnert an die Schrecken des Krieges und artikuliert Hoffnung auf eine friedvolle Zukunft. Der Fokus liegt auf der Stadt Hamburg, die als verschont gebliebene Stadt besonderen Grund hat, den Frieden zu besingen und ein Danklied anzustimmen. Außergewöhnlich ist, wie das hier entfaltete Friedensszenarium mit einem geschäftigen Stadtleben verbunden wird. So kontrastiert die drastische Klage um verwüstete Städte und gefallene junge Krieger (6. Arie, Flauto traverso I und II) mit einem Rezitativ, welches als Zeichen des Friedens das alltägliche Leben in der sicheren Stadt rühmt, wo Kinder fröhlich spielen und vom Meer her Schiffshupen ertönen. Der weitere Verlauf des Stücks richtet dann&amp;nbsp;den Blick vom europäischen Friedensschluss, der auch bewirkt, dass der Tempel des Krieges geschlossen wird (Topos), in transzendierender Weise auf den durch Christi Tod gestifteten Frieden.     </t>
  </si>
  <si>
    <t xml:space="preserve">http://friedensbilder.gnm.de/sites/default/files/PPN641150172_00000001.tif
http://friedensbilder.gnm.de/sites/default/files/PPN641150172_00000007.tif
http://friedensbilder.gnm.de/sites/default/files/PPN641150172_00000008.tif
http://friedensbilder.gnm.de/sites/default/files/PPN641150172_00000009.tif
http://friedensbilder.gnm.de/sites/default/files/PPN641150172_00000014.tif
http://friedensbilder.gnm.de/sites/default/files/PPN641150172_00000015.tif</t>
  </si>
  <si>
    <t xml:space="preserve">La Situation de La Pologne en MDCCLXXIII</t>
  </si>
  <si>
    <t xml:space="preserve">HB 23077, Kapsel 1314a</t>
  </si>
  <si>
    <t xml:space="preserve">Lorbeerkranz
Greifvögel: Adler
Fama als Überbringerin der Friedensbotschaft
Musikinstrument als Verkündigungswerkzeug (Posaune)
Girlanden, Blumengewinde (Ornament)
Schriftrolle
Haltungen und Gesten des Zeigefingers
eine Landkarte studieren
Landkarten verschiedener Länder oder Regionen
architektonische Details
Lehnstuhl, Sessel</t>
  </si>
  <si>
    <t xml:space="preserve">Katharina II., Russland, Zarin
Stanis³aw August II., Polen, König
Friedrich II., Preußen, König
</t>
  </si>
  <si>
    <t xml:space="preserve">Erste Teilung Polens</t>
  </si>
  <si>
    <t xml:space="preserve">http://friedensbilder.gnm.de/sites/default/files/HB23077.tif</t>
  </si>
  <si>
    <t xml:space="preserve">So kömmt die kühne Tapferkeit</t>
  </si>
  <si>
    <t xml:space="preserve">Magdeburg Mus. 2211</t>
  </si>
  <si>
    <t xml:space="preserve">Symbole, Allegorien des Friedens; Pax; Ripa: Pace
Glück, Glückseligkeit
Freude, Genuß, Vergnügen; Ripa: Allegrezza, Allegrezza da le medaglie, Allegrezza, letitia e giubilo, Diletto, Piacere, Piacere honesto
Untreue, Treubruch; Ripa: Perfidia</t>
  </si>
  <si>
    <t xml:space="preserve">4 und vierstimmiger Chor</t>
  </si>
  <si>
    <t xml:space="preserve">Alt
Tenor
2 Sopran
2 Bass</t>
  </si>
  <si>
    <t xml:space="preserve">Basso continuo
Streicher
Piccoloflöte
Violoncello
Violino</t>
  </si>
  <si>
    <t xml:space="preserve">Violoncello</t>
  </si>
  <si>
    <t xml:space="preserve">Sopran
Tenor
Bass
Alt</t>
  </si>
  <si>
    <t xml:space="preserve">Friede
Freude
Glück
Eigennutz
Untreue
Herrschsucht</t>
  </si>
  <si>
    <t xml:space="preserve">http://friedensbilder.gnm.de/sites/default/files/Magdeburg_Mus_2211.png</t>
  </si>
  <si>
    <t xml:space="preserve">Danke Predigt an dem erfreulichen Friedens-Fest,</t>
  </si>
  <si>
    <t xml:space="preserve">Schelhorn, Johann Georg</t>
  </si>
  <si>
    <t xml:space="preserve">Res/Bavar. 5199 a (1)</t>
  </si>
  <si>
    <t xml:space="preserve">Friedensaltar
Frieden und Wohlstand; Pax et Abundantia
Friedenssonne
Glück, Glückseligkeit
Segnungen des Friedens
Schrecken des Krieges, Kriegsgreuel
pax optima rerum [der Frieden ist das höchste Gut]
Dankopfer
Gott als Baumeister des Friedens
Gideon errichtet Gott einen Altar</t>
  </si>
  <si>
    <t xml:space="preserve">Friedensfest in Memmingen</t>
  </si>
  <si>
    <t xml:space="preserve">Jer 2,16f
Ps 85,9
II Kor 13,11
Ps 127,1</t>
  </si>
  <si>
    <t xml:space="preserve">Sollt' ich meinem Herrn nicht singen?</t>
  </si>
  <si>
    <t xml:space="preserve">Nr. 325</t>
  </si>
  <si>
    <t xml:space="preserve">Ri 6,24</t>
  </si>
  <si>
    <t xml:space="preserve">Freie Reichsstadt Memmingen</t>
  </si>
  <si>
    <t xml:space="preserve">Hauptkirche St. Martin</t>
  </si>
  <si>
    <t xml:space="preserve">Die Predigt steht in dem Sammelband auf den Seiten 5-16. S. 5-6 Eröffnungsformel, S. 7 Text, S.8: angeordnetes Friedensfest: Zwei Fragen: Wem zu Ehren und wie gottgefällig?&amp;nbsp;S. 10: "Der Friede ist ein Geschenk des Himmels und eine Gabe des Allerhöchsten. Grosse Könige können zwar wohl Krieg anfangen, und den Frieden stören: aber jenen glücklich zu endigen, und diesen nach ihrem Wunsch und Sinn wieder herzustellen, darzu ist alle ihre Macht nicht hinlänglich. Ein Haus ist bald niedergerissen: Aber es wieder schön aufzubauen, das gehöret nur vor einen geschickten Baumeister, welches bey dem Friedens-Gebäude allein der allmächtige Gott ist. Wo dieser Herr nicht das Haus des Friedens bauet, da arbeiten umsonst alle, die daran bauen, Psalm 127,1"&amp;nbsp;[Noch vor nicht langer Zeit stand Memmingen unter unmittelbarer Kriegsgefahr, Wer hätte in so kurzer Zeit einen so nahen Frieden vermuten können]. "Der Schluß des sogenannten Westphälischen Friedens, welcher eine Grundveste der Wohlfahrt unseres Teutschlands ist, erforderte eine Reihe von etlichen Jahren, und mitten unter den Berathschlagungen musste noch unser geliebtes Memmingen eine harte Belagerung von neun Wochen ausstehen. Kein Friedensschluss in gegenwärtigem Jahrhundert ist so bald zu seiner Reife gediehen: und vielleicht ist in den Geschichten kein gleiches Exempel vorhanden. Kaum hörten wir etwas zuverlässiges von den angefangenen Berathschlagungen, so vernahmen wir die fröhliche Botschaft von ihrer beglückten Endigung.&amp;nbsp; Das hat der Herr des Friedens getan. ... Er hat den Geist der Versöhnung in die Herzen der hohen kriegführenden Potentaten gesandt, und ihnen Gedanken des Friedens eingegeben. Er sprach gleichsam durch eine Schöpfers-Kraft. Es werde Friede, und es ward Friede, und Freude folgte demselben in allen Ländern nach."S. 13: "Man nenne nur den Frieden, und man nennt zugleich das Gröste unter allen leiblichen Gütern, die Quelle aller Gluckseligkeit und Segens, ohne welchen uns sonst aller Überfluss in irdischen Dingen nicht gedeihen, noch recht genießlich werden kan. Und diesen hat uns der HErr wieder geschenket. Nun kan durch GOttes Gnade alles wieder aufleben, was zuvor niedergeschlagen war. Nun kan ein jeder unter seinem Weinstock und Feigenbaum sicher ruhen und schlafen, und den Segen, den ihm der HErr bescheren wird, mit Freuden genießen. Nun kan wieder vermittelst göttlicher Hülfe Handel und Wandel blühen. Nun lässt uns Gott wieder sehen die Wohlfahrt seiner Auswerwehlten, und wir können uns herzlich freuen, dass es seinem Volke so wol gehet. Nun können wir von dem HErrn des Friedens mit desto getrosterem Muthe die erfreuliche Fortsetzung des gesegneten Zustands erwarten, in welchem sich bishero auch mitten in dem Kriege Memmingen, in seiner Art und in Ansehung mancher anderer, durch die gütige Vorsorge des Allerhöchsten unter der weisen und väterlichen Regierung unserer theuresten Obrigkeit befunden.S. 14: "Sind das nicht Ursachen genug, meine Geliebteste, uns an dem heutigen Feste den Regungen einer freudigen Dankbarkeit zu überlassen?" ... "Wie freudige Lobgesänge können wir mit vergnügtem Herzen und Munde der Güte unsers GOttes zu ehren anstimmen? Wie kan das Te deum laudamus, Herr Gott, dich loben wir, in den Gemeinen des HErrn so lieblich erschallen? Wie können jetzo zu allseitiger Erweckung die Pauken, die Trommeten und andere musikalische Instrumente in den Kirchen, ein angenehmes Lob-Gethöne und die Glocken auf den Thürnen, die Kanonen auf den Wällen ein Freuden-Zeichen nach dem andern über den glücklich hergestellten Frieden von sich geben?In der leiblichen Freude aber, meine Freunde, die uns der HErr hibey gönnet, sind wir, wenn wir Christen seyn wollen, verbunden, uns so zu mässigen, dass die Furcht des HErrn und die züchtigende Gnade Gottes bey uns bleibe, und uns regiere, damit wir ja nicht durch Unmässigkeit, Uppigkeit und andere Werke des Fleisches den getreuen GOtt wieder erzürnen, seiner Gnade uns unwürdig machen, und ein zum Preise des Göttlichen Nahmens gewidmetes Fest dadurch entheiligen mögen."S. 15: Wir selbst haben das Vermögen nicht, dieses kostbare Gut zu bewahren. Wir sind niemals außer aller Gefahr, es wieder zu verlieren. So müssen wir denn den Herrn des Friedens eiffrig anflehen, dass er seine Gnaden-Hand nicht von uns abziehen, und sein Volk beständig segnen wolle mit Friede. So ermahnen wir denn mit Paulo, daß man vor allen Dingen zuerst thue Bitte, Gebet, Fürbitte und Danksagung für alle Menschen, für die Könige, Fürsten und alle Obrigkeiten: damit wir unter ihnen ein ruhiges und stilles Leben führen mögen in aller Gottseligkeit und Ehrbarkeit. Lasset uns dieses nicht nur heute, sondern alle Tage andächtig thun. Weiset auch Eure liebe Kinder dazu an, und ziehet sie in die Gemeinschaft Eurer Andacht. Dann aus dem Munde der jungen Kinder und Säuglinge hat sich Gott ein Lob zugerichtet.... Wer aber dieses Wunsches [sc. dass es einem wohlgehe ewiglich] will gewäret sein, der muss das erste auch thun: er muss den Herrn seinen GOtt fürchten und sich befleissigen seine Gebote zu halten sein Lebenlang. Ach lasset uns mit unserm so gutthätigen Gott an dem heutigen Feste einen neuen Bund machen, [S. 16:] wir wollen nicht von ihm weichen weder zur Rechten noch zur Linken, wir wollen unser ganzes Leben seiner Ehre widmen, wir wollen ihm durch den Beystand des Heiligen Geistes getreu verbleiben bis in den Tod. ...Das heutige Fest soll aber auch von uns dadurch geheiliget werden, daß wir den Armen und Nothleidenden milde Wohlthaten zuflissen lassen, damit auch sie durch uns erfreuet werden. Hat der barmherzige Gott so großes und soviel Gutes an uns gethan: Ach lasset uns wieder gutes an den Dürftigen thun, und nicht müde werden: denn zu seiner Zeit werden wir ernden ohne Aufhören. Seid barmherzig, gleich wie auch Euer Vater im Himmel gegen Euch barmherzig ist. Wohl zu thun, und mitzutheilen vergesset nicht. denn solche Opfer gefallen Gott wohl. ..."</t>
  </si>
  <si>
    <t xml:space="preserve">La pace di Mercurio</t>
  </si>
  <si>
    <t xml:space="preserve">Magistrato Mercantile e Universale contrattazione</t>
  </si>
  <si>
    <t xml:space="preserve">Bozen</t>
  </si>
  <si>
    <t xml:space="preserve">Betti, Zaccaria
Traetta, Tommaso
Mattei, Camilla
Graffi, Andrea
Tibaldi, Giuseppe</t>
  </si>
  <si>
    <t xml:space="preserve">Autor
Komponist
Sängerin
Sänger</t>
  </si>
  <si>
    <t xml:space="preserve">Corniani Algarotti Racc. Dramm. 5974</t>
  </si>
  <si>
    <t xml:space="preserve">Jupiter als König des Himmels
Friedensfolgen
Mars
Symbole, Allegorien des Friedens; Pax; Ripa: Pace
Caduceus (Stab mit zwei Schlangen, Attribut Merkurs)
Merkur
Minerva als Schutzgottheit
Juno als Königin des Himmels</t>
  </si>
  <si>
    <t xml:space="preserve">Florenz
Livorno
Österreich
Spanien
Italien
Europa
Welt</t>
  </si>
  <si>
    <t xml:space="preserve">Hochzeitsgesellschaft</t>
  </si>
  <si>
    <t xml:space="preserve">http://friedensbilder.gnm.de/sites/default/files/Antiporta RACC. DRAMM. 5974.jpg
http://friedensbilder.gnm.de/sites/default/files/Frontespizio RACC. DRAMM. 5974.jpg</t>
  </si>
  <si>
    <t xml:space="preserve">Vermischet euch, ihr Jubel–Tone</t>
  </si>
  <si>
    <t xml:space="preserve">Bötticher, Johann Friederich von</t>
  </si>
  <si>
    <t xml:space="preserve">Freuden–Fest in Hamburg am 22.10.1721/02.11.1721</t>
  </si>
  <si>
    <t xml:space="preserve">P.o.germ. 1558 a-5/6 (1)</t>
  </si>
  <si>
    <t xml:space="preserve">Schweden
Russland</t>
  </si>
  <si>
    <t xml:space="preserve">Rußland
Schweden</t>
  </si>
  <si>
    <t xml:space="preserve">Haus des russischen Residenten Johann Friederich von Bötticher</t>
  </si>
  <si>
    <t xml:space="preserve">Lob der Wissenschaft in Friedenszeiten, "die Waffen sind der langen Arbeit müde.Der Oelzweig lieget da. Man ruffet: Friede, Friede!" (S. 6; 10)SEH</t>
  </si>
  <si>
    <t xml:space="preserve">http://friedensbilder.gnm.de/sites/default/files/bsb10122845_00023.jpg
http://friedensbilder.gnm.de/sites/default/files/bsb10122845_00024.jpg
http://friedensbilder.gnm.de/sites/default/files/bsb10122845_00025.jpg
http://friedensbilder.gnm.de/sites/default/files/bsb10122845_00029.jpg</t>
  </si>
  <si>
    <t xml:space="preserve">Komponist
Textdichter</t>
  </si>
  <si>
    <t xml:space="preserve">22.10.1721 bzw. 02.11.1721</t>
  </si>
  <si>
    <t xml:space="preserve">La pace e la discordia. Cantata a due voci.</t>
  </si>
  <si>
    <t xml:space="preserve">Caetani, Francesco Gaetano</t>
  </si>
  <si>
    <t xml:space="preserve">Giangi, Rinaldo</t>
  </si>
  <si>
    <t xml:space="preserve">VOL MISC.1245 10</t>
  </si>
  <si>
    <t xml:space="preserve">Regenbogen
Bäume: Ölbaum
Symbole, Allegorien des Friedens; Pax; Ripa: Pace
Glaube, Fides (Ripa: Fede, Fede catholica, Fede christiana, Fede christiana catholica), als eine der drei theologischen Tugenden
Nichtübereinstimmung, Zwietracht; Ripa: Discordia
Janustempel
Victoria (römische Personifikation)
Morgendämmerung
Krieg
Attribute Jupiters: Blitzstrahl, Donnerkeil
Seesturm</t>
  </si>
  <si>
    <t xml:space="preserve">Tebro (Tiber)
Welt
Osmanisches Reich
Osten
Österreich
Tracia</t>
  </si>
  <si>
    <t xml:space="preserve">Pace
Discordia</t>
  </si>
  <si>
    <t xml:space="preserve">Erste Predigt, Die gerechten Freuden-Thränen des erlößten Sachsenlandes bey der eröfneten blutigen Schau-Bühne des leidenden Jesu, über das ordentliche Evangelium am Sonntage Estomihi Luc. 18, 31-43. bey Gelegenheit derer den Donnerstag vorher allhier eingegangenen vorläuffigen Friedens-Nachrichten.</t>
  </si>
  <si>
    <t xml:space="preserve">Barth, Johann Friedrich</t>
  </si>
  <si>
    <t xml:space="preserve">Bürgermeister und Rat von Luckau</t>
  </si>
  <si>
    <t xml:space="preserve">Pförten, Niederlausitz</t>
  </si>
  <si>
    <t xml:space="preserve">Lichtemann, Daniel Jeremias</t>
  </si>
  <si>
    <t xml:space="preserve">die Flucht nach Ägypten; Wunder während der Reise
Schmerzensmann, Imago Pietatis, Erbärmdebild: der aufgerichtete Christus, der in der Regel die Dornenkrone trägt, steht oder sitzt in seinem Grab und zeigt seine Wunden vor (zusätzlich sind meist die Leidenswerkzeuge dargestellt)
die Dornenkrönung Christi: Soldaten pressen mit Hilfe von Stangen eine Dornenkrone auf das Haupt Christi und reichen ihm ein Schilfrohr (als Zepter) (Matthäus 27:27-31; Markus 15:16-20; Johannes 19:2-3)
Verspottung Christi (dessen Augen eventuell verbunden sind)
die Kreuztragung; Christus bricht unter der Last des Kreuzes zusammen
die Kreuzigung Christi: der Kreuzestod; Golgatha (Matthäus 27:45-58; Markus 15:33-45; Lukas 23:44-52; Johannes 19:25-38)</t>
  </si>
  <si>
    <t xml:space="preserve">Sach 9,9
Jes 6,9
Ps 22,7</t>
  </si>
  <si>
    <t xml:space="preserve">Nun danket all' und bringet Ehr</t>
  </si>
  <si>
    <t xml:space="preserve">Nr. 322</t>
  </si>
  <si>
    <t xml:space="preserve">Lk 18, 31–43</t>
  </si>
  <si>
    <t xml:space="preserve">Hauptkirche</t>
  </si>
  <si>
    <t xml:space="preserve">Predigt am Sonntag Estomihi, der 1763 auf den 13. Februar fiel. Nach Ausweis des Titelsblatts waren schon am 10.2. die ersten vorläufigen Nachrichten über den Friedensschluss aus dem ca. 100 km entfernten Hubertusburg eingetroffen -- die Unterzeichnung geschah erst am 15.2.&amp;nbsp;Die Predigt nimmt zwar eingangs kurz Bezug auf den Frieden, widmet sich dann aber dem Thema Passion -- keine eindeutige Friedenspredigt.</t>
  </si>
  <si>
    <t xml:space="preserve">Zweyte Predigt, Die gerechten Regungen der innigen Freude Sachsenlandes bey dem gesegneten Anblick des so sehnlich erwünschten Friedens-Tages über die von hoher Hand ausgeschriebenen Textes-Worte aus Psalm 28,6-9, bey Gelegenheit der Friedens-Feyer den 21. Martii a.c. als dem Montag nach Judika</t>
  </si>
  <si>
    <t xml:space="preserve">Frieden durch Gott
Friedensfürst
Freude über den Frieden
Amnestie 
die Philister werden von den Israeliten besiegt
Christus trauert um Jerusalem und seine künftige Zerstörung (Lukas 19:41-44)</t>
  </si>
  <si>
    <t xml:space="preserve">Sachsen
Jerusalem</t>
  </si>
  <si>
    <t xml:space="preserve">Ps 14,7</t>
  </si>
  <si>
    <t xml:space="preserve">Es woll uns Gott gnädig sein</t>
  </si>
  <si>
    <t xml:space="preserve">Nr. 280</t>
  </si>
  <si>
    <t xml:space="preserve">Te deum laudamus</t>
  </si>
  <si>
    <t xml:space="preserve">Nr. 191</t>
  </si>
  <si>
    <t xml:space="preserve">Ps 28,6–9</t>
  </si>
  <si>
    <t xml:space="preserve">Die zweite Predigt des Bandes ist die Festpredigt im Hauptgottesdienst des Festtags.Auf C 2r eine Fußnote, in der über Ereignisse des Krieges berichtet wird: Die Preußischen Truppen hätten schon 1756 bei Besetzung der Stadt die Kasse des Hospitals beschlagnahmt, diese aber zurückerstattet, als ihnen bekannt wurde, dass diese zur Unterhaltung der Stadtarmen diente. Ebenso wurde 1761 das Hospital bei einem Brand verschont, obwohl es in direkter Nachbarschaft des Brandherds lag.Nach Verlesung des Predigttext Hinweis dazu, dass dieser auf Anordnung der Obrigkeit gepredigt werde: "Mit solchen Ermahnungen tritt heute unser, von seinen Erblanden bald an die sieben Jahre entfernt gewesener Landesvater, vor Gott hin und schämet sich nicht seine geschwächten, aber durch Gottes Gnade auch wieder gesträrkten Knie vor dem Könige aller Könige zu beugen. Mit solchen Gesinnungen des Dankes gegen Gott, der auch die Stimme seines Flehens gehört, und Ihm, seinem Gesalbten, geholfen, und gegen seine immer noch Geliebten, obgleich überaus übel zugerichteten Sachsen, tritt er heute vor Gott hin und spricht: Gelobt sey der HErr, der da ist ihre und auch meine Stärke: Hilf doch deinem Volk, segne dein Erbe, weide sie und erhöhe sie ewiglich. Sollten wir uns nicht alle beeyfern dem löblichen Exempel dieses unsers geliebtesten Augustus zu folgen? Würde es nicht eine ewige Schande von uns sein, wenn nur einer unter uns sich saumselig in dieser Beeyferung wollte finden lassen, wenn wir uns nicht alle mit diesem unserem Landes-Vater hoch erfreuen wollten? Ach freylich, Geliebte ..."S. 39: Aufgabe&amp;nbsp; "zu lauter Regung der innersten Freude über diesen so gesegneten Anblick des so sehnlich erwünschten Friedenstages ermahnen", dazu zwei Dinge nötig: "die so herrlichen Segen des so sehnlich erwünschten, und nun erblickten Friedens-Tages zu Gemüthe führen und eben hierdurch uns den Weg zu Euren Herzen bahnen, in welchen wir heute so gar gerne recht feurige und inbrünstige Regungen der innigsten Freude erwecken möchten."S. 42 "Ist denn aber dieser unser erblickter Friedens-Tag vor uns nicht ebenfalls ein so sehnlich erwünschter, als gesegnet eingebrochener Tag? Ich vermuthe nicht, dass Ihr daran zweifeln werdet, wenn ihr [43] nur&amp;nbsp;denselben mit recht gottgelassenen Hertzen betrachtet und anseht. Ach es ist freylich wahr, und wir gestehen es euch gerne zu, Gott hat uns einen gantz andern Frieden geschencket, als mancher unter uns sich versprochen, und in der Vermessenheit seines Hertzens sich gantz gewiß versprochen hat. Er hat denen Kriegen in aller Welt und auch in unserm Lande freylich auf eine gantz andere Art gesteuert, als wohl mancher in seines Hertzens Sinn sich eingebildet hat. Gott ist freylich gantz andere Wege gegangen, als wir glaubten, und hier besonders hat er sich als denjenigen Gott offenbaret, der da heisset wunderbar und wundersam, ja ein verborgener Gott, der es dem Menschen zwar zuläßt, sich einen Ganz zu wählen, er aber schlägt dem ohngeachtet einen ganz anderen an, und dessen Gedancken von denen Gedancken seiner kurtzsichtigen Menschen-Kinder eben soweit als Himmel und Erde von einander unterschieden, und überhaupt sehr groß und ins Gantze gerichtet sind.&amp;nbsp;Die, die uns aus heiligen und weisen Rath zu einer Zucht-Ruthen haben dienen müssen, verlassen nun zwar unser Vaterland und Gräntzen, aber, ob wie kläglich ist der Zustand desselben, in welchen sie es uns nun wieder überlassen! Wir, unsere Kinder und Kindes-Kinder werden es, so wir als Menschen dabey dencken wollten, ohne auf das zu sehen, was Gott etwan, nach der Kraft seiner Allmacht und seines Segens, thun und zu thun vorhaben kan, immer noch sehen, empfinden und fühlen, ohne daß wir es ihnen zu lange zu erzählen brauchen, welch eine harte Züch-[44]tigung uns biß anheror vom Herrn getroffen hat. O armes und verarmtes, und verwüstetes und zerstörtes Sachsenland, wie hat sich deine Gestalt und Schöne, da du einen Garten Gottes gleichtest, in sechs und einem halben Jahren verändert. Deine Städte, deine Tempel, deine Schulen, deine Dörfer, deine Waldungen, alles hiernächst, was sich in dir reget, hat ja völlig Ursache, den der vorüber gehet, gleichsam also anzureden: Schauet doch und sehet, ob irgend ein Schmetz sey, wie mein Schmertz, der mich troffen hat [Thren. 1,12] denn der Herr hat mich voll Jammers gemacht am Tage seines grimmigen Zorns. Wir brauchen also davon nichts weiter zu reden, wir dürfen, wir sollen, wir wollen auch davon nichts weiter sagen; sondern alles vielmehr gar gerne in eine ewige Vergessenheit in soferne vergraben, daß ja keine bittere Wurtzel des Hasses in unseren Hertzen gezeuget und genähret werde.&amp;nbsp;Denn auch das ist vom Herrn geschehen, wer kan, wer darf es wagen ihn im Ernst zu fragen, so nicht sein Gewissen laut wider ihn zugleich zu zeugen, und zu reden anfangen soll: Herr, warum thust du also? Warum hast du also gethan deinem Volcke? Wie aber, meine Geliebten, bleibt denn dem ohngeachtet dieser Friedens-Tag nicht immer noch ein überaus gesegneter Tag? Ja, er bleibt es, Christen, und billig soll er als ein solcher von allen erkannt werden."S.45: "O Geliebten Freunde! Lasset uns doch Gottes Gnade nicht vollends murrend verscherzen. Lasset es uns doch vielmehr gestehen, es bleibt immer noch Gnade, immer noch Segen genung, daß wir nur Friede haben, die Beschaffenheit desselben mag auch seyn, wie sie immer will. … O bedendeckt es doch nur recht, Geliebte, wie so gar betrübt, wir bejammernswürdig, nicht nur den gantzen verderbliche Krieg hindruch. die Umstände unseres Landes, und eines jeden Einwohners desselben, waren, sondern wie so gar erschrecklich es besonders zu der Zeit um unser gantzes Land, wie betrübt es hiernächst auch um die geheiligte Person unsers Gesalbten aussahe, da der Herr auf einmahl seine Friedens-Bothen zu uns schickte. Den gantzen Krieg hindurch hatten wir Ursache mit den flehentlichsten Klagen immer vor Gott hin zu treten: Herr! schweige doch nicht nur so, höre doch nur in etwas die Stimme meines Flehens, [46:] [Ps. 28, 1-3, zitiert] … Und so mußte würcklich auch unser allertheurester Landes-Vater seufzen. Aber ach! wie erbärmlich sahe es nicht, besonders bey dem Schlusse des vorigen und Anfange des jetzigen Jahres, aus! Wir und unser theuerster König, mit Seinem gesammten Königlichen und Chur-Printzlichen Hause, seufzeten laut.&amp;nbsp;… Doch schwieg der Herr, und würcklich, nun war es ja augenscheinlich auf dem Punckt, daß, wo uns nicht und zwar schleunigst, geholfen würde, siehe, so war es nun um uns geschehen. Wir gleichten ja völlig einem in die Rappuse hingegebenen Volcke, mit dem man umgehen und machen konnte, was man nur wollte. Alle Hofnung auf erwünschte Aenderungen, wenn sie auch erfolgten, die mußte nun völlig verlöschen, so sie nicht schleunigst, und wie vom Himmel herab gerufen kam. Fast in allen Städten Sachsenlandes winselten die, die das Regiment in Händen haben, in ihren Gefängnissen, nebst einr ansehnlichen Anzahl von ihren angesehensten Unterthanen und Bürgern, und bebten mit allen übrigen [S. 47:] vor Furcht und vor Warten der Dinge, die da kommen sollten. Unser theuerster August schwebte hiernächst in den allergewissesten und dränglichsten Gefahren, sein vor uns so schätzbares Leben zu verlieren. Wir alle waren wie die Verscheuchten und wußten nicht wo wir uns hinwenden sollten. Wir waren wohl frey, aber wer sah nicht den gantzen Zusammenhang unserer Noth aus unsern schüchternen Blicken und allen Zügen unser gantz mit Traurigkeit und schwermüthigen Tiefsinn umnebelten Gesichts? Und siehe, auf einmahl, plötzlich erheiterte sich der Himmel über uns. Wir hören ein uns gantz ungewöhntes Gethöne. Wir heben unser Haupt empor. Unser schüchternes Ohr merckt auf, wir hören es noch einmahl, wir hören: es ist Friede! Unsere Füsse beben vor Freuden, doch lauffen wir dem Schall entgegen, wir sehen auf, und o was sehen und hören wir! Unsere Gefangene kommen uns mit thränenden Augen entgegen, unter tausend Schluchzen sagen sie uns, daß unsere Noth ein Ende hat, alle unerschwingliche Abgaben haben ein Ende, noch heute endigen sie sich. Wir sehen wieder auf, und siehe, schon eilen die verscheuchten Jünglinge, die bey Hunger und Kälte in Waldungen, in Einöden, in Wüsteneyen sich gantze Monathe hindurch verborgen hatten, schon eilen sie und hüpfen in die gegen sie jauchzendem und frohlockenden Hertzen ausgestreckten Aerme ihrer Väter und Mütter. Noch hieß es nur so: es wird Friede! kaum war nur Hofnung darzu da, so glaubten wir schon, es [S. 48:] wäre uns geholfen. Schon waren wir wie die Träumende. Schon fiengen wir wieder an zu leben. Jeder athmete frischen Muth. Alles erthönete schon von Lob- und Danck-Liedern. Unser Rathhaus, unser Tempel, unsere Schule, alle Gassen unserer Stadt, alle Häuser, alle Winckel in unsern Häusern. Unser theurester König ward wieder gesund. Dresden, seine Residenz, stellete ein Danck-Fest deswegen an. Endlich ward zu Hubertusburg im Meißnischen Kreisse bei Leipzig, am 15 Februar, o ein ewig denckwürdiger Tag! am Tage, da unsere gesegnete Fasten-Zeit angeht; endlich ward an demselben würcklich Friede geschlossen. Von Stund an fiengen unsere an uns zu verlassen, und nun sind sie meistens am Ort ihrer Bestimmung. Der uns vor kurtzen so fürchterliche Nachbar erheitertet sein Hertz und seine Stirne, er grüsset unser Chur-Printzliches Hauß, und lächelt Jhm und unserm Lande Glück zu. Sagt meine Freunde, war das nicht ein erwünschter und gesegneter Tag, ein Tag, da wir sagen konnten:&amp;nbsp;‚Der Herr hat die Stimme meines Flehens erhöret, er ist meine Stärcke und mein Schild, auf ihn hoffet mein Hertz, und mir ist geholfen.‘ So ist es, Andächtige, so müssen wir es gestehen, obgleich nicht alles so erfolget, wie wir es hätten wünschen können.&amp;nbsp;Das ist wahrlich ein Tag, den uns der Herr gemacht hat, es sind seine Segen, die Segen der in diesen Tagen ehemahls übernommenen und ausgestandenen [S. 49:] Leyden Jesu Christi…Es sind grosse, aber auch völlig unverdiente Segen; denn wahrlich! unsere Sünden haben bey zunehmender Noth nicht ab, sondern gar sehr zugeneommen. Wir hatten den völligen Untergang verdienet, wir wurden es auch nun inne, daß uns nicht mehr stärcken, oder ein Schild uns zu bedecken seyn konnte. …[S. 50: in margine: II. Theil beschreibet die gerechten Regungen der innigsten Freude Sachsenlandes etc. Es sollen uns entstehen a) theils Regungen des Lobens, {S. 55:} und danckens,][S. 56]&amp;nbsp;Ach weg, weg mit jenen noch so vernünftig scheinenden Reden und Urtheilen: Es ist freylich Friede, aber so wie ihn die Regeln der Staats-Klugheit denen Hohen nach dem ordentlichen Lauff der Dinge an die Hand gegeben haben: Es ist freylich Friede, aber was haben wir anders machen wollen? Halt ein, o murrendes Jsrael! O die Regeln der [S. 57:] Staats-Klugheit konnten wohl auch jetzo, wie es öftermahls geschicht, bey Seite gesetzet werden. Wir konnten freylich nichts machen, aber mit uns konnte noch viel Böses gemacht werden. Der Krieg konnte wohl noch länger dauern, alles war ja noch völlig gerüstet, alles war vor unsere gewesene Feinde im besten Lauffe, es mußte also gar nicht schlechterdings so kommen. Noch viel weniger aber brauchte es so schnell zu kommen, es war gar nicht wahrscheinlich, daß es so schnell von statten gehen könnte und würde. O der Herr ist es also, der Hier augenscheinlich ins Mittel getreten ist. … der ist es, der nach dieser gottlichen Kraft auch die Hertzen der Könige gelencket hat zu Gedancken des Friedes. Er, er ist unsere Stärcke in unserer Schwäche gewesen, er hat uns mächtiglich errettet und unsern Gesalbten, wie aus Seiner Kranckheit, also auch aus denen betrübten Umständen seines Landes geholfen.&amp;nbsp;[59:] Soll unser Danck-Opfer ihm gefallen, so müssen wir freylich aufhören unsern Gott mit unsern so überaus sündigen Leben zu schänden und zu lästern, und den grossen Nahmen Gottes bey denen, die draussen sind, stinckend zu machen; Wir müssen uns warlich loßzumachen suchen, theild durch ungeheuchelte Busse und ungefärbten Glauben, theils aber durch die Erneuerung und Besserung unseres Lebens in der Kraft Gottes des heiligen Geistes, von unsern Sünden. Allen, denen Erhabenen im Volcke sowohl als denen Niedrigen, denn einer bedarf dieser Weck-Stimme sowohl als der andere, allen ruffen wir also heute im Nahmen unsers Gottes zu: Machet euch loß, machet euch loß von euren Sünden, die ihr zur Zeit des Krieges so gar hochgetrieben habt. daß fast keine Scheu bey vielen mehr anzutreffen war, so daß ihr derselben gar kein Heel mehr hattet; von euren Sünden, die euch so gar lieb geworden sind, da ihr besonders euer zeitliches und leibliches Intresse, eigentlich zu reden aber den gewissesten Fluch an Leib und Seele, auf Zeit und Ewigkeit gefunden habt; von euren [60:] Sünden, die euch nun recht ankleben, die euch recht zur Gewohnheit geworden sind; o macht euch ja loß von denselben, sonst ist es umsonst, daß Ihr Danck opfert. … [in margine: b) theils Regungen recht brünstiger und patriotischer Wünsche.]62:] O bedencket es doch, wie nöthig es ist, so wir anders guten Muths aufs Zukünftige Fassen sollen, daß Gott uns hilft, daß er uns zu segnen, zu weiden und zu erhöhen anfängt. Gottes Segen haben sich mitten bey allen Unruhen und Drangsalen geregt; Ware es nicht längst gantz und gar aus mit uns gewesen, so das nicht geschehen wäre? Alles hat man uns ertreissen können, nur diesen Segen nicht. Ach wie bald kann uns, die wir so sehr darnieder liegen, ob es gleich vor menschlichen Augen unmöglich zu sein scheinet, wie bald kan uns wieder aufgeholfen werden, so Gott uns seinem Volcke hilft, und uns zu heiligen und frommen Menschen macht! So seine Regungen nicht nur anhalten, sondern sich noch stärker über unser Land ergiessen, wie gut werden wir es [63:] haben, wenn wir von ihm den guten Hirten geweidet werden, wie bald werden wir uns aus unserm Staube erheben! Auf denn, laßt uns heilige Hände aufheben zu seinem heiligen Chor! … [folgt ein abschließendes Gebet mit mehreren Zitaten aus Paul-Gerhardt-Chorälen.]&amp;nbsp;</t>
  </si>
  <si>
    <t xml:space="preserve">Konventionstaler auf die Bewahrung des Friedens Vorderseite</t>
  </si>
  <si>
    <t xml:space="preserve">Scholz, Sigmund
Riedner, Georg Nikolaus
Loos, Karl-Friedrich</t>
  </si>
  <si>
    <t xml:space="preserve">Münzwardein
Münzmeister
Medailleur</t>
  </si>
  <si>
    <t xml:space="preserve">Med Merkel 1.7.35</t>
  </si>
  <si>
    <t xml:space="preserve">Ölzweig
Altar
Noris
Stadtkrone, Mauerkrone
Rauch</t>
  </si>
  <si>
    <t xml:space="preserve">http://friedensbilder.gnm.de/sites/default/files/MedMerkel1.7.35vs.tif
http://friedensbilder.gnm.de/sites/default/files/MedMerkel1.7.35rs.tif
http://friedensbilder.gnm.de/sites/default/files/MedMerkel1.7.35s.tif</t>
  </si>
  <si>
    <t xml:space="preserve">Konventionstaler auf die Bewahrung des Friedens Rückseite</t>
  </si>
  <si>
    <t xml:space="preserve">Loos, Karl-Friedrich
Riedner, Georg Nikolaus
Scholz, Sigmund</t>
  </si>
  <si>
    <t xml:space="preserve">Medailleur
Münzmeister
Münzwardein</t>
  </si>
  <si>
    <t xml:space="preserve">Ritterorden vom Goldenen Vlies - Insignien eines Ritterordens, z.B. Abzeichen, Kette (mit NAMEN des Ordens)
Kaiserlicher Adler
Zepter, Herrscherstab (als Symbol der obersten Gewalt)
Krone (als Symbol der obersten Gewalt)
Hieb- und Stichwaffen: Schwert
Orden und andere militärische Auszeichnungen</t>
  </si>
  <si>
    <t xml:space="preserve">Lothringen
Toskana</t>
  </si>
  <si>
    <t xml:space="preserve">Friede auff Erden. Das ist eine christliche Friedens-Predigt</t>
  </si>
  <si>
    <t xml:space="preserve">Reichard, Johann
Gotter, Johann August
Müller, Peter
Beyer, Christoph
Reuther, Andreas
Becker, Johann
Steiner, Samuel
Volmhausen, Niclas
Facius, Johann
Schmid, Gottfied
Thyme, Valentin
Graul, Heinrich
Freißleben, Peter</t>
  </si>
  <si>
    <t xml:space="preserve">Friedensverhandlungen</t>
  </si>
  <si>
    <t xml:space="preserve">Wernick, Philipp
Zopff, Johann-Caspar</t>
  </si>
  <si>
    <t xml:space="preserve">Pon Vc 4553, QK</t>
  </si>
  <si>
    <t xml:space="preserve">Frieden durch Gott
Eintracht (Concordia) als eine der sieben Gaben der Seele
Gerechtigkeit und Friede werden sich küssen (Buch der Psalmen)
Michas Prophezeiung von den Schwertern, die in Pflugscharen, und von den Speeren, die in Winzermesser umgewandelt werden
Friedensfürst
Barmherzigkeit
Friedensbote
Amnestie 
pax perpetua [ewiger Friede]
Versuchung und Sündenfall (Genesis 3:1-7)</t>
  </si>
  <si>
    <t xml:space="preserve">Röm 3,25
Jes 9,7
Eph 2,14
Sach 9,9</t>
  </si>
  <si>
    <t xml:space="preserve">Lk 2,14</t>
  </si>
  <si>
    <t xml:space="preserve">Wernicke, Friede auff Erden, S. 12:Was müssen wir aber bey diesen Frieden betrachten? Höret ihr lieben Christen, wenn anjetzo ein Currierer oder Post-Bote kähme und sagte: Gott Lob, es ist Friede auff Erden, es ist Friede in der werthen Christenheit, es ist Friede im gantzen Heiligen Römischen Reich, wie würde unter uns eine sehr grosse Frewde erwecket werden, jederman würde fragen:&amp;nbsp;Wer hat den Frieden gegeben?Wer ist der beste Unterhändler und Mitler zu diesem Friede gewesen?Wie wirder dieser erfrewliche Friede in Deutschland [13] außgeblasen und angekündigt werden? UndWie sollen wirs machen, das wir auch dieses edlen Friedens theilhafftig werden.Können wir nun bey den Zeitlichen und Weltlichen Friede so Sorgfeltig seyn, Ey so lasset uns auch diese 4 Umbstände bey den geistlichen seligmachenden Frieden erwegen:Durchführung: Pacis Auctor et dator kein Engel, sondern Gott 13,&amp;nbsp;auf 14f eine Invektive gegen die Calvinisten, wenn sie Frieden haben wollen, müssen sie neben anderen falschen Lehren auch den grewlichen Irrthumb De absoluto decreto Dei fahren lassen, und nicht fürgeben, als wenn Gott den meisten theil der Menschen aus bloßem Rathschluss verworfen habe 15,Pacis Mediator &amp;amp; reparator, niemand anders als das liebe Jesulein, welches Princeps pacis genannt wird 16, christologischer Seitenhieb 17f, Christus hat zuwege gebracht Friede über uns zwischen Gott und Menschen 18, zwischen uns und den heiligen Engelein, in uns und in unserem Gewissen 19, neben uns mit den Menschen, „Frieden zwischen Jüden und Heyden“ 20–22, Kriege mit Türken, Tartaren, Christen untereinander ist nicht Christus, sondern dem Störer, dem Teufel zuzuschreiben, auch Friede unter uns 22, Teufel überwunden. Widerlegung der Werkgerechtigkeit der Papisten 23, historische Beispiele (Ernst von Sachsen, Kaiser) Vermahnung zu Vertrauen im Leben und im Sterben 24,&amp;nbsp;3. Pacis annunciator 25, immediate 26, mediate, durch sonderliche Mittelspersonen Propheten, Joh. der Täufer, Apostel, 27f, nicht aus Talmud, Alcoran, Menschlichen Traditionen und Satzungen, heimlichen Offenbarungen und Enthusiasmis wie Thomas Müntzer oder Jan van Leyden 30,4. Pacis posessor, wer wird teilhafftig? 32, nur die an Christum glauben&amp;nbsp;Vermahnung: 1. Zum Glauben 32, 2. Zu Liebe und Friden 33, kannstu nicht alsobald nach deines hertzen Wuntsch den öffentlichen Welt Frieden haben 33, so befleissige dich des Privat-Friedens, daß Du mit deinen Nachbarn und Hausgenossen Friedlich lebest 34.Warumb noch Krieg im Land sey: Weil die Menschen immer noch sündigen 35,&amp;nbsp;Drey Mittel den lieben Frieden zu erlangen: 1. Vera et seria poenitentia, wahre Busse 36, 2. Praecatio ardentissima, ein andächtiges Gebeth 37, 3. Christiana amnistia [griechisch] &amp;amp; Concordia, Christliche Liebe und Einträchtigeit, „die wir alle einen Vater, einen Heiland, ein Wort Gottes, eine Taufe und ein Nachtmahl, ja ein Gnaden- und Ewiges Himmelreich haben, einander von Hertzen verzeihen und vergeben, allen Widerwertigkeiten, offensen, vergessen, und Friedlich, Gerecht und Einträchtig 38, miteinander leben“ Ps. 133,1.&amp;nbsp;Blutvergiessen unter Christen große Strafe des gerechten Gottes von unserer Sünde her 39, Exempel aus der Schrift, König Pyrrhus beim Plutarcho, 40f, Darum hüte sich ein jeder für unnötigen und unbilligen Kriegen, Zäncken und Streiten 41, Gib unsern Keyser, allen Christlichen Königen, Chur- und Fürsten und aller Obrigkeit Fried und gut Regiment, auff daß wir ein geruhlich und stilles Leben führen mögen, in aller Gottseligkeit und Erbarkeit.&amp;nbsp;Cocnclusio 42.</t>
  </si>
  <si>
    <t xml:space="preserve">http://friedensbilder.gnm.de/sites/default/files/408059.jpg</t>
  </si>
  <si>
    <t xml:space="preserve">Friedenshoffnung bey noch schwebender Handlung zu Münster und Oßnabruck</t>
  </si>
  <si>
    <t xml:space="preserve">vor 1648</t>
  </si>
  <si>
    <t xml:space="preserve">güldner Frieden
Ceres als Schutzgottheit des Ackerbaus
Sicherheit</t>
  </si>
  <si>
    <t xml:space="preserve">Rhein
Elbe
Donau
Bobr</t>
  </si>
  <si>
    <t xml:space="preserve">GND-Verknüpfung von Harsdörffer funktioniert nicht&amp;nbsp;https://portal.dnb.de/opac.htm?method=showFullRecord&amp;amp;currentResultId=georg+and+philipp+and+harsd%C3%B6rffer%26any%26persons&amp;amp;currentPosition=2</t>
  </si>
  <si>
    <t xml:space="preserve">Ewiges Andenken, des am 15ten Febr. 1763. zwischen Sr. May: dem König in Preußen, Friedrich den Grossen, Sr. May: der Römisch. Kayseren Königin, und des Königs von Pohlen May. Als Churfürsten von Sachsen, in Hubertusburg geschlossenen Friedens</t>
  </si>
  <si>
    <t xml:space="preserve">Glassbach, Christian Benjamin</t>
  </si>
  <si>
    <t xml:space="preserve">Kurperstecher</t>
  </si>
  <si>
    <t xml:space="preserve">Einbl. YB 8940 m</t>
  </si>
  <si>
    <t xml:space="preserve">Frieden durch politische Akteure</t>
  </si>
  <si>
    <t xml:space="preserve">http://friedensbilder.gnm.de/sites/default/files/Einblatt YB 8940 m.tif</t>
  </si>
  <si>
    <t xml:space="preserve">Fridericus Rex Borussia Elector Brandeburg</t>
  </si>
  <si>
    <t xml:space="preserve">Kupferstecher</t>
  </si>
  <si>
    <t xml:space="preserve">Einbl. YB 8948 m</t>
  </si>
  <si>
    <t xml:space="preserve">Verg. Ecl. 5</t>
  </si>
  <si>
    <t xml:space="preserve">Text auf Deutsch und in lateinischer Übersetzung&amp;nbsp;</t>
  </si>
  <si>
    <t xml:space="preserve">http://friedensbilder.gnm.de/sites/default/files/PPN83498976X_00000001.tif</t>
  </si>
  <si>
    <t xml:space="preserve">DeVs nobIs hanC paCem gratIose LargItVr</t>
  </si>
  <si>
    <t xml:space="preserve">Einbl. YB 8956 kl</t>
  </si>
  <si>
    <t xml:space="preserve">Friedensbund</t>
  </si>
  <si>
    <t xml:space="preserve">http://friedensbilder.gnm.de/sites/default/files/Einblatt YB 8956 kl.tif</t>
  </si>
  <si>
    <t xml:space="preserve">Das Vom Himmel gnädigst erfüllte Friedens-Prognosticon</t>
  </si>
  <si>
    <t xml:space="preserve">Müller, Samuel Albert</t>
  </si>
  <si>
    <t xml:space="preserve">G3:M26</t>
  </si>
  <si>
    <t xml:space="preserve">Palmzweig
Irene (Eirene)</t>
  </si>
  <si>
    <t xml:space="preserve">Als zum Gedächtniß des von Seiner Kayserl. Majestät glücklich geendigten Ungarischen Krieges, und am 21. Iulii 1718. Mit der Ottomanischen Pforte zu Passarowitz getroffenen Friedens</t>
  </si>
  <si>
    <t xml:space="preserve">Herbst, Hildebrand Heinrich</t>
  </si>
  <si>
    <t xml:space="preserve">H: Q 164.2° Helmst. (40)</t>
  </si>
  <si>
    <t xml:space="preserve">Palmzweig
Frieden durch Gott
Lichtmetaphorik
Bekrönung des Siegers mit Lorbeer
Beständigkeit
gülden</t>
  </si>
  <si>
    <t xml:space="preserve">
Ahmed III., Osmanisches Reich, Sultan
Savoyen-Carignan, Eugen von</t>
  </si>
  <si>
    <t xml:space="preserve">Donau
Königreich Ungarn
Holland
England
Belgrad
Spanien
Sardinien
Sizilien</t>
  </si>
  <si>
    <t xml:space="preserve">allgemeiner Friede
gerechter Friede</t>
  </si>
  <si>
    <t xml:space="preserve">Kantaten im Rahmen von Feierlichkeiten an der Universität Helmstedt --&amp;gt; Friedensfeier?insgesamt zwei Kantaten: eine wurde vor der Rede und die andere danach vorgetragen</t>
  </si>
  <si>
    <t xml:space="preserve">http://diglib.hab.de/drucke/q-164-2f-helmst-40s/00001.jpg</t>
  </si>
  <si>
    <t xml:space="preserve">Nordlinger Friedens-Denckmal, Vorderseite</t>
  </si>
  <si>
    <t xml:space="preserve">Nördlingen</t>
  </si>
  <si>
    <t xml:space="preserve">Med Merkel 5.2.61</t>
  </si>
  <si>
    <t xml:space="preserve">Kaiserlicher Adler
Krone (als Symbol der obersten Gewalt)</t>
  </si>
  <si>
    <t xml:space="preserve">http://friedensbilder.gnm.de/sites/default/files/MedMerkel5.2.61vs.tif
http://friedensbilder.gnm.de/sites/default/files/MedMerkel5.2.61rs.tif</t>
  </si>
  <si>
    <t xml:space="preserve">Nordlinger Friedens-Denckmal, Rückseite</t>
  </si>
  <si>
    <t xml:space="preserve">die Taube kehrt mit einem Ölzweig zurück
die Arche schwimmt auf dem Wasser (die Vernichtung der Menschheit ist nicht sichtbar)</t>
  </si>
  <si>
    <t xml:space="preserve">Hendecasyllabum Gloriae &amp; Virtuti, Serenissimi Ac Potentissimi Principis &amp; Domini Dn. Gustavi Adolphi, Suecorum, Gothorum, Et Vandalorum Regis ... :</t>
  </si>
  <si>
    <t xml:space="preserve">A: 198.1 Hist. (7)</t>
  </si>
  <si>
    <t xml:space="preserve">Panegyrik</t>
  </si>
  <si>
    <t xml:space="preserve">Lichtmetaphorik
Priester des Janus</t>
  </si>
  <si>
    <t xml:space="preserve">
Julia, Tochter des Augustus
Agrippina, Vipsania
Valerius, Maximus</t>
  </si>
  <si>
    <t xml:space="preserve">Anlass: Tod Gustav Adolfs II.&amp;nbsp;</t>
  </si>
  <si>
    <t xml:space="preserve">Philanax?</t>
  </si>
  <si>
    <t xml:space="preserve">http://diglib.hab.de/drucke/198-1-hist-7s/00001.jpg</t>
  </si>
  <si>
    <t xml:space="preserve">Allegorie auf den Frieden von Lunéville</t>
  </si>
  <si>
    <t xml:space="preserve">Weitsch, Friedrich Georg</t>
  </si>
  <si>
    <t xml:space="preserve">Hz 6988 </t>
  </si>
  <si>
    <t xml:space="preserve">pflügen
Cornucopia, Füllhorn
Germania
Musikinstrument als Verkündigungswerkzeug (Posaune)
Personifikationen von Ländern, Nationen, Staaten, Gebieten etc.
Pax mit Ölzweig
Bauern
Landwirtschaft (Ackerbau, Viehzucht, Gartenbau, Blumenzucht etc.)
Kaiserlicher Adler
landwirtschaftliche Arbeitsgeräte: Pflug
andere Vögel: Turteltaube
ein Sämann sät guten Samen aus</t>
  </si>
  <si>
    <t xml:space="preserve">Frieden von Lunéville</t>
  </si>
  <si>
    <t xml:space="preserve">http://friedensbilder.gnm.de/sites/default/files/Hz6988.tif</t>
  </si>
  <si>
    <t xml:space="preserve">Philadelphus Redivivus,</t>
  </si>
  <si>
    <t xml:space="preserve">Blech, Gregor</t>
  </si>
  <si>
    <t xml:space="preserve">H: 1247 Helmst. Dr. (1)</t>
  </si>
  <si>
    <t xml:space="preserve">Mars
Phoebus
Frömmigkeit</t>
  </si>
  <si>
    <t xml:space="preserve">
Phalaris, Akragas, Tyrann
Sulla, Lucius Cornelius
Vitellius, Römisches Reich, Kaiser
Plato</t>
  </si>
  <si>
    <t xml:space="preserve">Türkengefahr</t>
  </si>
  <si>
    <t xml:space="preserve">Diocles: Diokles von Peparethos?GND-Verknüpfung Vitellius funktioniert nichtEreignis unklar</t>
  </si>
  <si>
    <t xml:space="preserve">https://www.gbv.de/durl/ccf71a51-2d56-49f4-bc8b-139d7ce4d328?width=800</t>
  </si>
  <si>
    <t xml:space="preserve">Sanctus, Sanctus, Sanctus, Jehovah Exercituum</t>
  </si>
  <si>
    <t xml:space="preserve">Closius, Samuel</t>
  </si>
  <si>
    <t xml:space="preserve">G3:A75</t>
  </si>
  <si>
    <t xml:space="preserve">Frieden durch Gott
Irene (Eirene)
Friedensfürst</t>
  </si>
  <si>
    <t xml:space="preserve">Christlicher Friede</t>
  </si>
  <si>
    <t xml:space="preserve">Idee Europa-----------------------------Feierlichkeiten am 14.12.1660 - welcher Anlass?&amp;nbsp;</t>
  </si>
  <si>
    <t xml:space="preserve">https://www.gbv.de/durl/28e3e56b-c420-48f4-9e45-1a25926e2ac7?width=0</t>
  </si>
  <si>
    <t xml:space="preserve">Egeria festa teatrale</t>
  </si>
  <si>
    <t xml:space="preserve">Metastasio, Pietro, Pseud.
Hasse, Johann Adolf</t>
  </si>
  <si>
    <t xml:space="preserve">4 A-C4 chi2</t>
  </si>
  <si>
    <t xml:space="preserve">Bäume: Ölbaum
Friedensfolgen
Krönung mit einem Lorbeerkranz
Attribute der Venus
Schrecken des Krieges, Kriegsgreuel
Aurora
Apollo spielt die Leier, Apollo Citharoedus
Egeria
Egeria als Friedensstifterin
Attribute des Mars
nachts besucht Numa Pompilius die Nymphe Egeria in einem Hain
Egeria als Iris des Friedens
Attribute Merkurs (Bote)</t>
  </si>
  <si>
    <t xml:space="preserve">Ida (Fluss)
Donau (Istro)</t>
  </si>
  <si>
    <t xml:space="preserve">Krönungsfest</t>
  </si>
  <si>
    <t xml:space="preserve">5 + Chor</t>
  </si>
  <si>
    <t xml:space="preserve">3 Soprane, Alt, Tenor, Bässe und vierstimmiger Chor</t>
  </si>
  <si>
    <t xml:space="preserve">Egeria
Venere
Mercurio
Marte
Apollo
Coro di geni loro seguaci</t>
  </si>
  <si>
    <t xml:space="preserve">Hofoper</t>
  </si>
  <si>
    <t xml:space="preserve">Theatrum Palladium:</t>
  </si>
  <si>
    <t xml:space="preserve">Jacobus, Matthias</t>
  </si>
  <si>
    <t xml:space="preserve">Xb 5883 (1)</t>
  </si>
  <si>
    <t xml:space="preserve">Figurengedicht</t>
  </si>
  <si>
    <t xml:space="preserve">Pax (römische Personifikation)
Gerechtigkeit, Justitia (Ripa: Giustitia divina), als eine der vier Kardinaltugenden
Mars
Bellona (Enyo)
pax fovet artes [der Friede fördert die Künste]
pax optima rerum [der Frieden ist das höchste Gut]
Frömmigkeit
Wiederaufblühen der Natur</t>
  </si>
  <si>
    <t xml:space="preserve">
Caesar, Gaius Iulius</t>
  </si>
  <si>
    <t xml:space="preserve">Ov. met. 2,9</t>
  </si>
  <si>
    <t xml:space="preserve">Der Druck enthält mehrere Gedicht, die hier alle zusammengefasst aufgenommen sind:Akrostichon mit Ferdinand und Pax (mehrere)Panegyrik auf Ferdinand III.&amp;nbsp;TautogrammFigurengedichte (Tempel?; Pyramide, Kreis = Welt?)Anagramme zu allen Titulaturen Ferdinands&amp;nbsp;</t>
  </si>
  <si>
    <t xml:space="preserve">GND-Verknüpfung Gottfried Gründer funktioniert nicht&amp;nbsp;https://portal.dnb.de/opac.htm?method=showFullRecord&amp;amp;currentResultId=gottfried+and+gr%C3%BCnder+sortBy+jhr%2Fsort.ascending%26any%26persons&amp;amp;currentPosition=25</t>
  </si>
  <si>
    <t xml:space="preserve">http://diglib.hab.de/drucke/xb-5883-1/00001.jpg</t>
  </si>
  <si>
    <t xml:space="preserve">Triumphus Pacis Osanbruggensis et Noribergensis</t>
  </si>
  <si>
    <t xml:space="preserve">Ebermeier, Johann</t>
  </si>
  <si>
    <t xml:space="preserve">Tübingen</t>
  </si>
  <si>
    <t xml:space="preserve">A: 65.11 Poet.</t>
  </si>
  <si>
    <t xml:space="preserve">Frieden durch Gott
Gerechtigkeit, Justitia (Ripa: Giustitia divina), als eine der vier Kardinaltugenden
Concordia (römische Personifikation)
Friede und Gerechtigkeit küssen sich (cf. Ps. 85:10)
Mars
Friedenssehnsucht
Greifvögel: Adler
Astraea 
Lichtmetaphorik
Bellona (Enyo)
Ceres als Schutzgottheit des Ackerbaus
Fides (römische Personifikation)
Musikinstrument als Verkündigungswerkzeug (Posaune)
Pallas
Phoebus
Nymphen (allgemein); Ripa: Ninfe in commune
Raubtiere: Löwe
Aurora</t>
  </si>
  <si>
    <t xml:space="preserve">
Trauttmansdorff, Maximilian von
Adler Salvius, Johan
Oxenstierna, Axel
Eberhard III., Württemberg, Herzog
Friedrich I., Württemberg, Herzog
Longueville, Henri de
Lamberg, Johann Maximilian von
Oxenstierna, Johan Axelsson
Horn, Gustav
La Roche, Abel de
Avaux, Claude de Mesmes d'
Torstensson, Lennart
Königsmarck, Hans Christoph von
Douglas, Robert von
Lewenhaupt, Gustav Adolf
Blumenthal, Joachim Friedrich von
Erskein, Alexander
Contarini, Alvise
Crane, Johann
Archimedes
Pythagoras
Socrates
Leo VII., Papa
Jesus Christus
Vergilius Maro, Publius
Pindarus
Sappho
Hesiodus
Alexander III., Makedonien, König
Johann Ludwig, Nassau-Hadamar, Fürst
Karl Gustav X., Schweden, König
Leopold I., Heiliges Römisches Reich, Kaiser
Ludwig XIV., Frankreich, König
Plato
Volmar, Isaak</t>
  </si>
  <si>
    <t xml:space="preserve">Münster
Osnabrück
Stockholm</t>
  </si>
  <si>
    <t xml:space="preserve">Insignien beschriebeneingeteilt in vier Haupteile: 1)Frieden von Osnabrück, 2) Frieden von Münster, 3) Ferdinand III (sowie kurze Gedichte für alle wesentlich Beteiligten), 4) Embleme des Friedens und Duell zwischen Karl Gustav und Piccolomini beschrieben (Emblem und Text), außerdem noch Panegyrik, Epilog, zwei Elegien, EpigrammeTitelkupfer: TriumphwagenAnmerkungen (Bibelstellen, Verweise auf Horaz etc.)bei dem Lied wird immer wieder Omnia nunc Pacem, resonent, nunc omnia Pacem von einem Chor wiederholt; Friedensleistungen historischer Helden geschildertinsgesamt sechs Embleme, die vor allem Schweden immer als Friedensbringer darstellenzwei Elegien zu den venezianischen Krieg gegen die Türken und am Ende Epigramme von Johann Martin Rauscher und Johann Jacob Grammer&amp;nbsp;Türkengefahr</t>
  </si>
  <si>
    <t xml:space="preserve">GND-Verküpfungen folgender Personen funkionieren nicht:Trauttmannsdorff, Eberhard von Württemberg, Friedrich I. von Württemberg, Johann Oxenstierna, KönigsmarckUnsichere Zuschreibung von: Christian II. (von Dänemark?); Leopold (I.?); von Wittenberg; de la Garde, Ludwig&amp;nbsp;&amp;nbsp;Kontext Achilles, Archimedes</t>
  </si>
  <si>
    <t xml:space="preserve">http://diglib.hab.de/drucke/65-11-poet/00004.jpg</t>
  </si>
  <si>
    <t xml:space="preserve">Egeria. Festa teatrale in 2 atti</t>
  </si>
  <si>
    <t xml:space="preserve">Hasse, Johann Adolf
Metastasio, Pietro, Pseud.
Guadagni, Gaetano
Tibaldi, Giuseppe</t>
  </si>
  <si>
    <t xml:space="preserve">Komponist
Verfasser
Sänger</t>
  </si>
  <si>
    <t xml:space="preserve">Part. Tr. ms. 151</t>
  </si>
  <si>
    <t xml:space="preserve">Alt
Tenor</t>
  </si>
  <si>
    <t xml:space="preserve">http://friedensbilder.gnm.de/sites/default/files/1765314_Hasse_Egeria_festa_teatrale___005.tif
http://friedensbilder.gnm.de/sites/default/files/1765319_Hasse_Egeria_festa_teatrale___006.tif
http://friedensbilder.gnm.de/sites/default/files/1765437_Hasse_Egeria_festa_teatrale___037.tif</t>
  </si>
  <si>
    <t xml:space="preserve">Egeria. Festa teatrale da rappresentarsi in musica</t>
  </si>
  <si>
    <t xml:space="preserve">ROLANDI ROL.0382.07</t>
  </si>
  <si>
    <t xml:space="preserve">Votiva acclamatio, pro firma &amp; fida Inter Christianos Pace, Ad primum Monasterii &amp; Osnabruggis 15. Octob. Anni 1648</t>
  </si>
  <si>
    <t xml:space="preserve">A: 40.5 Rhet.</t>
  </si>
  <si>
    <t xml:space="preserve">Frieden durch Gott
Gerechtigkeit, Justitia (Ripa: Giustitia divina), als eine der vier Kardinaltugenden
Concordia (römische Personifikation)
Bellona (Enyo)
Frömmigkeit</t>
  </si>
  <si>
    <t xml:space="preserve">Münster
Osnabrück
Spanien
Frankreich
Großbritannien
Dänemark
Schweden
Italien</t>
  </si>
  <si>
    <t xml:space="preserve">Verweis auf Türken&amp;nbsp;</t>
  </si>
  <si>
    <t xml:space="preserve">http://diglib.hab.de/drucke/40-5-rhet/00005.jpg</t>
  </si>
  <si>
    <t xml:space="preserve">Vierte Predigt, Die hohe Gewalt des grossen Friede-Fürsten Jesu über die Hertzen seines erlösten Volcks, über das ordentliche Evangelium am Sonntage Palmarum, Matth. 21, v. 1-9. als dem ersten Sonntage nach gehaltenem Friedens-Fest  </t>
  </si>
  <si>
    <t xml:space="preserve">Friedensfürst
Michas Prophezeiung vom Frieden: jeder Mann sitzt unter seiner Weinrebe und seinem Feigenbaum (Micha 4:4)
der Auftrag Christi, den Esel zu holen (Einzug nach Jerusalem)
Christus: Denn mein Fleisch ist wahrhaft eine Speise, und mein Blut ist wahrhaft ein Trank (Johannes 6:55)</t>
  </si>
  <si>
    <t xml:space="preserve">Dan 7,14
Act 2,37–41</t>
  </si>
  <si>
    <t xml:space="preserve">Mt 21,1–9</t>
  </si>
  <si>
    <t xml:space="preserve">Palmarum nach dem Friedensfest</t>
  </si>
  <si>
    <t xml:space="preserve">Der Großteil des Texts ist eine pietistisch-erweckliche Palmsonntagspredigt ohne Bezüge auf Krieg oder Frieden, nur in den letzten Sätzen auf S. 97/98 findet sich eine Bezugnahme auf anbrechnede Friedenszeit, "Dann wird unser Friede-Fürst Jesus&amp;nbsp;Christus, wenn er nur erst diese&amp;nbsp;Macht über uns erlangt hat, sie auch ferner in allen übrigen beweisen. So wird unsre Friedens-Freude eine vor uns recht gesegnete Freude werden. Dann werden wir recht sicher und frölich, mit ruhigen und begnaditen Hertzen. ein jeder unter seinen Weinstock und Feigen-Baum sitzen können. Dann wir Sachsen ein rechter Garten Gottes werden, wenn der Herr so unter uns wandeln wird."</t>
  </si>
  <si>
    <t xml:space="preserve">Acta Pacis Publicae Inter Duos Potentissimos Reges Ac Electores S. Imperii Romano-Germanici, Anno O. R. MDCCXLV. Feria I, Nativitatis Christi, S. D. XXV. Decembris/</t>
  </si>
  <si>
    <t xml:space="preserve">Eckhard, Paul J.</t>
  </si>
  <si>
    <t xml:space="preserve">Hist.Germ.D.348,2</t>
  </si>
  <si>
    <t xml:space="preserve">Elegie</t>
  </si>
  <si>
    <t xml:space="preserve">Frieden durch Gott
Mars
Friedenssehnsucht
Fama (römische Personifikation)
Eintracht 
Aurora
holder Friede</t>
  </si>
  <si>
    <t xml:space="preserve">Dankfest in Berlin</t>
  </si>
  <si>
    <t xml:space="preserve">Sachsen
Dresden
Kesselsdorf</t>
  </si>
  <si>
    <t xml:space="preserve">Ov. Pont. 1,1</t>
  </si>
  <si>
    <t xml:space="preserve">- Der Text wird begleitet von ausführlichen Anmerkungen und Verweisen auf Quellen.- Die Türkengefahr wird thematisiert.- Die Feierlichkeiten in Berlin werden in den Anmerkungen beschrieben, u.a. die Verkündigung des Friedens durch einen Herold, die Schmückung der Stadt, das Aufstellen eines Janustempels, ein abschließendes Feuerwerk.&amp;nbsp;</t>
  </si>
  <si>
    <t xml:space="preserve">http://friedensbilder.gnm.de/sites/default/files/Acta Pacis.pdf
http://friedensbilder.gnm.de/sites/default/files/Acta pacis pvblicae.jpg</t>
  </si>
  <si>
    <t xml:space="preserve">Lob- und Danck-Predigt,</t>
  </si>
  <si>
    <t xml:space="preserve">Vielruß, M.</t>
  </si>
  <si>
    <t xml:space="preserve">Hist.Germ.D.348,2 (1)</t>
  </si>
  <si>
    <t xml:space="preserve">Palmzweig
die Philister werden von den Israeliten besiegt</t>
  </si>
  <si>
    <t xml:space="preserve">Schlacht bei Kesselsdorf</t>
  </si>
  <si>
    <t xml:space="preserve">I Sam, 7</t>
  </si>
  <si>
    <t xml:space="preserve">Herr Gott dich loben wir</t>
  </si>
  <si>
    <t xml:space="preserve">Ps 40,6</t>
  </si>
  <si>
    <t xml:space="preserve">vierter Advent</t>
  </si>
  <si>
    <t xml:space="preserve">Sachsen-Polen</t>
  </si>
  <si>
    <t xml:space="preserve">Kreuzkirche</t>
  </si>
  <si>
    <t xml:space="preserve">Pacem Saxonicis Terris VI Armorum Borussiacorum D. XXII. Novembr. MDCCXLV. Non Sine Timore Et Tremore ...</t>
  </si>
  <si>
    <t xml:space="preserve">Reichenbach</t>
  </si>
  <si>
    <t xml:space="preserve">Schümberg, Johann Heinrich</t>
  </si>
  <si>
    <t xml:space="preserve">Hist.Sax.C.1142,10</t>
  </si>
  <si>
    <t xml:space="preserve">ewig
Irene (Eirene)
Friedenstaube
Friedensfürst
Phoebus</t>
  </si>
  <si>
    <t xml:space="preserve">Kesselsdorf
Sachsen
Leipzig
Preußen</t>
  </si>
  <si>
    <t xml:space="preserve">Jeder Vers = Chronogramm?&amp;nbsp;GND-Verknüpfung Schümberg geht nicht</t>
  </si>
  <si>
    <t xml:space="preserve">Effigies Magni Caroli XII Suecorum, Gothorum, Vandalorumque Regis, Gloriosissimi, Post Datam Poloniae Et Saxoniae Pacem, A Quodam Extero Milite Delineata</t>
  </si>
  <si>
    <t xml:space="preserve">Hist.Suec.440,86</t>
  </si>
  <si>
    <t xml:space="preserve">Oratio Panegyrica Qua Serenissimo ... Domino Friderico II. Regi Porvssiae ...</t>
  </si>
  <si>
    <t xml:space="preserve">Steinwehr, Wolf Balthasar Adolf von</t>
  </si>
  <si>
    <t xml:space="preserve">B/27318</t>
  </si>
  <si>
    <t xml:space="preserve">Frieden durch politische Akteure
Mars
Ruhe
Sicherheit
Überfluss
Beständigkeit
Frömmigkeit</t>
  </si>
  <si>
    <t xml:space="preserve">Herzogtum Schlesien
Hennersdorf
Böhmen
Österreich
Hohenfriedberg
Zittau
Görlitz
Leipzig
Dresden
Torgau
Meißen
Kesselsdorf</t>
  </si>
  <si>
    <t xml:space="preserve">Zur Feier des Geburtstages Friedrichs II. am 24.01.1746&amp;nbsp;</t>
  </si>
  <si>
    <t xml:space="preserve">Fünfte Predigt, Der beste Danck, den Gott von denen verlanget, die von der Obrigkeit der Finsterniß errettet worden sind, gehalten den Dienstag p. Dom. Cantate, über Luc. I v. 74.75 </t>
  </si>
  <si>
    <t xml:space="preserve">Erlösung aus der Hand der Feinde
Unsträfliches Leben als Dank
Errettung aus der Macht der Finsternis</t>
  </si>
  <si>
    <t xml:space="preserve">Kol 1,13
Tit 2,11
Gal 2,17
1 Petr 2, 24</t>
  </si>
  <si>
    <t xml:space="preserve">Lk 1,74–75</t>
  </si>
  <si>
    <t xml:space="preserve">Sachsen Kurfürstentum</t>
  </si>
  <si>
    <t xml:space="preserve">Predigt mit nur entfernten Bezügen zum Friedensschluss, Tenor: Aus Dank für die Errettung von der Macht der Finsternis sollen alle Zuhörer zu Priestern Gottes werden. Sehr emphatische Predigt, mit aussagekräftiger Klage auf S. 136: "Mit recht inniglichen Jammer meines Hertzens habe ich also auch heut zu euch geredet, denn wie viele haben sich auch heute hier eingefunden; Kaum Viertzig in einer so großen Kirche, am Diensttage, dessen Nahme uns erinnern sollte, Gott zu dienen! Und was hat Euch abgehalten? Nicht euer Beruf, denn heute arbeiten wenige: sondern dieses, daß euer Hertz voll von Wucher ist, den ihr heute an diesem Jahr-Marckt recht auszuüben gedenckt. O! Liebes Luckau, was hilft dir es, so du die gantze Wewlt gewinnest und leidest doch Schaden an deiner Seele? Hättest du heute nicht unendlich mehr gewonnen, als du auf allen Jahr-Märckten einsammlen kannst, so nur etliche Sünder unter uns wären gerühret worden? Nun dieses auch sey ein Denckmahl vor Gott und aller Welt, daß es an eurern Lehrern nicht liegt, wenn so wenig unter uns zu finden sind, die Gott rechtschaffen dienen. Was hilft es, euch viel zu ermahnen, so es niemand hören will. Dennoch wollen wir nicht müde werden. Jetzo aber bethen wir vor euch, die ihr noch zugegen seyd, und vor unsre gantze Stadt."</t>
  </si>
  <si>
    <t xml:space="preserve">Vorbericht</t>
  </si>
  <si>
    <t xml:space="preserve">Bericht</t>
  </si>
  <si>
    <t xml:space="preserve">Festbericht</t>
  </si>
  <si>
    <t xml:space="preserve">Der Herausgeber des Bandes, Diakon Gotthelf Köhler aus Luckau, schildert im Vorbericht detailliert die verschiedenen Feierlichkeiten, die in der Stadt nach Bekanntwerden der Nachricht vom bevorstehenden Friedensschluss in Hubertusburg, nach der Unterzeichnung des Vertrags am 15. Februar, beim Friedensfest am 21. März und den Tagen danach abgehalten wurden. Er zählt die gesungenen Lieder auf, berichtet über Umzüge, Musikaufführungen und weltliche Veranstaltungen. Dem elfseitigen Vorbericht folgt eine Übersicht der im Band enthaltenen Predigten und Reden.</t>
  </si>
  <si>
    <t xml:space="preserve">Dankpredigt ueber den großen und herrlichen Sieg,</t>
  </si>
  <si>
    <t xml:space="preserve">AB 43 14/k, 3 (14) (1)</t>
  </si>
  <si>
    <t xml:space="preserve">Frieden durch Gott
Greifvögel: Adler
Keine Freude über Niederlage der Feinde
Notwehr
Dankopfer
der Pharao und sein Heer werden von den Wassermassen des Roten Meers verschlungen (die Israeliten sind nicht oder kaum sichtbar)</t>
  </si>
  <si>
    <t xml:space="preserve">Ps 22,20</t>
  </si>
  <si>
    <t xml:space="preserve">Gen 14,1–23</t>
  </si>
  <si>
    <t xml:space="preserve">S. 5: keine Freude über den Tod der Feinde,&amp;nbsp;S. 6:&amp;nbsp;die auch Kinder des lebendigen Gottes waren, "Wir sind alle Kinder des einzigen lebendigen Gottes. Auch diejenige, die sich unsere Feinde nennen, sind das Werk seiner Hände und lieben und fürchten ihn. Wir würden sie lieben wie unsere Brüder, wenn sie nicht von einer verkehrten Leidenschafft verführt worden wären, die Ruhe unseres vielgeliebten Monarchen zu stöhren. Wollen wir also jauchzen, wollen wir uns einer milden ungezähmten Freude überlassen, wenn das Werk der Hände Gottes untergehet?Man könnte einwerfen; Unsere Freude rührt nicht von der Niederlage her, die der Feind erlitten. Es sey ferne, daß uns der Anblick der Erschlagenen belustigen, und die Ströme von Menschenblute, die zur Schande des menschlichen Geschlechts unaufhörlich fliessen, eine Augenweide für uns seyn sollte. Da aber die Warheit und die Gerechtigkeit wider unsere Feinde zeugen, da es weltkündig ist, daß unser friedliebender Monarch unschuldig sey an dem Blute, welches so häufig vergossen wird, und daß ihn blos eine abgedrungene Nothwehr genöthigt habe, die siegreichen Waffen zu ergreifen, die er gewünscht in Ruhe und Frieden verrosten lassen zu können; Sollten wir uns nun nicht freuen, daß die Gerechtigkeit obsieget, daß die Weißheit unsers Monarchen die Anschläge seiner Feinde verwirret, daß sein Heldenmuth und die Unerschrockenheit unserer Mitbürger der spätesten Nachwelt zur Bewunderung in der Geschichte glänzen wird? [S. 7:] Wir antworten hierauf: Wenn euere Freude eine so reine Absicht hatte, so ist sie nicht nur unschuldig, sondern auch löblich und Gott gefällig. Vergesset aber auch nicht, o ihr geliebten Brüder! Daß der Ursprung von unserer Errettung in etwas Höherem zu suchen sey, als in aller irdischen Klugheit, als in aller menschelichen Kriegserfahrenheit und in allem gewöhnlichen Heldenmuthe.&amp;nbsp;Siehe des Herrn Auge siehet auf die, so ihn fürchten, die auf seine Güte hoffen / daß er ihre Seele errette!&amp;nbsp;Erkennet die Hand des allgütigen Beherrschers der Erde! Er war es, der unserm Erretter Anschläge eingegeben, davon die weltliche Geschichte keine Beyspiele aufweisen kann; Er war es, der die Brust eurer Mitbürger mit Unerschrockenheit bewaffnet hat, der sie unter der Anführung unsers allerliebenswürdigsten Monarchen, hat Thaten verrichten lassen, die die Nachwelt für eine Geschichte aus fabelhaften Zeiten halten muß. Ihr habet Wunderwerke und übernatürliche Dinge gesehen, deren sich sonst nur euere Väter zu rühmen hatten. Erweget dieses mit der erforderlichen Achtsamkeit, so wird sich euere Seele in Andacht und stille Verachtung verliehren, die unendlich süsser ist, als alle ausgelassene Frölichkeit, die die äußerliche Sinne schmeichelt, ohne in die Seele zu dringen. Ahmet&amp;nbsp;dem großen Sieger / dem weisen Monarchen&amp;nbsp;nach, den der Herr erwählet, Wunderwerke durch ihn zu verrichten! So sehr sonst die Eigenliebe die Augen der Sterblichen zu verblenden pflegt, so schreibet er doch keinen von den Siegen, die er über seine Verfolger davon getragen, sich selbst zu. Dem HERRN allein giebt Er die Ehre, der seine Waffen seegnet, seien Verstand erleuchtet und sein Herz stärket. Kaum hat ihm der fliehende Feind den Sieg und das Schlachtfeld überlassen, als er mit dem gesamten siegreichen Heere auf eben dem Schlachtfelde dem Geber alles Guten danket. Ich sehe ihn, den gekrönten Sieger, vor dem Angesichte seiner Kriegsschaaren, die müden Hände gen Himmel empor heben: 'Du weißt es, ruft er, mein Schöpfer! daß ich unschuldig bin, an dem Blute, das heute vergossen worden. Es war dein Wille Vater! Nun danket ihm, ihre Getreuen! mit Mund und Herzen, denn er hat uns errettet.' Die Elenden, die dort unter den Geschlagenen mit dem Tode ringen, erheben sich noch zum letztenmale, und singen mit gebrochener Stimme, das Danklied mit, welches von dem ganzen Heere angestimmt wird. Man siehet Thränen von dem Angesichte des Helden fliessen." [Es folgt eine ausführliche wörtliche Wiedergabe und Auslegung von Gen. 14,1-24,Abram errettet Lot und wird von Melchisedek gesegnet] S.15: "derselbe lebendige Gott, der unserm Vater Abraham so wunderbar geholfen, der stand auch itzt unserm Könige bey, und lieferte seien Feinde in seine Hände. Des Herrn Wege sind unveränderlich. Die Kräffte, die er in die Natur geleget hat, sind noch itzt so endlich, so eingeschränkt, als sie von je her waren. Aber er erhält sie mit seiner Gnade, und verrückt den festgesetzten Ziel nicht, wenn ihn nicht vollkommenere und höhere Absichten dazu bewegen.&amp;nbsp;Er verachtet und verschmähet nicht das Elend des Armen / und da er zu ihm schrie / da hörte er es.&amp;nbsp;Aber er will die Wunderwerke nicht ohne Noth vermehren. Wir sollen thätig seyn, und uns der von ihm verliehenen Gaben mit so viel Vortheil gebrauchen, als uns möglich ist. Wundert es euch nunmehr noch, wenn gantz Europa über die Weißheit und die erhabene Seele unsers grossen Königs so wohl als über die Tapferkeit unsrer Mitbürger erstaunet, da doch der glückliche Ausgang, von jedem Vernünftigen für ein Wunderwerk gehalten werden muß? Kann es noch jemanden befremden, daß unser bewundernswürdiger Held alles mit großer Weißheit und Sorgfalt vorkehren läßt, was zur Erhaltung seines Endzwecks etwas beytragen kann, und dennoch dem Herrn allein die Ehre bringt, wenn seine Waffen beglücken. ... Gebet: Herr der Heerscharen, Gott Zebaoth! Du hast deinen Knecht Friderich herrlich gemacht, und um seinet willen solche große Dinge gethan; Gib ihm ferner seines Herzens Wunsch: Laß das Schwerdt des [S. 16] Verderbens in die Scheide zurückkehren, und sage zum Todes-Engel: Laß ab. Laß die Fürsten der Erde, die Hirten deines Volks in Frieden und Eintracht vor dir leben, und Wahrheit und Erkenntnis der Erde anfüllen, wie die Wasser das Meer bedecken. Segne das Hauß deines Knechts Friederich, daß es ewiglich sey vor dir, denn was du seegnest, Herr! das ist geseegnet ewiglich. Hilf deinem Volk, den übrigen in Israel, und laß den Erlöser in unsern Tagen nach Zion kommen, Amen." [Es folgen die beiden Danklieder.]</t>
  </si>
  <si>
    <t xml:space="preserve">http://friedensbilder.gnm.de/sites/default/files/AB 43 14k, 3 14 1.jpg</t>
  </si>
  <si>
    <t xml:space="preserve">L'Iride di pace.</t>
  </si>
  <si>
    <t xml:space="preserve">Bologna</t>
  </si>
  <si>
    <t xml:space="preserve">Albergati Capacelli, Pirro</t>
  </si>
  <si>
    <t xml:space="preserve">Rar. Libr. Orat. 17. Jh. 62</t>
  </si>
  <si>
    <t xml:space="preserve">Regenbogen
die Taube kehrt mit einem Ölzweig zurück
Bäume: Ölbaum
Schrecken des Krieges, Kriegsgreuel
Diplomatie, Diplomat
aggressive, unfreundliche Handlungen und Beziehungen des Mars
diplomatische Verhandlungen, Konferenz
Frieden
Hydra; Ripa: Hidra
Krieg
Vertrag von Arras</t>
  </si>
  <si>
    <t xml:space="preserve">Frankreich
Großbritannien
Belgien
Senna
Thames
Rodano</t>
  </si>
  <si>
    <t xml:space="preserve">
Amor Divino
Ragion di Stato
Inganno</t>
  </si>
  <si>
    <t xml:space="preserve">Cappella del Nobile collegio Tolomei</t>
  </si>
  <si>
    <t xml:space="preserve">Oratorio</t>
  </si>
  <si>
    <t xml:space="preserve">http://friedensbilder.gnm.de/sites/default/files/L'iride di Pace.jpg</t>
  </si>
  <si>
    <t xml:space="preserve">Komarek, Vittoria
Komarek, Lodomilla</t>
  </si>
  <si>
    <t xml:space="preserve">Rospigliosi, Giulia</t>
  </si>
  <si>
    <t xml:space="preserve">Metastasio, Pietro, Pseud.
Predieri, Luca Antonio</t>
  </si>
  <si>
    <t xml:space="preserve">[Wir halten Frieden ewiglich]</t>
  </si>
  <si>
    <t xml:space="preserve">F8° 3636:1</t>
  </si>
  <si>
    <t xml:space="preserve">ewig
Friedensheld</t>
  </si>
  <si>
    <t xml:space="preserve">Königreich Ungarn</t>
  </si>
  <si>
    <t xml:space="preserve">Deutschland grünt und blüht im Friede</t>
  </si>
  <si>
    <t xml:space="preserve">Stadt Frankfurt am Main</t>
  </si>
  <si>
    <t xml:space="preserve">Mus. W 300</t>
  </si>
  <si>
    <t xml:space="preserve">Irene (Eirene)
Germania
Merkur
Horn, Trompete, Kornett, Posaune, Tuba
nicht alle barbarische Kronen [werde ich verschonen]</t>
  </si>
  <si>
    <t xml:space="preserve">Friedenssehnsucht </t>
  </si>
  <si>
    <t xml:space="preserve">6 und Chor</t>
  </si>
  <si>
    <t xml:space="preserve">Pauke in D, Violino I, II, Viola, Continuo
Nr. 12, Clarino I-III, Corno I-III, Timpani</t>
  </si>
  <si>
    <t xml:space="preserve">Oboe
Fagott
Klarinette in D
Horn in D
kleine Klarinette in F
Horn da caccia in F</t>
  </si>
  <si>
    <t xml:space="preserve">2
3</t>
  </si>
  <si>
    <t xml:space="preserve">Sopran, Alt, Tenor, Bass
Sopran
Bass
Tenor
Alt</t>
  </si>
  <si>
    <t xml:space="preserve">Coro
Germania
Irene
Mars
Die Stadt Frankfurt
Mercurius
Fatum</t>
  </si>
  <si>
    <t xml:space="preserve">Nr. 12, Duetto e Coro: Wir lachen im Herzen
Nr. 14, Aria Mars: Ich werde zwar Deutschland mit Feuer und Schwert</t>
  </si>
  <si>
    <t xml:space="preserve">6/8</t>
  </si>
  <si>
    <t xml:space="preserve">Hirschmann 1992</t>
  </si>
  <si>
    <t xml:space="preserve">S. VIII–XIV</t>
  </si>
  <si>
    <t xml:space="preserve">In welchem Maße Kantaten bzw. Serenaten Bestandteile eines umfassenden Festprogramms sind, zeigt Georg Philipp Telemanns Serenata „Deutschland grünt und blüht im Friede“, die 1716 anlässlich der Geburt des ersten Sohnes von Kaiser Karl VI. in Frankfurt im Rahmen eines Dank- und Freudenfestes aufgeführt wurde.[i]&amp;nbsp;Hier wird die Geburt des Habsburger Prinzen Leopold als eines Friedensbringers gefeiert. Zugleich jedoch sind die aktuellen Bedrohungen des Friedens durch türkische Expansionsbestrebungen omnipräsent, und Mars kündigt in seiner Arie (Nr. 14) den Kampf gegen „barbarische Kronen“ an.[ii]&amp;nbsp;Auch diese Serenata steht im Kontext eines umfangreichen Festprogramms, zu dem auch das Absingen des&amp;nbsp;Te Deum Laudamus&amp;nbsp;„mit Trompeten und Paucken darbey“ gehörte.[iii]Vielfach lassen sich die Kompositionen keinem konkreten Friedensereignis zuordnen, sondern artikulieren, wie Telemanns „Deutschland grünt und blüht im Friede“, eine grundsätzliche Friedenssehnsucht und die Bitte um künftige Friedenssicherung.&amp;nbsp;&amp;nbsp;&amp;nbsp;[i]&amp;nbsp;Frankfurter Festmusiken zur Geburt eines Kaiserlichen Prinzen 1716 II, hrsg. von Wolfgang Hirschmann, Georg Philipp Telemann, Musikalische Werke, Kassel 1992.&amp;nbsp;&amp;nbsp;[ii]&amp;nbsp;2. Teil, Allegro Assai, 9/8, von F-Dur nach d-Moll, Wut, Sechzehntel, Kontrast zum Frieden, Deklamation in Achteln.&amp;nbsp;&amp;nbsp;[iii]&amp;nbsp;Bericht von Johann Jacob Schudt,&amp;nbsp;Jüdisches Franckfurter und Prager Freuden-Fest, Frankfurt am Main 1716, in: ders.,&amp;nbsp;Jüdische Merckwürdigkeiten, 4. Teil, Frankfurt 1718, S.&amp;nbsp;130f., vgl. Hirschmann, S.&amp;nbsp;XIV.</t>
  </si>
  <si>
    <t xml:space="preserve">hier werden die potentiellen Feinde angesprochen und musikalisch durch einen Septsprung abwärts (d'-es) gekennzeichnet. --&amp;gt; Bitte im Text unterbringen, im Feld "Interpretation Person sind&amp;nbsp;ausschließlich&amp;nbsp;"Natürliche Personen" aufzunehmen, dann bitte die Feinde benennen, die angesprochen werden.</t>
  </si>
  <si>
    <t xml:space="preserve">http://friedensbilder.gnm.de/sites/default/files/01-Titelblatt.tif
http://friedensbilder.gnm.de/sites/default/files/02-Besetzung_Textbeginn.tif
http://friedensbilder.gnm.de/sites/default/files/03-O süße Friedens-Stunden.tif</t>
  </si>
  <si>
    <t xml:space="preserve">Medaille (Bankportugalöser) auf die Friedensschlüsse von Paris und Hubertusburg und das Hamburger Friedensfest, Vorderseite</t>
  </si>
  <si>
    <t xml:space="preserve">N 77/416</t>
  </si>
  <si>
    <t xml:space="preserve">Friedensaltar
Personifikation einer Stadt, Stadtpatron(in)
Stadtkrone, Mauerkrone
Rauch
Hammonia</t>
  </si>
  <si>
    <t xml:space="preserve">Friedensfest in Hamburg, 1763</t>
  </si>
  <si>
    <t xml:space="preserve">http://friedensbilder.gnm.de/sites/default/files/014b.jpg
http://friedensbilder.gnm.de/sites/default/files/014a.jpg
http://friedensbilder.gnm.de/sites/default/files/Bankportugalöser zu 10 Dukaten von 1763 - Nürnberg - Oexlein - Versaille und Hubertusburg r Künker.jpg
http://friedensbilder.gnm.de/sites/default/files/Bankportugalöser zu 10 Dukaten von 1763 - Nürnberg - Oexlein - Versaille und Hubertusburg v Künker.jpg</t>
  </si>
  <si>
    <t xml:space="preserve">Medaille (Bankportugalöser) auf die Friedensschlüsse von Paris und Hubertusburg und das Hamburger Friedensfest, Rückseite</t>
  </si>
  <si>
    <t xml:space="preserve">Janustempel
Attribute des Janus: der Kopf mit zwei Gesichtern
Säule, Pfeiler (Architektur)</t>
  </si>
  <si>
    <t xml:space="preserve">Das Friedejauchende Teutschland:</t>
  </si>
  <si>
    <t xml:space="preserve">Möller, Vincent</t>
  </si>
  <si>
    <t xml:space="preserve"> A: 380.4 Quod. (1)</t>
  </si>
  <si>
    <t xml:space="preserve">Frieden durch Gott
Friedenssehnsucht
güldner Frieden
Cornucopia, Füllhorn
Lichtmetaphorik
Ölzweig
Wettermetaphorik</t>
  </si>
  <si>
    <t xml:space="preserve">Deutschland
Vereinigte Niederlande</t>
  </si>
  <si>
    <t xml:space="preserve">Rahn 2003
van Ingen 1998</t>
  </si>
  <si>
    <t xml:space="preserve">43-57
358-360</t>
  </si>
  <si>
    <t xml:space="preserve">Das Schauspiel wird eingeleitet durch die Vorrede der Wahrheit. Damit impliziert Rist in den folgenden drei Handlungen das tatsächliche Geschehen der Jahre 1618 bis 1650 wiederzugeben. Das Personenensemble besteht aus Vertretern der drei Stände, personifizierten Ländern bzw. Regionen (bspw. die sieben Provinzen der Niederlande, Deutschland) sowie Mars und Frieden. Nach einer Beschreibung der Kriegsfolgen für die Zivilbevölkerung und der Darstellung der Friedenssehnsucht, macht auch Rist deutlich, dass der Krieg als Strafe Gottes verstanden werden muss. Er kritisiert dabei in erster Linie die Verhältnisse innerhalb der Kirche, aber auch das gesellschaftliche Verhalten allgemein. Außerdem beschreibt er den Krieg als Maschinerie, die sich hauptsächlich selbst finaziert und legitmiert. So zeichnet Rist ein Bild des Mars mit zwei Schwertern in der Hand: Religion und Freiheit. Diese beiden Argumente garantieren das Fortbestehen des Krieges bzw. die Dominanz des Kriegsgottes Mars im Reich. Zur Legitimation des Krieges werden auch die Osmanen und Tataren hinzugezogen, die jedoch im Laufe des Schauspiels von den deutschen Helden besiegt werden. Auch für Rist können all die Grausamkeiten des Krieges und sein Andauern nur durch Gott beendet werden. Gott als Friedensbringer steht auch den Gesandten bei den Verhandlungen in Osnabrück und Münster bei. Am Ende des Stücks wird der Soldat Sausewind zu einem Schäfer, Mars wird in Ketten gelegt und aus dem Land vertrieben und Deutschland und der Friede begegnen sich wieder.&amp;nbsp;</t>
  </si>
  <si>
    <t xml:space="preserve">http://diglib.hab.de/drucke/380-4-quod-1/00004.jpg</t>
  </si>
  <si>
    <t xml:space="preserve">Action De Graces Povr La Pvblication De La Paix Entre L'Angleterre Et Les Provinces Vnies.</t>
  </si>
  <si>
    <t xml:space="preserve">Gaches, Raymond</t>
  </si>
  <si>
    <t xml:space="preserve">Boreel, Willem</t>
  </si>
  <si>
    <t xml:space="preserve">Charenton-le-Pont</t>
  </si>
  <si>
    <t xml:space="preserve">Friedensschluss</t>
  </si>
  <si>
    <t xml:space="preserve">Theol. 8° 7540 YB (n.3)</t>
  </si>
  <si>
    <t xml:space="preserve">Frieden und Wohlstand; Pax et Abundantia
Zion
Diplomatie, Diplomat
Prudentia (römische Personifikation)
die Bundeslade (jüdische Religion)
Abundantia (römische Personifikation)
pax perpetua [ewiger Friede]
Auszug aus Ägypten
David stellt die Bundeslade in einem Zelt auf, bringt Gott Brandopfer dar und verteilt Brot, Fleisch und Wein an alle
Wahre Kirche vs. Falsche Kirche, Häresie oder Sektierertum, Schisma
morgens fällt das Manna auf die Erde (Exodus)</t>
  </si>
  <si>
    <t xml:space="preserve">Ferdinand III., Alba, Herzog
Mose, Biblische Person
Rahel
Aaron</t>
  </si>
  <si>
    <t xml:space="preserve">Ps 110,3
Ps 133</t>
  </si>
  <si>
    <t xml:space="preserve">Unterkunft des/der Gesandten</t>
  </si>
  <si>
    <t xml:space="preserve">http://friedensbilder.gnm.de/sites/default/files/Action_de_graces_pour_la_publication_de.jpg</t>
  </si>
  <si>
    <t xml:space="preserve">PANEGYRIQVE DE S. LOVIS.</t>
  </si>
  <si>
    <t xml:space="preserve">Longueville, Henri de
Avaux, Claude de Mesmes d'</t>
  </si>
  <si>
    <t xml:space="preserve">916373 4 Hom. 1616 (1)</t>
  </si>
  <si>
    <t xml:space="preserve">Friede und Gerechtigkeit küssen sich (cf. Ps. 85:10)
Frömmigkeit als Teil der drei theologischen Tugenden
goldenes Zeitalter
Astraea kehrt wieder auf die Erde zurück
französische Lilie
Insignien und Symbole der obersten Gewalt (Krone, Diadem, Zepter, Kugel, Siegel, Standarte, Mantel, Brustharnisch)
Christus vor Pontius Pilatus (Matthäus 27:11-26; Markus 15:2-15; Lukas 23:2-7, 23:13-25; Johannes 18:28 - 19:16)
das Haupt Christi mit der Dornenkrone
die Passion Christi</t>
  </si>
  <si>
    <t xml:space="preserve">Louis VIII., France, Roi
Blanche, France, Reine
Ludwig XIV., Frankreich, König</t>
  </si>
  <si>
    <t xml:space="preserve">Caesar, Gaius Iulius
Konstantin I., Römisches Reich, Kaiser
Theodosius I., Römisches Reich, Kaiser
Alexander III., Makedonien, König</t>
  </si>
  <si>
    <t xml:space="preserve">Gen 49
Act 4
Lk 1
Joh 7
Weish 6
Cic. off. 1, 3
I Reg 5,5
Ps 49
Matthäus Paris: Liber Additamentorum, S. 166
Mt 16</t>
  </si>
  <si>
    <t xml:space="preserve">Joh 18</t>
  </si>
  <si>
    <t xml:space="preserve">Klosterkirche der Franziskaner</t>
  </si>
  <si>
    <t xml:space="preserve">http://friedensbilder.gnm.de/sites/default/files/1505490658bsb10365450.jpg</t>
  </si>
  <si>
    <t xml:space="preserve">Danck-Predigt Vor den beschlossenen Nimwegischen frieden.</t>
  </si>
  <si>
    <t xml:space="preserve">Spener, Philipp Jakob</t>
  </si>
  <si>
    <t xml:space="preserve">Theol.ev.asc.472,misc.2, 1</t>
  </si>
  <si>
    <t xml:space="preserve">Frieden durch Gott
Schrecken des Krieges, Kriegsgreuel
Nichtübereinstimmung, Zwietracht; Ripa: Discordia
die Steinigung des Stephanus; die Zeugen legen ihre Kleider zu Füßen des Saulus nieder
pax perpetua [ewiger Friede]
Wohltätigkeit, Nächstenliebe; Ripa: Beneficio, Benevolenza o Affettione
die Jünger werden von Saulus (Paulus) verfolgt
die Geschichte von der Bekehrung des Paulus (Apostelgeschichte 9:1-18)
Philippus predigt (in Samaria) (Apostelgeschichte 8:4-25)</t>
  </si>
  <si>
    <t xml:space="preserve">Röm 12,11
I Petr 3,11
Röm 16,20
I Thess 5,23
Tert. de fug. 14,3
Cypr. Epist. 22
I Kor,3
I Thess 5,3</t>
  </si>
  <si>
    <t xml:space="preserve">Act IX, 31</t>
  </si>
  <si>
    <t xml:space="preserve">Freie Reichsstadt Frankfurt</t>
  </si>
  <si>
    <t xml:space="preserve">http://friedensbilder.gnm.de/sites/default/files/00000359.tif.jpg</t>
  </si>
  <si>
    <t xml:space="preserve">Unsterblicher Nachruhm. Serenata auf den Tod Augusts des Starken</t>
  </si>
  <si>
    <t xml:space="preserve">P.o.germ. 1558 a-5/6 (3)</t>
  </si>
  <si>
    <t xml:space="preserve">Weisheit; Ripa: Sapienza, Sapienza humana, Sapienza vera
Kurfürstentum Sachsen
Zeit
</t>
  </si>
  <si>
    <t xml:space="preserve">Flöte
Chalumeau</t>
  </si>
  <si>
    <t xml:space="preserve">Sopran
Tenor
Bass</t>
  </si>
  <si>
    <t xml:space="preserve">Sachsen
Majestät
Weisheit
Zeit
Tapferkeit
Großmut</t>
  </si>
  <si>
    <t xml:space="preserve">3 Arien, 1 Duett
2 Arien, 1 Duett, 1 Ensemble
2 Arien, 1 Ensemble
2 Arien
1 Arie, 1 Ensemble</t>
  </si>
  <si>
    <t xml:space="preserve">20a, Des Friedens holde Stille
Das Schwirren der metzelnden Säbel </t>
  </si>
  <si>
    <t xml:space="preserve">F-Dur
D-Dur</t>
  </si>
  <si>
    <t xml:space="preserve">Schäfermäßig</t>
  </si>
  <si>
    <t xml:space="preserve">Reipsch 2007b</t>
  </si>
  <si>
    <t xml:space="preserve">S. XX</t>
  </si>
  <si>
    <t xml:space="preserve">Die friedliche Stille ist hier Bestandteil eines pastoralen Ambientes, das als Idealzustand den idealen Herrscher umgibt und im Blick auf den verstorbenen Kurfürsten auch die ihn nunmehr umfassende „ewige Stille“ impliziert.Alles ist hier, der Verherrlichung des Herrschers entsprechend, groß dimensioniert, die 5-teilige Arie, die Besetzung mit Pauken und Trompeten, die Besonderheit der Instrumentierung dieser Arie mit 2 Chalumeau, die in dieser Serenata sonst an keiner anderen Stelle eingesetzt werden.Erstmals in diesem Werk werden hier Flauto traverso und Chalumeau zusammen eingesetzt, in der typischen Pastorale-Tonart F-Dur, in Terzparallelen, 6/8.Kontrastiert wird diese antik-römisch inspirierte Friedensvision, wie häufig bei Telemann, durch die vorausgehende Aria der Tapferkeit, Das Schwirren der metzelnden Säbel überschrieben, die auch in der Musik die kämpferische Tapferkeit des Herrschers spiegelt (D-Dur, Tromba I, II, III, Timpani, Streicher und Basso continuo, mit repetierenden 16tel und 32tel-Ketten).</t>
  </si>
  <si>
    <t xml:space="preserve">http://friedensbilder.gnm.de/sites/default/files/bsb10122846_00198_0.jpg
http://friedensbilder.gnm.de/sites/default/files/bsb10122846_00205.jpg
http://friedensbilder.gnm.de/sites/default/files/bsb10122846_00206.jpg
http://friedensbilder.gnm.de/sites/default/files/bsb10122846_00207.jpg
http://friedensbilder.gnm.de/sites/default/files/bsb10122846_00208.jpg</t>
  </si>
  <si>
    <t xml:space="preserve">SECTIO III. In sich begreiffend Die Friedens-Fäll.</t>
  </si>
  <si>
    <t xml:space="preserve">158.3 Theol. (1)</t>
  </si>
  <si>
    <t xml:space="preserve">Schrecken des Krieges, Kriegsgreuel
Pest
barmherzige Werke</t>
  </si>
  <si>
    <t xml:space="preserve">Dan 11,34</t>
  </si>
  <si>
    <t xml:space="preserve">achter Sonntag nach Trinitatis</t>
  </si>
  <si>
    <t xml:space="preserve">Frewden-Fest / über dem allgemeinen Reichs-Frieden / mit Ankünden / Singen / Betten / Predigen / Loben und Dancken / den 11. Tag Augusti dises hinlauffenden 1650. Jahrs zu Eßlingen gehalten.</t>
  </si>
  <si>
    <t xml:space="preserve">158.3 Theol. (2)</t>
  </si>
  <si>
    <t xml:space="preserve">die Philister werden von den Israeliten besiegt
die Schlacht der Makkabäer gegen Antiochus V. Eupator (1 Makkabäer 6:28-47)
die Schlacht der Makabäer gegen König Demetrius II. Nikator von Syrien im Tal von Asor (1 Makkabäer 11:67-74)</t>
  </si>
  <si>
    <t xml:space="preserve">I Makk 14,11</t>
  </si>
  <si>
    <t xml:space="preserve">Charisterion Altenhoffiense Das ist Altenhöffische Lob- und Danck-Fests Predigt /</t>
  </si>
  <si>
    <t xml:space="preserve">Weissenberger, Johann Sebastian
Zscheiper, Georg
Köpping, Bartholomäus</t>
  </si>
  <si>
    <t xml:space="preserve">Lindener, Martin
Olearius, Johann Gottfried</t>
  </si>
  <si>
    <t xml:space="preserve">Hist.Sax.H.102,12</t>
  </si>
  <si>
    <t xml:space="preserve">Nun lob, meine Seel, den Herren </t>
  </si>
  <si>
    <t xml:space="preserve">Nr. 289</t>
  </si>
  <si>
    <t xml:space="preserve">All Ehr und Lob soll Gottes sein</t>
  </si>
  <si>
    <t xml:space="preserve">Ameln 1987/88</t>
  </si>
  <si>
    <t xml:space="preserve">Ps 68, 20f</t>
  </si>
  <si>
    <t xml:space="preserve">Altenhof (Leisnig)</t>
  </si>
  <si>
    <t xml:space="preserve">http://friedensbilder.gnm.de/sites/default/files/Hist.Sax_.H.102,12.pdf</t>
  </si>
  <si>
    <t xml:space="preserve">Christliche Danck- und Trost-Predigt/ Nach glücklicher Eroberung der Statt Augspurg/ Bey Volckreicher Versamblung/ von Hohen und Nidrigen STandes Personen/ Inn der PfarrKirchen daselbst/ zu Sanct Anna genandt/ Am 14. Tage Aprilis, Anno 1632.</t>
  </si>
  <si>
    <t xml:space="preserve">Fabricius, Jacob</t>
  </si>
  <si>
    <t xml:space="preserve">Rat der Stadt Augsburg
Stadtpfleger der Stadt Augsburg
Bürgermeister der Stadt Augsburg
Kirchenpfleger der evangelischen Kirchen in Augsburg</t>
  </si>
  <si>
    <t xml:space="preserve">AB 154791 (5)</t>
  </si>
  <si>
    <t xml:space="preserve">Eroberung der Stadt Augsburg durch Gustav II. Adolf</t>
  </si>
  <si>
    <t xml:space="preserve">II Chr,20</t>
  </si>
  <si>
    <t xml:space="preserve">Freie Reichsstadt Augsburg</t>
  </si>
  <si>
    <t xml:space="preserve">St. Anna</t>
  </si>
  <si>
    <t xml:space="preserve">http://friedensbilder.gnm.de/sites/default/files/a8d8c0f9-3a72-4d7a-a77c-37d1ef00005e.png</t>
  </si>
  <si>
    <t xml:space="preserve">A sermon preached before the King at Whitehall, on the second of December, 1697</t>
  </si>
  <si>
    <t xml:space="preserve">Burnet, Gilbert</t>
  </si>
  <si>
    <t xml:space="preserve">219061 (anal.)</t>
  </si>
  <si>
    <t xml:space="preserve">Salomo und die Königin von Saba (1 Könige 10:1-3; 2 Chronik 9:1-9)</t>
  </si>
  <si>
    <t xml:space="preserve">2Chron 9,8</t>
  </si>
  <si>
    <t xml:space="preserve">Whitehall chapel</t>
  </si>
  <si>
    <t xml:space="preserve">Predigt am 2.12.1697 am Danktag für den Frieden von Rijswijk vom 20.09.1697 über den Text 2. Chronik 9,8, dem Lobpreis der Königin von Saba auf Salomon. Der Text wird unmittelbar (und in einer Marginalie explizit ausgesprochen) auf Wilhelm III. von Oranien als neuem Salomon Englands ausgedeutet. (S. 3-5). Seine Abstammung von Wilhelm von Oranien und Gaspard de Coligny wird dazu herangezogen, ihm die gleichen Fähigkeiten und die gleiche Standhaftigkeit zuzusprechen, seine Erfolge im Krieg gegen Frankreich werden denen der Römer in der Schlacht von Cannae gleichgesetzt. (S. 7). Nach so harten Kämpfen und schweren Verlusten feiern England und der Großteil von Europa einen Frieden, den er gebracht hat (S. 9). Gottes Unterstützung für Wilhelm wurde aus den günstigen Winden deutlich, die ihn begleiteten und eine Invasion Englands verhinderten (S. 9-10). Nach diesem Frieden haben wir keine Feinde mehr, sondern nur noch Nachbarn. (S. 10) Trotz der Verluste des Kriegs hat England viel weniger Not erlitten als seine Nachbarn, ein Zeichen der göttlichen Bevorzugung seiner Herrschaft (10-11). Freiheit blieb auch in schweren Zeiten und trotz der Machenschaften der Verräter von Religion und Land erhalten. Er hat seine Gegner zum Frieden mit ihm gebracht. Und während der größere Teil Europas ihm seine Wiederherstellung verdankt, nennt ihn der Rest nun, was er wirklich ist, den rechtmäßigen König dieses Königreichs (12-13).&amp;nbsp;</t>
  </si>
  <si>
    <t xml:space="preserve">Danklied ueber den rühmlichen Sieg</t>
  </si>
  <si>
    <t xml:space="preserve">AB 43 14/k, 3 (14) (2)</t>
  </si>
  <si>
    <t xml:space="preserve">Barmherzigkeit
Dankbarkeit; Ripa: Gratitudine, Memoria grata de beneficii ricevuti</t>
  </si>
  <si>
    <t xml:space="preserve">Ich will mich mit dem Herrn erfreuen</t>
  </si>
  <si>
    <t xml:space="preserve">II Chr 20,20–26</t>
  </si>
  <si>
    <t xml:space="preserve">Synagoge</t>
  </si>
  <si>
    <t xml:space="preserve">http://friedensbilder.gnm.de/sites/default/files/AB 43 14k 3 (14) (2).pdf</t>
  </si>
  <si>
    <t xml:space="preserve">Danklied ueber den herrlichen und glorreichen Sieg</t>
  </si>
  <si>
    <t xml:space="preserve">AB 43 14/k, 3 (14) (3)</t>
  </si>
  <si>
    <t xml:space="preserve">I Chr 23,9</t>
  </si>
  <si>
    <t xml:space="preserve">Mein Gott! mein Schöpfer, der Gesänge giebt</t>
  </si>
  <si>
    <t xml:space="preserve">http://friedensbilder.gnm.de/sites/default/files/AB 43 14k 3 (14) (3).pdf</t>
  </si>
  <si>
    <t xml:space="preserve">Holder Friede, heilger Glaube</t>
  </si>
  <si>
    <t xml:space="preserve">111-1, Senat, Cl. VII Lit. Ha Nr. 4</t>
  </si>
  <si>
    <t xml:space="preserve">Andacht, Frömmigkeit; Ripa: Divotione
Geschichte</t>
  </si>
  <si>
    <t xml:space="preserve">Bass-Barition
Sopran
Bass
Tenor</t>
  </si>
  <si>
    <t xml:space="preserve">Religion
Friede
Geschichte
Andacht</t>
  </si>
  <si>
    <t xml:space="preserve">2 Arien und 1 Duett
1 Arie</t>
  </si>
  <si>
    <t xml:space="preserve">20. Der Friede, So hart bei den Klippen</t>
  </si>
  <si>
    <t xml:space="preserve">Trotzig</t>
  </si>
  <si>
    <t xml:space="preserve">Kirche, St. Petri</t>
  </si>
  <si>
    <t xml:space="preserve">Gymnasium</t>
  </si>
  <si>
    <t xml:space="preserve">Oratorium</t>
  </si>
  <si>
    <t xml:space="preserve">http://friedensbilder.gnm.de/sites/default/files/B_Bc-1111-0003.jpg
http://friedensbilder.gnm.de/sites/default/files/B_Bc-1111-0005_0.jpg
http://friedensbilder.gnm.de/sites/default/files/B_Bc-1111-0006.jpg
http://friedensbilder.gnm.de/sites/default/files/B_Bc-1111-0007_0.jpg
http://friedensbilder.gnm.de/sites/default/files/B_Bc-1111-0081_0.jpg
http://friedensbilder.gnm.de/sites/default/files/B_Bc-1111-0082_0.jpg
http://friedensbilder.gnm.de/sites/default/files/B_Bc-1111-0083_0.jpg
http://friedensbilder.gnm.de/sites/default/files/B_Bc-1111-0091.jpg
http://friedensbilder.gnm.de/sites/default/files/B_Bc-1111-0092.jpg
http://friedensbilder.gnm.de/sites/default/files/B_Bc-1111-0093.jpg
http://friedensbilder.gnm.de/sites/default/files/Telemann_Holder Friede_Wolfgang Renz_Titelblatt.png
entity:node/4
entity:node/5
entity:node/6
entity:node/7</t>
  </si>
  <si>
    <t xml:space="preserve">Da pacem, domine.</t>
  </si>
  <si>
    <t xml:space="preserve">Mühlhausen</t>
  </si>
  <si>
    <t xml:space="preserve">Kurfürstentag</t>
  </si>
  <si>
    <t xml:space="preserve">Schütz, Heinrich</t>
  </si>
  <si>
    <t xml:space="preserve">SWV 465</t>
  </si>
  <si>
    <t xml:space="preserve">Janustempel</t>
  </si>
  <si>
    <t xml:space="preserve">
Georg Friedrich, Mainz, Erzbischof</t>
  </si>
  <si>
    <t xml:space="preserve">Kurfürstentag Mühlhausen</t>
  </si>
  <si>
    <t xml:space="preserve">fünfstimmiger Chor und vierstimmiger Chor</t>
  </si>
  <si>
    <t xml:space="preserve">Alt
Tenor
Bass
Sopran 1
Sopran 2</t>
  </si>
  <si>
    <t xml:space="preserve">Hanheide 2008b
Breig 1985
Bittinger 1971
Moser 2000</t>
  </si>
  <si>
    <t xml:space="preserve">S. 31
S. 375–404
S. 75–103
S. 278–285</t>
  </si>
  <si>
    <t xml:space="preserve">Auch das Motiv des Janus-Tempels ist in dieser Komposition präsent, wenn die lateinische Vorrede zur Komposition auf der Innenseite der Handschrift (Besitzerin vor dem Zweiten Weltkrieg: Universitäts-Bibliothek Königsberg; seitdem verloren) betont, „dass diese [Siebenmänner] mit Unterstützung und Hilfe des höchsten und ewigen Gottes, nachdem der Janustempel fest verschlossen ist, die Altäre des Friedens und der Freiheit im kaiserlichen Mühlhausen errichten und festigen mögen“.
1. ChorDa pacem, Domine,in diebus nostris,quia non est alius,qui pugnet pro nobis,nisi tu, Deus noster.&amp;nbsp;2. ChorVivat Moguntinus,vivat Trevirensis,vivat Coloniensis,vivant tria fundamina pacis;vivat Ferdinandus, Caesar invictissimus.&amp;nbsp;Vivat Saxo,vivat Bavarus,vivat Brandenburgicus,vivant tria tutamina pacis;vivat Ferdinandus, Caesar invictissimus.&amp;nbsp;Vivat Moguntinus,vivat Trevirensis,vivat Coloniensis,vivat Saxo,vivat Bavarus,vivat Brandenburgicus,vivat Ferdinandus, Caesar invictissimus.</t>
  </si>
  <si>
    <t xml:space="preserve">http://friedensbilder.gnm.de/sites/default/files/3413_002.jpg
http://friedensbilder.gnm.de/sites/default/files/3414_002.jpg
http://friedensbilder.gnm.de/sites/default/files/3415_002.jpg
http://friedensbilder.gnm.de/sites/default/files/3416_002.jpg</t>
  </si>
  <si>
    <t xml:space="preserve">Bäume: Ölbaum
Friedensfürst
teurer Frieden
Bäume: Palme
Ruhe
Kaiserlicher Adler</t>
  </si>
  <si>
    <t xml:space="preserve">Innozenz X., Papst
Jesus Christus
Karl IV., Lothringen, Herzog
Rákóczi, Georg II., Siebenbürgen, Fürst
Anselm Casimir, Mainz, Erzbischof
Oxenstierna, Axel
Oranje-Nassau, Frederik Hendrik van
Wilhelm V., Hessen-Kassel, Landgraf
Friedrich Wilhelm, Brandenburg, Kurfürst
Ludwig XIV., Frankreich, König
Maximilian I., Bayern, Kurfürst</t>
  </si>
  <si>
    <t xml:space="preserve">Frankreich
Italien
England
Paris
Böhmen
Republik der Vereinigten Niederlande
Magdeburg
Schweden
Österreich</t>
  </si>
  <si>
    <t xml:space="preserve">gerechter Friede</t>
  </si>
  <si>
    <t xml:space="preserve">Das Opfer Zions an dem Gedächtnißtage seines Friedens.</t>
  </si>
  <si>
    <t xml:space="preserve">Jubiläum</t>
  </si>
  <si>
    <t xml:space="preserve">Mylius, Ernst Friedrich</t>
  </si>
  <si>
    <t xml:space="preserve">DD90 A 33219 (9)</t>
  </si>
  <si>
    <t xml:space="preserve">Zerbrochene Waffen/ Waffen am Boden
Frieden und Wohlstand; Pax et Abundantia
Ruhe; Ripa: Quiete
Friedensfürst
Segnungen des Friedens
Friedenstempel
Jerusalems Mauern werden repariert und mit Türmen verstärkt
Dankopfer
pax perpetua [ewiger Friede]
Auszug aus Ägypten
Tieropfer in der jüdischen Religion
Davids Krieg gegen die Ammoniter (2 Samuel 10, 12:26-31; 1 Chronik 19-20:3)
Salomos Tempel wird geweiht
Salomos Weisheit
das Tempelweihfest und seine Opferungen</t>
  </si>
  <si>
    <t xml:space="preserve">Säkularfeier auf den Westfälischen Frieden in Hamburg
Zweiter Aachener Frieden</t>
  </si>
  <si>
    <t xml:space="preserve">Mal 1,11
1 Petr 2,5
Mk 12,33
Ps 51,20
I Reg 5,3
II Sam 12,24
II Chr 5,12</t>
  </si>
  <si>
    <t xml:space="preserve">Pfarrkirche St. Petri, Hamburg</t>
  </si>
  <si>
    <t xml:space="preserve">http://friedensbilder.gnm.de/sites/default/files/DD90 A 33219 (9).pdf</t>
  </si>
  <si>
    <t xml:space="preserve">Le Temple de la Paix. Ballet Royalle en musique</t>
  </si>
  <si>
    <t xml:space="preserve">Dep. Musique, VM2-90</t>
  </si>
  <si>
    <t xml:space="preserve">Hofballett</t>
  </si>
  <si>
    <t xml:space="preserve">http://friedensbilder.gnm.de/sites/default/files/Le_Temple_de_la_paix_[...]Lully_Jean-Baptiste_btv1b10544733w.jpeg</t>
  </si>
  <si>
    <t xml:space="preserve">Jubilate Deo</t>
  </si>
  <si>
    <t xml:space="preserve">Rés F.1110 (2)</t>
  </si>
  <si>
    <t xml:space="preserve">Pax (römische Personifikation)
Frieden und Wohlstand; Pax et Abundantia
Friedensfolgen
Gerechtigkeit und Friede werden sich küssen (Buch der Psalmen)
Freude, Genuß, Vergnügen; Ripa: Allegrezza, Allegrezza da le medaglie, Allegrezza, letitia e giubilo, Diletto, Piacere, Piacere honesto
Freude (Gaudium) als eine der sieben Gaben der Seele
Friedensbotschaft </t>
  </si>
  <si>
    <t xml:space="preserve">Klosterkirche Notre Dame de la Mercy</t>
  </si>
  <si>
    <t xml:space="preserve">Louvre, Grand-Chapelle</t>
  </si>
  <si>
    <t xml:space="preserve">Friedenspredigt zur Erinnerung des 1648. zu Osnabrück geschlossenen Friedens,</t>
  </si>
  <si>
    <t xml:space="preserve">Stemler, Johann Christian</t>
  </si>
  <si>
    <t xml:space="preserve">Friedrich III., Sachsen-Gotha-Altenburg, Herzog</t>
  </si>
  <si>
    <t xml:space="preserve">Theol.ev.asc.490 (1)</t>
  </si>
  <si>
    <t xml:space="preserve">Zerbrochene Waffen/ Waffen am Boden
Frieden und Wohlstand; Pax et Abundantia
Ruhe; Ripa: Quiete
güldner Frieden
edler Frieden
Segnungen des Friedens
Schrecken des Krieges, Kriegsgreuel
Michas Prophezeiung vom Frieden: jeder Mann sitzt unter seiner Weinrebe und seinem Feigenbaum (Micha 4:4)
Magdeburger Tyrannei
Hochzeitsfeier, Hochzeitsmahl
säen</t>
  </si>
  <si>
    <t xml:space="preserve">Friede von Osnabrück (Oktober 1648)
Säkularfeier auf den Westfälischen Frieden in Hamburg
Zweiter Aachener Frieden</t>
  </si>
  <si>
    <t xml:space="preserve">Ps 74,4
Ps 46,10</t>
  </si>
  <si>
    <t xml:space="preserve">Mt 22,1–14</t>
  </si>
  <si>
    <t xml:space="preserve">zwanzigster Sonntag nach Trinitatis</t>
  </si>
  <si>
    <t xml:space="preserve">Herzogtum Sachsen-Gotha-Altenburg </t>
  </si>
  <si>
    <t xml:space="preserve">Schlosskirche St. Georg, Altenburg</t>
  </si>
  <si>
    <t xml:space="preserve">http://friedensbilder.gnm.de/sites/default/files/00000087.tif.jpg</t>
  </si>
  <si>
    <t xml:space="preserve">Encomium Pacis,</t>
  </si>
  <si>
    <t xml:space="preserve">Hist 8° 01392-1393 (23)</t>
  </si>
  <si>
    <t xml:space="preserve">Pax Christi
Pax Mundi</t>
  </si>
  <si>
    <t xml:space="preserve">Lobrede</t>
  </si>
  <si>
    <t xml:space="preserve">http://friedensbilder.gnm.de/sites/default/files/15e56373b98-3.jpg</t>
  </si>
  <si>
    <t xml:space="preserve">La pace fra le discordie</t>
  </si>
  <si>
    <t xml:space="preserve">Querini, Giulio Cesare Maria</t>
  </si>
  <si>
    <t xml:space="preserve">Poggi, Gioseppe Francesco Maria</t>
  </si>
  <si>
    <t xml:space="preserve">Foligno</t>
  </si>
  <si>
    <t xml:space="preserve">8. 55.D.10.7</t>
  </si>
  <si>
    <t xml:space="preserve">Friedensfolgen
Kriegsfolgen
Vereinbarung, Übereinkunft, Abkommen; Ripa: Concordia, Concordia insuperabile, Concordia militare, Concordia di Pace, Unione civile
Nichtübereinstimmung, Zwietracht; Ripa: Discordia
Frieden
Horn, Trompete, Kornett, Posaune, Tuba
Aurora
Lyra, Leier, Zither, Psalterium
Philippus Benitius von Florenz, Generalprior des Servitenordens; mögliche Attribute: Buch, Kreuz, Lilie;Tiara zu seinen Füßen
die Jungfrau Maria
Heilige Pellegrino</t>
  </si>
  <si>
    <t xml:space="preserve">Neunjähriger Krieg</t>
  </si>
  <si>
    <t xml:space="preserve">Pace
Discordia
Beata Vergine
Beato Pellegrino
San Filippo Benizi</t>
  </si>
  <si>
    <t xml:space="preserve">Der Altar des Friedens / Welcher aus dem Buch der Richter / Cap. VI, 2 4. An dem den 14. Junii 1713. in ganz Holland celebrirten Friedens-Feste / Wegen des zwischen der Krone Frankreich / Und Denen Herren General-Staaten / Der vereinigten Niederlande / Zu Utrecht den 12. April 1713. geschlossenen Friedens /</t>
  </si>
  <si>
    <t xml:space="preserve">Meuschen, Johann Gerhard</t>
  </si>
  <si>
    <t xml:space="preserve">DD97 A 168</t>
  </si>
  <si>
    <t xml:space="preserve">Unterzeichnung eines Friedensvertrags; Friedensschluß
Janustempel
Dankopfer
Josua errichtet auf dem Berg Ebal einen Altar
Gideon errichtet Gott einen Altar
der Engel des Herrn, der unter einer Eiche sitzt, erscheint Gideon, der dabei in der Regel Weizen drischt
der Altar in der jüdischen Religion
der Altar in der ägyptischen Religion
der Altar in der griechischen Religion
der Altar Baals wird von Gideon zerstört (Richter 6:25-32)</t>
  </si>
  <si>
    <t xml:space="preserve">Gedenktag anlässlich des Friedens von Utrecht</t>
  </si>
  <si>
    <t xml:space="preserve">Jos 24,1-26
Suet. Vesp. 8,9
Plut. Cim. 13,5
Jos. bell. iud. 7,24
Ex 27,1</t>
  </si>
  <si>
    <t xml:space="preserve">Lutherische Kirche, Den Haag</t>
  </si>
  <si>
    <t xml:space="preserve">S. 4-5 Erläuterungen über Dankesfeiern, Dankopfer und Friedenstempel mit Belegen aus der antiken Literatur!z.B. Plutarch, Bioi paralleloi, Kimon 13,5: "Überdies sollen die Athener deshalb einen Altar des Friedens errichtet, und dem Kallias, der dabey als Gesandter war gebraucht worden, besondere Ehre erwiesen haben."http://reader.digitale-sammlungen.de/de/fs1/object/display/bsb10237850_00044.html</t>
  </si>
  <si>
    <t xml:space="preserve">http://friedensbilder.gnm.de/sites/default/files/DD97 A 168.jpg</t>
  </si>
  <si>
    <t xml:space="preserve">Friede über den Israel Gottes bey Anlaß des zweyten Jubel- und Dank-Festes,</t>
  </si>
  <si>
    <t xml:space="preserve">Erlangen</t>
  </si>
  <si>
    <t xml:space="preserve">Meister, Johann Heinrich</t>
  </si>
  <si>
    <t xml:space="preserve">H00/4 THL-(XVIIII 100)-25</t>
  </si>
  <si>
    <t xml:space="preserve">Confessio Augustana, Augsburger Konfession
Frieden durch Gott
Vereinbarung, Übereinkunft, Abkommen; Ripa: Concordia, Concordia insuperabile, Concordia militare, Concordia di Pace, Unione civile
Friedensfürst
Wahlkapitulation (Capitulatio Caesarea)
Barmherzigkeit
pax perpetua [ewiger Friede]
verfolgte Gläubige, die sich verstecken; z.B. Hugenotten, Pilgerväter
das Neue Testament, der Neue Bund, Ripa: Legge nuova
die Beschneidung des Christuskindes durch den Priester im Tempel (Lukas 2:21)</t>
  </si>
  <si>
    <t xml:space="preserve">Zweihundertjahrfeier anlässlich des Augsburger Religionsfriedens, Erlangen</t>
  </si>
  <si>
    <t xml:space="preserve">Jer 29,1–6
Jes 9,5</t>
  </si>
  <si>
    <t xml:space="preserve">Gal 6,16</t>
  </si>
  <si>
    <t xml:space="preserve">Fürstentum Bayreuth</t>
  </si>
  <si>
    <t xml:space="preserve">Hugenottenkirche, Erlangen</t>
  </si>
  <si>
    <t xml:space="preserve">http://friedensbilder.gnm.de/sites/default/files/H004 THL-(XVIIII 100)-25.pdf</t>
  </si>
  <si>
    <t xml:space="preserve">Il consiglio degli Dei.</t>
  </si>
  <si>
    <t xml:space="preserve">Abati, Antonio</t>
  </si>
  <si>
    <t xml:space="preserve">Mazarin, Jules</t>
  </si>
  <si>
    <t xml:space="preserve">Rar. Libr. Op. 17. Jh. 105</t>
  </si>
  <si>
    <t xml:space="preserve">Pax (römische Personifikation)
Jupiter als König des Himmels
Mars
Pluto als König der Unterwelt
Bellona (Enyo)
Ceres als Schutzgottheit des Ackerbaus
Neptun als Beherrscher der Meere
Diplomatie, Diplomat
diplomatische Verhandlungen, Konferenz
Saturn
Febo
die Götter in der klassischen Mythologie
Hermes Logios, Merkur als Gott der Beredsamkeit bzw. Eloquenz
Venus Caelestis</t>
  </si>
  <si>
    <t xml:space="preserve">Pyrenäen
Seine</t>
  </si>
  <si>
    <t xml:space="preserve">Opera</t>
  </si>
  <si>
    <t xml:space="preserve">http://friedensbilder.gnm.de/sites/default/files/bsb00043913_00007a.jpg
http://friedensbilder.gnm.de/sites/default/files/bsb00043913_00007.jpg</t>
  </si>
  <si>
    <t xml:space="preserve">Christliche Danck-Predigt Bey dem/ auf Gott-seelige anordnung / eines Ehrsamen Raths und Löblichen Magistrats/ dero / deß Heyl: Röm: Reichs freyen Staat Straßburg/ den 30. Julij dieses 1650. Jahrs/ hochfeyerlich begangenen Frewdenfest.</t>
  </si>
  <si>
    <t xml:space="preserve">Schmidt, Johann</t>
  </si>
  <si>
    <t xml:space="preserve">Mencker, Johann</t>
  </si>
  <si>
    <t xml:space="preserve">A: 145.4 Theol. (3)</t>
  </si>
  <si>
    <t xml:space="preserve">Ps 116,16-18</t>
  </si>
  <si>
    <t xml:space="preserve">freie Reichsstadt Straßburg</t>
  </si>
  <si>
    <t xml:space="preserve">http://friedensbilder.gnm.de/sites/default/files/A 145.4 Theol. (3).pdf</t>
  </si>
  <si>
    <t xml:space="preserve">Christliche Friedens-Danck-Predigt/ Auß der Ersten Epistel S. Pauli an die Thessal. im Fünfften Capitel/ vers. 3, 4, 5, 6.</t>
  </si>
  <si>
    <t xml:space="preserve">Dannhauer, Johann Conrad</t>
  </si>
  <si>
    <t xml:space="preserve">A: 145.4 Theol. (5)</t>
  </si>
  <si>
    <t xml:space="preserve">I Thess 5,3–6</t>
  </si>
  <si>
    <t xml:space="preserve">Liebfrauenmünster, Straßburg</t>
  </si>
  <si>
    <t xml:space="preserve">http://friedensbilder.gnm.de/sites/default/files/A 145.4 Theol. (5).pdf</t>
  </si>
  <si>
    <t xml:space="preserve">Christliche Friedens-Predigt So bey dem In Chur-Sächsischen Landen gnädigst angeordneten Friedens-Dank-Feste</t>
  </si>
  <si>
    <t xml:space="preserve">Meißen</t>
  </si>
  <si>
    <t xml:space="preserve">Hesse, Carl Friedrich</t>
  </si>
  <si>
    <t xml:space="preserve">Hist.Sax.C.1100</t>
  </si>
  <si>
    <t xml:space="preserve">Montag nach Judica</t>
  </si>
  <si>
    <t xml:space="preserve">St. Afra, Meißen</t>
  </si>
  <si>
    <t xml:space="preserve">http://friedensbilder.gnm.de/sites/default/files/Hist.Sax_.C.1100.pdf</t>
  </si>
  <si>
    <t xml:space="preserve">Christliche Friedens-Predigt/ bey Dem angestelleten herrlichen und seligen Freuden- Danck- und Beth-Fest/ gehalten zu Waldenburg/ am Tage Claren/ Des höchst gewünschten Friedens-Jahres 1650.</t>
  </si>
  <si>
    <t xml:space="preserve">Voigt, Georg</t>
  </si>
  <si>
    <t xml:space="preserve">Schönburg, Georg Ernst von
Schönburg-Hartenstein, Otto Albrecht von
Schönburg, Veit VI.</t>
  </si>
  <si>
    <t xml:space="preserve">Bürgermeister und Rat der Stadt Zwickau</t>
  </si>
  <si>
    <t xml:space="preserve">Zwickau</t>
  </si>
  <si>
    <t xml:space="preserve">Hist.Germ.C.584,48</t>
  </si>
  <si>
    <t xml:space="preserve">Fest der Hl. Klara von Assisi</t>
  </si>
  <si>
    <t xml:space="preserve">Waldenburg (Sachsen)</t>
  </si>
  <si>
    <t xml:space="preserve">Biographien zu den Widmungsempfängern:http://saebi.isgv.de/biografie/Georg_Ernst,_Herr_von_Sch%C3%B6nburg_(1601-1664)http://saebi.isgv.de/biografie/Otto_Albert,_Herr_von_Sch%C3%B6nburg_(1601-1681)Artikel Veit VI. in Bearbeitung (Stand 06.02.2018)</t>
  </si>
  <si>
    <t xml:space="preserve">http://friedensbilder.gnm.de/sites/default/files/Hist.Germ_.C.584,48.pdf</t>
  </si>
  <si>
    <t xml:space="preserve">Chur-Fürstlich-Sächsische Friedens-Predigt / auf Gnädigste Anordnung ... / H. Johann Georgen Des Andern/ Herztogen zu Sachsen...etc.</t>
  </si>
  <si>
    <t xml:space="preserve">Trommer, David</t>
  </si>
  <si>
    <t xml:space="preserve">
</t>
  </si>
  <si>
    <t xml:space="preserve">Verleger
Verfasser</t>
  </si>
  <si>
    <t xml:space="preserve">Hist.Sax.C.1005</t>
  </si>
  <si>
    <t xml:space="preserve">die Taube kehrt mit einem Ölzweig zurück
Ölzweig
Segnungen des Friedens
pax optima rerum [der Frieden ist das höchste Gut]
Postreiter / Kurier als Überbringer der Friedensbotschaft
Minerva im Wettkampf mit Neptun um Athen: Minerva erschafft den Ölbaum, Neptun mit einem Stoß seines Dreizacks eine Quelle</t>
  </si>
  <si>
    <t xml:space="preserve">Beyern</t>
  </si>
  <si>
    <t xml:space="preserve">http://friedensbilder.gnm.de/sites/default/files/00000009.tif.large_.jpg</t>
  </si>
  <si>
    <t xml:space="preserve">Joh. Sebast. Mitternachts...Krieges- und Friedens-Predigt.</t>
  </si>
  <si>
    <t xml:space="preserve">Mitternacht, Johann Sebastian</t>
  </si>
  <si>
    <t xml:space="preserve">4 CONC FUN II, 97 (1)</t>
  </si>
  <si>
    <t xml:space="preserve">Dankfest in Gera</t>
  </si>
  <si>
    <t xml:space="preserve">Mt 7,15–23</t>
  </si>
  <si>
    <t xml:space="preserve">Reuß-Lobenstein</t>
  </si>
  <si>
    <t xml:space="preserve">Pfarrkirche St. Johannis, Gera</t>
  </si>
  <si>
    <t xml:space="preserve">3./4. August 1650 von&amp;nbsp;Heinrich X., Reuß-Lobenstein, Graf&amp;nbsp;angeordnetes Friedensfest.</t>
  </si>
  <si>
    <t xml:space="preserve">http://friedensbilder.gnm.de/sites/default/files/4 CONC FUN II, 97.pdf</t>
  </si>
  <si>
    <t xml:space="preserve">Conciones Miscellaneae Continuatae:</t>
  </si>
  <si>
    <t xml:space="preserve">Creide, Hartmann</t>
  </si>
  <si>
    <t xml:space="preserve">221.8 Theol.</t>
  </si>
  <si>
    <t xml:space="preserve">Dreißigjähriger Krieg
Westfälischer Friede</t>
  </si>
  <si>
    <t xml:space="preserve">St. Anna, Augsburg</t>
  </si>
  <si>
    <t xml:space="preserve">http://friedensbilder.gnm.de/sites/default/files/221.8 Theol..pdf</t>
  </si>
  <si>
    <t xml:space="preserve">Da Pacem Domine.</t>
  </si>
  <si>
    <t xml:space="preserve">Braun, Hartmann</t>
  </si>
  <si>
    <t xml:space="preserve">Friedrich I., Hessen-Homburg, Landgraf</t>
  </si>
  <si>
    <t xml:space="preserve">3 an Solg. 4. 368</t>
  </si>
  <si>
    <t xml:space="preserve">Grünberg (Hessen)</t>
  </si>
  <si>
    <t xml:space="preserve">Landgrafschaft Hessen-Homburg</t>
  </si>
  <si>
    <t xml:space="preserve">http://friedensbilder.gnm.de/sites/default/files/75_672365V_001,800,600.jpg</t>
  </si>
  <si>
    <t xml:space="preserve">Danck- Buß- und Bet-Altar Das ist Zehen underschiedliche Predigten/ darinnen auß Gottes Wort gezeiget wird / wie wir den lieben Frieden-Schluß ansehen/ Gott darfür recht dancken / die Sünde ernstlich meiden / und seiner Allmächtigen Hülff noch fernen mit Gedult erwarten sollen.</t>
  </si>
  <si>
    <t xml:space="preserve">Huber, Marx
Mair, Christoff Görg
Müller, Michael</t>
  </si>
  <si>
    <t xml:space="preserve">2005 A 3754(9)</t>
  </si>
  <si>
    <t xml:space="preserve">http://friedensbilder.gnm.de/sites/default/files/Creide.png</t>
  </si>
  <si>
    <t xml:space="preserve">Danck- und Bet-Predigt wegen deß algemeinen/ (Gott gebe beständigen !) Frieden-Schlusses zu Oßnabrüg und Münster Welche Zu Ehren dem ewigwärendem Friede Fürsten Christo/ sampt Vater/ und heiligem Geiste:</t>
  </si>
  <si>
    <t xml:space="preserve">Lüdemann, Daniel</t>
  </si>
  <si>
    <t xml:space="preserve">Erfurt</t>
  </si>
  <si>
    <t xml:space="preserve">Hist.Germ.C.583,3</t>
  </si>
  <si>
    <t xml:space="preserve">Sir 50,24–26</t>
  </si>
  <si>
    <t xml:space="preserve">schwedische Garnison</t>
  </si>
  <si>
    <t xml:space="preserve">Thomaskirche, Leipzig</t>
  </si>
  <si>
    <t xml:space="preserve">Leipzig war 1642-50 von Schweden besetzt.&amp;nbsp;Dazu:Die Stadt Leipzig in der zweiten Hälfte des Dreißigjährigen Krieges / / Zirr, Alexander. - In: Stadt und Krieg. - Leipzig : Leipziger Univ.-Verl.. - 2014, S. 99-119 : Ill., Kt.Die Schweden in Leipzig 1642-1650 : ein stadtgeschichtlicher Überblick zur Spätphase des Dreißigjährigen Krieges / / Zirr, Alexander. - In: Stadtgeschichte. - Beucha : Sax-Verl., ISSN 1437-8604. - Bd. 2009 (2010), S. 67-87 : Ill.&amp;nbsp;
mit einem kurzen (Widmungs?)Gedicht von Johann Vollbracht.</t>
  </si>
  <si>
    <t xml:space="preserve">http://friedensbilder.gnm.de/sites/default/files/Hist.Germ_.C.583,3.pdf</t>
  </si>
  <si>
    <t xml:space="preserve">Danck- und Friedens-Predigt aus Psalm XXI. Verß 2. 3. 4</t>
  </si>
  <si>
    <t xml:space="preserve">Pauli, Hermann Reinhold</t>
  </si>
  <si>
    <t xml:space="preserve">an Im 3503 (12)</t>
  </si>
  <si>
    <t xml:space="preserve">Ps 21,2–4</t>
  </si>
  <si>
    <t xml:space="preserve">Dom- und Schlosskirche Zur Heiligen Dreifaltigkeit, Halle</t>
  </si>
  <si>
    <t xml:space="preserve">Bezeichnung aus dem 17. Jh.&amp;nbsp;Dom- und Schlosskirche Zur Heiligen Dreifaltigkeit, Halle Mitte 18. noch korrekt?</t>
  </si>
  <si>
    <t xml:space="preserve">http://friedensbilder.gnm.de/sites/default/files/an Im 3503 (12).pdf</t>
  </si>
  <si>
    <t xml:space="preserve">Danck- und Friedens-Predigt.</t>
  </si>
  <si>
    <t xml:space="preserve">Rockensüß, Johann Daniel</t>
  </si>
  <si>
    <t xml:space="preserve">Gronau, Johann Hermann</t>
  </si>
  <si>
    <t xml:space="preserve">AB 152988 (17)</t>
  </si>
  <si>
    <t xml:space="preserve">siebter Sonntag nach Trinitatis</t>
  </si>
  <si>
    <t xml:space="preserve">Bethlehemskirche, Berlin</t>
  </si>
  <si>
    <t xml:space="preserve">Johann Daniel Rockensüß= Küster der Evangelisch-Reformierten Gemeinde in Berlin-Friedrichstadt.&amp;nbsp;Auftraggeber des Drucks? ("offeriert")Grynäus= preußischer Oberhofbuchdrucker</t>
  </si>
  <si>
    <t xml:space="preserve">http://friedensbilder.gnm.de/sites/default/files/AB 152988 (17).pdf</t>
  </si>
  <si>
    <t xml:space="preserve">Utrecht Te Deum and Jubilate</t>
  </si>
  <si>
    <t xml:space="preserve">Händel, Georg Friedrich</t>
  </si>
  <si>
    <t xml:space="preserve">R.M.20.g.5</t>
  </si>
  <si>
    <t xml:space="preserve">St. Pauls Cathedral, London</t>
  </si>
  <si>
    <t xml:space="preserve">Lobgesang</t>
  </si>
  <si>
    <t xml:space="preserve">http://friedensbilder.gnm.de/sites/default/files/r.m.20.g.5_f062v.tif
http://friedensbilder.gnm.de/sites/default/files/r.m.20.g.5_f071v.tif</t>
  </si>
  <si>
    <t xml:space="preserve">Libretto </t>
  </si>
  <si>
    <t xml:space="preserve">L’inganno fedele oder Der getreue Betrug</t>
  </si>
  <si>
    <t xml:space="preserve">König, Johann Ulrich von
Keiser, Reinhard</t>
  </si>
  <si>
    <t xml:space="preserve">Textdichter
Komponist</t>
  </si>
  <si>
    <t xml:space="preserve">30 in: Mus. T 4</t>
  </si>
  <si>
    <t xml:space="preserve">Friede von Rastatt
Friedensvertrag von Baden</t>
  </si>
  <si>
    <t xml:space="preserve">Marx 1995</t>
  </si>
  <si>
    <t xml:space="preserve">S. 242–245</t>
  </si>
  <si>
    <t xml:space="preserve">http://friedensbilder.gnm.de/sites/default/files/30 in Mus_T 4_01.jpg
http://friedensbilder.gnm.de/sites/default/files/30 in Mus_T 4_02.jpg
http://friedensbilder.gnm.de/sites/default/files/30 in Mus_T 4_03.jpg
http://friedensbilder.gnm.de/sites/default/files/30 in Mus_T 4_04.jpg
http://friedensbilder.gnm.de/sites/default/files/30 in Mus_T 4_05.jpg</t>
  </si>
  <si>
    <t xml:space="preserve">Ode for the Peace of Utrecht</t>
  </si>
  <si>
    <t xml:space="preserve">Croft, William</t>
  </si>
  <si>
    <t xml:space="preserve">2 Mus.pr. 12269</t>
  </si>
  <si>
    <t xml:space="preserve">Krieg und Frieden</t>
  </si>
  <si>
    <t xml:space="preserve">Trompete
Oboe
Violine</t>
  </si>
  <si>
    <t xml:space="preserve">Bass</t>
  </si>
  <si>
    <t xml:space="preserve">Krieg</t>
  </si>
  <si>
    <t xml:space="preserve">Oxford</t>
  </si>
  <si>
    <t xml:space="preserve">http://friedensbilder.gnm.de/sites/default/files/bsb11134816_00019.jpg
http://friedensbilder.gnm.de/sites/default/files/bsb11134816_00022.jpg
http://friedensbilder.gnm.de/sites/default/files/bsb11134816_00005.jpg</t>
  </si>
  <si>
    <t xml:space="preserve">Laugingische Newe Jahrs-Schanckung/</t>
  </si>
  <si>
    <t xml:space="preserve">Pistorius, Georg</t>
  </si>
  <si>
    <t xml:space="preserve">Martin, David
Mayr, Melchior
Brodtreyß, Georg</t>
  </si>
  <si>
    <t xml:space="preserve">Rat der Stadt Lauingen a. d. Donau
Bürgermeister der Stadt Lauingen a. d. Donau</t>
  </si>
  <si>
    <t xml:space="preserve">9 S. </t>
  </si>
  <si>
    <t xml:space="preserve">Dillingen a.d. Donau</t>
  </si>
  <si>
    <t xml:space="preserve">4 Hom. 1732 f</t>
  </si>
  <si>
    <t xml:space="preserve">Frieden und Wohlstand; Pax et Abundantia
Justitia (römische Personifikation)
Gottesfurcht, pietas, timor Dei, als Teil der drei theologischen Tugenden
Segnungen des Friedens
Schrecken des Krieges, Kriegsgreuel
Barmherzigkeit
goldenes Zeitalter
Wohlstand
Pax Augusta
Hungersnot
pax perpetua [ewiger Friede]
Jeremia in der Zeit König Joschijas
Joels Prophezeiungen
was die Raupe übrigließ, das hat die Heuschrecke gefressen (Joel 1:4)
Insekten: Heuschrecke
Insekten: Raupe
die Weltreiche werden von vier Tieren symbolisiert (Daniel 7)
Insekten: Käfer
Jeremias Klage über die Zerstörung Jerusalems
Judith und Holofernes (Judith 8-16)
David enthauptet Goliath mit einem Schwert
als Jona in Ninive eintrifft, prophezeit er die Zerstörung der Stadt binnen vierzig Tagen</t>
  </si>
  <si>
    <t xml:space="preserve">Gideon
</t>
  </si>
  <si>
    <t xml:space="preserve">Hugo Grotius, Parallelon rerumpublicarum
François Vatable
Nikolaus von Lyra, Biblia
Thomas von Aquin, Jeremiaskommentar
Ex 10,2
Albertus Magnus
Jdc 6,5
Dan 7,17
Hab 1,6
Dtn 32,2
Jes 48,22
I Tim 4,8</t>
  </si>
  <si>
    <t xml:space="preserve">Joel 2,25</t>
  </si>
  <si>
    <t xml:space="preserve">Lauingen a. d. Donau</t>
  </si>
  <si>
    <t xml:space="preserve">Herzogtum Pfalz-Neuburg</t>
  </si>
  <si>
    <t xml:space="preserve">http://friedensbilder.gnm.de/sites/default/files/bsb10986852_00005.jpg</t>
  </si>
  <si>
    <t xml:space="preserve">Augspurgischer Friden=Wagen, Bild</t>
  </si>
  <si>
    <t xml:space="preserve">Kilian, Wolfgang
Schönig, Johann-Ulrich</t>
  </si>
  <si>
    <t xml:space="preserve">Verleger
Stecher
Drucker</t>
  </si>
  <si>
    <t xml:space="preserve">Pax (römische Personifikation)
Olivenzweig 
Zerbrochene Waffen/ Waffen am Boden
Palmzweig
Gerechtigkeit, Justitia (Ripa: Giustitia divina), als eine der vier Kardinaltugenden
Lorbeerkranz
Mars
Triumphwagen
Friedenssonne
Fama als Überbringerin der Friedensbotschaft
Cornucopia, Füllhorn
Apollo
Fides (römische Personifikation)
Engel als Überbringer der Friedensbotschaft
Pallas
der Tod als Skelett
post nubila phoebus [auf trübes Wetter folgt Sonnenschein]
Vater Zeit (als Mann mit Flügeln und einer Sense)
Wolken
Lanze mit Freiheitshut
Neid (Ripa: Invidia): Personifikation einer der sieben Todsünden
Quelle (Flüssigkeiten, die aus der Erde gewonnen werden)
Chronos
Triumphbogen
Freiheit
Religio
Kriegsvorbereitungen, Vorbereitungen für eine Schlacht
Flußgötter
Weisheit (Sapientia) als eine der sieben Gaben der Seele
Personifikationen der Liebe
Spes (römische Personifikation)
Geiz (Ripa: Avaritia): Personifikation einer der sieben Todsünden</t>
  </si>
  <si>
    <t xml:space="preserve">
Ludwig XIV., Frankreich, König</t>
  </si>
  <si>
    <t xml:space="preserve">Prologo. Guerra e Pace</t>
  </si>
  <si>
    <t xml:space="preserve">Fusconi, Giovanni B.</t>
  </si>
  <si>
    <t xml:space="preserve">Renzi, Anna</t>
  </si>
  <si>
    <t xml:space="preserve">Rar. Libr. Ven. 43_</t>
  </si>
  <si>
    <t xml:space="preserve">Jupiter als König des Himmels
Neptun als Beherrscher der Meere
neue Friedenszeit
Frieden
Horn, Trompete, Kornett, Posaune, Tuba
Krieg
Geflügelter Streitwagen des Friedens</t>
  </si>
  <si>
    <t xml:space="preserve">Westfälischer Friede
Frieden von Candia</t>
  </si>
  <si>
    <t xml:space="preserve">Venedig
Caria</t>
  </si>
  <si>
    <t xml:space="preserve">Guerra
Pace</t>
  </si>
  <si>
    <t xml:space="preserve">Teatro SS. Giovanni e Paolo</t>
  </si>
  <si>
    <t xml:space="preserve">http://friedensbilder.gnm.de/sites/default/files/bsb00047991_00019_0.jpg
http://friedensbilder.gnm.de/sites/default/files/bsb00047991_00020.jpg
http://friedensbilder.gnm.de/sites/default/files/bsb00047991_00007_0.jpg</t>
  </si>
  <si>
    <t xml:space="preserve">Metastasio, Pietro
Hasse, Johann Adolf</t>
  </si>
  <si>
    <t xml:space="preserve">Rar. Libr. Cant. / Fest 154</t>
  </si>
  <si>
    <t xml:space="preserve">Florenz</t>
  </si>
  <si>
    <t xml:space="preserve">http://friedensbilder.gnm.de/sites/default/files/bsb00050306_00003.jpg</t>
  </si>
  <si>
    <t xml:space="preserve">Johann Melchior Goezens Jubel-Predigt,</t>
  </si>
  <si>
    <t xml:space="preserve">Goetze, Johann Melchior</t>
  </si>
  <si>
    <t xml:space="preserve">Kirchengemeinde der Pfarrkirche Heilig-Geist, Magdeburg</t>
  </si>
  <si>
    <t xml:space="preserve">2 S. </t>
  </si>
  <si>
    <t xml:space="preserve">A/246885</t>
  </si>
  <si>
    <t xml:space="preserve">
güldner Frieden
Barmherzigkeit
Augsburger Religionsfriede
post nubila phoebus [auf trübes Wetter folgt Sonnenschein]
Friedensvertrag von Passau
Jesajas Prophezeiung der Geburt Christi (Immanuel) (eventuell mit Maria, dem Engel Gabriel und König Ahas)
die Rückkehr aus der Babylonischen Gefangenschaft
Magdeburger Tyrannei
morgens fällt das Manna auf die Erde (Exodus)
die Israeliten verlassen Ägypten; erste Phase des Zugs: von Ramses nach Sukkot (Exodus 12:31 - 13:16)
Moses erblickt vom Berg Nebo das verheißene Land
Gott spricht aus einem Wirbelwind zu Hiob (Job 38 - 42:6)
die Geschichte von Lazarus (Johannes 11:1-44)
der Pharao und sein Heer brechen zur Verfolgung der Israeliten auf
das Volk murrt über Moses
Jesajas Lied vom Weinberg mit einem Turm in seiner Mitte (Jesaja 5:1-7)</t>
  </si>
  <si>
    <t xml:space="preserve">Mose, Biblische Person</t>
  </si>
  <si>
    <t xml:space="preserve">Act 16,31
Jes 5,1
Jer 14,17
Mt 16,18
Mt 8,26</t>
  </si>
  <si>
    <t xml:space="preserve">Jer 3,22–25</t>
  </si>
  <si>
    <t xml:space="preserve">achtzehnter Sonntag nach Trinitatis</t>
  </si>
  <si>
    <t xml:space="preserve">Mark Brandenburg</t>
  </si>
  <si>
    <t xml:space="preserve">Pfarrkirche Heilig-Geist, Magdeburg</t>
  </si>
  <si>
    <t xml:space="preserve">Territorium Magdeburg nachprüfen: Mark Brandenburg?</t>
  </si>
  <si>
    <t xml:space="preserve">http://friedensbilder.gnm.de/sites/default/files/A_246885_0.jpg</t>
  </si>
  <si>
    <t xml:space="preserve">Einfältige, doch Hertzbewegliche Gedancken, uber den Langgewünschten, Hochwerthen, und nunmehr Gott Lob, publicirten ReichsFrieden, in Teutsche Reimen Comedischer Weiß gestellet, Bild</t>
  </si>
  <si>
    <t xml:space="preserve">Pax (römische Personifikation)
Zerbrochene Waffen/ Waffen am Boden
Palmzweig
Lorbeerkranz
Gottesfurcht, pietas, timor Dei, als Teil der drei theologischen Tugenden
Engel als Überbringer der Friedensbotschaft
Bürger(liche)
der Heilige Geist als Taube (in Flammen) dargestellt
Gold des Friedens
Kornähren
Früchte
Christus
Kaufmann, Händler, Verkäufer
Bettler
Erzbischof, Bischof etc. (römisch-katholisch)
Licht(strahlen)
Sonnenlicht
Adel und Patriziat; Rittertum
die drei Stände: Adel, Klerus, Bürgertum
Gottvater als Mensch dargestellt, in der Regel mit Krone oder Tiara oder Zepter und/oder Weltkugel</t>
  </si>
  <si>
    <t xml:space="preserve">Ludwig XIV., Frankreich, König
</t>
  </si>
  <si>
    <t xml:space="preserve">Navetta, Domenico</t>
  </si>
  <si>
    <t xml:space="preserve">V.F. 154 I 15 (0011</t>
  </si>
  <si>
    <t xml:space="preserve">Canzonetta</t>
  </si>
  <si>
    <t xml:space="preserve">Frieden durch Gott
Friedenssehnsucht
Schrecken des Krieges, Kriegsgreuel
Frieden
(öffentliches) Gebet
Gottesdienst und Liturgie der christlichen Kirchen
Marienverehrung</t>
  </si>
  <si>
    <t xml:space="preserve">hl. Markus, Patron der Stadt Venedig
hl. Geminiano, Patron der Stadt Modena
hl. Anselm, Patron der Stadt Mantua
hl. Georg, Patron der Stadt Genua
hl. Ambrosius, Patron der Stadt Mailand
hl. Januarius, Patron der Stadt Neapel
hl. Rosalia von Palermo</t>
  </si>
  <si>
    <t xml:space="preserve">Spanien
Frankreich
Venedig
Genua
Toscana
Modena
Parma 
Piacenza
Massa
Carrara
Neapel
Mailand
Lucca
Palermo
Polen
Mirandola
Portugal
Savoia
Heiliges Römisches Reich
Päpstlicher Staat
Mantua</t>
  </si>
  <si>
    <t xml:space="preserve">Canzonetta spirituale</t>
  </si>
  <si>
    <t xml:space="preserve">http://friedensbilder.gnm.de/sites/default/files/154I15(11.tif</t>
  </si>
  <si>
    <t xml:space="preserve">Cherubini, Luigi</t>
  </si>
  <si>
    <t xml:space="preserve">35. 6.L.4.4</t>
  </si>
  <si>
    <t xml:space="preserve">Gerechtigkeit, Justitia (Ripa: Giustitia divina), als eine der vier Kardinaltugenden
Jupiter als König des Himmels
Weisheit; Ripa: Sapienza, Sapienza humana, Sapienza vera
Pallas
neue Friedenszeit
Apollo spielt die Leier, Apollo Citharoedus
Lyra, Leier, Zither, Psalterium
Hermes Logios, Merkur als Gott der Beredsamkeit bzw. Eloquenz
Schuldlosigkeit
Streit zwischen Gottheiten
die Künste; die Künstler</t>
  </si>
  <si>
    <t xml:space="preserve">Erste Teilung Polens
Frieden von Küçük Kaynarca
Fünfter Russischer Türkenkrieg</t>
  </si>
  <si>
    <t xml:space="preserve">Metropolitana (Kirche)</t>
  </si>
  <si>
    <t xml:space="preserve">http://friedensbilder.gnm.de/sites/default/files/35. 6.L.4.4, Biblioteca Nazionale Centrale Vittorio Emanuele II Roma._0.JPG</t>
  </si>
  <si>
    <t xml:space="preserve">Danck-Fest/ Oder Grosse Jubelfrewd / Daß jetzo vor hundert Jahren unser Christlich Glaubens-Bekentnis/ die Augspurgische Confession für der gantzen Reichß-Versamlung zu Augspurg öffentlich verlesen/ gelobet/ und so thewer von Kayser Carolo dem Fünfften ist angenommen worden:</t>
  </si>
  <si>
    <t xml:space="preserve">Ritzsch, Gregorius</t>
  </si>
  <si>
    <t xml:space="preserve">Th 8° 03012 (06a)</t>
  </si>
  <si>
    <t xml:space="preserve">Allein Gott in der Höh sei Ehr</t>
  </si>
  <si>
    <t xml:space="preserve">Nr. 179</t>
  </si>
  <si>
    <t xml:space="preserve">Ich danck dir, lieber Herre</t>
  </si>
  <si>
    <t xml:space="preserve">Wackernagel 1990</t>
  </si>
  <si>
    <t xml:space="preserve">Bd. III, S. 86, Nr. 114</t>
  </si>
  <si>
    <t xml:space="preserve">http://friedensbilder.gnm.de/sites/default/files/fe5fa338-1065-4108-9e0f-4c81d4347aad.gif</t>
  </si>
  <si>
    <t xml:space="preserve">Danck-Predicatie / Uyt den CXXII. Psalm,</t>
  </si>
  <si>
    <t xml:space="preserve">Streso, Casparus</t>
  </si>
  <si>
    <t xml:space="preserve">Generalstaaten
Provinzialstände von Holland und Westfriesland</t>
  </si>
  <si>
    <t xml:space="preserve">Belg. 321 q-8</t>
  </si>
  <si>
    <t xml:space="preserve">Große Versammlung (Grote Vergadering)</t>
  </si>
  <si>
    <t xml:space="preserve">Ps 122</t>
  </si>
  <si>
    <t xml:space="preserve">Grote Zaal, Binnenhof</t>
  </si>
  <si>
    <t xml:space="preserve">http://friedensbilder.gnm.de/sites/default/files/1504211297bsb10277122_page2_image2.jpg</t>
  </si>
  <si>
    <t xml:space="preserve">Armbrust-Schiessen, Bild</t>
  </si>
  <si>
    <t xml:space="preserve">
Schnitzer, Lukas</t>
  </si>
  <si>
    <t xml:space="preserve">Drucker
Kupferstecher</t>
  </si>
  <si>
    <t xml:space="preserve">Musiker
Soldat/Krieger
Prospekt einer Stadt, Stadtpanorama, Silhouette einer Stadt
feiernde Volksmenge
Bürger(liche)
Waffen eines Bogenschützen: Armbrust
Kind(er) mit anderen Familienmitgliedern
Brunnen
Zeltlager</t>
  </si>
  <si>
    <t xml:space="preserve">Das von süsser Friedens-Ruh schlaffend/ und über heuntigen Welt- und Kriegs-Lauff Träumende Teutschland, Bild</t>
  </si>
  <si>
    <t xml:space="preserve">Zerbrochene Waffen/ Waffen am Boden
Germania
Personifikationen von Ländern, Nationen, Staaten, Gebieten etc.
Kaiserlicher Adler
schwedischer Löwe
Angriff (in einer Schlacht)
Segelschiff, Segelboot
asiatische Rassen und Völker: Türken
Schlacht
Thron
gallischer Hahn
Trommel
abnehmender Mond; in dieser Form: (</t>
  </si>
  <si>
    <t xml:space="preserve">Das Käiserliche Friedens Freudenmahl, Bild</t>
  </si>
  <si>
    <t xml:space="preserve">Pax (römische Personifikation)
Burg, Schloß
Musiker
Discordia (römische Personifikation)
Stadtansicht (allgemein); Vedute
feiernde Volksmenge
aggressive, unfreundliche Handlungen und Beziehungen des Mars
Freudenfeuer, Feuerwerk
Publikum (künstlerische Aufführung)
nicht-aggressive, freundliche oder neutrale Handlungen und Beziehungen Cupidos
Horn, Trompete, Kornett, Posaune, Tuba
Trommel
Säule, Pfeiler (Architektur)
Bankett einer vornehmen Gesellschaft</t>
  </si>
  <si>
    <t xml:space="preserve">Abriß deß Kaysserlichen Fewerwercks Schlosses: und BARRAQUEN/ worinen daß Fried vnd: freudenmahl gehalten worden, vor Nurnberg auff St. Joh: Schüßplatz. Anno 1650, Bild</t>
  </si>
  <si>
    <t xml:space="preserve">Merian, Caspar</t>
  </si>
  <si>
    <t xml:space="preserve">HB 1676, Kapsel 1219a</t>
  </si>
  <si>
    <t xml:space="preserve">Heiliges Römisches Reich
Schweden</t>
  </si>
  <si>
    <t xml:space="preserve">http://friedensbilder.gnm.de/sites/default/files/HB1676_01.tif</t>
  </si>
  <si>
    <t xml:space="preserve">Das nach dem Frieden seufzende Chur-sächßische Land, Bild</t>
  </si>
  <si>
    <t xml:space="preserve">Stolpe</t>
  </si>
  <si>
    <t xml:space="preserve">Pax (römische Personifikation)
Zerbrochene Waffen/ Waffen am Boden
Cornucopia, Füllhorn
Ölzweig
das Auge Gottes, Dreieck mit Auge als Symbol für Gottvater
Engel als Überbringer der Friedensbotschaft
Bauern
Caduceus (Stab mit zwei Schlangen, Attribut Merkurs)
Schußwaffen: Kanone
landwirtschaftliche Arbeitsgeräte: Pflug
Landschaft mit Ruinen
Waffen
Bettler
Attribute Saturns: Sense
Schlacht
der Soldat; Soldatenleben</t>
  </si>
  <si>
    <t xml:space="preserve">La pace fra Tolomeo e Seleuco, Bild</t>
  </si>
  <si>
    <t xml:space="preserve">Olivenzweig 
Fortuna (römische Personifikation)
Apollo
Segelschiff, Segelboot
Schicksalswende, Rad der Fortuna, Glücksrad
Meer
Anker
Buch (geschlossen) - MM - geöffnetes Buch</t>
  </si>
  <si>
    <t xml:space="preserve">Auf den Frieden von Breslau, Vorderseite</t>
  </si>
  <si>
    <t xml:space="preserve">Corniani Algarotti Racc. Dramm. 613</t>
  </si>
  <si>
    <t xml:space="preserve">Bologna
Venedig</t>
  </si>
  <si>
    <t xml:space="preserve">1671
1673</t>
  </si>
  <si>
    <t xml:space="preserve">http://friedensbilder.gnm.de/sites/default/files/Antiporta RACC. DRAMM. 0613 (1).jpg
http://friedensbilder.gnm.de/sites/default/files/Frontespizio RACC. DRAMM. 0613 (1).jpg</t>
  </si>
  <si>
    <t xml:space="preserve">Dank-Gebet,</t>
  </si>
  <si>
    <t xml:space="preserve">Res/Bavar. 5199 a (2)</t>
  </si>
  <si>
    <t xml:space="preserve">Friedenssonne
gute Regierung
Wohlstand
Dankopfer
weltweite Christenheit
gottgefälliges Leben
Segen des Friedens</t>
  </si>
  <si>
    <t xml:space="preserve">Ps 85,9
Ps 46,11
Jes 45,7</t>
  </si>
  <si>
    <t xml:space="preserve">Lobet den Herrn in seinem Heyligthum</t>
  </si>
  <si>
    <t xml:space="preserve">Selle, Thomas</t>
  </si>
  <si>
    <t xml:space="preserve">Cod. in scrin. 251</t>
  </si>
  <si>
    <t xml:space="preserve">Harfe
Horn, Trompete, Kornett, Posaune, Tuba
Trompeten und Pauken</t>
  </si>
  <si>
    <t xml:space="preserve">Tenor
Bass
Canto
Generalbass
Cantus Vocalis
Bassus Vocalis</t>
  </si>
  <si>
    <t xml:space="preserve">Pauke
Harfe
Posaune</t>
  </si>
  <si>
    <t xml:space="preserve">http://friedensbilder.gnm.de/sites/default/files/Cod. in scrin. 251.tif</t>
  </si>
  <si>
    <t xml:space="preserve">Danck- und Lobgesang auß dem 107. Psalm des Königlichen Propheten Davids</t>
  </si>
  <si>
    <t xml:space="preserve">Herbst, Johann Andreas</t>
  </si>
  <si>
    <t xml:space="preserve">Mus.ms.autogr. Herbst, J. A. 1</t>
  </si>
  <si>
    <t xml:space="preserve">Trompeten und Pauken
Violine, Geige, Fiedel</t>
  </si>
  <si>
    <t xml:space="preserve">Dankfest in Frankfurt am Main anlässlich des Friedens von Münster
Dankfest in Frankfurt am Main anlässlich des Friedens von Osnabrück</t>
  </si>
  <si>
    <t xml:space="preserve">12 und Generalbass</t>
  </si>
  <si>
    <t xml:space="preserve">Pauke
Violine
Posaune
Trompete</t>
  </si>
  <si>
    <t xml:space="preserve">3
4
1</t>
  </si>
  <si>
    <t xml:space="preserve">04.08.1649 </t>
  </si>
  <si>
    <t xml:space="preserve">http://friedensbilder.gnm.de/sites/default/files/PPN785667318_00000002.tif
http://friedensbilder.gnm.de/sites/default/files/PPN785667318_00000003.tif</t>
  </si>
  <si>
    <t xml:space="preserve">Heilige Erweckungen für ein Volk, dem der Herr Ruhe gegeben hat</t>
  </si>
  <si>
    <t xml:space="preserve">Pratje, Johann Heinrich</t>
  </si>
  <si>
    <t xml:space="preserve">Fl-1419.7</t>
  </si>
  <si>
    <t xml:space="preserve">Michas Prophezeiung von den Schwertern, die in Pflugscharen, und von den Speeren, die in Winzermesser umgewandelt werden</t>
  </si>
  <si>
    <t xml:space="preserve">Ps 116,12-14
Ps 85,9
1 Chr 23,8-10</t>
  </si>
  <si>
    <t xml:space="preserve">Nun dancket alle Gott</t>
  </si>
  <si>
    <t xml:space="preserve">Stade</t>
  </si>
  <si>
    <t xml:space="preserve">Garnison-Gottesdienst</t>
  </si>
  <si>
    <t xml:space="preserve">http://friedensbilder.gnm.de/sites/default/files/rosdok_ppn826919413 6.jpg</t>
  </si>
  <si>
    <t xml:space="preserve">La discordia confusa, rappresentato con macchine e musica</t>
  </si>
  <si>
    <t xml:space="preserve">Bascarini, Giovanni</t>
  </si>
  <si>
    <t xml:space="preserve">Dongo, Giovanni Stefano</t>
  </si>
  <si>
    <t xml:space="preserve">Ferrara</t>
  </si>
  <si>
    <t xml:space="preserve">Pio di Savoia, Ascanio
Goretti, Antonio
Guitti, Francesco</t>
  </si>
  <si>
    <t xml:space="preserve">Autor
Komponist
Architekt und Bühnenbildner</t>
  </si>
  <si>
    <t xml:space="preserve">35. 4.H.6.1</t>
  </si>
  <si>
    <t xml:space="preserve">Pax (römische Personifikation)
Bäume: Ölbaum
Kriegsfolgen
Friedenssehnsucht
Bellona (Enyo)
Nichtübereinstimmung, Zwietracht; Ripa: Discordia
Krieg
Kriegs- oder Schlachttrophäe</t>
  </si>
  <si>
    <t xml:space="preserve">Italien
Deutschland
Böhmen
Schwaben
Königreich Ungarn</t>
  </si>
  <si>
    <t xml:space="preserve">Musicalische Friedensgesänge</t>
  </si>
  <si>
    <t xml:space="preserve">Staden, Sigmund Theophil</t>
  </si>
  <si>
    <t xml:space="preserve">75 var. 14</t>
  </si>
  <si>
    <t xml:space="preserve">http://friedensbilder.gnm.de/sites/default/files/Mus LS Yd 361-22.tif
http://friedensbilder.gnm.de/sites/default/files/1_75_var_14_4_titelblatt_0.tif
http://friedensbilder.gnm.de/sites/default/files/2_75_var_14_4_Aiij.tif
http://friedensbilder.gnm.de/sites/default/files/3_75_var_16_4_diedrittestimm_iii_001.tif
http://friedensbilder.gnm.de/sites/default/files/4_75_var_16_4_diedrittestimm_iii_002.tif</t>
  </si>
  <si>
    <t xml:space="preserve">Musikalische Friedensfreud : für eine und zwei Singstimmen (Cantus oder Tenor/Altus), zwei Violinen (ad. lib.) und Basso continuo</t>
  </si>
  <si>
    <t xml:space="preserve">Kindermann, Johann Erasmus</t>
  </si>
  <si>
    <t xml:space="preserve">M 1549 .K52 M8</t>
  </si>
  <si>
    <t xml:space="preserve">http://friedensbilder.gnm.de/sites/default/files/mdp.39015080972261.jpeg
http://friedensbilder.gnm.de/sites/default/files/mdp.39015080972261(1)_0.jpeg
http://friedensbilder.gnm.de/sites/default/files/mdp.39015080972261(2).jpeg</t>
  </si>
  <si>
    <t xml:space="preserve">Dialogo in musica della Fama e della Gloria</t>
  </si>
  <si>
    <t xml:space="preserve">Estrées, Fraçois-Annibal</t>
  </si>
  <si>
    <t xml:space="preserve">Orsini, Flavio</t>
  </si>
  <si>
    <t xml:space="preserve">Misc. Val. 695</t>
  </si>
  <si>
    <t xml:space="preserve">Bäume: Ölbaum
Krönung mit einem Lorbeerkranz
Fama als Überbringerin der Friedensbotschaft
Bellona (Enyo)
spezifische Darstellungsformen, allegorische Darstellungsformen; Mars als Schutzgottheit
Janustempel
Victoria (römische Personifikation)
Frieden
Horn, Trompete, Kornett, Posaune, Tuba
Ruhm; Ripa: Fama, Fama buona, Fama chiara</t>
  </si>
  <si>
    <t xml:space="preserve">Friedensvertrag von Nijmegen zwischen Reich und Frankreich
Friedensvertrag von Nijmegen zwischen den Niederlanden und Frankreich</t>
  </si>
  <si>
    <t xml:space="preserve">Seine</t>
  </si>
  <si>
    <t xml:space="preserve">Gloria
Fama</t>
  </si>
  <si>
    <t xml:space="preserve">Palazzo a Pasquino</t>
  </si>
  <si>
    <t xml:space="preserve">http://friedensbilder.gnm.de/sites/default/files/1 (1).JPG
http://friedensbilder.gnm.de/sites/default/files/2 (1).JPG</t>
  </si>
  <si>
    <t xml:space="preserve">La sirena festante. Applauso poetico per la sospirata pace tra le due prime corone dell’universo</t>
  </si>
  <si>
    <t xml:space="preserve">Rossi, Lucantonio</t>
  </si>
  <si>
    <t xml:space="preserve">Alexander VII., Papst</t>
  </si>
  <si>
    <t xml:space="preserve">MISC. B. 1177.11</t>
  </si>
  <si>
    <t xml:space="preserve">Bäume: Ölbaum
Frieden
Hochzeitsfeier, Hochzeitsmahl
Bäume: Lorbeerbaum</t>
  </si>
  <si>
    <t xml:space="preserve">Alexander VII., Papst
Ludwig XIV., Frankreich, König</t>
  </si>
  <si>
    <t xml:space="preserve">I frutti della Pace</t>
  </si>
  <si>
    <t xml:space="preserve">Chiti, Girolamo</t>
  </si>
  <si>
    <t xml:space="preserve">34. 4.I.18.8</t>
  </si>
  <si>
    <t xml:space="preserve">Friedensfolgen
Früchte des Friedens
Fröhlichkeit, Heiterkeit
Tröstung
Frieden aus dem Krieg</t>
  </si>
  <si>
    <t xml:space="preserve">Siena</t>
  </si>
  <si>
    <t xml:space="preserve">Sala grande del Nobile collegio Tolomei</t>
  </si>
  <si>
    <t xml:space="preserve">http://friedensbilder.gnm.de/sites/default/files/3 (1)_0.JPG</t>
  </si>
  <si>
    <t xml:space="preserve">Allegorie auf den Frieden von Westfalen 1648</t>
  </si>
  <si>
    <t xml:space="preserve">RP-P-1926-236</t>
  </si>
  <si>
    <t xml:space="preserve">Pax (römische Personifikation)
Gerechtigkeit, Justitia (Ripa: Giustitia divina), als eine der vier Kardinaltugenden
Lorbeerkranz
Discordia (römische Personifikation)
Friedenstaube
Cornucopia, Füllhorn
Personifikationen von Ländern, Nationen, Staaten, Gebieten etc. (mit NAMEN)
Ölzweig
Kaiserlicher Adler
Amoretten, Putten; amores, amoretti, putti
Frieden fördert Wissenschaft und Kunst
Minerva als Schutzgottheit
Engel
Pfeilbündel
Flußgötter
Landkarten verschiedener Länder oder Regionen
Weisheit (Sapientia) als eine der sieben Gaben der Seele</t>
  </si>
  <si>
    <t xml:space="preserve">Frankreich
Spanien
Heiliges Römisches Reich</t>
  </si>
  <si>
    <t xml:space="preserve">http://friedensbilder.gnm.de/sites/default/files/RP-P-1926-236.jpg</t>
  </si>
  <si>
    <t xml:space="preserve">Auf den Frieden von Aachen und die erste Hundertjahrfeier des Friedens von Münster, zu Ehren Willem IV., recto</t>
  </si>
  <si>
    <t xml:space="preserve">Zepter, Herrscherstab (als Symbol der obersten Gewalt)</t>
  </si>
  <si>
    <t xml:space="preserve">Auf den Frieden von Aachen und die erste Hundertjahrfeier des Friedens von Münster, zu Ehren Willem IV., verso</t>
  </si>
  <si>
    <t xml:space="preserve">Pax (römische Personifikation)
Zerbrochene Waffen/ Waffen am Boden
Cornucopia, Füllhorn
Ölzweig
Stadtansicht (allgemein); Vedute
Waffen in Brand setzen
die Schlange Ouroboros</t>
  </si>
  <si>
    <t xml:space="preserve">Frankreich
Niederlande</t>
  </si>
  <si>
    <t xml:space="preserve">Aachen</t>
  </si>
  <si>
    <t xml:space="preserve">Allegorie auf den Frieden</t>
  </si>
  <si>
    <t xml:space="preserve">Graph. A1: 1061</t>
  </si>
  <si>
    <t xml:space="preserve">Pax (römische Personifikation)
Zerbrochene Waffen/ Waffen am Boden
Discordia (römische Personifikation)
Cornucopia, Füllhorn
pax fovet artes [der Friede fördert die Künste]
Ölzweig
allegorische Darstellungen der Religion; Ripa: Religione, Religione de SS Mauritio e Lazaro, Religione vera christiana
Pax mit Ölzweig
Sonnenstrahlen
Janustempel
Lanze mit Freiheitshut
schlafender/ruhender Mars
Amoretten, Putten; amores, amoretti, putti
Segelschiff, Segelboot
Freiheit
Lyra, Leier, Zither, Psalterium
Ornamente in der bildenden Kunst
Pfeilbündel
Kranz, Girlande</t>
  </si>
  <si>
    <t xml:space="preserve">http://friedensbilder.gnm.de/sites/default/files/HAB_Graph.A1_1061.jpg</t>
  </si>
  <si>
    <t xml:space="preserve">Deutsche Medaille auf den Aachener Frieden von 1748, Recto</t>
  </si>
  <si>
    <t xml:space="preserve">Med 4136</t>
  </si>
  <si>
    <t xml:space="preserve">Friedensöl (Olivenöl)
allegorische Darstellung Europas; Ripa: Europa
Chronos
Stier</t>
  </si>
  <si>
    <t xml:space="preserve">http://friedensbilder.gnm.de/sites/default/files/PE-05264a.JPG
http://friedensbilder.gnm.de/sites/default/files/PE-05264b.JPG
http://friedensbilder.gnm.de/sites/default/files/Med4136_01.tif
http://friedensbilder.gnm.de/sites/default/files/Med4136_03a.tif</t>
  </si>
  <si>
    <t xml:space="preserve">Deutsche Medaille auf den Aachener Frieden von 1748, Verso</t>
  </si>
  <si>
    <t xml:space="preserve">Soldat/Krieger
Friedensöl (Olivenöl)
Amoretten, Putten; amores, amoretti, putti
Heereslager mit Zelten
Schiffe (generell)
Weinrebe
Pferd</t>
  </si>
  <si>
    <t xml:space="preserve">Auf die Sonnenfinsternis vom 25. Juli 1748 und Friedenswünsche, Verso</t>
  </si>
  <si>
    <t xml:space="preserve">Med 15315</t>
  </si>
  <si>
    <t xml:space="preserve">Friedenstaube
Friedenssonne
Ölzweig
Sonnenstrahlen
die Erde, die Welt als Himmelskörper</t>
  </si>
  <si>
    <t xml:space="preserve">http://friedensbilder.gnm.de/sites/default/files/Med15315rs.tif
http://friedensbilder.gnm.de/sites/default/files/Med15315vs.tif</t>
  </si>
  <si>
    <t xml:space="preserve">Auf die Sonnenfinsternis vom 25. Juli 1748 und Friedenswünsche, Recto</t>
  </si>
  <si>
    <t xml:space="preserve">Sonnenstrahlen
evangelische Kirche
Hügellandschaft - HH - ideale Landschaften</t>
  </si>
  <si>
    <t xml:space="preserve">Auf den vorläufigen Frieden von Aachen, Verso</t>
  </si>
  <si>
    <t xml:space="preserve">Zerbrochene Waffen/ Waffen am Boden
Palmzweig
Pax mit Ölzweig
Anker</t>
  </si>
  <si>
    <t xml:space="preserve">Hundertjahrfeier der Confessio Augustana, Rückseite</t>
  </si>
  <si>
    <t xml:space="preserve">Triumph über die Herrliche und fast undenckliche Victori, Text</t>
  </si>
  <si>
    <t xml:space="preserve">Allegorie auf das Jubiläum der Niederländischen Freiheit 1748</t>
  </si>
  <si>
    <t xml:space="preserve">Fokke, Simon</t>
  </si>
  <si>
    <t xml:space="preserve">RP-P-OB-84.045</t>
  </si>
  <si>
    <t xml:space="preserve">Pax (römische Personifikation)
Olivenzweig 
Rathaus
Bienenstock
Caduceus (Stab mit zwei Schlangen, Attribut Merkurs)
Invidia (römische Personifikation)
Freiheitshut
Altar
Amoretten, Putten; amores, amoretti, putti
Minerva als Schutzgottheit
Ruderboot, Kanu etc.
Religio
Bibel
Schriftrolle
Bellum</t>
  </si>
  <si>
    <t xml:space="preserve">Campen, Jacob van</t>
  </si>
  <si>
    <t xml:space="preserve">http://friedensbilder.gnm.de/sites/default/files/RP-P-OB-84.045.jpg
http://friedensbilder.gnm.de/sites/default/files/RP-P-OB-84.045.tif</t>
  </si>
  <si>
    <t xml:space="preserve">Ich sonst beglücktes Land</t>
  </si>
  <si>
    <t xml:space="preserve">1711 </t>
  </si>
  <si>
    <t xml:space="preserve">N.Mus.ms. 497</t>
  </si>
  <si>
    <t xml:space="preserve">Herold
Fama (römische Personifikation)
Phoebus</t>
  </si>
  <si>
    <t xml:space="preserve">Deutschland</t>
  </si>
  <si>
    <t xml:space="preserve">http://friedensbilder.gnm.de/sites/default/files/GXGLFHGF.jpg
http://friedensbilder.gnm.de/sites/default/files/54ISYQDB.jpg
http://friedensbilder.gnm.de/sites/default/files/XR9RE68L.jpg
http://friedensbilder.gnm.de/sites/default/files/1_ZETH4C82.jpg
http://friedensbilder.gnm.de/sites/default/files/2_M1ATQK9V.jpg
http://friedensbilder.gnm.de/sites/default/files/3_1VS8T2B7.jpg</t>
  </si>
  <si>
    <t xml:space="preserve">Allegorie auf die 100-jährige Jubiläum der niederländischen Freiheit</t>
  </si>
  <si>
    <t xml:space="preserve">Fokke, Simon
Meijer, Pieter</t>
  </si>
  <si>
    <t xml:space="preserve">Stecher
Zeichner
Verleger</t>
  </si>
  <si>
    <t xml:space="preserve">RP-P-OB-84.046</t>
  </si>
  <si>
    <t xml:space="preserve">Lorbeerkranz
Cornucopia, Füllhorn
Justitia (römische Personifikation)
Ölzweig
das Auge Gottes, Dreieck mit Auge als Symbol für Gottvater
Niederländischer Löwe
Lanze mit Freiheitshut
Caduceus (Stab mit zwei Schlangen, Attribut Merkurs)
Amoretten, Putten; amores, amoretti, putti
Horn, Trompete, Kornett, Posaune, Tuba
die Schlange Ouroboros
Thron
gallischer Hahn
Früchte: Orange, Apfelsine</t>
  </si>
  <si>
    <t xml:space="preserve">http://friedensbilder.gnm.de/sites/default/files/RP-P-OB-84.046.tif</t>
  </si>
  <si>
    <t xml:space="preserve">Euxarisia Sive Gratiarum Actio Summo Jehovae Pro Divina Gratia Et Alma Benedictione, Quod Magnalia Fecerit, Bellum Sedaverit, Pacemque Donaverit</t>
  </si>
  <si>
    <t xml:space="preserve">Thuring, Martin</t>
  </si>
  <si>
    <t xml:space="preserve">Pon Vc 4568 m</t>
  </si>
  <si>
    <t xml:space="preserve">Sir 50,24-26</t>
  </si>
</sst>
</file>

<file path=xl/styles.xml><?xml version="1.0" encoding="utf-8"?>
<styleSheet xmlns="http://schemas.openxmlformats.org/spreadsheetml/2006/main">
  <numFmts count="2">
    <numFmt numFmtId="164" formatCode="General"/>
    <numFmt numFmtId="165" formatCode="@"/>
  </numFmts>
  <fonts count="4">
    <font>
      <sz val="10"/>
      <name val="Arial"/>
      <family val="2"/>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T78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0" width="13.36"/>
    <col collapsed="false" customWidth="true" hidden="false" outlineLevel="0" max="2" min="2" style="0" width="235.32"/>
    <col collapsed="false" customWidth="true" hidden="false" outlineLevel="0" max="3" min="3" style="0" width="71.73"/>
    <col collapsed="false" customWidth="true" hidden="false" outlineLevel="0" max="4" min="4" style="0" width="173.82"/>
    <col collapsed="false" customWidth="true" hidden="false" outlineLevel="0" max="5" min="5" style="0" width="115.1"/>
    <col collapsed="false" customWidth="true" hidden="false" outlineLevel="0" max="6" min="6" style="0" width="15.69"/>
    <col collapsed="false" customWidth="true" hidden="false" outlineLevel="0" max="7" min="7" style="0" width="40.38"/>
    <col collapsed="false" customWidth="true" hidden="false" outlineLevel="0" max="8" min="8" style="0" width="14.81"/>
    <col collapsed="false" customWidth="true" hidden="false" outlineLevel="0" max="9" min="9" style="0" width="21.47"/>
    <col collapsed="false" customWidth="true" hidden="false" outlineLevel="0" max="10" min="10" style="0" width="39.71"/>
    <col collapsed="false" customWidth="true" hidden="false" outlineLevel="0" max="11" min="11" style="0" width="9.02"/>
    <col collapsed="false" customWidth="true" hidden="false" outlineLevel="0" max="12" min="12" style="0" width="10.35"/>
    <col collapsed="false" customWidth="true" hidden="false" outlineLevel="0" max="13" min="13" style="0" width="27.37"/>
    <col collapsed="false" customWidth="true" hidden="false" outlineLevel="0" max="14" min="14" style="0" width="10.35"/>
    <col collapsed="false" customWidth="true" hidden="false" outlineLevel="0" max="15" min="15" style="0" width="34.82"/>
    <col collapsed="false" customWidth="true" hidden="false" outlineLevel="0" max="16" min="16" style="0" width="55.28"/>
    <col collapsed="false" customWidth="true" hidden="false" outlineLevel="0" max="17" min="17" style="0" width="80.41"/>
    <col collapsed="false" customWidth="true" hidden="false" outlineLevel="0" max="18" min="18" style="0" width="36.6"/>
    <col collapsed="false" customWidth="true" hidden="false" outlineLevel="0" max="19" min="19" style="0" width="68.62"/>
    <col collapsed="false" customWidth="true" hidden="false" outlineLevel="0" max="20" min="20" style="0" width="17.8"/>
    <col collapsed="false" customWidth="true" hidden="false" outlineLevel="0" max="21" min="21" style="0" width="23.03"/>
    <col collapsed="false" customWidth="true" hidden="false" outlineLevel="0" max="23" min="22" style="0" width="1.01"/>
    <col collapsed="false" customWidth="true" hidden="false" outlineLevel="0" max="24" min="24" style="0" width="106.21"/>
    <col collapsed="false" customWidth="true" hidden="false" outlineLevel="0" max="25" min="25" style="0" width="228.53"/>
    <col collapsed="false" customWidth="true" hidden="false" outlineLevel="0" max="26" min="26" style="0" width="163.37"/>
    <col collapsed="false" customWidth="true" hidden="false" outlineLevel="0" max="27" min="27" style="0" width="252.33"/>
    <col collapsed="false" customWidth="true" hidden="false" outlineLevel="0" max="28" min="28" style="0" width="201.63"/>
    <col collapsed="false" customWidth="true" hidden="false" outlineLevel="0" max="29" min="29" style="0" width="19.69"/>
    <col collapsed="false" customWidth="true" hidden="false" outlineLevel="0" max="30" min="30" style="0" width="48.4"/>
    <col collapsed="false" customWidth="true" hidden="false" outlineLevel="0" max="31" min="31" style="0" width="71.51"/>
    <col collapsed="false" customWidth="true" hidden="false" outlineLevel="0" max="32" min="32" style="0" width="89.75"/>
    <col collapsed="false" customWidth="true" hidden="false" outlineLevel="0" max="33" min="33" style="0" width="31.93"/>
    <col collapsed="false" customWidth="true" hidden="false" outlineLevel="0" max="34" min="34" style="0" width="17.92"/>
    <col collapsed="false" customWidth="true" hidden="false" outlineLevel="0" max="35" min="35" style="0" width="50.27"/>
    <col collapsed="false" customWidth="true" hidden="false" outlineLevel="0" max="36" min="36" style="0" width="51.06"/>
    <col collapsed="false" customWidth="true" hidden="false" outlineLevel="0" max="37" min="37" style="0" width="17.36"/>
    <col collapsed="false" customWidth="true" hidden="false" outlineLevel="0" max="38" min="38" style="0" width="16.69"/>
    <col collapsed="false" customWidth="true" hidden="false" outlineLevel="0" max="39" min="39" style="0" width="39.93"/>
    <col collapsed="false" customWidth="true" hidden="false" outlineLevel="0" max="40" min="40" style="0" width="19.25"/>
    <col collapsed="false" customWidth="true" hidden="false" outlineLevel="0" max="41" min="41" style="0" width="29.48"/>
    <col collapsed="false" customWidth="true" hidden="false" outlineLevel="0" max="42" min="42" style="0" width="21.47"/>
    <col collapsed="false" customWidth="true" hidden="false" outlineLevel="0" max="43" min="43" style="0" width="38.37"/>
    <col collapsed="false" customWidth="true" hidden="false" outlineLevel="0" max="44" min="44" style="0" width="46.49"/>
    <col collapsed="false" customWidth="true" hidden="false" outlineLevel="0" max="45" min="45" style="0" width="35.15"/>
    <col collapsed="false" customWidth="true" hidden="false" outlineLevel="0" max="46" min="46" style="0" width="69.73"/>
    <col collapsed="false" customWidth="true" hidden="false" outlineLevel="0" max="47" min="47" style="0" width="85.19"/>
    <col collapsed="false" customWidth="true" hidden="false" outlineLevel="0" max="48" min="48" style="0" width="20.58"/>
    <col collapsed="false" customWidth="true" hidden="false" outlineLevel="0" max="49" min="49" style="0" width="61.17"/>
    <col collapsed="false" customWidth="true" hidden="false" outlineLevel="0" max="50" min="50" style="0" width="13.69"/>
    <col collapsed="false" customWidth="true" hidden="false" outlineLevel="0" max="51" min="51" style="0" width="8.35"/>
    <col collapsed="false" customWidth="true" hidden="false" outlineLevel="0" max="52" min="52" style="0" width="34.04"/>
    <col collapsed="false" customWidth="true" hidden="false" outlineLevel="0" max="53" min="53" style="0" width="67.29"/>
    <col collapsed="false" customWidth="true" hidden="false" outlineLevel="0" max="54" min="54" style="0" width="72.96"/>
    <col collapsed="false" customWidth="true" hidden="false" outlineLevel="0" max="55" min="55" style="0" width="90.53"/>
    <col collapsed="false" customWidth="true" hidden="false" outlineLevel="0" max="56" min="56" style="0" width="11.69"/>
    <col collapsed="false" customWidth="true" hidden="false" outlineLevel="0" max="57" min="57" style="0" width="12.58"/>
    <col collapsed="false" customWidth="true" hidden="false" outlineLevel="0" max="58" min="58" style="0" width="19.69"/>
    <col collapsed="false" customWidth="true" hidden="false" outlineLevel="0" max="59" min="59" style="0" width="23.59"/>
    <col collapsed="false" customWidth="true" hidden="false" outlineLevel="0" max="60" min="60" style="0" width="74.85"/>
    <col collapsed="false" customWidth="true" hidden="false" outlineLevel="0" max="61" min="61" style="0" width="14.69"/>
    <col collapsed="false" customWidth="true" hidden="false" outlineLevel="0" max="62" min="62" style="0" width="15.91"/>
    <col collapsed="false" customWidth="true" hidden="false" outlineLevel="0" max="63" min="63" style="0" width="43.83"/>
    <col collapsed="false" customWidth="true" hidden="false" outlineLevel="0" max="64" min="64" style="0" width="18.25"/>
    <col collapsed="false" customWidth="true" hidden="false" outlineLevel="0" max="65" min="65" style="0" width="69.4"/>
    <col collapsed="false" customWidth="true" hidden="false" outlineLevel="0" max="66" min="66" style="0" width="33.82"/>
    <col collapsed="false" customWidth="true" hidden="false" outlineLevel="0" max="72" min="67" style="0" width="1.01"/>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c r="AA1" s="0" t="s">
        <v>26</v>
      </c>
      <c r="AB1" s="0" t="s">
        <v>27</v>
      </c>
      <c r="AC1" s="0" t="s">
        <v>28</v>
      </c>
      <c r="AD1" s="0" t="s">
        <v>29</v>
      </c>
      <c r="AE1" s="0" t="s">
        <v>30</v>
      </c>
      <c r="AF1" s="0" t="s">
        <v>31</v>
      </c>
      <c r="AG1" s="0" t="s">
        <v>32</v>
      </c>
      <c r="AH1" s="0" t="s">
        <v>33</v>
      </c>
      <c r="AI1" s="0" t="s">
        <v>34</v>
      </c>
      <c r="AJ1" s="0" t="s">
        <v>32</v>
      </c>
      <c r="AK1" s="0" t="s">
        <v>33</v>
      </c>
      <c r="AL1" s="0" t="s">
        <v>35</v>
      </c>
      <c r="AM1" s="0" t="s">
        <v>36</v>
      </c>
      <c r="AN1" s="0" t="s">
        <v>37</v>
      </c>
      <c r="AO1" s="0" t="s">
        <v>38</v>
      </c>
      <c r="AP1" s="0" t="s">
        <v>39</v>
      </c>
      <c r="AQ1" s="0" t="s">
        <v>40</v>
      </c>
      <c r="AR1" s="0" t="s">
        <v>41</v>
      </c>
      <c r="AS1" s="0" t="s">
        <v>42</v>
      </c>
      <c r="AT1" s="0" t="s">
        <v>43</v>
      </c>
      <c r="AU1" s="0" t="s">
        <v>44</v>
      </c>
      <c r="AV1" s="0" t="s">
        <v>45</v>
      </c>
      <c r="AW1" s="0" t="s">
        <v>46</v>
      </c>
      <c r="AX1" s="0" t="s">
        <v>47</v>
      </c>
      <c r="AY1" s="0" t="s">
        <v>48</v>
      </c>
      <c r="AZ1" s="0" t="s">
        <v>49</v>
      </c>
      <c r="BA1" s="0" t="s">
        <v>50</v>
      </c>
      <c r="BB1" s="0" t="s">
        <v>51</v>
      </c>
      <c r="BC1" s="0" t="s">
        <v>52</v>
      </c>
      <c r="BD1" s="0" t="s">
        <v>53</v>
      </c>
      <c r="BE1" s="0" t="s">
        <v>54</v>
      </c>
      <c r="BF1" s="0" t="s">
        <v>55</v>
      </c>
      <c r="BG1" s="0" t="s">
        <v>56</v>
      </c>
      <c r="BH1" s="0" t="s">
        <v>57</v>
      </c>
      <c r="BI1" s="0" t="s">
        <v>58</v>
      </c>
      <c r="BJ1" s="0" t="s">
        <v>59</v>
      </c>
      <c r="BK1" s="0" t="s">
        <v>60</v>
      </c>
      <c r="BL1" s="0" t="s">
        <v>61</v>
      </c>
      <c r="BM1" s="0" t="s">
        <v>32</v>
      </c>
      <c r="BN1" s="0" t="s">
        <v>62</v>
      </c>
      <c r="BO1" s="0" t="s">
        <v>63</v>
      </c>
      <c r="BP1" s="0" t="s">
        <v>64</v>
      </c>
      <c r="BQ1" s="0" t="s">
        <v>65</v>
      </c>
      <c r="BR1" s="0" t="s">
        <v>66</v>
      </c>
      <c r="BS1" s="0" t="s">
        <v>67</v>
      </c>
      <c r="BT1" s="0" t="s">
        <v>68</v>
      </c>
    </row>
    <row r="2" customFormat="false" ht="54.35" hidden="false" customHeight="false" outlineLevel="0" collapsed="false">
      <c r="A2" s="0" t="s">
        <v>69</v>
      </c>
      <c r="B2" s="0" t="s">
        <v>70</v>
      </c>
      <c r="J2" s="0" t="s">
        <v>71</v>
      </c>
      <c r="Q2" s="0" t="s">
        <v>72</v>
      </c>
      <c r="R2" s="0" t="s">
        <v>73</v>
      </c>
      <c r="S2" s="0" t="s">
        <v>74</v>
      </c>
      <c r="U2" s="0" t="s">
        <v>75</v>
      </c>
      <c r="V2" s="1" t="s">
        <v>76</v>
      </c>
      <c r="W2" s="1" t="s">
        <v>77</v>
      </c>
      <c r="Y2" s="0" t="s">
        <v>78</v>
      </c>
      <c r="BF2" s="0" t="s">
        <v>79</v>
      </c>
      <c r="BG2" s="0" t="str">
        <f aca="false">"19.12.1659"</f>
        <v>19.12.1659</v>
      </c>
      <c r="BH2" s="0" t="s">
        <v>80</v>
      </c>
      <c r="BT2" s="1" t="s">
        <v>81</v>
      </c>
    </row>
    <row r="3" customFormat="false" ht="65" hidden="false" customHeight="false" outlineLevel="0" collapsed="false">
      <c r="A3" s="0" t="s">
        <v>82</v>
      </c>
      <c r="B3" s="0" t="s">
        <v>83</v>
      </c>
      <c r="I3" s="0" t="s">
        <v>84</v>
      </c>
      <c r="K3" s="0" t="str">
        <f aca="false">"1697"</f>
        <v>1697</v>
      </c>
      <c r="N3" s="0" t="str">
        <f aca="false">"1697"</f>
        <v>1697</v>
      </c>
      <c r="R3" s="0" t="s">
        <v>85</v>
      </c>
      <c r="S3" s="0" t="s">
        <v>86</v>
      </c>
      <c r="U3" s="0" t="s">
        <v>87</v>
      </c>
      <c r="V3" s="1" t="s">
        <v>88</v>
      </c>
      <c r="Y3" s="0" t="s">
        <v>89</v>
      </c>
      <c r="AS3" s="0" t="str">
        <f aca="false">"6"</f>
        <v>6</v>
      </c>
      <c r="AT3" s="1" t="s">
        <v>90</v>
      </c>
      <c r="AU3" s="1" t="s">
        <v>91</v>
      </c>
      <c r="BF3" s="0" t="s">
        <v>84</v>
      </c>
      <c r="BG3" s="0" t="str">
        <f aca="false">"10.02.1698"</f>
        <v>10.02.1698</v>
      </c>
      <c r="BL3" s="0" t="s">
        <v>92</v>
      </c>
      <c r="BM3" s="0" t="s">
        <v>93</v>
      </c>
    </row>
    <row r="4" customFormat="false" ht="54.35" hidden="false" customHeight="false" outlineLevel="0" collapsed="false">
      <c r="A4" s="0" t="s">
        <v>82</v>
      </c>
      <c r="B4" s="0" t="s">
        <v>94</v>
      </c>
      <c r="I4" s="0" t="s">
        <v>79</v>
      </c>
      <c r="K4" s="0" t="str">
        <f aca="false">"1697"</f>
        <v>1697</v>
      </c>
      <c r="L4" s="0" t="str">
        <f aca="false">"1701"</f>
        <v>1701</v>
      </c>
      <c r="Q4" s="0" t="s">
        <v>95</v>
      </c>
      <c r="R4" s="0" t="s">
        <v>85</v>
      </c>
      <c r="S4" s="0" t="s">
        <v>96</v>
      </c>
      <c r="U4" s="0" t="s">
        <v>75</v>
      </c>
      <c r="V4" s="1" t="s">
        <v>97</v>
      </c>
      <c r="Y4" s="0" t="s">
        <v>98</v>
      </c>
      <c r="AS4" s="0" t="str">
        <f aca="false">"1"</f>
        <v>1</v>
      </c>
      <c r="AT4" s="0" t="s">
        <v>99</v>
      </c>
      <c r="AV4" s="0" t="str">
        <f aca="false">"4"</f>
        <v>4</v>
      </c>
      <c r="AW4" s="1" t="s">
        <v>100</v>
      </c>
      <c r="AX4" s="0" t="s">
        <v>101</v>
      </c>
    </row>
    <row r="5" customFormat="false" ht="86.25" hidden="false" customHeight="false" outlineLevel="0" collapsed="false">
      <c r="B5" s="0" t="s">
        <v>102</v>
      </c>
      <c r="Q5" s="0" t="s">
        <v>103</v>
      </c>
      <c r="R5" s="0" t="s">
        <v>104</v>
      </c>
      <c r="S5" s="0" t="s">
        <v>105</v>
      </c>
      <c r="U5" s="0" t="s">
        <v>75</v>
      </c>
      <c r="V5" s="1" t="s">
        <v>106</v>
      </c>
      <c r="Y5" s="0" t="s">
        <v>78</v>
      </c>
      <c r="AE5" s="0" t="s">
        <v>107</v>
      </c>
      <c r="BT5" s="0" t="s">
        <v>108</v>
      </c>
    </row>
    <row r="6" customFormat="false" ht="75.6" hidden="false" customHeight="false" outlineLevel="0" collapsed="false">
      <c r="A6" s="0" t="s">
        <v>82</v>
      </c>
      <c r="B6" s="0" t="s">
        <v>109</v>
      </c>
      <c r="Q6" s="0" t="s">
        <v>110</v>
      </c>
      <c r="R6" s="0" t="s">
        <v>85</v>
      </c>
      <c r="S6" s="0" t="s">
        <v>111</v>
      </c>
      <c r="U6" s="0" t="s">
        <v>75</v>
      </c>
      <c r="V6" s="1" t="s">
        <v>112</v>
      </c>
      <c r="Y6" s="0" t="s">
        <v>113</v>
      </c>
      <c r="AS6" s="0" t="str">
        <f aca="false">"1"</f>
        <v>1</v>
      </c>
      <c r="AT6" s="0" t="s">
        <v>99</v>
      </c>
      <c r="AU6" s="0" t="s">
        <v>101</v>
      </c>
      <c r="AV6" s="0" t="s">
        <v>114</v>
      </c>
      <c r="BL6" s="0" t="s">
        <v>115</v>
      </c>
    </row>
    <row r="7" customFormat="false" ht="65" hidden="false" customHeight="false" outlineLevel="0" collapsed="false">
      <c r="A7" s="0" t="s">
        <v>116</v>
      </c>
      <c r="B7" s="0" t="s">
        <v>117</v>
      </c>
      <c r="C7" s="0" t="s">
        <v>118</v>
      </c>
      <c r="K7" s="0" t="str">
        <f aca="false">"1633"</f>
        <v>1633</v>
      </c>
      <c r="N7" s="0" t="str">
        <f aca="false">"1633"</f>
        <v>1633</v>
      </c>
      <c r="Q7" s="0" t="s">
        <v>118</v>
      </c>
      <c r="R7" s="0" t="s">
        <v>73</v>
      </c>
      <c r="S7" s="0" t="s">
        <v>119</v>
      </c>
      <c r="U7" s="0" t="s">
        <v>120</v>
      </c>
      <c r="V7" s="0" t="s">
        <v>121</v>
      </c>
      <c r="BL7" s="0" t="s">
        <v>122</v>
      </c>
      <c r="BM7" s="1" t="s">
        <v>123</v>
      </c>
      <c r="BN7" s="1" t="s">
        <v>124</v>
      </c>
      <c r="BO7" s="0" t="s">
        <v>125</v>
      </c>
      <c r="BT7" s="0" t="s">
        <v>126</v>
      </c>
    </row>
    <row r="8" customFormat="false" ht="22.5" hidden="false" customHeight="false" outlineLevel="0" collapsed="false">
      <c r="A8" s="0" t="s">
        <v>116</v>
      </c>
      <c r="B8" s="0" t="s">
        <v>127</v>
      </c>
      <c r="K8" s="0" t="str">
        <f aca="false">"1639"</f>
        <v>1639</v>
      </c>
      <c r="N8" s="0" t="str">
        <f aca="false">"1639"</f>
        <v>1639</v>
      </c>
      <c r="Q8" s="0" t="s">
        <v>128</v>
      </c>
      <c r="R8" s="0" t="s">
        <v>73</v>
      </c>
      <c r="S8" s="0" t="s">
        <v>129</v>
      </c>
      <c r="U8" s="0" t="s">
        <v>120</v>
      </c>
      <c r="V8" s="1" t="s">
        <v>130</v>
      </c>
      <c r="BL8" s="0" t="s">
        <v>131</v>
      </c>
      <c r="BT8" s="0" t="s">
        <v>132</v>
      </c>
    </row>
    <row r="9" customFormat="false" ht="86.25" hidden="false" customHeight="false" outlineLevel="0" collapsed="false">
      <c r="A9" s="0" t="s">
        <v>133</v>
      </c>
      <c r="B9" s="0" t="s">
        <v>134</v>
      </c>
      <c r="I9" s="0" t="s">
        <v>135</v>
      </c>
      <c r="N9" s="0" t="str">
        <f aca="false">"1650"</f>
        <v>1650</v>
      </c>
      <c r="Q9" s="0" t="s">
        <v>136</v>
      </c>
      <c r="R9" s="0" t="s">
        <v>137</v>
      </c>
      <c r="S9" s="0" t="s">
        <v>138</v>
      </c>
      <c r="V9" s="1" t="s">
        <v>139</v>
      </c>
      <c r="Y9" s="0" t="s">
        <v>140</v>
      </c>
      <c r="Z9" s="0" t="s">
        <v>135</v>
      </c>
      <c r="AA9" s="0" t="s">
        <v>135</v>
      </c>
      <c r="BT9" s="0" t="s">
        <v>141</v>
      </c>
    </row>
    <row r="10" customFormat="false" ht="65" hidden="false" customHeight="false" outlineLevel="0" collapsed="false">
      <c r="A10" s="0" t="s">
        <v>133</v>
      </c>
      <c r="B10" s="0" t="s">
        <v>142</v>
      </c>
      <c r="I10" s="0" t="s">
        <v>135</v>
      </c>
      <c r="K10" s="0" t="str">
        <f aca="false">"1755"</f>
        <v>1755</v>
      </c>
      <c r="N10" s="0" t="str">
        <f aca="false">"1755"</f>
        <v>1755</v>
      </c>
      <c r="P10" s="0" t="s">
        <v>143</v>
      </c>
      <c r="Q10" s="0" t="s">
        <v>144</v>
      </c>
      <c r="R10" s="0" t="s">
        <v>145</v>
      </c>
      <c r="S10" s="0" t="s">
        <v>146</v>
      </c>
      <c r="V10" s="1" t="s">
        <v>147</v>
      </c>
      <c r="W10" s="0" t="s">
        <v>148</v>
      </c>
      <c r="Y10" s="0" t="s">
        <v>149</v>
      </c>
      <c r="BT10" s="1" t="s">
        <v>150</v>
      </c>
    </row>
    <row r="11" customFormat="false" ht="65" hidden="false" customHeight="false" outlineLevel="0" collapsed="false">
      <c r="A11" s="0" t="s">
        <v>133</v>
      </c>
      <c r="B11" s="0" t="s">
        <v>151</v>
      </c>
      <c r="I11" s="0" t="s">
        <v>152</v>
      </c>
      <c r="N11" s="0" t="str">
        <f aca="false">"1730"</f>
        <v>1730</v>
      </c>
      <c r="Q11" s="0" t="s">
        <v>153</v>
      </c>
      <c r="R11" s="0" t="s">
        <v>154</v>
      </c>
      <c r="S11" s="0" t="s">
        <v>155</v>
      </c>
      <c r="V11" s="1" t="s">
        <v>156</v>
      </c>
      <c r="W11" s="1" t="s">
        <v>157</v>
      </c>
      <c r="Y11" s="0" t="s">
        <v>158</v>
      </c>
      <c r="AD11" s="1" t="s">
        <v>159</v>
      </c>
      <c r="AE11" s="0" t="s">
        <v>107</v>
      </c>
      <c r="BT11" s="1" t="s">
        <v>160</v>
      </c>
    </row>
    <row r="12" customFormat="false" ht="86.25" hidden="false" customHeight="false" outlineLevel="0" collapsed="false">
      <c r="A12" s="0" t="s">
        <v>133</v>
      </c>
      <c r="B12" s="0" t="s">
        <v>161</v>
      </c>
      <c r="I12" s="0" t="s">
        <v>135</v>
      </c>
      <c r="K12" s="0" t="str">
        <f aca="false">"1649"</f>
        <v>1649</v>
      </c>
      <c r="L12" s="0" t="str">
        <f aca="false">"1651"</f>
        <v>1651</v>
      </c>
      <c r="M12" s="0" t="s">
        <v>162</v>
      </c>
      <c r="Q12" s="0" t="s">
        <v>163</v>
      </c>
      <c r="R12" s="0" t="s">
        <v>164</v>
      </c>
      <c r="S12" s="0" t="s">
        <v>165</v>
      </c>
      <c r="U12" s="0" t="s">
        <v>120</v>
      </c>
      <c r="V12" s="1" t="s">
        <v>166</v>
      </c>
      <c r="W12" s="1" t="s">
        <v>167</v>
      </c>
      <c r="Y12" s="1" t="s">
        <v>168</v>
      </c>
      <c r="AE12" s="0" t="s">
        <v>169</v>
      </c>
      <c r="BT12" s="1" t="s">
        <v>170</v>
      </c>
    </row>
    <row r="13" customFormat="false" ht="75.6" hidden="false" customHeight="false" outlineLevel="0" collapsed="false">
      <c r="A13" s="0" t="s">
        <v>133</v>
      </c>
      <c r="B13" s="0" t="s">
        <v>171</v>
      </c>
      <c r="N13" s="0" t="str">
        <f aca="false">"1648"</f>
        <v>1648</v>
      </c>
      <c r="S13" s="0" t="s">
        <v>172</v>
      </c>
      <c r="V13" s="1" t="s">
        <v>173</v>
      </c>
      <c r="Y13" s="0" t="s">
        <v>174</v>
      </c>
      <c r="AE13" s="0" t="s">
        <v>175</v>
      </c>
      <c r="BT13" s="1" t="s">
        <v>176</v>
      </c>
    </row>
    <row r="14" customFormat="false" ht="22.5" hidden="false" customHeight="false" outlineLevel="0" collapsed="false">
      <c r="A14" s="0" t="s">
        <v>133</v>
      </c>
      <c r="B14" s="0" t="s">
        <v>177</v>
      </c>
      <c r="I14" s="0" t="s">
        <v>178</v>
      </c>
      <c r="N14" s="0" t="str">
        <f aca="false">"1748"</f>
        <v>1748</v>
      </c>
      <c r="Q14" s="0" t="s">
        <v>179</v>
      </c>
      <c r="V14" s="1" t="s">
        <v>180</v>
      </c>
      <c r="W14" s="0" t="s">
        <v>181</v>
      </c>
      <c r="Y14" s="0" t="s">
        <v>182</v>
      </c>
    </row>
    <row r="15" customFormat="false" ht="86.25" hidden="false" customHeight="false" outlineLevel="0" collapsed="false">
      <c r="A15" s="0" t="s">
        <v>82</v>
      </c>
      <c r="B15" s="0" t="s">
        <v>183</v>
      </c>
      <c r="Q15" s="0" t="s">
        <v>184</v>
      </c>
      <c r="R15" s="0" t="s">
        <v>85</v>
      </c>
      <c r="S15" s="0" t="s">
        <v>185</v>
      </c>
      <c r="U15" s="0" t="s">
        <v>75</v>
      </c>
      <c r="V15" s="1" t="s">
        <v>186</v>
      </c>
      <c r="W15" s="0" t="s">
        <v>187</v>
      </c>
      <c r="Y15" s="0" t="s">
        <v>188</v>
      </c>
      <c r="AS15" s="0" t="str">
        <f aca="false">"5"</f>
        <v>5</v>
      </c>
      <c r="AZ15" s="1" t="s">
        <v>189</v>
      </c>
      <c r="BA15" s="1" t="s">
        <v>190</v>
      </c>
      <c r="BB15" s="0" t="str">
        <f aca="false">"1"</f>
        <v>1</v>
      </c>
      <c r="BF15" s="0" t="s">
        <v>79</v>
      </c>
      <c r="BG15" s="0" t="str">
        <f aca="false">"24.12.1682"</f>
        <v>24.12.1682</v>
      </c>
      <c r="BH15" s="0" t="s">
        <v>191</v>
      </c>
      <c r="BI15" s="0" t="s">
        <v>79</v>
      </c>
      <c r="BJ15" s="0" t="str">
        <f aca="false">"24.12.1682"</f>
        <v>24.12.1682</v>
      </c>
      <c r="BK15" s="0" t="s">
        <v>191</v>
      </c>
      <c r="BT15" s="0" t="s">
        <v>192</v>
      </c>
    </row>
    <row r="16" customFormat="false" ht="118.1" hidden="false" customHeight="false" outlineLevel="0" collapsed="false">
      <c r="A16" s="0" t="s">
        <v>82</v>
      </c>
      <c r="C16" s="0" t="s">
        <v>193</v>
      </c>
      <c r="D16" s="0" t="s">
        <v>194</v>
      </c>
      <c r="H16" s="0" t="str">
        <f aca="false">"04.01.1698"</f>
        <v>04.01.1698</v>
      </c>
      <c r="I16" s="0" t="s">
        <v>195</v>
      </c>
      <c r="K16" s="0" t="str">
        <f aca="false">"1697"</f>
        <v>1697</v>
      </c>
      <c r="L16" s="0" t="str">
        <f aca="false">"1698"</f>
        <v>1698</v>
      </c>
      <c r="Q16" s="0" t="s">
        <v>193</v>
      </c>
      <c r="R16" s="0" t="s">
        <v>196</v>
      </c>
      <c r="S16" s="0" t="s">
        <v>197</v>
      </c>
      <c r="U16" s="0" t="s">
        <v>75</v>
      </c>
      <c r="V16" s="1" t="s">
        <v>198</v>
      </c>
      <c r="W16" s="1" t="s">
        <v>199</v>
      </c>
      <c r="Y16" s="0" t="s">
        <v>98</v>
      </c>
      <c r="AA16" s="1" t="s">
        <v>200</v>
      </c>
      <c r="AS16" s="0" t="str">
        <f aca="false">"5"</f>
        <v>5</v>
      </c>
      <c r="AT16" s="0" t="s">
        <v>201</v>
      </c>
      <c r="AZ16" s="1" t="s">
        <v>202</v>
      </c>
      <c r="BA16" s="1" t="s">
        <v>203</v>
      </c>
      <c r="BF16" s="0" t="s">
        <v>195</v>
      </c>
      <c r="BG16" s="0" t="s">
        <v>204</v>
      </c>
      <c r="BI16" s="0" t="s">
        <v>195</v>
      </c>
      <c r="BJ16" s="0" t="s">
        <v>204</v>
      </c>
      <c r="BL16" s="0" t="s">
        <v>115</v>
      </c>
      <c r="BT16" s="0" t="s">
        <v>205</v>
      </c>
    </row>
    <row r="17" customFormat="false" ht="54.35" hidden="false" customHeight="false" outlineLevel="0" collapsed="false">
      <c r="A17" s="0" t="s">
        <v>82</v>
      </c>
      <c r="K17" s="0" t="str">
        <f aca="false">"1679"</f>
        <v>1679</v>
      </c>
      <c r="N17" s="0" t="str">
        <f aca="false">"1679"</f>
        <v>1679</v>
      </c>
      <c r="Q17" s="1" t="s">
        <v>206</v>
      </c>
      <c r="R17" s="1" t="s">
        <v>207</v>
      </c>
      <c r="S17" s="0" t="s">
        <v>208</v>
      </c>
      <c r="U17" s="0" t="s">
        <v>120</v>
      </c>
      <c r="V17" s="1" t="s">
        <v>209</v>
      </c>
      <c r="Y17" s="0" t="s">
        <v>210</v>
      </c>
      <c r="AE17" s="0" t="s">
        <v>211</v>
      </c>
      <c r="BI17" s="0" t="s">
        <v>212</v>
      </c>
      <c r="BJ17" s="0" t="str">
        <f aca="false">"1679"</f>
        <v>1679</v>
      </c>
    </row>
    <row r="18" customFormat="false" ht="128.75" hidden="false" customHeight="false" outlineLevel="0" collapsed="false">
      <c r="A18" s="0" t="s">
        <v>82</v>
      </c>
      <c r="B18" s="0" t="s">
        <v>213</v>
      </c>
      <c r="C18" s="0" t="s">
        <v>214</v>
      </c>
      <c r="D18" s="0" t="s">
        <v>215</v>
      </c>
      <c r="I18" s="0" t="s">
        <v>216</v>
      </c>
      <c r="N18" s="0" t="str">
        <f aca="false">"15.10.1685"</f>
        <v>15.10.1685</v>
      </c>
      <c r="Q18" s="1" t="s">
        <v>217</v>
      </c>
      <c r="R18" s="1" t="s">
        <v>218</v>
      </c>
      <c r="S18" s="0" t="s">
        <v>219</v>
      </c>
      <c r="U18" s="0" t="s">
        <v>220</v>
      </c>
      <c r="V18" s="1" t="s">
        <v>221</v>
      </c>
      <c r="Y18" s="0" t="s">
        <v>222</v>
      </c>
      <c r="BF18" s="0" t="s">
        <v>223</v>
      </c>
      <c r="BG18" s="0" t="str">
        <f aca="false">"20.10.1685"</f>
        <v>20.10.1685</v>
      </c>
    </row>
    <row r="19" customFormat="false" ht="128.75" hidden="false" customHeight="false" outlineLevel="0" collapsed="false">
      <c r="A19" s="0" t="s">
        <v>82</v>
      </c>
      <c r="B19" s="0" t="s">
        <v>224</v>
      </c>
      <c r="K19" s="0" t="str">
        <f aca="false">"1685"</f>
        <v>1685</v>
      </c>
      <c r="N19" s="0" t="str">
        <f aca="false">"1685"</f>
        <v>1685</v>
      </c>
      <c r="Q19" s="1" t="s">
        <v>217</v>
      </c>
      <c r="R19" s="1" t="s">
        <v>218</v>
      </c>
      <c r="S19" s="0" t="s">
        <v>225</v>
      </c>
      <c r="U19" s="0" t="s">
        <v>220</v>
      </c>
      <c r="V19" s="1" t="s">
        <v>221</v>
      </c>
      <c r="Y19" s="0" t="s">
        <v>222</v>
      </c>
      <c r="AS19" s="0" t="str">
        <f aca="false">"4"</f>
        <v>4</v>
      </c>
      <c r="AU19" s="1" t="s">
        <v>226</v>
      </c>
      <c r="AZ19" s="1" t="s">
        <v>227</v>
      </c>
      <c r="BF19" s="0" t="s">
        <v>223</v>
      </c>
      <c r="BG19" s="0" t="str">
        <f aca="false">"15.10.1685"</f>
        <v>15.10.1685</v>
      </c>
    </row>
    <row r="20" customFormat="false" ht="54.35" hidden="false" customHeight="false" outlineLevel="0" collapsed="false">
      <c r="A20" s="0" t="s">
        <v>116</v>
      </c>
      <c r="B20" s="0" t="s">
        <v>228</v>
      </c>
      <c r="K20" s="0" t="str">
        <f aca="false">"1648"</f>
        <v>1648</v>
      </c>
      <c r="N20" s="0" t="str">
        <f aca="false">"1648"</f>
        <v>1648</v>
      </c>
      <c r="Q20" s="0" t="s">
        <v>229</v>
      </c>
      <c r="R20" s="0" t="s">
        <v>73</v>
      </c>
      <c r="S20" s="0" t="s">
        <v>230</v>
      </c>
      <c r="U20" s="0" t="s">
        <v>120</v>
      </c>
      <c r="V20" s="0" t="s">
        <v>231</v>
      </c>
      <c r="Y20" s="0" t="s">
        <v>174</v>
      </c>
      <c r="AD20" s="1" t="s">
        <v>232</v>
      </c>
      <c r="BL20" s="0" t="s">
        <v>233</v>
      </c>
      <c r="BM20" s="0" t="s">
        <v>234</v>
      </c>
      <c r="BN20" s="0" t="str">
        <f aca="false">"216"</f>
        <v>216</v>
      </c>
      <c r="BO20" s="0" t="s">
        <v>235</v>
      </c>
      <c r="BT20" s="0" t="s">
        <v>236</v>
      </c>
    </row>
    <row r="21" customFormat="false" ht="75.6" hidden="false" customHeight="false" outlineLevel="0" collapsed="false">
      <c r="A21" s="0" t="s">
        <v>82</v>
      </c>
      <c r="B21" s="0" t="s">
        <v>237</v>
      </c>
      <c r="K21" s="0" t="str">
        <f aca="false">"1708"</f>
        <v>1708</v>
      </c>
      <c r="N21" s="0" t="str">
        <f aca="false">"1708"</f>
        <v>1708</v>
      </c>
      <c r="Q21" s="0" t="s">
        <v>238</v>
      </c>
      <c r="R21" s="0" t="s">
        <v>85</v>
      </c>
      <c r="S21" s="0" t="s">
        <v>239</v>
      </c>
      <c r="U21" s="0" t="s">
        <v>75</v>
      </c>
      <c r="V21" s="1" t="s">
        <v>240</v>
      </c>
      <c r="Y21" s="0" t="s">
        <v>241</v>
      </c>
      <c r="BF21" s="0" t="s">
        <v>195</v>
      </c>
      <c r="BG21" s="0" t="str">
        <f aca="false">"1708"</f>
        <v>1708</v>
      </c>
    </row>
    <row r="22" customFormat="false" ht="86.25" hidden="false" customHeight="false" outlineLevel="0" collapsed="false">
      <c r="A22" s="0" t="s">
        <v>116</v>
      </c>
      <c r="B22" s="0" t="s">
        <v>242</v>
      </c>
      <c r="N22" s="0" t="str">
        <f aca="false">"1648"</f>
        <v>1648</v>
      </c>
      <c r="S22" s="0" t="s">
        <v>243</v>
      </c>
      <c r="U22" s="0" t="s">
        <v>120</v>
      </c>
      <c r="V22" s="1" t="s">
        <v>244</v>
      </c>
      <c r="Y22" s="0" t="s">
        <v>174</v>
      </c>
      <c r="BT22" s="0" t="s">
        <v>245</v>
      </c>
    </row>
    <row r="23" customFormat="false" ht="150" hidden="false" customHeight="false" outlineLevel="0" collapsed="false">
      <c r="A23" s="0" t="s">
        <v>82</v>
      </c>
      <c r="N23" s="0" t="str">
        <f aca="false">"1739"</f>
        <v>1739</v>
      </c>
      <c r="Q23" s="1" t="s">
        <v>246</v>
      </c>
      <c r="R23" s="1" t="s">
        <v>218</v>
      </c>
      <c r="S23" s="0" t="s">
        <v>247</v>
      </c>
      <c r="U23" s="0" t="s">
        <v>75</v>
      </c>
      <c r="V23" s="1" t="s">
        <v>248</v>
      </c>
      <c r="W23" s="0" t="s">
        <v>249</v>
      </c>
      <c r="Y23" s="1" t="s">
        <v>250</v>
      </c>
      <c r="AS23" s="2" t="s">
        <v>251</v>
      </c>
      <c r="BA23" s="1" t="s">
        <v>252</v>
      </c>
      <c r="BF23" s="0" t="s">
        <v>253</v>
      </c>
      <c r="BG23" s="0" t="str">
        <f aca="false">"28.08.1739"</f>
        <v>28.08.1739</v>
      </c>
      <c r="BI23" s="0" t="s">
        <v>253</v>
      </c>
      <c r="BJ23" s="0" t="str">
        <f aca="false">"28.08.1739"</f>
        <v>28.08.1739</v>
      </c>
    </row>
    <row r="24" customFormat="false" ht="75.6" hidden="false" customHeight="false" outlineLevel="0" collapsed="false">
      <c r="A24" s="0" t="s">
        <v>82</v>
      </c>
      <c r="B24" s="0" t="s">
        <v>254</v>
      </c>
      <c r="C24" s="0" t="s">
        <v>255</v>
      </c>
      <c r="D24" s="0" t="s">
        <v>256</v>
      </c>
      <c r="K24" s="0" t="str">
        <f aca="false">"1691"</f>
        <v>1691</v>
      </c>
      <c r="N24" s="0" t="str">
        <f aca="false">"1691"</f>
        <v>1691</v>
      </c>
      <c r="Q24" s="1" t="s">
        <v>257</v>
      </c>
      <c r="R24" s="1" t="s">
        <v>258</v>
      </c>
      <c r="S24" s="0" t="s">
        <v>259</v>
      </c>
      <c r="U24" s="0" t="s">
        <v>75</v>
      </c>
      <c r="V24" s="1" t="s">
        <v>260</v>
      </c>
      <c r="W24" s="1" t="s">
        <v>261</v>
      </c>
      <c r="Y24" s="1" t="s">
        <v>262</v>
      </c>
      <c r="BF24" s="0" t="s">
        <v>263</v>
      </c>
      <c r="BG24" s="0" t="str">
        <f aca="false">"1691"</f>
        <v>1691</v>
      </c>
      <c r="BI24" s="0" t="s">
        <v>263</v>
      </c>
      <c r="BJ24" s="0" t="str">
        <f aca="false">"1691"</f>
        <v>1691</v>
      </c>
      <c r="BT24" s="1" t="s">
        <v>264</v>
      </c>
    </row>
    <row r="25" customFormat="false" ht="33.1" hidden="false" customHeight="false" outlineLevel="0" collapsed="false">
      <c r="B25" s="0" t="s">
        <v>265</v>
      </c>
      <c r="D25" s="0" t="s">
        <v>266</v>
      </c>
      <c r="K25" s="0" t="str">
        <f aca="false">"1697"</f>
        <v>1697</v>
      </c>
      <c r="N25" s="0" t="str">
        <f aca="false">"1697"</f>
        <v>1697</v>
      </c>
      <c r="Q25" s="0" t="s">
        <v>267</v>
      </c>
      <c r="R25" s="0" t="s">
        <v>73</v>
      </c>
      <c r="S25" s="0" t="s">
        <v>268</v>
      </c>
      <c r="U25" s="0" t="s">
        <v>75</v>
      </c>
      <c r="V25" s="1" t="s">
        <v>269</v>
      </c>
      <c r="Y25" s="1" t="s">
        <v>270</v>
      </c>
      <c r="BG25" s="0" t="str">
        <f aca="false">"1697"</f>
        <v>1697</v>
      </c>
      <c r="BJ25" s="0" t="str">
        <f aca="false">"1697"</f>
        <v>1697</v>
      </c>
    </row>
    <row r="26" customFormat="false" ht="33.1" hidden="false" customHeight="false" outlineLevel="0" collapsed="false">
      <c r="A26" s="0" t="s">
        <v>82</v>
      </c>
      <c r="B26" s="0" t="s">
        <v>271</v>
      </c>
      <c r="D26" s="0" t="s">
        <v>266</v>
      </c>
      <c r="O26" s="0" t="s">
        <v>272</v>
      </c>
      <c r="Q26" s="1" t="s">
        <v>273</v>
      </c>
      <c r="R26" s="0" t="s">
        <v>85</v>
      </c>
      <c r="S26" s="0" t="s">
        <v>274</v>
      </c>
      <c r="U26" s="0" t="s">
        <v>75</v>
      </c>
      <c r="V26" s="1" t="s">
        <v>269</v>
      </c>
      <c r="Y26" s="1" t="s">
        <v>270</v>
      </c>
      <c r="BF26" s="0" t="s">
        <v>79</v>
      </c>
      <c r="BG26" s="0" t="str">
        <f aca="false">"1697"</f>
        <v>1697</v>
      </c>
      <c r="BH26" s="0" t="s">
        <v>275</v>
      </c>
      <c r="BI26" s="0" t="s">
        <v>79</v>
      </c>
      <c r="BJ26" s="0" t="str">
        <f aca="false">"1697"</f>
        <v>1697</v>
      </c>
      <c r="BK26" s="0" t="s">
        <v>275</v>
      </c>
    </row>
    <row r="27" customFormat="false" ht="65" hidden="false" customHeight="false" outlineLevel="0" collapsed="false">
      <c r="A27" s="0" t="s">
        <v>133</v>
      </c>
      <c r="B27" s="0" t="s">
        <v>276</v>
      </c>
      <c r="I27" s="0" t="s">
        <v>277</v>
      </c>
      <c r="Q27" s="0" t="s">
        <v>278</v>
      </c>
      <c r="R27" s="0" t="s">
        <v>137</v>
      </c>
      <c r="S27" s="0" t="s">
        <v>279</v>
      </c>
      <c r="V27" s="1" t="s">
        <v>280</v>
      </c>
      <c r="BT27" s="0" t="s">
        <v>281</v>
      </c>
    </row>
    <row r="28" customFormat="false" ht="96.85" hidden="false" customHeight="false" outlineLevel="0" collapsed="false">
      <c r="A28" s="0" t="s">
        <v>133</v>
      </c>
      <c r="B28" s="0" t="s">
        <v>282</v>
      </c>
      <c r="N28" s="0" t="str">
        <f aca="false">"1650"</f>
        <v>1650</v>
      </c>
      <c r="Q28" s="1" t="s">
        <v>283</v>
      </c>
      <c r="R28" s="1" t="s">
        <v>284</v>
      </c>
      <c r="S28" s="0" t="s">
        <v>285</v>
      </c>
      <c r="V28" s="1" t="s">
        <v>286</v>
      </c>
      <c r="Y28" s="0" t="s">
        <v>174</v>
      </c>
      <c r="BT28" s="1" t="s">
        <v>287</v>
      </c>
    </row>
    <row r="29" customFormat="false" ht="75.6" hidden="false" customHeight="false" outlineLevel="0" collapsed="false">
      <c r="A29" s="0" t="s">
        <v>116</v>
      </c>
      <c r="B29" s="0" t="s">
        <v>288</v>
      </c>
      <c r="C29" s="0" t="s">
        <v>289</v>
      </c>
      <c r="D29" s="1" t="s">
        <v>290</v>
      </c>
      <c r="I29" s="0" t="s">
        <v>291</v>
      </c>
      <c r="N29" s="0" t="str">
        <f aca="false">"1637"</f>
        <v>1637</v>
      </c>
      <c r="P29" s="0" t="s">
        <v>292</v>
      </c>
      <c r="Q29" s="0" t="s">
        <v>289</v>
      </c>
      <c r="R29" s="0" t="s">
        <v>73</v>
      </c>
      <c r="S29" s="0" t="s">
        <v>293</v>
      </c>
      <c r="U29" s="0" t="s">
        <v>120</v>
      </c>
      <c r="V29" s="1" t="s">
        <v>294</v>
      </c>
      <c r="BL29" s="0" t="s">
        <v>122</v>
      </c>
      <c r="BT29" s="1" t="s">
        <v>295</v>
      </c>
    </row>
    <row r="30" customFormat="false" ht="75.6" hidden="false" customHeight="false" outlineLevel="0" collapsed="false">
      <c r="A30" s="0" t="s">
        <v>116</v>
      </c>
      <c r="B30" s="0" t="s">
        <v>296</v>
      </c>
      <c r="C30" s="0" t="s">
        <v>289</v>
      </c>
      <c r="D30" s="1" t="s">
        <v>297</v>
      </c>
      <c r="I30" s="0" t="s">
        <v>291</v>
      </c>
      <c r="N30" s="0" t="str">
        <f aca="false">"1637"</f>
        <v>1637</v>
      </c>
      <c r="Q30" s="0" t="s">
        <v>289</v>
      </c>
      <c r="R30" s="0" t="s">
        <v>73</v>
      </c>
      <c r="S30" s="0" t="s">
        <v>298</v>
      </c>
      <c r="U30" s="0" t="s">
        <v>120</v>
      </c>
      <c r="V30" s="1" t="s">
        <v>299</v>
      </c>
      <c r="AA30" s="1" t="s">
        <v>300</v>
      </c>
      <c r="BL30" s="0" t="s">
        <v>122</v>
      </c>
      <c r="BT30" s="1" t="s">
        <v>301</v>
      </c>
    </row>
    <row r="31" customFormat="false" ht="33.1" hidden="false" customHeight="false" outlineLevel="0" collapsed="false">
      <c r="A31" s="0" t="s">
        <v>116</v>
      </c>
      <c r="B31" s="0" t="s">
        <v>302</v>
      </c>
      <c r="C31" s="0" t="s">
        <v>303</v>
      </c>
      <c r="D31" s="0" t="s">
        <v>304</v>
      </c>
      <c r="I31" s="0" t="s">
        <v>305</v>
      </c>
      <c r="K31" s="0" t="str">
        <f aca="false">"1646"</f>
        <v>1646</v>
      </c>
      <c r="N31" s="0" t="str">
        <f aca="false">"1646"</f>
        <v>1646</v>
      </c>
      <c r="Q31" s="0" t="s">
        <v>303</v>
      </c>
      <c r="R31" s="0" t="s">
        <v>73</v>
      </c>
      <c r="S31" s="0" t="s">
        <v>306</v>
      </c>
      <c r="U31" s="0" t="s">
        <v>120</v>
      </c>
      <c r="V31" s="1" t="s">
        <v>307</v>
      </c>
      <c r="BL31" s="0" t="s">
        <v>122</v>
      </c>
    </row>
    <row r="32" customFormat="false" ht="54.35" hidden="false" customHeight="false" outlineLevel="0" collapsed="false">
      <c r="A32" s="0" t="s">
        <v>116</v>
      </c>
      <c r="B32" s="0" t="s">
        <v>308</v>
      </c>
      <c r="C32" s="0" t="s">
        <v>289</v>
      </c>
      <c r="D32" s="1" t="s">
        <v>309</v>
      </c>
      <c r="E32" s="0" t="s">
        <v>310</v>
      </c>
      <c r="I32" s="0" t="s">
        <v>291</v>
      </c>
      <c r="K32" s="0" t="str">
        <f aca="false">"1646"</f>
        <v>1646</v>
      </c>
      <c r="N32" s="0" t="str">
        <f aca="false">"1646"</f>
        <v>1646</v>
      </c>
      <c r="P32" s="0" t="s">
        <v>292</v>
      </c>
      <c r="Q32" s="0" t="s">
        <v>289</v>
      </c>
      <c r="R32" s="0" t="s">
        <v>73</v>
      </c>
      <c r="S32" s="0" t="s">
        <v>311</v>
      </c>
      <c r="U32" s="0" t="s">
        <v>120</v>
      </c>
      <c r="V32" s="1" t="s">
        <v>312</v>
      </c>
      <c r="AA32" s="1" t="s">
        <v>313</v>
      </c>
      <c r="BL32" s="0" t="s">
        <v>314</v>
      </c>
      <c r="BT32" s="1" t="s">
        <v>315</v>
      </c>
    </row>
    <row r="33" customFormat="false" ht="75.6" hidden="false" customHeight="false" outlineLevel="0" collapsed="false">
      <c r="A33" s="0" t="s">
        <v>116</v>
      </c>
      <c r="B33" s="0" t="s">
        <v>316</v>
      </c>
      <c r="N33" s="0" t="str">
        <f aca="false">"1649"</f>
        <v>1649</v>
      </c>
      <c r="S33" s="0" t="s">
        <v>317</v>
      </c>
      <c r="U33" s="0" t="s">
        <v>120</v>
      </c>
      <c r="V33" s="1" t="s">
        <v>318</v>
      </c>
      <c r="Y33" s="0" t="s">
        <v>174</v>
      </c>
      <c r="BL33" s="0" t="s">
        <v>233</v>
      </c>
      <c r="BM33" s="0" t="s">
        <v>319</v>
      </c>
      <c r="BN33" s="0" t="s">
        <v>320</v>
      </c>
      <c r="BO33" s="0" t="s">
        <v>321</v>
      </c>
      <c r="BT33" s="0" t="s">
        <v>322</v>
      </c>
    </row>
    <row r="34" customFormat="false" ht="22.5" hidden="false" customHeight="false" outlineLevel="0" collapsed="false">
      <c r="A34" s="0" t="s">
        <v>116</v>
      </c>
      <c r="B34" s="0" t="s">
        <v>323</v>
      </c>
      <c r="K34" s="0" t="str">
        <f aca="false">"1639"</f>
        <v>1639</v>
      </c>
      <c r="N34" s="0" t="str">
        <f aca="false">"1639"</f>
        <v>1639</v>
      </c>
      <c r="S34" s="0" t="s">
        <v>324</v>
      </c>
      <c r="T34" s="0" t="s">
        <v>325</v>
      </c>
      <c r="U34" s="0" t="s">
        <v>120</v>
      </c>
      <c r="V34" s="1" t="s">
        <v>326</v>
      </c>
      <c r="W34" s="1" t="s">
        <v>327</v>
      </c>
      <c r="BL34" s="0" t="s">
        <v>328</v>
      </c>
      <c r="BT34" s="0" t="s">
        <v>329</v>
      </c>
    </row>
    <row r="35" customFormat="false" ht="33.1" hidden="false" customHeight="false" outlineLevel="0" collapsed="false">
      <c r="A35" s="0" t="s">
        <v>116</v>
      </c>
      <c r="B35" s="0" t="s">
        <v>330</v>
      </c>
      <c r="K35" s="0" t="str">
        <f aca="false">"1648"</f>
        <v>1648</v>
      </c>
      <c r="N35" s="0" t="str">
        <f aca="false">"1648"</f>
        <v>1648</v>
      </c>
      <c r="S35" s="0" t="s">
        <v>331</v>
      </c>
      <c r="T35" s="0" t="s">
        <v>332</v>
      </c>
      <c r="U35" s="0" t="s">
        <v>120</v>
      </c>
      <c r="Y35" s="0" t="s">
        <v>174</v>
      </c>
      <c r="AE35" s="1" t="s">
        <v>333</v>
      </c>
      <c r="BL35" s="0" t="s">
        <v>233</v>
      </c>
      <c r="BO35" s="0" t="s">
        <v>334</v>
      </c>
      <c r="BP35" s="0" t="s">
        <v>335</v>
      </c>
      <c r="BT35" s="0" t="s">
        <v>336</v>
      </c>
    </row>
    <row r="36" customFormat="false" ht="107.5" hidden="false" customHeight="false" outlineLevel="0" collapsed="false">
      <c r="A36" s="0" t="s">
        <v>116</v>
      </c>
      <c r="B36" s="0" t="s">
        <v>337</v>
      </c>
      <c r="K36" s="0" t="str">
        <f aca="false">"1649"</f>
        <v>1649</v>
      </c>
      <c r="N36" s="0" t="str">
        <f aca="false">"1649"</f>
        <v>1649</v>
      </c>
      <c r="S36" s="0" t="s">
        <v>338</v>
      </c>
      <c r="T36" s="0" t="s">
        <v>122</v>
      </c>
      <c r="U36" s="0" t="s">
        <v>120</v>
      </c>
      <c r="V36" s="1" t="s">
        <v>339</v>
      </c>
      <c r="Y36" s="0" t="s">
        <v>174</v>
      </c>
      <c r="BL36" s="0" t="s">
        <v>233</v>
      </c>
      <c r="BM36" s="0" t="s">
        <v>319</v>
      </c>
      <c r="BN36" s="0" t="s">
        <v>340</v>
      </c>
      <c r="BP36" s="0" t="s">
        <v>341</v>
      </c>
      <c r="BT36" s="0" t="s">
        <v>342</v>
      </c>
    </row>
    <row r="37" customFormat="false" ht="107.5" hidden="false" customHeight="false" outlineLevel="0" collapsed="false">
      <c r="A37" s="0" t="s">
        <v>116</v>
      </c>
      <c r="B37" s="0" t="s">
        <v>343</v>
      </c>
      <c r="E37" s="1" t="s">
        <v>344</v>
      </c>
      <c r="K37" s="0" t="str">
        <f aca="false">"1648"</f>
        <v>1648</v>
      </c>
      <c r="N37" s="0" t="str">
        <f aca="false">"1648"</f>
        <v>1648</v>
      </c>
      <c r="P37" s="0" t="s">
        <v>345</v>
      </c>
      <c r="Q37" s="0" t="s">
        <v>346</v>
      </c>
      <c r="R37" s="0" t="s">
        <v>73</v>
      </c>
      <c r="S37" s="0" t="s">
        <v>347</v>
      </c>
      <c r="U37" s="0" t="s">
        <v>120</v>
      </c>
      <c r="V37" s="1" t="s">
        <v>348</v>
      </c>
      <c r="W37" s="1" t="s">
        <v>349</v>
      </c>
      <c r="Y37" s="0" t="s">
        <v>350</v>
      </c>
      <c r="AA37" s="1" t="s">
        <v>351</v>
      </c>
      <c r="AD37" s="0" t="s">
        <v>352</v>
      </c>
      <c r="AE37" s="0" t="s">
        <v>353</v>
      </c>
      <c r="BL37" s="0" t="s">
        <v>122</v>
      </c>
      <c r="BO37" s="0" t="s">
        <v>354</v>
      </c>
      <c r="BR37" s="0" t="s">
        <v>355</v>
      </c>
      <c r="BT37" s="1" t="s">
        <v>356</v>
      </c>
    </row>
    <row r="38" customFormat="false" ht="43.75" hidden="false" customHeight="false" outlineLevel="0" collapsed="false">
      <c r="A38" s="0" t="s">
        <v>116</v>
      </c>
      <c r="B38" s="0" t="s">
        <v>357</v>
      </c>
      <c r="K38" s="0" t="str">
        <f aca="false">"09.1635"</f>
        <v>09.1635</v>
      </c>
      <c r="N38" s="0" t="str">
        <f aca="false">"09.1635"</f>
        <v>09.1635</v>
      </c>
      <c r="S38" s="0" t="s">
        <v>358</v>
      </c>
      <c r="T38" s="0" t="s">
        <v>122</v>
      </c>
      <c r="U38" s="0" t="s">
        <v>120</v>
      </c>
      <c r="V38" s="1" t="s">
        <v>359</v>
      </c>
      <c r="Y38" s="0" t="s">
        <v>360</v>
      </c>
    </row>
    <row r="39" customFormat="false" ht="65" hidden="false" customHeight="false" outlineLevel="0" collapsed="false">
      <c r="A39" s="0" t="s">
        <v>133</v>
      </c>
      <c r="B39" s="0" t="s">
        <v>361</v>
      </c>
      <c r="N39" s="0" t="str">
        <f aca="false">"1648"</f>
        <v>1648</v>
      </c>
      <c r="S39" s="0" t="s">
        <v>362</v>
      </c>
      <c r="V39" s="1" t="s">
        <v>363</v>
      </c>
      <c r="Y39" s="0" t="s">
        <v>174</v>
      </c>
      <c r="Z39" s="0" t="s">
        <v>364</v>
      </c>
      <c r="AA39" s="1" t="s">
        <v>365</v>
      </c>
      <c r="BT39" s="0" t="s">
        <v>366</v>
      </c>
    </row>
    <row r="40" customFormat="false" ht="96.85" hidden="false" customHeight="false" outlineLevel="0" collapsed="false">
      <c r="A40" s="0" t="s">
        <v>133</v>
      </c>
      <c r="B40" s="0" t="s">
        <v>367</v>
      </c>
      <c r="M40" s="0" t="s">
        <v>368</v>
      </c>
      <c r="N40" s="0" t="str">
        <f aca="false">"1608"</f>
        <v>1608</v>
      </c>
      <c r="Q40" s="0" t="s">
        <v>369</v>
      </c>
      <c r="R40" s="0" t="s">
        <v>164</v>
      </c>
      <c r="S40" s="0" t="s">
        <v>370</v>
      </c>
      <c r="V40" s="1" t="s">
        <v>371</v>
      </c>
      <c r="Y40" s="0" t="s">
        <v>372</v>
      </c>
      <c r="AA40" s="0" t="s">
        <v>373</v>
      </c>
      <c r="BT40" s="0" t="s">
        <v>374</v>
      </c>
    </row>
    <row r="41" customFormat="false" ht="75.6" hidden="false" customHeight="false" outlineLevel="0" collapsed="false">
      <c r="A41" s="0" t="s">
        <v>116</v>
      </c>
      <c r="B41" s="0" t="s">
        <v>375</v>
      </c>
      <c r="C41" s="0" t="s">
        <v>376</v>
      </c>
      <c r="I41" s="0" t="s">
        <v>377</v>
      </c>
      <c r="K41" s="0" t="str">
        <f aca="false">"1642"</f>
        <v>1642</v>
      </c>
      <c r="N41" s="0" t="str">
        <f aca="false">"1642"</f>
        <v>1642</v>
      </c>
      <c r="Q41" s="0" t="s">
        <v>376</v>
      </c>
      <c r="R41" s="0" t="s">
        <v>73</v>
      </c>
      <c r="S41" s="0" t="s">
        <v>378</v>
      </c>
      <c r="T41" s="0" t="s">
        <v>379</v>
      </c>
      <c r="U41" s="0" t="s">
        <v>120</v>
      </c>
      <c r="V41" s="1" t="s">
        <v>380</v>
      </c>
      <c r="Y41" s="0" t="s">
        <v>381</v>
      </c>
      <c r="AA41" s="0" t="s">
        <v>382</v>
      </c>
      <c r="BL41" s="0" t="s">
        <v>233</v>
      </c>
      <c r="BT41" s="0" t="s">
        <v>383</v>
      </c>
    </row>
    <row r="42" customFormat="false" ht="43.75" hidden="false" customHeight="false" outlineLevel="0" collapsed="false">
      <c r="A42" s="0" t="s">
        <v>116</v>
      </c>
      <c r="B42" s="0" t="s">
        <v>384</v>
      </c>
      <c r="K42" s="0" t="str">
        <f aca="false">"1611"</f>
        <v>1611</v>
      </c>
      <c r="N42" s="0" t="str">
        <f aca="false">"1611"</f>
        <v>1611</v>
      </c>
      <c r="Q42" s="0" t="s">
        <v>385</v>
      </c>
      <c r="R42" s="0" t="s">
        <v>73</v>
      </c>
      <c r="S42" s="0" t="s">
        <v>386</v>
      </c>
      <c r="U42" s="0" t="s">
        <v>120</v>
      </c>
      <c r="V42" s="1" t="s">
        <v>387</v>
      </c>
      <c r="Y42" s="0" t="s">
        <v>388</v>
      </c>
      <c r="AD42" s="1" t="s">
        <v>389</v>
      </c>
      <c r="BL42" s="0" t="s">
        <v>122</v>
      </c>
      <c r="BT42" s="0" t="s">
        <v>390</v>
      </c>
    </row>
    <row r="43" customFormat="false" ht="54.35" hidden="false" customHeight="false" outlineLevel="0" collapsed="false">
      <c r="A43" s="0" t="s">
        <v>116</v>
      </c>
      <c r="B43" s="0" t="s">
        <v>391</v>
      </c>
      <c r="K43" s="0" t="str">
        <f aca="false">"1645"</f>
        <v>1645</v>
      </c>
      <c r="N43" s="0" t="str">
        <f aca="false">"1645"</f>
        <v>1645</v>
      </c>
      <c r="Q43" s="0" t="s">
        <v>392</v>
      </c>
      <c r="R43" s="0" t="s">
        <v>73</v>
      </c>
      <c r="S43" s="0" t="s">
        <v>393</v>
      </c>
      <c r="U43" s="0" t="s">
        <v>120</v>
      </c>
      <c r="V43" s="1" t="s">
        <v>394</v>
      </c>
      <c r="Y43" s="0" t="s">
        <v>174</v>
      </c>
      <c r="AA43" s="1" t="s">
        <v>395</v>
      </c>
      <c r="AE43" s="1" t="s">
        <v>396</v>
      </c>
      <c r="BL43" s="0" t="s">
        <v>122</v>
      </c>
      <c r="BT43" s="0" t="s">
        <v>397</v>
      </c>
    </row>
    <row r="44" customFormat="false" ht="86.25" hidden="false" customHeight="false" outlineLevel="0" collapsed="false">
      <c r="A44" s="0" t="s">
        <v>116</v>
      </c>
      <c r="B44" s="0" t="s">
        <v>398</v>
      </c>
      <c r="D44" s="0" t="s">
        <v>399</v>
      </c>
      <c r="I44" s="0" t="s">
        <v>400</v>
      </c>
      <c r="K44" s="0" t="str">
        <f aca="false">"1642"</f>
        <v>1642</v>
      </c>
      <c r="N44" s="0" t="str">
        <f aca="false">"1642"</f>
        <v>1642</v>
      </c>
      <c r="P44" s="0" t="s">
        <v>401</v>
      </c>
      <c r="Q44" s="0" t="s">
        <v>376</v>
      </c>
      <c r="R44" s="0" t="s">
        <v>73</v>
      </c>
      <c r="S44" s="0" t="s">
        <v>402</v>
      </c>
      <c r="U44" s="0" t="s">
        <v>120</v>
      </c>
      <c r="V44" s="1" t="s">
        <v>403</v>
      </c>
      <c r="W44" s="1" t="s">
        <v>404</v>
      </c>
      <c r="Y44" s="0" t="s">
        <v>381</v>
      </c>
      <c r="BL44" s="0" t="s">
        <v>405</v>
      </c>
      <c r="BM44" s="1" t="s">
        <v>406</v>
      </c>
      <c r="BN44" s="1" t="s">
        <v>407</v>
      </c>
      <c r="BP44" s="0" t="s">
        <v>408</v>
      </c>
      <c r="BT44" s="1" t="s">
        <v>409</v>
      </c>
    </row>
    <row r="45" customFormat="false" ht="86.25" hidden="false" customHeight="false" outlineLevel="0" collapsed="false">
      <c r="A45" s="0" t="s">
        <v>410</v>
      </c>
      <c r="B45" s="0" t="s">
        <v>411</v>
      </c>
      <c r="N45" s="0" t="str">
        <f aca="false">"1742"</f>
        <v>1742</v>
      </c>
      <c r="Q45" s="0" t="s">
        <v>412</v>
      </c>
      <c r="R45" s="0" t="s">
        <v>145</v>
      </c>
      <c r="S45" s="0" t="s">
        <v>413</v>
      </c>
      <c r="V45" s="1" t="s">
        <v>414</v>
      </c>
      <c r="Y45" s="0" t="s">
        <v>415</v>
      </c>
      <c r="AA45" s="0" t="s">
        <v>416</v>
      </c>
      <c r="BT45" s="1" t="s">
        <v>417</v>
      </c>
    </row>
    <row r="46" customFormat="false" ht="22.5" hidden="false" customHeight="false" outlineLevel="0" collapsed="false">
      <c r="A46" s="0" t="s">
        <v>133</v>
      </c>
      <c r="B46" s="0" t="s">
        <v>418</v>
      </c>
      <c r="N46" s="0" t="str">
        <f aca="false">"1763"</f>
        <v>1763</v>
      </c>
      <c r="R46" s="0" t="s">
        <v>145</v>
      </c>
      <c r="S46" s="0" t="s">
        <v>419</v>
      </c>
      <c r="V46" s="1" t="s">
        <v>420</v>
      </c>
      <c r="Y46" s="0" t="s">
        <v>421</v>
      </c>
      <c r="AA46" s="0" t="s">
        <v>422</v>
      </c>
      <c r="AE46" s="0" t="s">
        <v>423</v>
      </c>
      <c r="BT46" s="1" t="s">
        <v>424</v>
      </c>
    </row>
    <row r="47" customFormat="false" ht="12.8" hidden="false" customHeight="false" outlineLevel="0" collapsed="false">
      <c r="A47" s="0" t="s">
        <v>116</v>
      </c>
      <c r="B47" s="0" t="s">
        <v>425</v>
      </c>
      <c r="D47" s="0" t="s">
        <v>426</v>
      </c>
      <c r="I47" s="0" t="s">
        <v>427</v>
      </c>
      <c r="N47" s="0" t="str">
        <f aca="false">"1629"</f>
        <v>1629</v>
      </c>
      <c r="Q47" s="0" t="s">
        <v>428</v>
      </c>
      <c r="R47" s="0" t="s">
        <v>73</v>
      </c>
      <c r="U47" s="0" t="s">
        <v>120</v>
      </c>
      <c r="Y47" s="0" t="s">
        <v>429</v>
      </c>
      <c r="AL47" s="0" t="s">
        <v>430</v>
      </c>
      <c r="AM47" s="0" t="s">
        <v>426</v>
      </c>
      <c r="AN47" s="0" t="str">
        <f aca="false">"24.08.1629"</f>
        <v>24.08.1629</v>
      </c>
      <c r="AO47" s="0" t="s">
        <v>431</v>
      </c>
      <c r="AP47" s="0" t="s">
        <v>427</v>
      </c>
      <c r="AQ47" s="0" t="s">
        <v>432</v>
      </c>
      <c r="AR47" s="0" t="s">
        <v>433</v>
      </c>
      <c r="BL47" s="0" t="s">
        <v>434</v>
      </c>
    </row>
    <row r="48" customFormat="false" ht="12.8" hidden="false" customHeight="false" outlineLevel="0" collapsed="false">
      <c r="A48" s="0" t="s">
        <v>116</v>
      </c>
      <c r="B48" s="0" t="s">
        <v>435</v>
      </c>
      <c r="C48" s="0" t="s">
        <v>436</v>
      </c>
      <c r="H48" s="0" t="str">
        <f aca="false">"12.02.1630"</f>
        <v>12.02.1630</v>
      </c>
      <c r="I48" s="0" t="s">
        <v>437</v>
      </c>
      <c r="Q48" s="0" t="s">
        <v>436</v>
      </c>
      <c r="R48" s="0" t="s">
        <v>73</v>
      </c>
      <c r="S48" s="0" t="s">
        <v>438</v>
      </c>
      <c r="T48" s="0" t="s">
        <v>439</v>
      </c>
      <c r="U48" s="0" t="s">
        <v>120</v>
      </c>
      <c r="AL48" s="0" t="s">
        <v>440</v>
      </c>
      <c r="AN48" s="0" t="str">
        <f aca="false">"28.09.1629"</f>
        <v>28.09.1629</v>
      </c>
      <c r="AP48" s="0" t="s">
        <v>437</v>
      </c>
      <c r="AQ48" s="0" t="s">
        <v>441</v>
      </c>
      <c r="BL48" s="0" t="s">
        <v>442</v>
      </c>
      <c r="BT48" s="0" t="s">
        <v>443</v>
      </c>
    </row>
    <row r="49" customFormat="false" ht="75.6" hidden="false" customHeight="false" outlineLevel="0" collapsed="false">
      <c r="A49" s="0" t="s">
        <v>116</v>
      </c>
      <c r="B49" s="0" t="s">
        <v>444</v>
      </c>
      <c r="I49" s="0" t="s">
        <v>445</v>
      </c>
      <c r="K49" s="0" t="str">
        <f aca="false">"1649"</f>
        <v>1649</v>
      </c>
      <c r="N49" s="0" t="str">
        <f aca="false">"1649"</f>
        <v>1649</v>
      </c>
      <c r="P49" s="0" t="s">
        <v>292</v>
      </c>
      <c r="Q49" s="0" t="s">
        <v>446</v>
      </c>
      <c r="R49" s="0" t="s">
        <v>73</v>
      </c>
      <c r="S49" s="0" t="s">
        <v>447</v>
      </c>
      <c r="U49" s="0" t="s">
        <v>120</v>
      </c>
      <c r="V49" s="1" t="s">
        <v>448</v>
      </c>
      <c r="W49" s="0" t="s">
        <v>449</v>
      </c>
      <c r="Y49" s="0" t="s">
        <v>174</v>
      </c>
      <c r="AD49" s="1" t="s">
        <v>450</v>
      </c>
      <c r="AE49" s="1" t="s">
        <v>451</v>
      </c>
      <c r="BL49" s="0" t="s">
        <v>122</v>
      </c>
      <c r="BM49" s="0" t="s">
        <v>452</v>
      </c>
      <c r="BN49" s="0" t="s">
        <v>453</v>
      </c>
      <c r="BP49" s="0" t="s">
        <v>454</v>
      </c>
      <c r="BT49" s="0" t="s">
        <v>455</v>
      </c>
    </row>
    <row r="50" customFormat="false" ht="22.5" hidden="false" customHeight="false" outlineLevel="0" collapsed="false">
      <c r="A50" s="0" t="s">
        <v>116</v>
      </c>
      <c r="B50" s="0" t="s">
        <v>456</v>
      </c>
      <c r="I50" s="0" t="s">
        <v>135</v>
      </c>
      <c r="K50" s="0" t="str">
        <f aca="false">"1649"</f>
        <v>1649</v>
      </c>
      <c r="N50" s="0" t="str">
        <f aca="false">"1649"</f>
        <v>1649</v>
      </c>
      <c r="Q50" s="0" t="s">
        <v>457</v>
      </c>
      <c r="R50" s="0" t="s">
        <v>73</v>
      </c>
      <c r="S50" s="0" t="s">
        <v>458</v>
      </c>
      <c r="U50" s="0" t="s">
        <v>120</v>
      </c>
      <c r="V50" s="1" t="s">
        <v>459</v>
      </c>
      <c r="Y50" s="0" t="s">
        <v>174</v>
      </c>
      <c r="BO50" s="0" t="s">
        <v>460</v>
      </c>
      <c r="BT50" s="1" t="s">
        <v>461</v>
      </c>
    </row>
    <row r="51" customFormat="false" ht="118.1" hidden="false" customHeight="false" outlineLevel="0" collapsed="false">
      <c r="A51" s="0" t="s">
        <v>116</v>
      </c>
      <c r="B51" s="0" t="s">
        <v>462</v>
      </c>
      <c r="C51" s="0" t="s">
        <v>463</v>
      </c>
      <c r="D51" s="1" t="s">
        <v>464</v>
      </c>
      <c r="K51" s="0" t="str">
        <f aca="false">"1649"</f>
        <v>1649</v>
      </c>
      <c r="N51" s="0" t="str">
        <f aca="false">"1649"</f>
        <v>1649</v>
      </c>
      <c r="P51" s="0" t="s">
        <v>465</v>
      </c>
      <c r="Q51" s="0" t="s">
        <v>463</v>
      </c>
      <c r="R51" s="0" t="s">
        <v>73</v>
      </c>
      <c r="S51" s="0" t="s">
        <v>466</v>
      </c>
      <c r="U51" s="0" t="s">
        <v>120</v>
      </c>
      <c r="V51" s="1" t="s">
        <v>467</v>
      </c>
      <c r="Y51" s="0" t="s">
        <v>174</v>
      </c>
      <c r="AE51" s="1" t="s">
        <v>468</v>
      </c>
      <c r="BL51" s="0" t="s">
        <v>469</v>
      </c>
      <c r="BM51" s="0" t="s">
        <v>470</v>
      </c>
      <c r="BN51" s="0" t="str">
        <f aca="false">"33"</f>
        <v>33</v>
      </c>
      <c r="BO51" s="0" t="s">
        <v>471</v>
      </c>
      <c r="BT51" s="1" t="s">
        <v>472</v>
      </c>
    </row>
    <row r="52" customFormat="false" ht="65" hidden="false" customHeight="false" outlineLevel="0" collapsed="false">
      <c r="A52" s="0" t="s">
        <v>116</v>
      </c>
      <c r="B52" s="0" t="s">
        <v>473</v>
      </c>
      <c r="D52" s="0" t="s">
        <v>474</v>
      </c>
      <c r="K52" s="0" t="str">
        <f aca="false">"1649"</f>
        <v>1649</v>
      </c>
      <c r="N52" s="0" t="str">
        <f aca="false">"1649"</f>
        <v>1649</v>
      </c>
      <c r="R52" s="0" t="s">
        <v>73</v>
      </c>
      <c r="S52" s="0" t="s">
        <v>475</v>
      </c>
      <c r="U52" s="0" t="s">
        <v>120</v>
      </c>
      <c r="V52" s="1" t="s">
        <v>476</v>
      </c>
      <c r="W52" s="1" t="s">
        <v>477</v>
      </c>
      <c r="Y52" s="0" t="s">
        <v>174</v>
      </c>
      <c r="AA52" s="1" t="s">
        <v>478</v>
      </c>
      <c r="BL52" s="0" t="s">
        <v>122</v>
      </c>
      <c r="BQ52" s="0" t="s">
        <v>479</v>
      </c>
      <c r="BT52" s="0" t="s">
        <v>480</v>
      </c>
    </row>
    <row r="53" customFormat="false" ht="128.75" hidden="false" customHeight="false" outlineLevel="0" collapsed="false">
      <c r="A53" s="0" t="s">
        <v>116</v>
      </c>
      <c r="B53" s="0" t="s">
        <v>481</v>
      </c>
      <c r="C53" s="0" t="s">
        <v>482</v>
      </c>
      <c r="D53" s="1" t="s">
        <v>483</v>
      </c>
      <c r="N53" s="0" t="str">
        <f aca="false">"1649"</f>
        <v>1649</v>
      </c>
      <c r="P53" s="0" t="s">
        <v>484</v>
      </c>
      <c r="Q53" s="0" t="s">
        <v>482</v>
      </c>
      <c r="R53" s="0" t="s">
        <v>73</v>
      </c>
      <c r="S53" s="0" t="s">
        <v>485</v>
      </c>
      <c r="U53" s="0" t="s">
        <v>120</v>
      </c>
      <c r="V53" s="1" t="s">
        <v>486</v>
      </c>
      <c r="Y53" s="0" t="s">
        <v>174</v>
      </c>
      <c r="BL53" s="0" t="s">
        <v>122</v>
      </c>
      <c r="BO53" s="0" t="s">
        <v>487</v>
      </c>
      <c r="BR53" s="0" t="s">
        <v>488</v>
      </c>
      <c r="BT53" s="0" t="s">
        <v>489</v>
      </c>
    </row>
    <row r="54" customFormat="false" ht="65" hidden="false" customHeight="false" outlineLevel="0" collapsed="false">
      <c r="A54" s="0" t="s">
        <v>116</v>
      </c>
      <c r="B54" s="0" t="s">
        <v>490</v>
      </c>
      <c r="K54" s="0" t="str">
        <f aca="false">"1649"</f>
        <v>1649</v>
      </c>
      <c r="N54" s="0" t="str">
        <f aca="false">"1649"</f>
        <v>1649</v>
      </c>
      <c r="S54" s="0" t="s">
        <v>491</v>
      </c>
      <c r="U54" s="0" t="s">
        <v>120</v>
      </c>
      <c r="V54" s="1" t="s">
        <v>492</v>
      </c>
      <c r="Y54" s="0" t="s">
        <v>174</v>
      </c>
      <c r="BL54" s="0" t="s">
        <v>122</v>
      </c>
      <c r="BO54" s="0" t="s">
        <v>493</v>
      </c>
      <c r="BT54" s="0" t="s">
        <v>494</v>
      </c>
    </row>
    <row r="55" customFormat="false" ht="118.1" hidden="false" customHeight="false" outlineLevel="0" collapsed="false">
      <c r="A55" s="0" t="s">
        <v>116</v>
      </c>
      <c r="B55" s="0" t="s">
        <v>495</v>
      </c>
      <c r="K55" s="0" t="str">
        <f aca="false">"1649"</f>
        <v>1649</v>
      </c>
      <c r="N55" s="0" t="str">
        <f aca="false">"1649"</f>
        <v>1649</v>
      </c>
      <c r="Q55" s="0" t="s">
        <v>496</v>
      </c>
      <c r="R55" s="0" t="s">
        <v>73</v>
      </c>
      <c r="S55" s="0" t="s">
        <v>497</v>
      </c>
      <c r="U55" s="0" t="s">
        <v>120</v>
      </c>
      <c r="V55" s="1" t="s">
        <v>498</v>
      </c>
      <c r="Y55" s="0" t="s">
        <v>174</v>
      </c>
      <c r="BL55" s="0" t="s">
        <v>122</v>
      </c>
      <c r="BT55" s="0" t="s">
        <v>499</v>
      </c>
    </row>
    <row r="56" customFormat="false" ht="33.1" hidden="false" customHeight="false" outlineLevel="0" collapsed="false">
      <c r="A56" s="0" t="s">
        <v>116</v>
      </c>
      <c r="B56" s="0" t="s">
        <v>500</v>
      </c>
      <c r="K56" s="0" t="str">
        <f aca="false">"1649"</f>
        <v>1649</v>
      </c>
      <c r="N56" s="0" t="str">
        <f aca="false">"1649"</f>
        <v>1649</v>
      </c>
      <c r="R56" s="0" t="s">
        <v>73</v>
      </c>
      <c r="S56" s="0" t="s">
        <v>501</v>
      </c>
      <c r="U56" s="0" t="s">
        <v>120</v>
      </c>
      <c r="V56" s="1" t="s">
        <v>502</v>
      </c>
      <c r="W56" s="1" t="s">
        <v>503</v>
      </c>
      <c r="Y56" s="0" t="s">
        <v>174</v>
      </c>
      <c r="BL56" s="0" t="s">
        <v>504</v>
      </c>
      <c r="BO56" s="0" t="s">
        <v>505</v>
      </c>
      <c r="BP56" s="0" t="s">
        <v>506</v>
      </c>
      <c r="BT56" s="1" t="s">
        <v>507</v>
      </c>
    </row>
    <row r="57" customFormat="false" ht="96.85" hidden="false" customHeight="false" outlineLevel="0" collapsed="false">
      <c r="A57" s="0" t="s">
        <v>116</v>
      </c>
      <c r="B57" s="0" t="s">
        <v>508</v>
      </c>
      <c r="I57" s="0" t="s">
        <v>135</v>
      </c>
      <c r="K57" s="0" t="str">
        <f aca="false">"1649"</f>
        <v>1649</v>
      </c>
      <c r="N57" s="0" t="str">
        <f aca="false">"1649"</f>
        <v>1649</v>
      </c>
      <c r="Q57" s="0" t="s">
        <v>457</v>
      </c>
      <c r="R57" s="0" t="s">
        <v>73</v>
      </c>
      <c r="S57" s="0" t="s">
        <v>509</v>
      </c>
      <c r="U57" s="0" t="s">
        <v>120</v>
      </c>
      <c r="V57" s="1" t="s">
        <v>510</v>
      </c>
      <c r="Y57" s="0" t="s">
        <v>511</v>
      </c>
      <c r="AD57" s="0" t="s">
        <v>512</v>
      </c>
      <c r="BL57" s="0" t="s">
        <v>122</v>
      </c>
      <c r="BO57" s="0" t="s">
        <v>513</v>
      </c>
      <c r="BT57" s="1" t="s">
        <v>514</v>
      </c>
    </row>
    <row r="58" customFormat="false" ht="128.75" hidden="false" customHeight="false" outlineLevel="0" collapsed="false">
      <c r="A58" s="0" t="s">
        <v>116</v>
      </c>
      <c r="B58" s="0" t="s">
        <v>515</v>
      </c>
      <c r="J58" s="0" t="s">
        <v>516</v>
      </c>
      <c r="K58" s="0" t="str">
        <f aca="false">"1650"</f>
        <v>1650</v>
      </c>
      <c r="N58" s="0" t="str">
        <f aca="false">"1650"</f>
        <v>1650</v>
      </c>
      <c r="P58" s="0" t="s">
        <v>517</v>
      </c>
      <c r="Q58" s="0" t="s">
        <v>463</v>
      </c>
      <c r="R58" s="0" t="s">
        <v>73</v>
      </c>
      <c r="S58" s="0" t="s">
        <v>518</v>
      </c>
      <c r="U58" s="0" t="s">
        <v>120</v>
      </c>
      <c r="V58" s="1" t="s">
        <v>519</v>
      </c>
      <c r="W58" s="0" t="s">
        <v>516</v>
      </c>
      <c r="Y58" s="0" t="s">
        <v>520</v>
      </c>
      <c r="AA58" s="0" t="s">
        <v>135</v>
      </c>
      <c r="AD58" s="0" t="s">
        <v>521</v>
      </c>
      <c r="BL58" s="0" t="s">
        <v>122</v>
      </c>
      <c r="BO58" s="0" t="s">
        <v>522</v>
      </c>
      <c r="BT58" s="0" t="s">
        <v>523</v>
      </c>
    </row>
    <row r="59" customFormat="false" ht="118.1" hidden="false" customHeight="false" outlineLevel="0" collapsed="false">
      <c r="A59" s="0" t="s">
        <v>116</v>
      </c>
      <c r="B59" s="0" t="s">
        <v>524</v>
      </c>
      <c r="C59" s="0" t="s">
        <v>463</v>
      </c>
      <c r="D59" s="0" t="s">
        <v>525</v>
      </c>
      <c r="K59" s="0" t="str">
        <f aca="false">"1650"</f>
        <v>1650</v>
      </c>
      <c r="N59" s="0" t="str">
        <f aca="false">"1650"</f>
        <v>1650</v>
      </c>
      <c r="Q59" s="0" t="s">
        <v>463</v>
      </c>
      <c r="R59" s="0" t="s">
        <v>73</v>
      </c>
      <c r="S59" s="0" t="s">
        <v>526</v>
      </c>
      <c r="U59" s="0" t="s">
        <v>120</v>
      </c>
      <c r="V59" s="1" t="s">
        <v>527</v>
      </c>
      <c r="W59" s="1" t="s">
        <v>528</v>
      </c>
      <c r="Y59" s="0" t="s">
        <v>174</v>
      </c>
      <c r="AD59" s="1" t="s">
        <v>529</v>
      </c>
      <c r="BL59" s="0" t="s">
        <v>504</v>
      </c>
      <c r="BM59" s="1" t="s">
        <v>530</v>
      </c>
      <c r="BN59" s="0" t="s">
        <v>531</v>
      </c>
      <c r="BO59" s="0" t="s">
        <v>532</v>
      </c>
      <c r="BP59" s="0" t="s">
        <v>533</v>
      </c>
      <c r="BT59" s="0" t="s">
        <v>534</v>
      </c>
    </row>
    <row r="60" customFormat="false" ht="54.35" hidden="false" customHeight="false" outlineLevel="0" collapsed="false">
      <c r="A60" s="0" t="s">
        <v>116</v>
      </c>
      <c r="B60" s="0" t="s">
        <v>535</v>
      </c>
      <c r="N60" s="0" t="str">
        <f aca="false">"1650"</f>
        <v>1650</v>
      </c>
      <c r="P60" s="0" t="s">
        <v>517</v>
      </c>
      <c r="Q60" s="0" t="s">
        <v>463</v>
      </c>
      <c r="R60" s="0" t="s">
        <v>73</v>
      </c>
      <c r="S60" s="0" t="s">
        <v>536</v>
      </c>
      <c r="U60" s="0" t="s">
        <v>120</v>
      </c>
      <c r="V60" s="1" t="s">
        <v>537</v>
      </c>
      <c r="W60" s="0" t="s">
        <v>516</v>
      </c>
      <c r="Y60" s="0" t="s">
        <v>140</v>
      </c>
      <c r="AA60" s="0" t="s">
        <v>135</v>
      </c>
      <c r="BL60" s="0" t="s">
        <v>122</v>
      </c>
      <c r="BM60" s="0" t="s">
        <v>538</v>
      </c>
      <c r="BN60" s="0" t="s">
        <v>539</v>
      </c>
      <c r="BT60" s="0" t="s">
        <v>540</v>
      </c>
    </row>
    <row r="61" customFormat="false" ht="22.5" hidden="false" customHeight="false" outlineLevel="0" collapsed="false">
      <c r="A61" s="0" t="s">
        <v>116</v>
      </c>
      <c r="B61" s="0" t="s">
        <v>541</v>
      </c>
      <c r="K61" s="0" t="str">
        <f aca="false">"29.07.1650"</f>
        <v>29.07.1650</v>
      </c>
      <c r="L61" s="0" t="str">
        <f aca="false">"28.08.1650"</f>
        <v>28.08.1650</v>
      </c>
      <c r="N61" s="0" t="str">
        <f aca="false">"1650"</f>
        <v>1650</v>
      </c>
      <c r="P61" s="0" t="s">
        <v>542</v>
      </c>
      <c r="Q61" s="0" t="s">
        <v>463</v>
      </c>
      <c r="R61" s="0" t="s">
        <v>73</v>
      </c>
      <c r="S61" s="0" t="s">
        <v>543</v>
      </c>
      <c r="U61" s="0" t="s">
        <v>120</v>
      </c>
      <c r="V61" s="1" t="s">
        <v>544</v>
      </c>
      <c r="W61" s="1" t="s">
        <v>545</v>
      </c>
      <c r="Y61" s="0" t="s">
        <v>546</v>
      </c>
      <c r="AA61" s="0" t="s">
        <v>135</v>
      </c>
      <c r="BL61" s="0" t="s">
        <v>122</v>
      </c>
      <c r="BT61" s="0" t="s">
        <v>547</v>
      </c>
    </row>
    <row r="62" customFormat="false" ht="266.25" hidden="false" customHeight="false" outlineLevel="0" collapsed="false">
      <c r="A62" s="0" t="s">
        <v>116</v>
      </c>
      <c r="B62" s="0" t="s">
        <v>548</v>
      </c>
      <c r="C62" s="0" t="s">
        <v>549</v>
      </c>
      <c r="D62" s="1" t="s">
        <v>550</v>
      </c>
      <c r="I62" s="0" t="s">
        <v>551</v>
      </c>
      <c r="K62" s="0" t="str">
        <f aca="false">"1650"</f>
        <v>1650</v>
      </c>
      <c r="N62" s="0" t="str">
        <f aca="false">"1650"</f>
        <v>1650</v>
      </c>
      <c r="P62" s="0" t="s">
        <v>552</v>
      </c>
      <c r="Q62" s="0" t="s">
        <v>549</v>
      </c>
      <c r="R62" s="0" t="s">
        <v>73</v>
      </c>
      <c r="S62" s="0" t="s">
        <v>553</v>
      </c>
      <c r="U62" s="0" t="s">
        <v>120</v>
      </c>
      <c r="V62" s="1" t="s">
        <v>554</v>
      </c>
      <c r="Y62" s="0" t="s">
        <v>174</v>
      </c>
      <c r="AA62" s="1" t="s">
        <v>555</v>
      </c>
      <c r="BL62" s="0" t="s">
        <v>122</v>
      </c>
      <c r="BT62" s="0" t="s">
        <v>556</v>
      </c>
    </row>
    <row r="63" customFormat="false" ht="33.1" hidden="false" customHeight="false" outlineLevel="0" collapsed="false">
      <c r="B63" s="0" t="s">
        <v>557</v>
      </c>
      <c r="C63" s="0" t="s">
        <v>558</v>
      </c>
      <c r="I63" s="0" t="s">
        <v>416</v>
      </c>
      <c r="N63" s="0" t="str">
        <f aca="false">"03.11.1621"</f>
        <v>03.11.1621</v>
      </c>
      <c r="P63" s="0" t="s">
        <v>559</v>
      </c>
      <c r="Q63" s="0" t="s">
        <v>558</v>
      </c>
      <c r="R63" s="0" t="s">
        <v>73</v>
      </c>
      <c r="S63" s="0" t="s">
        <v>560</v>
      </c>
      <c r="U63" s="0" t="s">
        <v>120</v>
      </c>
      <c r="AF63" s="0" t="s">
        <v>561</v>
      </c>
      <c r="AG63" s="1" t="s">
        <v>562</v>
      </c>
      <c r="AH63" s="1" t="s">
        <v>563</v>
      </c>
      <c r="AL63" s="0" t="s">
        <v>564</v>
      </c>
      <c r="AN63" s="0" t="str">
        <f aca="false">"03.11.1621"</f>
        <v>03.11.1621</v>
      </c>
      <c r="AP63" s="0" t="s">
        <v>416</v>
      </c>
      <c r="AQ63" s="0" t="s">
        <v>432</v>
      </c>
      <c r="AR63" s="1" t="s">
        <v>565</v>
      </c>
      <c r="BL63" s="0" t="s">
        <v>439</v>
      </c>
      <c r="BO63" s="0" t="s">
        <v>566</v>
      </c>
      <c r="BT63" s="0" t="s">
        <v>567</v>
      </c>
    </row>
    <row r="64" customFormat="false" ht="75.6" hidden="false" customHeight="false" outlineLevel="0" collapsed="false">
      <c r="A64" s="0" t="s">
        <v>133</v>
      </c>
      <c r="B64" s="0" t="s">
        <v>568</v>
      </c>
      <c r="I64" s="0" t="s">
        <v>152</v>
      </c>
      <c r="N64" s="0" t="str">
        <f aca="false">"1730"</f>
        <v>1730</v>
      </c>
      <c r="R64" s="0" t="s">
        <v>145</v>
      </c>
      <c r="S64" s="0" t="s">
        <v>569</v>
      </c>
      <c r="V64" s="1" t="s">
        <v>570</v>
      </c>
      <c r="Y64" s="0" t="s">
        <v>158</v>
      </c>
      <c r="Z64" s="0" t="s">
        <v>152</v>
      </c>
      <c r="AA64" s="0" t="s">
        <v>152</v>
      </c>
      <c r="AE64" s="1" t="s">
        <v>571</v>
      </c>
      <c r="BL64" s="0" t="s">
        <v>572</v>
      </c>
      <c r="BT64" s="1" t="s">
        <v>573</v>
      </c>
    </row>
    <row r="65" customFormat="false" ht="43.75" hidden="false" customHeight="false" outlineLevel="0" collapsed="false">
      <c r="A65" s="0" t="s">
        <v>133</v>
      </c>
      <c r="B65" s="0" t="s">
        <v>574</v>
      </c>
      <c r="I65" s="0" t="s">
        <v>152</v>
      </c>
      <c r="N65" s="0" t="str">
        <f aca="false">"1730"</f>
        <v>1730</v>
      </c>
      <c r="R65" s="0" t="s">
        <v>145</v>
      </c>
      <c r="S65" s="0" t="s">
        <v>569</v>
      </c>
      <c r="U65" s="0" t="s">
        <v>120</v>
      </c>
      <c r="V65" s="1" t="s">
        <v>575</v>
      </c>
      <c r="Y65" s="0" t="s">
        <v>158</v>
      </c>
      <c r="AE65" s="0" t="s">
        <v>175</v>
      </c>
      <c r="BL65" s="0" t="s">
        <v>572</v>
      </c>
      <c r="BT65" s="1" t="s">
        <v>573</v>
      </c>
    </row>
    <row r="66" customFormat="false" ht="54.35" hidden="false" customHeight="false" outlineLevel="0" collapsed="false">
      <c r="A66" s="0" t="s">
        <v>133</v>
      </c>
      <c r="B66" s="0" t="s">
        <v>576</v>
      </c>
      <c r="I66" s="0" t="s">
        <v>577</v>
      </c>
      <c r="N66" s="0" t="str">
        <f aca="false">"1755"</f>
        <v>1755</v>
      </c>
      <c r="Q66" s="0" t="s">
        <v>578</v>
      </c>
      <c r="R66" s="0" t="s">
        <v>145</v>
      </c>
      <c r="S66" s="0" t="s">
        <v>579</v>
      </c>
      <c r="V66" s="1" t="s">
        <v>580</v>
      </c>
      <c r="Y66" s="0" t="s">
        <v>581</v>
      </c>
      <c r="BT66" s="1" t="s">
        <v>582</v>
      </c>
    </row>
    <row r="67" customFormat="false" ht="75.6" hidden="false" customHeight="false" outlineLevel="0" collapsed="false">
      <c r="A67" s="0" t="s">
        <v>133</v>
      </c>
      <c r="B67" s="0" t="s">
        <v>583</v>
      </c>
      <c r="I67" s="0" t="s">
        <v>577</v>
      </c>
      <c r="N67" s="0" t="str">
        <f aca="false">"1755"</f>
        <v>1755</v>
      </c>
      <c r="Q67" s="0" t="s">
        <v>578</v>
      </c>
      <c r="R67" s="0" t="s">
        <v>145</v>
      </c>
      <c r="S67" s="0" t="s">
        <v>579</v>
      </c>
      <c r="U67" s="0" t="s">
        <v>120</v>
      </c>
      <c r="V67" s="1" t="s">
        <v>584</v>
      </c>
      <c r="Y67" s="0" t="s">
        <v>581</v>
      </c>
      <c r="AA67" s="0" t="s">
        <v>577</v>
      </c>
      <c r="BL67" s="0" t="s">
        <v>572</v>
      </c>
      <c r="BT67" s="1" t="s">
        <v>582</v>
      </c>
    </row>
    <row r="68" customFormat="false" ht="43.75" hidden="false" customHeight="false" outlineLevel="0" collapsed="false">
      <c r="A68" s="0" t="s">
        <v>133</v>
      </c>
      <c r="B68" s="0" t="s">
        <v>585</v>
      </c>
      <c r="I68" s="0" t="s">
        <v>135</v>
      </c>
      <c r="N68" s="0" t="str">
        <f aca="false">"1755"</f>
        <v>1755</v>
      </c>
      <c r="Q68" s="0" t="s">
        <v>144</v>
      </c>
      <c r="R68" s="0" t="s">
        <v>145</v>
      </c>
      <c r="S68" s="0" t="s">
        <v>586</v>
      </c>
      <c r="V68" s="1" t="s">
        <v>587</v>
      </c>
      <c r="Y68" s="0" t="s">
        <v>149</v>
      </c>
      <c r="Z68" s="0" t="s">
        <v>364</v>
      </c>
      <c r="BT68" s="1" t="s">
        <v>588</v>
      </c>
    </row>
    <row r="69" customFormat="false" ht="54.35" hidden="false" customHeight="false" outlineLevel="0" collapsed="false">
      <c r="A69" s="0" t="s">
        <v>133</v>
      </c>
      <c r="B69" s="0" t="s">
        <v>589</v>
      </c>
      <c r="I69" s="0" t="s">
        <v>135</v>
      </c>
      <c r="N69" s="0" t="str">
        <f aca="false">"1755"</f>
        <v>1755</v>
      </c>
      <c r="Q69" s="0" t="s">
        <v>144</v>
      </c>
      <c r="R69" s="0" t="s">
        <v>145</v>
      </c>
      <c r="S69" s="0" t="s">
        <v>586</v>
      </c>
      <c r="V69" s="1" t="s">
        <v>590</v>
      </c>
      <c r="Y69" s="0" t="s">
        <v>149</v>
      </c>
      <c r="BT69" s="1" t="s">
        <v>588</v>
      </c>
    </row>
    <row r="70" customFormat="false" ht="33.1" hidden="false" customHeight="false" outlineLevel="0" collapsed="false">
      <c r="A70" s="0" t="s">
        <v>133</v>
      </c>
      <c r="B70" s="0" t="s">
        <v>585</v>
      </c>
      <c r="I70" s="0" t="s">
        <v>152</v>
      </c>
      <c r="N70" s="0" t="str">
        <f aca="false">"1755"</f>
        <v>1755</v>
      </c>
      <c r="R70" s="0" t="s">
        <v>145</v>
      </c>
      <c r="S70" s="0" t="s">
        <v>591</v>
      </c>
      <c r="V70" s="1" t="s">
        <v>592</v>
      </c>
      <c r="Y70" s="0" t="s">
        <v>593</v>
      </c>
      <c r="Z70" s="0" t="s">
        <v>152</v>
      </c>
      <c r="BT70" s="1" t="s">
        <v>594</v>
      </c>
    </row>
    <row r="71" customFormat="false" ht="54.35" hidden="false" customHeight="false" outlineLevel="0" collapsed="false">
      <c r="A71" s="0" t="s">
        <v>133</v>
      </c>
      <c r="B71" s="0" t="s">
        <v>589</v>
      </c>
      <c r="I71" s="0" t="s">
        <v>152</v>
      </c>
      <c r="N71" s="0" t="str">
        <f aca="false">"1755"</f>
        <v>1755</v>
      </c>
      <c r="R71" s="0" t="s">
        <v>145</v>
      </c>
      <c r="S71" s="0" t="s">
        <v>591</v>
      </c>
      <c r="V71" s="1" t="s">
        <v>595</v>
      </c>
      <c r="Y71" s="0" t="s">
        <v>593</v>
      </c>
      <c r="BT71" s="1" t="s">
        <v>594</v>
      </c>
    </row>
    <row r="72" customFormat="false" ht="43.75" hidden="false" customHeight="false" outlineLevel="0" collapsed="false">
      <c r="A72" s="0" t="s">
        <v>133</v>
      </c>
      <c r="B72" s="0" t="s">
        <v>596</v>
      </c>
      <c r="I72" s="0" t="s">
        <v>597</v>
      </c>
      <c r="N72" s="0" t="str">
        <f aca="false">"1755"</f>
        <v>1755</v>
      </c>
      <c r="Q72" s="0" t="s">
        <v>598</v>
      </c>
      <c r="R72" s="0" t="s">
        <v>145</v>
      </c>
      <c r="S72" s="0" t="s">
        <v>599</v>
      </c>
      <c r="V72" s="1" t="s">
        <v>600</v>
      </c>
      <c r="Y72" s="0" t="s">
        <v>601</v>
      </c>
      <c r="Z72" s="0" t="s">
        <v>364</v>
      </c>
      <c r="BT72" s="1" t="s">
        <v>602</v>
      </c>
    </row>
    <row r="73" customFormat="false" ht="22.5" hidden="false" customHeight="false" outlineLevel="0" collapsed="false">
      <c r="A73" s="0" t="s">
        <v>133</v>
      </c>
      <c r="B73" s="0" t="s">
        <v>603</v>
      </c>
      <c r="I73" s="0" t="s">
        <v>152</v>
      </c>
      <c r="N73" s="0" t="str">
        <f aca="false">"1763"</f>
        <v>1763</v>
      </c>
      <c r="Q73" s="1" t="s">
        <v>604</v>
      </c>
      <c r="R73" s="1" t="s">
        <v>605</v>
      </c>
      <c r="S73" s="0" t="s">
        <v>606</v>
      </c>
      <c r="V73" s="0" t="s">
        <v>607</v>
      </c>
      <c r="Y73" s="0" t="s">
        <v>608</v>
      </c>
      <c r="AA73" s="1" t="s">
        <v>609</v>
      </c>
      <c r="BT73" s="0" t="s">
        <v>610</v>
      </c>
    </row>
    <row r="74" customFormat="false" ht="22.5" hidden="false" customHeight="false" outlineLevel="0" collapsed="false">
      <c r="A74" s="0" t="s">
        <v>133</v>
      </c>
      <c r="B74" s="0" t="s">
        <v>603</v>
      </c>
      <c r="N74" s="0" t="str">
        <f aca="false">"1730"</f>
        <v>1730</v>
      </c>
      <c r="Q74" s="0" t="s">
        <v>153</v>
      </c>
      <c r="R74" s="0" t="s">
        <v>154</v>
      </c>
      <c r="S74" s="0" t="s">
        <v>606</v>
      </c>
      <c r="V74" s="0" t="s">
        <v>611</v>
      </c>
      <c r="W74" s="1" t="s">
        <v>157</v>
      </c>
      <c r="Y74" s="0" t="s">
        <v>429</v>
      </c>
      <c r="BT74" s="0" t="s">
        <v>610</v>
      </c>
    </row>
    <row r="75" customFormat="false" ht="96.85" hidden="false" customHeight="false" outlineLevel="0" collapsed="false">
      <c r="A75" s="0" t="s">
        <v>612</v>
      </c>
      <c r="B75" s="0" t="s">
        <v>613</v>
      </c>
      <c r="D75" s="1" t="s">
        <v>614</v>
      </c>
      <c r="H75" s="0" t="str">
        <f aca="false">"1714"</f>
        <v>1714</v>
      </c>
      <c r="I75" s="0" t="s">
        <v>615</v>
      </c>
      <c r="Q75" s="0" t="s">
        <v>616</v>
      </c>
      <c r="R75" s="1" t="s">
        <v>617</v>
      </c>
      <c r="S75" s="0" t="s">
        <v>618</v>
      </c>
      <c r="U75" s="0" t="s">
        <v>75</v>
      </c>
      <c r="V75" s="1" t="s">
        <v>619</v>
      </c>
      <c r="Y75" s="1" t="s">
        <v>620</v>
      </c>
      <c r="AU75" s="1" t="s">
        <v>621</v>
      </c>
      <c r="BA75" s="0" t="s">
        <v>622</v>
      </c>
      <c r="BF75" s="0" t="s">
        <v>615</v>
      </c>
      <c r="BG75" s="0" t="str">
        <f aca="false">"1714"</f>
        <v>1714</v>
      </c>
      <c r="BI75" s="0" t="s">
        <v>615</v>
      </c>
      <c r="BJ75" s="0" t="str">
        <f aca="false">"1714"</f>
        <v>1714</v>
      </c>
      <c r="BK75" s="0" t="s">
        <v>623</v>
      </c>
      <c r="BL75" s="0" t="s">
        <v>624</v>
      </c>
      <c r="BT75" s="1" t="s">
        <v>625</v>
      </c>
    </row>
    <row r="76" customFormat="false" ht="12.8" hidden="false" customHeight="false" outlineLevel="0" collapsed="false">
      <c r="A76" s="0" t="s">
        <v>82</v>
      </c>
      <c r="B76" s="0" t="s">
        <v>626</v>
      </c>
      <c r="C76" s="0" t="s">
        <v>627</v>
      </c>
      <c r="H76" s="0" t="str">
        <f aca="false">"15.11.1685"</f>
        <v>15.11.1685</v>
      </c>
      <c r="I76" s="0" t="s">
        <v>628</v>
      </c>
      <c r="K76" s="0" t="str">
        <f aca="false">"1684"</f>
        <v>1684</v>
      </c>
      <c r="L76" s="0" t="str">
        <f aca="false">"1685"</f>
        <v>1685</v>
      </c>
      <c r="Q76" s="0" t="s">
        <v>627</v>
      </c>
      <c r="R76" s="0" t="s">
        <v>85</v>
      </c>
      <c r="S76" s="0" t="s">
        <v>629</v>
      </c>
      <c r="U76" s="0" t="s">
        <v>87</v>
      </c>
      <c r="V76" s="0" t="s">
        <v>630</v>
      </c>
      <c r="Y76" s="0" t="s">
        <v>631</v>
      </c>
      <c r="AS76" s="0" t="str">
        <f aca="false">"3"</f>
        <v>3</v>
      </c>
      <c r="AT76" s="0" t="s">
        <v>632</v>
      </c>
      <c r="AU76" s="0" t="s">
        <v>101</v>
      </c>
      <c r="AV76" s="0" t="s">
        <v>114</v>
      </c>
      <c r="BL76" s="0" t="s">
        <v>92</v>
      </c>
    </row>
    <row r="77" customFormat="false" ht="171.25" hidden="false" customHeight="false" outlineLevel="0" collapsed="false">
      <c r="A77" s="0" t="s">
        <v>116</v>
      </c>
      <c r="B77" s="0" t="s">
        <v>633</v>
      </c>
      <c r="C77" s="1" t="s">
        <v>634</v>
      </c>
      <c r="D77" s="1" t="s">
        <v>635</v>
      </c>
      <c r="F77" s="0" t="s">
        <v>636</v>
      </c>
      <c r="H77" s="0" t="str">
        <f aca="false">"26.04.1611"</f>
        <v>26.04.1611</v>
      </c>
      <c r="I77" s="0" t="s">
        <v>212</v>
      </c>
      <c r="N77" s="0" t="str">
        <f aca="false">"29.03.1611"</f>
        <v>29.03.1611</v>
      </c>
      <c r="P77" s="0" t="s">
        <v>637</v>
      </c>
      <c r="Q77" s="0" t="s">
        <v>638</v>
      </c>
      <c r="R77" s="0" t="s">
        <v>73</v>
      </c>
      <c r="S77" s="0" t="s">
        <v>639</v>
      </c>
      <c r="U77" s="0" t="s">
        <v>120</v>
      </c>
      <c r="V77" s="1" t="s">
        <v>640</v>
      </c>
      <c r="Y77" s="0" t="s">
        <v>388</v>
      </c>
      <c r="AA77" s="1" t="s">
        <v>641</v>
      </c>
      <c r="AL77" s="0" t="s">
        <v>642</v>
      </c>
      <c r="AP77" s="0" t="s">
        <v>445</v>
      </c>
      <c r="AQ77" s="0" t="s">
        <v>643</v>
      </c>
      <c r="AR77" s="0" t="s">
        <v>644</v>
      </c>
      <c r="BL77" s="0" t="s">
        <v>645</v>
      </c>
      <c r="BR77" s="0" t="s">
        <v>646</v>
      </c>
      <c r="BT77" s="0" t="s">
        <v>647</v>
      </c>
    </row>
    <row r="78" customFormat="false" ht="86.25" hidden="false" customHeight="false" outlineLevel="0" collapsed="false">
      <c r="A78" s="0" t="s">
        <v>82</v>
      </c>
      <c r="B78" s="0" t="s">
        <v>648</v>
      </c>
      <c r="C78" s="0" t="s">
        <v>627</v>
      </c>
      <c r="H78" s="0" t="str">
        <f aca="false">"15.11.1685"</f>
        <v>15.11.1685</v>
      </c>
      <c r="Q78" s="0" t="s">
        <v>627</v>
      </c>
      <c r="R78" s="0" t="s">
        <v>85</v>
      </c>
      <c r="S78" s="0" t="s">
        <v>649</v>
      </c>
      <c r="U78" s="0" t="s">
        <v>87</v>
      </c>
      <c r="V78" s="1" t="s">
        <v>650</v>
      </c>
      <c r="Y78" s="0" t="s">
        <v>188</v>
      </c>
      <c r="AS78" s="0" t="str">
        <f aca="false">"3"</f>
        <v>3</v>
      </c>
      <c r="AT78" s="0" t="s">
        <v>651</v>
      </c>
      <c r="AU78" s="0" t="s">
        <v>101</v>
      </c>
      <c r="AV78" s="0" t="s">
        <v>114</v>
      </c>
      <c r="BL78" s="0" t="s">
        <v>92</v>
      </c>
    </row>
    <row r="79" customFormat="false" ht="54.35" hidden="false" customHeight="false" outlineLevel="0" collapsed="false">
      <c r="A79" s="0" t="s">
        <v>82</v>
      </c>
      <c r="B79" s="0" t="s">
        <v>652</v>
      </c>
      <c r="Q79" s="0" t="s">
        <v>627</v>
      </c>
      <c r="R79" s="0" t="s">
        <v>85</v>
      </c>
      <c r="S79" s="0" t="s">
        <v>653</v>
      </c>
      <c r="U79" s="0" t="s">
        <v>87</v>
      </c>
      <c r="V79" s="1" t="s">
        <v>654</v>
      </c>
      <c r="Y79" s="0" t="s">
        <v>188</v>
      </c>
      <c r="AS79" s="0" t="str">
        <f aca="false">"3"</f>
        <v>3</v>
      </c>
      <c r="AT79" s="0" t="s">
        <v>655</v>
      </c>
      <c r="AU79" s="0" t="s">
        <v>101</v>
      </c>
      <c r="AV79" s="0" t="s">
        <v>114</v>
      </c>
      <c r="BL79" s="0" t="s">
        <v>92</v>
      </c>
    </row>
    <row r="80" customFormat="false" ht="139.35" hidden="false" customHeight="false" outlineLevel="0" collapsed="false">
      <c r="A80" s="0" t="s">
        <v>116</v>
      </c>
      <c r="B80" s="0" t="s">
        <v>656</v>
      </c>
      <c r="C80" s="0" t="s">
        <v>657</v>
      </c>
      <c r="D80" s="0" t="s">
        <v>658</v>
      </c>
      <c r="F80" s="0" t="s">
        <v>659</v>
      </c>
      <c r="H80" s="0" t="str">
        <f aca="false">"18.02.1608"</f>
        <v>18.02.1608</v>
      </c>
      <c r="I80" s="0" t="s">
        <v>660</v>
      </c>
      <c r="N80" s="0" t="str">
        <f aca="false">"1608"</f>
        <v>1608</v>
      </c>
      <c r="Q80" s="0" t="s">
        <v>657</v>
      </c>
      <c r="R80" s="0" t="s">
        <v>73</v>
      </c>
      <c r="S80" s="0" t="s">
        <v>661</v>
      </c>
      <c r="T80" s="0" t="s">
        <v>439</v>
      </c>
      <c r="U80" s="0" t="s">
        <v>120</v>
      </c>
      <c r="V80" s="1" t="s">
        <v>662</v>
      </c>
      <c r="Y80" s="0" t="s">
        <v>663</v>
      </c>
      <c r="AD80" s="1" t="s">
        <v>664</v>
      </c>
      <c r="AL80" s="0" t="s">
        <v>665</v>
      </c>
      <c r="AN80" s="0" t="str">
        <f aca="false">"17.02.1607"</f>
        <v>17.02.1607</v>
      </c>
      <c r="AP80" s="0" t="s">
        <v>666</v>
      </c>
      <c r="BL80" s="0" t="s">
        <v>667</v>
      </c>
      <c r="BR80" s="0" t="s">
        <v>668</v>
      </c>
      <c r="BT80" s="1" t="s">
        <v>669</v>
      </c>
    </row>
    <row r="81" customFormat="false" ht="96.85" hidden="false" customHeight="false" outlineLevel="0" collapsed="false">
      <c r="A81" s="0" t="s">
        <v>82</v>
      </c>
      <c r="B81" s="0" t="s">
        <v>670</v>
      </c>
      <c r="Q81" s="0" t="s">
        <v>627</v>
      </c>
      <c r="R81" s="0" t="s">
        <v>85</v>
      </c>
      <c r="S81" s="0" t="s">
        <v>671</v>
      </c>
      <c r="U81" s="0" t="s">
        <v>87</v>
      </c>
      <c r="V81" s="1" t="s">
        <v>672</v>
      </c>
      <c r="AS81" s="0" t="str">
        <f aca="false">"3"</f>
        <v>3</v>
      </c>
      <c r="AT81" s="0" t="s">
        <v>673</v>
      </c>
      <c r="AU81" s="0" t="s">
        <v>101</v>
      </c>
      <c r="BL81" s="0" t="s">
        <v>92</v>
      </c>
    </row>
    <row r="82" customFormat="false" ht="22.5" hidden="false" customHeight="false" outlineLevel="0" collapsed="false">
      <c r="B82" s="0" t="s">
        <v>674</v>
      </c>
      <c r="I82" s="0" t="s">
        <v>675</v>
      </c>
      <c r="K82" s="0" t="str">
        <f aca="false">"30.03.1614"</f>
        <v>30.03.1614</v>
      </c>
      <c r="L82" s="0" t="str">
        <f aca="false">"03.04.1614"</f>
        <v>03.04.1614</v>
      </c>
      <c r="N82" s="0" t="str">
        <f aca="false">"1614"</f>
        <v>1614</v>
      </c>
      <c r="P82" s="0" t="s">
        <v>676</v>
      </c>
      <c r="Q82" s="0" t="s">
        <v>677</v>
      </c>
      <c r="R82" s="0" t="s">
        <v>73</v>
      </c>
      <c r="T82" s="0" t="s">
        <v>439</v>
      </c>
      <c r="U82" s="0" t="s">
        <v>120</v>
      </c>
      <c r="Y82" s="0" t="s">
        <v>678</v>
      </c>
      <c r="AL82" s="1" t="s">
        <v>679</v>
      </c>
      <c r="AN82" s="1" t="s">
        <v>680</v>
      </c>
      <c r="AO82" s="0" t="s">
        <v>681</v>
      </c>
      <c r="AP82" s="0" t="s">
        <v>675</v>
      </c>
      <c r="AQ82" s="0" t="s">
        <v>643</v>
      </c>
      <c r="BQ82" s="0" t="s">
        <v>682</v>
      </c>
      <c r="BT82" s="0" t="s">
        <v>683</v>
      </c>
    </row>
    <row r="83" customFormat="false" ht="22.5" hidden="false" customHeight="false" outlineLevel="0" collapsed="false">
      <c r="A83" s="0" t="s">
        <v>82</v>
      </c>
      <c r="B83" s="0" t="s">
        <v>684</v>
      </c>
      <c r="I83" s="0" t="s">
        <v>79</v>
      </c>
      <c r="K83" s="0" t="str">
        <f aca="false">"1697"</f>
        <v>1697</v>
      </c>
      <c r="N83" s="0" t="str">
        <f aca="false">"1697"</f>
        <v>1697</v>
      </c>
      <c r="Q83" s="0" t="s">
        <v>685</v>
      </c>
      <c r="R83" s="0" t="s">
        <v>85</v>
      </c>
      <c r="U83" s="0" t="s">
        <v>75</v>
      </c>
      <c r="V83" s="0" t="s">
        <v>686</v>
      </c>
      <c r="Y83" s="0" t="s">
        <v>89</v>
      </c>
      <c r="AS83" s="0" t="str">
        <f aca="false">"2"</f>
        <v>2</v>
      </c>
      <c r="AT83" s="0" t="s">
        <v>687</v>
      </c>
      <c r="AU83" s="0" t="s">
        <v>688</v>
      </c>
      <c r="AV83" s="0" t="str">
        <f aca="false">"3"</f>
        <v>3</v>
      </c>
      <c r="AZ83" s="1" t="s">
        <v>689</v>
      </c>
      <c r="BA83" s="1" t="s">
        <v>690</v>
      </c>
      <c r="BF83" s="0" t="s">
        <v>691</v>
      </c>
      <c r="BG83" s="0" t="str">
        <f aca="false">"1697"</f>
        <v>1697</v>
      </c>
      <c r="BL83" s="0" t="s">
        <v>115</v>
      </c>
    </row>
    <row r="84" customFormat="false" ht="65" hidden="false" customHeight="false" outlineLevel="0" collapsed="false">
      <c r="A84" s="0" t="s">
        <v>82</v>
      </c>
      <c r="B84" s="0" t="s">
        <v>684</v>
      </c>
      <c r="I84" s="0" t="s">
        <v>79</v>
      </c>
      <c r="K84" s="0" t="str">
        <f aca="false">"1697"</f>
        <v>1697</v>
      </c>
      <c r="N84" s="0" t="str">
        <f aca="false">"1697"</f>
        <v>1697</v>
      </c>
      <c r="Q84" s="0" t="s">
        <v>685</v>
      </c>
      <c r="R84" s="0" t="s">
        <v>85</v>
      </c>
      <c r="S84" s="0" t="s">
        <v>692</v>
      </c>
      <c r="U84" s="0" t="s">
        <v>75</v>
      </c>
      <c r="V84" s="1" t="s">
        <v>693</v>
      </c>
      <c r="X84" s="0" t="s">
        <v>694</v>
      </c>
      <c r="Y84" s="0" t="s">
        <v>98</v>
      </c>
      <c r="AS84" s="0" t="str">
        <f aca="false">"2"</f>
        <v>2</v>
      </c>
      <c r="AT84" s="0" t="s">
        <v>687</v>
      </c>
      <c r="AU84" s="0" t="s">
        <v>695</v>
      </c>
      <c r="AV84" s="0" t="str">
        <f aca="false">"3"</f>
        <v>3</v>
      </c>
      <c r="AZ84" s="1" t="s">
        <v>696</v>
      </c>
      <c r="BA84" s="1" t="s">
        <v>690</v>
      </c>
      <c r="BF84" s="0" t="s">
        <v>691</v>
      </c>
      <c r="BG84" s="0" t="str">
        <f aca="false">"1697"</f>
        <v>1697</v>
      </c>
      <c r="BL84" s="0" t="s">
        <v>115</v>
      </c>
    </row>
    <row r="85" customFormat="false" ht="12.8" hidden="false" customHeight="false" outlineLevel="0" collapsed="false">
      <c r="A85" s="0" t="s">
        <v>116</v>
      </c>
      <c r="B85" s="0" t="s">
        <v>697</v>
      </c>
      <c r="I85" s="0" t="s">
        <v>400</v>
      </c>
      <c r="M85" s="0" t="s">
        <v>698</v>
      </c>
      <c r="N85" s="0" t="str">
        <f aca="false">"1616"</f>
        <v>1616</v>
      </c>
      <c r="P85" s="0" t="s">
        <v>699</v>
      </c>
      <c r="Q85" s="0" t="s">
        <v>700</v>
      </c>
      <c r="R85" s="0" t="s">
        <v>73</v>
      </c>
      <c r="S85" s="0" t="s">
        <v>701</v>
      </c>
      <c r="U85" s="0" t="s">
        <v>120</v>
      </c>
      <c r="Y85" s="0" t="s">
        <v>702</v>
      </c>
      <c r="AL85" s="0" t="s">
        <v>642</v>
      </c>
      <c r="AN85" s="0" t="str">
        <f aca="false">"11.02.1616"</f>
        <v>11.02.1616</v>
      </c>
      <c r="AO85" s="0" t="s">
        <v>703</v>
      </c>
      <c r="AP85" s="0" t="s">
        <v>400</v>
      </c>
      <c r="AQ85" s="0" t="s">
        <v>704</v>
      </c>
      <c r="BL85" s="0" t="s">
        <v>439</v>
      </c>
      <c r="BO85" s="0" t="s">
        <v>705</v>
      </c>
      <c r="BR85" s="0" t="s">
        <v>706</v>
      </c>
      <c r="BT85" s="0" t="s">
        <v>707</v>
      </c>
    </row>
    <row r="86" customFormat="false" ht="86.25" hidden="false" customHeight="false" outlineLevel="0" collapsed="false">
      <c r="A86" s="0" t="s">
        <v>116</v>
      </c>
      <c r="B86" s="0" t="s">
        <v>708</v>
      </c>
      <c r="C86" s="0" t="s">
        <v>709</v>
      </c>
      <c r="F86" s="0" t="s">
        <v>710</v>
      </c>
      <c r="H86" s="0" t="str">
        <f aca="false">"25.06.1618"</f>
        <v>25.06.1618</v>
      </c>
      <c r="I86" s="0" t="s">
        <v>711</v>
      </c>
      <c r="N86" s="0" t="str">
        <f aca="false">"1618"</f>
        <v>1618</v>
      </c>
      <c r="P86" s="0" t="s">
        <v>292</v>
      </c>
      <c r="Q86" s="0" t="s">
        <v>709</v>
      </c>
      <c r="R86" s="0" t="s">
        <v>73</v>
      </c>
      <c r="S86" s="0" t="s">
        <v>712</v>
      </c>
      <c r="U86" s="0" t="s">
        <v>120</v>
      </c>
      <c r="V86" s="1" t="s">
        <v>713</v>
      </c>
      <c r="Y86" s="0" t="s">
        <v>714</v>
      </c>
      <c r="AD86" s="1" t="s">
        <v>715</v>
      </c>
      <c r="AL86" s="0" t="s">
        <v>716</v>
      </c>
      <c r="AN86" s="0" t="str">
        <f aca="false">"22.06.1618"</f>
        <v>22.06.1618</v>
      </c>
      <c r="AP86" s="0" t="s">
        <v>711</v>
      </c>
      <c r="AQ86" s="0" t="s">
        <v>717</v>
      </c>
      <c r="AR86" s="0" t="s">
        <v>718</v>
      </c>
      <c r="BL86" s="0" t="s">
        <v>719</v>
      </c>
      <c r="BP86" s="0" t="s">
        <v>720</v>
      </c>
      <c r="BR86" s="0" t="s">
        <v>721</v>
      </c>
      <c r="BT86" s="0" t="s">
        <v>722</v>
      </c>
    </row>
    <row r="87" customFormat="false" ht="65" hidden="false" customHeight="false" outlineLevel="0" collapsed="false">
      <c r="A87" s="0" t="s">
        <v>82</v>
      </c>
      <c r="B87" s="0" t="s">
        <v>723</v>
      </c>
      <c r="I87" s="0" t="s">
        <v>577</v>
      </c>
      <c r="K87" s="0" t="str">
        <f aca="false">"1714"</f>
        <v>1714</v>
      </c>
      <c r="N87" s="0" t="str">
        <f aca="false">"1714"</f>
        <v>1714</v>
      </c>
      <c r="Q87" s="0" t="s">
        <v>724</v>
      </c>
      <c r="R87" s="0" t="s">
        <v>85</v>
      </c>
      <c r="S87" s="0" t="s">
        <v>725</v>
      </c>
      <c r="U87" s="0" t="s">
        <v>120</v>
      </c>
      <c r="Y87" s="1" t="s">
        <v>726</v>
      </c>
      <c r="BC87" s="1" t="s">
        <v>727</v>
      </c>
      <c r="BF87" s="0" t="s">
        <v>577</v>
      </c>
      <c r="BG87" s="0" t="str">
        <f aca="false">"04.11.1714"</f>
        <v>04.11.1714</v>
      </c>
      <c r="BH87" s="0" t="s">
        <v>728</v>
      </c>
      <c r="BT87" s="1" t="s">
        <v>729</v>
      </c>
    </row>
    <row r="88" customFormat="false" ht="22.5" hidden="false" customHeight="false" outlineLevel="0" collapsed="false">
      <c r="B88" s="0" t="s">
        <v>730</v>
      </c>
      <c r="C88" s="0" t="s">
        <v>731</v>
      </c>
      <c r="D88" s="0" t="s">
        <v>732</v>
      </c>
      <c r="I88" s="0" t="s">
        <v>416</v>
      </c>
      <c r="N88" s="0" t="str">
        <f aca="false">"1621"</f>
        <v>1621</v>
      </c>
      <c r="Q88" s="0" t="s">
        <v>731</v>
      </c>
      <c r="R88" s="0" t="s">
        <v>73</v>
      </c>
      <c r="S88" s="0" t="s">
        <v>733</v>
      </c>
      <c r="U88" s="0" t="s">
        <v>120</v>
      </c>
      <c r="AL88" s="0" t="s">
        <v>734</v>
      </c>
      <c r="AN88" s="0" t="str">
        <f aca="false">"04.03.1621"</f>
        <v>04.03.1621</v>
      </c>
      <c r="AO88" s="0" t="s">
        <v>735</v>
      </c>
      <c r="AP88" s="0" t="s">
        <v>416</v>
      </c>
      <c r="AQ88" s="0" t="s">
        <v>432</v>
      </c>
      <c r="AR88" s="1" t="s">
        <v>565</v>
      </c>
      <c r="BL88" s="0" t="s">
        <v>439</v>
      </c>
      <c r="BT88" s="0" t="s">
        <v>736</v>
      </c>
    </row>
    <row r="89" customFormat="false" ht="12.8" hidden="false" customHeight="false" outlineLevel="0" collapsed="false">
      <c r="A89" s="0" t="s">
        <v>116</v>
      </c>
      <c r="B89" s="0" t="s">
        <v>737</v>
      </c>
      <c r="C89" s="0" t="s">
        <v>738</v>
      </c>
      <c r="H89" s="0" t="str">
        <f aca="false">"27.03.1619"</f>
        <v>27.03.1619</v>
      </c>
      <c r="I89" s="0" t="s">
        <v>400</v>
      </c>
      <c r="P89" s="0" t="s">
        <v>739</v>
      </c>
      <c r="Q89" s="0" t="s">
        <v>738</v>
      </c>
      <c r="R89" s="0" t="s">
        <v>73</v>
      </c>
      <c r="S89" s="0" t="s">
        <v>740</v>
      </c>
      <c r="U89" s="0" t="s">
        <v>120</v>
      </c>
      <c r="BL89" s="0" t="s">
        <v>741</v>
      </c>
      <c r="BT89" s="0" t="s">
        <v>742</v>
      </c>
    </row>
    <row r="90" customFormat="false" ht="12.8" hidden="false" customHeight="false" outlineLevel="0" collapsed="false">
      <c r="B90" s="0" t="s">
        <v>743</v>
      </c>
      <c r="C90" s="0" t="s">
        <v>744</v>
      </c>
      <c r="I90" s="0" t="s">
        <v>745</v>
      </c>
      <c r="K90" s="0" t="str">
        <f aca="false">"1620"</f>
        <v>1620</v>
      </c>
      <c r="N90" s="0" t="str">
        <f aca="false">"1620"</f>
        <v>1620</v>
      </c>
      <c r="Q90" s="0" t="s">
        <v>744</v>
      </c>
      <c r="R90" s="0" t="s">
        <v>73</v>
      </c>
      <c r="S90" s="0" t="s">
        <v>746</v>
      </c>
      <c r="U90" s="0" t="s">
        <v>120</v>
      </c>
      <c r="BL90" s="0" t="s">
        <v>741</v>
      </c>
      <c r="BT90" s="0" t="s">
        <v>747</v>
      </c>
    </row>
    <row r="91" customFormat="false" ht="22.5" hidden="false" customHeight="false" outlineLevel="0" collapsed="false">
      <c r="B91" s="0" t="s">
        <v>748</v>
      </c>
      <c r="C91" s="0" t="s">
        <v>749</v>
      </c>
      <c r="D91" s="1" t="s">
        <v>750</v>
      </c>
      <c r="E91" s="0" t="s">
        <v>751</v>
      </c>
      <c r="I91" s="0" t="s">
        <v>752</v>
      </c>
      <c r="K91" s="0" t="str">
        <f aca="false">"06.06.1629"</f>
        <v>06.06.1629</v>
      </c>
      <c r="N91" s="0" t="str">
        <f aca="false">"06.06.1629"</f>
        <v>06.06.1629</v>
      </c>
      <c r="O91" s="0" t="s">
        <v>751</v>
      </c>
      <c r="P91" s="0" t="s">
        <v>517</v>
      </c>
      <c r="Q91" s="0" t="s">
        <v>749</v>
      </c>
      <c r="R91" s="0" t="s">
        <v>73</v>
      </c>
      <c r="S91" s="0" t="s">
        <v>753</v>
      </c>
      <c r="T91" s="0" t="s">
        <v>439</v>
      </c>
      <c r="U91" s="0" t="s">
        <v>120</v>
      </c>
      <c r="Y91" s="0" t="s">
        <v>754</v>
      </c>
      <c r="AL91" s="0" t="s">
        <v>755</v>
      </c>
      <c r="AN91" s="0" t="str">
        <f aca="false">"07.06.1629"</f>
        <v>07.06.1629</v>
      </c>
      <c r="AO91" s="0" t="s">
        <v>756</v>
      </c>
      <c r="AP91" s="0" t="s">
        <v>752</v>
      </c>
      <c r="AR91" s="0" t="s">
        <v>757</v>
      </c>
      <c r="BL91" s="0" t="s">
        <v>442</v>
      </c>
      <c r="BT91" s="0" t="s">
        <v>758</v>
      </c>
    </row>
    <row r="92" customFormat="false" ht="12.8" hidden="false" customHeight="false" outlineLevel="0" collapsed="false">
      <c r="B92" s="0" t="s">
        <v>759</v>
      </c>
      <c r="I92" s="0" t="s">
        <v>760</v>
      </c>
      <c r="K92" s="0" t="str">
        <f aca="false">"1619"</f>
        <v>1619</v>
      </c>
      <c r="N92" s="0" t="str">
        <f aca="false">"1619"</f>
        <v>1619</v>
      </c>
      <c r="P92" s="0" t="s">
        <v>761</v>
      </c>
      <c r="R92" s="0" t="s">
        <v>73</v>
      </c>
      <c r="S92" s="0" t="s">
        <v>762</v>
      </c>
      <c r="U92" s="0" t="s">
        <v>120</v>
      </c>
      <c r="AL92" s="0" t="s">
        <v>763</v>
      </c>
      <c r="AM92" s="0" t="s">
        <v>764</v>
      </c>
      <c r="AN92" s="0" t="str">
        <f aca="false">"31.10.1617"</f>
        <v>31.10.1617</v>
      </c>
      <c r="AP92" s="0" t="s">
        <v>765</v>
      </c>
      <c r="AQ92" s="0" t="s">
        <v>766</v>
      </c>
      <c r="AR92" s="0" t="s">
        <v>767</v>
      </c>
      <c r="BT92" s="0" t="s">
        <v>768</v>
      </c>
    </row>
    <row r="93" customFormat="false" ht="54.35" hidden="false" customHeight="false" outlineLevel="0" collapsed="false">
      <c r="A93" s="0" t="s">
        <v>116</v>
      </c>
      <c r="B93" s="0" t="s">
        <v>134</v>
      </c>
      <c r="I93" s="0" t="s">
        <v>135</v>
      </c>
      <c r="K93" s="0" t="str">
        <f aca="false">"1650"</f>
        <v>1650</v>
      </c>
      <c r="N93" s="0" t="str">
        <f aca="false">"1650"</f>
        <v>1650</v>
      </c>
      <c r="P93" s="0" t="s">
        <v>517</v>
      </c>
      <c r="Q93" s="0" t="s">
        <v>457</v>
      </c>
      <c r="R93" s="0" t="s">
        <v>73</v>
      </c>
      <c r="S93" s="0" t="s">
        <v>138</v>
      </c>
      <c r="U93" s="0" t="s">
        <v>120</v>
      </c>
      <c r="V93" s="1" t="s">
        <v>769</v>
      </c>
      <c r="W93" s="1" t="s">
        <v>770</v>
      </c>
      <c r="Y93" s="0" t="s">
        <v>140</v>
      </c>
      <c r="AA93" s="1" t="s">
        <v>771</v>
      </c>
      <c r="AD93" s="1" t="s">
        <v>772</v>
      </c>
      <c r="AE93" s="0" t="s">
        <v>773</v>
      </c>
      <c r="BL93" s="0" t="s">
        <v>122</v>
      </c>
      <c r="BM93" s="0" t="s">
        <v>774</v>
      </c>
      <c r="BN93" s="0" t="s">
        <v>775</v>
      </c>
      <c r="BO93" s="0" t="s">
        <v>776</v>
      </c>
      <c r="BT93" s="0" t="s">
        <v>141</v>
      </c>
    </row>
    <row r="94" customFormat="false" ht="54.35" hidden="false" customHeight="false" outlineLevel="0" collapsed="false">
      <c r="A94" s="0" t="s">
        <v>116</v>
      </c>
      <c r="B94" s="0" t="s">
        <v>161</v>
      </c>
      <c r="I94" s="0" t="s">
        <v>135</v>
      </c>
      <c r="K94" s="0" t="str">
        <f aca="false">"1649"</f>
        <v>1649</v>
      </c>
      <c r="N94" s="0" t="str">
        <f aca="false">"1649"</f>
        <v>1649</v>
      </c>
      <c r="P94" s="0" t="s">
        <v>517</v>
      </c>
      <c r="Q94" s="0" t="s">
        <v>463</v>
      </c>
      <c r="R94" s="0" t="s">
        <v>73</v>
      </c>
      <c r="S94" s="0" t="s">
        <v>165</v>
      </c>
      <c r="U94" s="0" t="s">
        <v>120</v>
      </c>
      <c r="V94" s="1" t="s">
        <v>777</v>
      </c>
      <c r="W94" s="0" t="s">
        <v>778</v>
      </c>
      <c r="Y94" s="0" t="s">
        <v>511</v>
      </c>
      <c r="AA94" s="0" t="s">
        <v>135</v>
      </c>
      <c r="BL94" s="0" t="s">
        <v>122</v>
      </c>
      <c r="BS94" s="0" t="s">
        <v>779</v>
      </c>
      <c r="BT94" s="1" t="s">
        <v>170</v>
      </c>
    </row>
    <row r="95" customFormat="false" ht="203.1" hidden="false" customHeight="false" outlineLevel="0" collapsed="false">
      <c r="A95" s="0" t="s">
        <v>116</v>
      </c>
      <c r="B95" s="0" t="s">
        <v>780</v>
      </c>
      <c r="I95" s="0" t="s">
        <v>152</v>
      </c>
      <c r="K95" s="0" t="str">
        <f aca="false">"1649"</f>
        <v>1649</v>
      </c>
      <c r="N95" s="0" t="str">
        <f aca="false">"1649"</f>
        <v>1649</v>
      </c>
      <c r="P95" s="0" t="s">
        <v>517</v>
      </c>
      <c r="Q95" s="0" t="s">
        <v>781</v>
      </c>
      <c r="R95" s="0" t="s">
        <v>73</v>
      </c>
      <c r="S95" s="0" t="s">
        <v>782</v>
      </c>
      <c r="U95" s="0" t="s">
        <v>120</v>
      </c>
      <c r="V95" s="1" t="s">
        <v>783</v>
      </c>
      <c r="W95" s="1" t="s">
        <v>784</v>
      </c>
      <c r="Y95" s="0" t="s">
        <v>174</v>
      </c>
      <c r="AA95" s="1" t="s">
        <v>785</v>
      </c>
      <c r="BL95" s="0" t="s">
        <v>122</v>
      </c>
      <c r="BO95" s="0" t="s">
        <v>786</v>
      </c>
      <c r="BT95" s="0" t="s">
        <v>787</v>
      </c>
    </row>
    <row r="96" customFormat="false" ht="65" hidden="false" customHeight="false" outlineLevel="0" collapsed="false">
      <c r="A96" s="0" t="s">
        <v>116</v>
      </c>
      <c r="B96" s="0" t="s">
        <v>788</v>
      </c>
      <c r="I96" s="0" t="s">
        <v>135</v>
      </c>
      <c r="N96" s="0" t="str">
        <f aca="false">"1650"</f>
        <v>1650</v>
      </c>
      <c r="P96" s="0" t="s">
        <v>517</v>
      </c>
      <c r="Q96" s="0" t="s">
        <v>457</v>
      </c>
      <c r="R96" s="0" t="s">
        <v>73</v>
      </c>
      <c r="S96" s="0" t="s">
        <v>789</v>
      </c>
      <c r="U96" s="0" t="s">
        <v>120</v>
      </c>
      <c r="V96" s="1" t="s">
        <v>790</v>
      </c>
      <c r="W96" s="1" t="s">
        <v>784</v>
      </c>
      <c r="AA96" s="1" t="s">
        <v>791</v>
      </c>
      <c r="AE96" s="0" t="s">
        <v>792</v>
      </c>
      <c r="BT96" s="1" t="s">
        <v>793</v>
      </c>
    </row>
    <row r="97" customFormat="false" ht="266.25" hidden="false" customHeight="false" outlineLevel="0" collapsed="false">
      <c r="A97" s="0" t="s">
        <v>133</v>
      </c>
      <c r="B97" s="0" t="s">
        <v>794</v>
      </c>
      <c r="I97" s="0" t="s">
        <v>152</v>
      </c>
      <c r="K97" s="0" t="str">
        <f aca="false">"1648"</f>
        <v>1648</v>
      </c>
      <c r="L97" s="0" t="str">
        <f aca="false">"1649"</f>
        <v>1649</v>
      </c>
      <c r="O97" s="0" t="s">
        <v>795</v>
      </c>
      <c r="P97" s="0" t="s">
        <v>517</v>
      </c>
      <c r="Q97" s="0" t="s">
        <v>796</v>
      </c>
      <c r="R97" s="0" t="s">
        <v>154</v>
      </c>
      <c r="S97" s="0" t="s">
        <v>797</v>
      </c>
      <c r="V97" s="1" t="s">
        <v>798</v>
      </c>
      <c r="Y97" s="0" t="s">
        <v>174</v>
      </c>
      <c r="Z97" s="1" t="s">
        <v>799</v>
      </c>
      <c r="AE97" s="0" t="s">
        <v>800</v>
      </c>
      <c r="BT97" s="0" t="s">
        <v>801</v>
      </c>
    </row>
    <row r="98" customFormat="false" ht="425.6" hidden="false" customHeight="false" outlineLevel="0" collapsed="false">
      <c r="A98" s="0" t="s">
        <v>133</v>
      </c>
      <c r="B98" s="0" t="s">
        <v>788</v>
      </c>
      <c r="N98" s="0" t="str">
        <f aca="false">"1650"</f>
        <v>1650</v>
      </c>
      <c r="Q98" s="0" t="s">
        <v>136</v>
      </c>
      <c r="R98" s="0" t="s">
        <v>137</v>
      </c>
      <c r="S98" s="0" t="s">
        <v>789</v>
      </c>
      <c r="V98" s="1" t="s">
        <v>802</v>
      </c>
      <c r="W98" s="1" t="s">
        <v>803</v>
      </c>
      <c r="Y98" s="0" t="s">
        <v>140</v>
      </c>
      <c r="AE98" s="0" t="s">
        <v>804</v>
      </c>
      <c r="BT98" s="1" t="s">
        <v>793</v>
      </c>
    </row>
    <row r="99" customFormat="false" ht="86.25" hidden="false" customHeight="false" outlineLevel="0" collapsed="false">
      <c r="A99" s="0" t="s">
        <v>133</v>
      </c>
      <c r="B99" s="0" t="s">
        <v>805</v>
      </c>
      <c r="N99" s="0" t="str">
        <f aca="false">"1650"</f>
        <v>1650</v>
      </c>
      <c r="Q99" s="0" t="s">
        <v>163</v>
      </c>
      <c r="R99" s="0" t="s">
        <v>164</v>
      </c>
      <c r="S99" s="0" t="s">
        <v>806</v>
      </c>
      <c r="V99" s="1" t="s">
        <v>166</v>
      </c>
      <c r="W99" s="1" t="s">
        <v>807</v>
      </c>
      <c r="Y99" s="0" t="s">
        <v>511</v>
      </c>
      <c r="AE99" s="0" t="s">
        <v>169</v>
      </c>
      <c r="BT99" s="0" t="s">
        <v>808</v>
      </c>
    </row>
    <row r="100" customFormat="false" ht="75.6" hidden="false" customHeight="false" outlineLevel="0" collapsed="false">
      <c r="A100" s="0" t="s">
        <v>133</v>
      </c>
      <c r="B100" s="0" t="s">
        <v>809</v>
      </c>
      <c r="N100" s="0" t="str">
        <f aca="false">"1649"</f>
        <v>1649</v>
      </c>
      <c r="S100" s="0" t="s">
        <v>810</v>
      </c>
      <c r="V100" s="1" t="s">
        <v>811</v>
      </c>
      <c r="Y100" s="0" t="s">
        <v>511</v>
      </c>
      <c r="Z100" s="0" t="s">
        <v>135</v>
      </c>
      <c r="AE100" s="0" t="s">
        <v>107</v>
      </c>
      <c r="BT100" s="0" t="s">
        <v>812</v>
      </c>
    </row>
    <row r="101" customFormat="false" ht="86.25" hidden="false" customHeight="false" outlineLevel="0" collapsed="false">
      <c r="A101" s="0" t="s">
        <v>133</v>
      </c>
      <c r="B101" s="0" t="s">
        <v>813</v>
      </c>
      <c r="N101" s="0" t="str">
        <f aca="false">"1760"</f>
        <v>1760</v>
      </c>
      <c r="P101" s="0" t="s">
        <v>814</v>
      </c>
      <c r="S101" s="0" t="s">
        <v>815</v>
      </c>
      <c r="V101" s="1" t="s">
        <v>816</v>
      </c>
      <c r="W101" s="0" t="s">
        <v>817</v>
      </c>
      <c r="Y101" s="0" t="s">
        <v>421</v>
      </c>
      <c r="AE101" s="0" t="s">
        <v>423</v>
      </c>
      <c r="BT101" s="0" t="s">
        <v>818</v>
      </c>
    </row>
    <row r="102" customFormat="false" ht="107.5" hidden="false" customHeight="false" outlineLevel="0" collapsed="false">
      <c r="A102" s="0" t="s">
        <v>133</v>
      </c>
      <c r="B102" s="0" t="s">
        <v>819</v>
      </c>
      <c r="I102" s="0" t="s">
        <v>152</v>
      </c>
      <c r="N102" s="0" t="str">
        <f aca="false">"1763"</f>
        <v>1763</v>
      </c>
      <c r="Q102" s="0" t="s">
        <v>820</v>
      </c>
      <c r="R102" s="0" t="s">
        <v>154</v>
      </c>
      <c r="S102" s="0" t="s">
        <v>821</v>
      </c>
      <c r="V102" s="1" t="s">
        <v>822</v>
      </c>
      <c r="W102" s="1" t="s">
        <v>823</v>
      </c>
      <c r="Y102" s="0" t="s">
        <v>421</v>
      </c>
      <c r="AA102" s="0" t="s">
        <v>422</v>
      </c>
      <c r="BT102" s="1" t="s">
        <v>824</v>
      </c>
    </row>
    <row r="103" customFormat="false" ht="22.5" hidden="false" customHeight="false" outlineLevel="0" collapsed="false">
      <c r="A103" s="0" t="s">
        <v>116</v>
      </c>
      <c r="B103" s="0" t="s">
        <v>825</v>
      </c>
      <c r="N103" s="0" t="str">
        <f aca="false">"1755"</f>
        <v>1755</v>
      </c>
      <c r="Q103" s="0" t="s">
        <v>144</v>
      </c>
      <c r="R103" s="0" t="s">
        <v>145</v>
      </c>
      <c r="S103" s="0" t="s">
        <v>146</v>
      </c>
      <c r="U103" s="0" t="s">
        <v>87</v>
      </c>
      <c r="V103" s="1" t="s">
        <v>826</v>
      </c>
      <c r="Y103" s="0" t="s">
        <v>149</v>
      </c>
      <c r="AE103" s="0" t="s">
        <v>423</v>
      </c>
      <c r="BT103" s="1" t="s">
        <v>150</v>
      </c>
    </row>
    <row r="104" customFormat="false" ht="65" hidden="false" customHeight="false" outlineLevel="0" collapsed="false">
      <c r="A104" s="0" t="s">
        <v>116</v>
      </c>
      <c r="B104" s="0" t="s">
        <v>794</v>
      </c>
      <c r="S104" s="0" t="s">
        <v>797</v>
      </c>
      <c r="U104" s="0" t="s">
        <v>87</v>
      </c>
      <c r="V104" s="1" t="s">
        <v>827</v>
      </c>
      <c r="Y104" s="0" t="s">
        <v>174</v>
      </c>
      <c r="BT104" s="0" t="s">
        <v>801</v>
      </c>
    </row>
    <row r="105" customFormat="false" ht="43.75" hidden="false" customHeight="false" outlineLevel="0" collapsed="false">
      <c r="A105" s="0" t="s">
        <v>116</v>
      </c>
      <c r="B105" s="0" t="s">
        <v>813</v>
      </c>
      <c r="P105" s="0" t="s">
        <v>814</v>
      </c>
      <c r="S105" s="0" t="s">
        <v>815</v>
      </c>
      <c r="U105" s="0" t="s">
        <v>87</v>
      </c>
      <c r="V105" s="1" t="s">
        <v>828</v>
      </c>
      <c r="Y105" s="0" t="s">
        <v>421</v>
      </c>
      <c r="AD105" s="0" t="s">
        <v>829</v>
      </c>
      <c r="AE105" s="0" t="s">
        <v>423</v>
      </c>
      <c r="BP105" s="0" t="s">
        <v>830</v>
      </c>
      <c r="BT105" s="0" t="s">
        <v>818</v>
      </c>
    </row>
    <row r="106" customFormat="false" ht="150" hidden="false" customHeight="false" outlineLevel="0" collapsed="false">
      <c r="A106" s="0" t="s">
        <v>116</v>
      </c>
      <c r="B106" s="0" t="s">
        <v>831</v>
      </c>
      <c r="I106" s="0" t="s">
        <v>152</v>
      </c>
      <c r="N106" s="0" t="str">
        <f aca="false">"1763"</f>
        <v>1763</v>
      </c>
      <c r="S106" s="0" t="s">
        <v>821</v>
      </c>
      <c r="U106" s="0" t="s">
        <v>120</v>
      </c>
      <c r="V106" s="1" t="s">
        <v>832</v>
      </c>
      <c r="Y106" s="0" t="s">
        <v>421</v>
      </c>
      <c r="AA106" s="1" t="s">
        <v>833</v>
      </c>
      <c r="BL106" s="0" t="s">
        <v>122</v>
      </c>
      <c r="BT106" s="1" t="s">
        <v>824</v>
      </c>
    </row>
    <row r="107" customFormat="false" ht="96.85" hidden="false" customHeight="false" outlineLevel="0" collapsed="false">
      <c r="A107" s="0" t="s">
        <v>116</v>
      </c>
      <c r="B107" s="0" t="s">
        <v>834</v>
      </c>
      <c r="N107" s="0" t="str">
        <f aca="false">"1763"</f>
        <v>1763</v>
      </c>
      <c r="P107" s="0" t="s">
        <v>517</v>
      </c>
      <c r="Q107" s="0" t="s">
        <v>835</v>
      </c>
      <c r="R107" s="0" t="s">
        <v>73</v>
      </c>
      <c r="S107" s="0" t="s">
        <v>836</v>
      </c>
      <c r="U107" s="0" t="s">
        <v>120</v>
      </c>
      <c r="V107" s="1" t="s">
        <v>837</v>
      </c>
      <c r="AE107" s="1" t="s">
        <v>838</v>
      </c>
      <c r="BT107" s="0" t="s">
        <v>839</v>
      </c>
    </row>
    <row r="108" customFormat="false" ht="128.75" hidden="false" customHeight="false" outlineLevel="0" collapsed="false">
      <c r="A108" s="0" t="s">
        <v>116</v>
      </c>
      <c r="B108" s="0" t="s">
        <v>840</v>
      </c>
      <c r="I108" s="0" t="s">
        <v>135</v>
      </c>
      <c r="N108" s="0" t="str">
        <f aca="false">"1763"</f>
        <v>1763</v>
      </c>
      <c r="P108" s="0" t="s">
        <v>517</v>
      </c>
      <c r="S108" s="0" t="s">
        <v>841</v>
      </c>
      <c r="U108" s="0" t="s">
        <v>120</v>
      </c>
      <c r="V108" s="1" t="s">
        <v>842</v>
      </c>
      <c r="Y108" s="0" t="s">
        <v>421</v>
      </c>
      <c r="AD108" s="0" t="s">
        <v>843</v>
      </c>
      <c r="AE108" s="0" t="s">
        <v>175</v>
      </c>
      <c r="BP108" s="0" t="s">
        <v>844</v>
      </c>
      <c r="BT108" s="1" t="s">
        <v>845</v>
      </c>
    </row>
    <row r="109" customFormat="false" ht="150" hidden="false" customHeight="false" outlineLevel="0" collapsed="false">
      <c r="A109" s="0" t="s">
        <v>133</v>
      </c>
      <c r="B109" s="0" t="s">
        <v>840</v>
      </c>
      <c r="N109" s="0" t="str">
        <f aca="false">"1763"</f>
        <v>1763</v>
      </c>
      <c r="P109" s="0" t="s">
        <v>517</v>
      </c>
      <c r="Q109" s="0" t="s">
        <v>846</v>
      </c>
      <c r="R109" s="0" t="s">
        <v>154</v>
      </c>
      <c r="S109" s="0" t="s">
        <v>841</v>
      </c>
      <c r="V109" s="1" t="s">
        <v>847</v>
      </c>
      <c r="Y109" s="0" t="s">
        <v>421</v>
      </c>
      <c r="Z109" s="0" t="s">
        <v>364</v>
      </c>
      <c r="AD109" s="0" t="s">
        <v>848</v>
      </c>
      <c r="AE109" s="1" t="s">
        <v>849</v>
      </c>
      <c r="BT109" s="1" t="s">
        <v>845</v>
      </c>
    </row>
    <row r="110" customFormat="false" ht="160.6" hidden="false" customHeight="false" outlineLevel="0" collapsed="false">
      <c r="A110" s="0" t="s">
        <v>133</v>
      </c>
      <c r="B110" s="0" t="s">
        <v>850</v>
      </c>
      <c r="N110" s="0" t="str">
        <f aca="false">"1601"</f>
        <v>1601</v>
      </c>
      <c r="P110" s="0" t="s">
        <v>814</v>
      </c>
      <c r="Q110" s="0" t="s">
        <v>851</v>
      </c>
      <c r="R110" s="0" t="s">
        <v>852</v>
      </c>
      <c r="S110" s="0" t="s">
        <v>853</v>
      </c>
      <c r="V110" s="1" t="s">
        <v>854</v>
      </c>
      <c r="W110" s="0" t="s">
        <v>855</v>
      </c>
      <c r="Y110" s="0" t="s">
        <v>856</v>
      </c>
      <c r="AE110" s="0" t="s">
        <v>175</v>
      </c>
      <c r="BT110" s="0" t="s">
        <v>857</v>
      </c>
    </row>
    <row r="111" customFormat="false" ht="235" hidden="false" customHeight="false" outlineLevel="0" collapsed="false">
      <c r="A111" s="0" t="s">
        <v>133</v>
      </c>
      <c r="B111" s="0" t="s">
        <v>858</v>
      </c>
      <c r="I111" s="0" t="s">
        <v>152</v>
      </c>
      <c r="N111" s="0" t="str">
        <f aca="false">"1730"</f>
        <v>1730</v>
      </c>
      <c r="P111" s="0" t="s">
        <v>143</v>
      </c>
      <c r="Q111" s="0" t="s">
        <v>859</v>
      </c>
      <c r="R111" s="0" t="s">
        <v>137</v>
      </c>
      <c r="S111" s="0" t="s">
        <v>860</v>
      </c>
      <c r="V111" s="1" t="s">
        <v>861</v>
      </c>
      <c r="Y111" s="0" t="s">
        <v>429</v>
      </c>
      <c r="AE111" s="0" t="s">
        <v>175</v>
      </c>
      <c r="BT111" s="0" t="s">
        <v>862</v>
      </c>
    </row>
    <row r="112" customFormat="false" ht="574.35" hidden="false" customHeight="false" outlineLevel="0" collapsed="false">
      <c r="A112" s="0" t="s">
        <v>863</v>
      </c>
      <c r="B112" s="0" t="s">
        <v>864</v>
      </c>
      <c r="N112" s="0" t="str">
        <f aca="false">"1630"</f>
        <v>1630</v>
      </c>
      <c r="Q112" s="0" t="s">
        <v>865</v>
      </c>
      <c r="R112" s="0" t="s">
        <v>137</v>
      </c>
      <c r="S112" s="0" t="s">
        <v>866</v>
      </c>
      <c r="V112" s="1" t="s">
        <v>867</v>
      </c>
      <c r="W112" s="1" t="s">
        <v>868</v>
      </c>
      <c r="X112" s="1" t="s">
        <v>869</v>
      </c>
      <c r="Y112" s="0" t="s">
        <v>870</v>
      </c>
      <c r="Z112" s="0" t="s">
        <v>643</v>
      </c>
      <c r="AB112" s="0" t="s">
        <v>871</v>
      </c>
      <c r="AD112" s="1" t="s">
        <v>872</v>
      </c>
      <c r="AE112" s="0" t="s">
        <v>175</v>
      </c>
      <c r="BT112" s="0" t="s">
        <v>873</v>
      </c>
    </row>
    <row r="113" customFormat="false" ht="54.35" hidden="false" customHeight="false" outlineLevel="0" collapsed="false">
      <c r="A113" s="0" t="s">
        <v>863</v>
      </c>
      <c r="B113" s="0" t="s">
        <v>874</v>
      </c>
      <c r="K113" s="0" t="str">
        <f aca="false">"1721"</f>
        <v>1721</v>
      </c>
      <c r="L113" s="0" t="str">
        <f aca="false">"1725"</f>
        <v>1725</v>
      </c>
      <c r="S113" s="0" t="s">
        <v>875</v>
      </c>
      <c r="V113" s="1" t="s">
        <v>876</v>
      </c>
      <c r="Y113" s="0" t="s">
        <v>421</v>
      </c>
      <c r="BT113" s="0" t="s">
        <v>877</v>
      </c>
    </row>
    <row r="114" customFormat="false" ht="65" hidden="false" customHeight="false" outlineLevel="0" collapsed="false">
      <c r="A114" s="0" t="s">
        <v>116</v>
      </c>
      <c r="B114" s="0" t="s">
        <v>874</v>
      </c>
      <c r="K114" s="0" t="str">
        <f aca="false">"1721"</f>
        <v>1721</v>
      </c>
      <c r="L114" s="0" t="str">
        <f aca="false">"1725"</f>
        <v>1725</v>
      </c>
      <c r="S114" s="0" t="s">
        <v>875</v>
      </c>
      <c r="V114" s="1" t="s">
        <v>878</v>
      </c>
      <c r="Y114" s="0" t="s">
        <v>421</v>
      </c>
      <c r="BT114" s="0" t="s">
        <v>877</v>
      </c>
    </row>
    <row r="115" customFormat="false" ht="33.1" hidden="false" customHeight="false" outlineLevel="0" collapsed="false">
      <c r="A115" s="0" t="s">
        <v>133</v>
      </c>
      <c r="B115" s="0" t="s">
        <v>879</v>
      </c>
      <c r="N115" s="0" t="str">
        <f aca="false">"1763"</f>
        <v>1763</v>
      </c>
      <c r="Q115" s="0" t="s">
        <v>880</v>
      </c>
      <c r="R115" s="0" t="s">
        <v>154</v>
      </c>
      <c r="S115" s="0" t="s">
        <v>881</v>
      </c>
      <c r="V115" s="1" t="s">
        <v>882</v>
      </c>
      <c r="Y115" s="0" t="s">
        <v>421</v>
      </c>
      <c r="AE115" s="1" t="s">
        <v>883</v>
      </c>
      <c r="BT115" s="1" t="s">
        <v>884</v>
      </c>
    </row>
    <row r="116" customFormat="false" ht="86.25" hidden="false" customHeight="false" outlineLevel="0" collapsed="false">
      <c r="A116" s="0" t="s">
        <v>116</v>
      </c>
      <c r="B116" s="0" t="s">
        <v>885</v>
      </c>
      <c r="P116" s="0" t="s">
        <v>886</v>
      </c>
      <c r="Q116" s="0" t="s">
        <v>887</v>
      </c>
      <c r="R116" s="0" t="s">
        <v>73</v>
      </c>
      <c r="S116" s="0" t="s">
        <v>888</v>
      </c>
      <c r="U116" s="0" t="s">
        <v>120</v>
      </c>
      <c r="V116" s="1" t="s">
        <v>889</v>
      </c>
      <c r="BL116" s="0" t="s">
        <v>122</v>
      </c>
    </row>
    <row r="117" customFormat="false" ht="54.35" hidden="false" customHeight="false" outlineLevel="0" collapsed="false">
      <c r="A117" s="0" t="s">
        <v>116</v>
      </c>
      <c r="B117" s="0" t="s">
        <v>890</v>
      </c>
      <c r="C117" s="0" t="s">
        <v>891</v>
      </c>
      <c r="D117" s="0" t="s">
        <v>892</v>
      </c>
      <c r="I117" s="0" t="s">
        <v>551</v>
      </c>
      <c r="N117" s="0" t="str">
        <f aca="false">"1698"</f>
        <v>1698</v>
      </c>
      <c r="P117" s="0" t="s">
        <v>893</v>
      </c>
      <c r="Q117" s="0" t="s">
        <v>891</v>
      </c>
      <c r="R117" s="0" t="s">
        <v>894</v>
      </c>
      <c r="S117" s="0" t="s">
        <v>895</v>
      </c>
      <c r="U117" s="0" t="s">
        <v>120</v>
      </c>
      <c r="V117" s="1" t="s">
        <v>896</v>
      </c>
      <c r="AD117" s="0" t="s">
        <v>521</v>
      </c>
      <c r="BL117" s="0" t="s">
        <v>122</v>
      </c>
      <c r="BO117" s="0" t="s">
        <v>897</v>
      </c>
      <c r="BP117" s="0" t="s">
        <v>898</v>
      </c>
      <c r="BT117" s="1" t="s">
        <v>899</v>
      </c>
    </row>
    <row r="118" customFormat="false" ht="150" hidden="false" customHeight="false" outlineLevel="0" collapsed="false">
      <c r="A118" s="0" t="s">
        <v>116</v>
      </c>
      <c r="B118" s="0" t="s">
        <v>900</v>
      </c>
      <c r="C118" s="0" t="s">
        <v>901</v>
      </c>
      <c r="I118" s="0" t="s">
        <v>597</v>
      </c>
      <c r="K118" s="0" t="str">
        <f aca="false">"1653"</f>
        <v>1653</v>
      </c>
      <c r="N118" s="0" t="str">
        <f aca="false">"1653"</f>
        <v>1653</v>
      </c>
      <c r="P118" s="0" t="s">
        <v>465</v>
      </c>
      <c r="Q118" s="0" t="s">
        <v>901</v>
      </c>
      <c r="R118" s="0" t="s">
        <v>73</v>
      </c>
      <c r="S118" s="0" t="s">
        <v>902</v>
      </c>
      <c r="U118" s="0" t="s">
        <v>120</v>
      </c>
      <c r="V118" s="1" t="s">
        <v>903</v>
      </c>
      <c r="W118" s="1" t="s">
        <v>904</v>
      </c>
      <c r="Y118" s="0" t="s">
        <v>905</v>
      </c>
      <c r="AA118" s="1" t="s">
        <v>906</v>
      </c>
      <c r="AD118" s="1" t="s">
        <v>907</v>
      </c>
      <c r="BL118" s="0" t="s">
        <v>122</v>
      </c>
      <c r="BO118" s="0" t="s">
        <v>908</v>
      </c>
      <c r="BT118" s="0" t="s">
        <v>909</v>
      </c>
    </row>
    <row r="119" customFormat="false" ht="96.85" hidden="false" customHeight="false" outlineLevel="0" collapsed="false">
      <c r="A119" s="0" t="s">
        <v>116</v>
      </c>
      <c r="B119" s="0" t="s">
        <v>910</v>
      </c>
      <c r="C119" s="0" t="s">
        <v>911</v>
      </c>
      <c r="I119" s="0" t="s">
        <v>212</v>
      </c>
      <c r="K119" s="0" t="str">
        <f aca="false">"1650"</f>
        <v>1650</v>
      </c>
      <c r="N119" s="0" t="str">
        <f aca="false">"1650"</f>
        <v>1650</v>
      </c>
      <c r="P119" s="0" t="s">
        <v>552</v>
      </c>
      <c r="Q119" s="0" t="s">
        <v>911</v>
      </c>
      <c r="R119" s="0" t="s">
        <v>73</v>
      </c>
      <c r="S119" s="0" t="s">
        <v>912</v>
      </c>
      <c r="U119" s="0" t="s">
        <v>120</v>
      </c>
      <c r="V119" s="1" t="s">
        <v>913</v>
      </c>
      <c r="W119" s="1" t="s">
        <v>914</v>
      </c>
      <c r="Y119" s="0" t="s">
        <v>174</v>
      </c>
      <c r="AA119" s="1" t="s">
        <v>915</v>
      </c>
      <c r="AD119" s="0" t="s">
        <v>916</v>
      </c>
      <c r="BL119" s="0" t="s">
        <v>122</v>
      </c>
      <c r="BR119" s="0" t="s">
        <v>917</v>
      </c>
      <c r="BT119" s="0" t="s">
        <v>918</v>
      </c>
    </row>
    <row r="120" customFormat="false" ht="213.75" hidden="false" customHeight="false" outlineLevel="0" collapsed="false">
      <c r="A120" s="0" t="s">
        <v>116</v>
      </c>
      <c r="B120" s="0" t="s">
        <v>919</v>
      </c>
      <c r="C120" s="0" t="s">
        <v>920</v>
      </c>
      <c r="E120" s="1" t="s">
        <v>921</v>
      </c>
      <c r="F120" s="0" t="s">
        <v>922</v>
      </c>
      <c r="N120" s="0" t="str">
        <f aca="false">"1650"</f>
        <v>1650</v>
      </c>
      <c r="P120" s="0" t="s">
        <v>552</v>
      </c>
      <c r="Q120" s="0" t="s">
        <v>920</v>
      </c>
      <c r="R120" s="0" t="s">
        <v>73</v>
      </c>
      <c r="S120" s="0" t="s">
        <v>923</v>
      </c>
      <c r="U120" s="0" t="s">
        <v>120</v>
      </c>
      <c r="V120" s="1" t="s">
        <v>924</v>
      </c>
      <c r="W120" s="1" t="s">
        <v>925</v>
      </c>
      <c r="Y120" s="0" t="s">
        <v>174</v>
      </c>
      <c r="AA120" s="1" t="s">
        <v>926</v>
      </c>
      <c r="AD120" s="1" t="s">
        <v>927</v>
      </c>
      <c r="BL120" s="0" t="s">
        <v>122</v>
      </c>
      <c r="BP120" s="0" t="s">
        <v>928</v>
      </c>
      <c r="BT120" s="1" t="s">
        <v>929</v>
      </c>
    </row>
    <row r="121" customFormat="false" ht="54.35" hidden="false" customHeight="false" outlineLevel="0" collapsed="false">
      <c r="A121" s="0" t="s">
        <v>116</v>
      </c>
      <c r="B121" s="0" t="s">
        <v>930</v>
      </c>
      <c r="I121" s="0" t="s">
        <v>135</v>
      </c>
      <c r="K121" s="0" t="str">
        <f aca="false">"1650"</f>
        <v>1650</v>
      </c>
      <c r="N121" s="0" t="str">
        <f aca="false">"1650"</f>
        <v>1650</v>
      </c>
      <c r="P121" s="0" t="s">
        <v>345</v>
      </c>
      <c r="Q121" s="0" t="s">
        <v>457</v>
      </c>
      <c r="R121" s="0" t="s">
        <v>73</v>
      </c>
      <c r="S121" s="0" t="s">
        <v>931</v>
      </c>
      <c r="U121" s="0" t="s">
        <v>120</v>
      </c>
      <c r="V121" s="1" t="s">
        <v>932</v>
      </c>
      <c r="AD121" s="0" t="s">
        <v>933</v>
      </c>
      <c r="BL121" s="0" t="s">
        <v>122</v>
      </c>
      <c r="BO121" s="0" t="s">
        <v>934</v>
      </c>
      <c r="BS121" s="0" t="s">
        <v>935</v>
      </c>
      <c r="BT121" s="1" t="s">
        <v>936</v>
      </c>
    </row>
    <row r="122" customFormat="false" ht="96.85" hidden="false" customHeight="false" outlineLevel="0" collapsed="false">
      <c r="A122" s="0" t="s">
        <v>116</v>
      </c>
      <c r="B122" s="0" t="s">
        <v>937</v>
      </c>
      <c r="Q122" s="0" t="s">
        <v>446</v>
      </c>
      <c r="R122" s="0" t="s">
        <v>73</v>
      </c>
      <c r="S122" s="0" t="s">
        <v>938</v>
      </c>
      <c r="U122" s="0" t="s">
        <v>120</v>
      </c>
      <c r="V122" s="1" t="s">
        <v>939</v>
      </c>
      <c r="BL122" s="0" t="s">
        <v>122</v>
      </c>
      <c r="BR122" s="0" t="s">
        <v>940</v>
      </c>
      <c r="BT122" s="0" t="s">
        <v>941</v>
      </c>
    </row>
    <row r="123" customFormat="false" ht="12.8" hidden="false" customHeight="false" outlineLevel="0" collapsed="false">
      <c r="A123" s="0" t="s">
        <v>116</v>
      </c>
      <c r="B123" s="0" t="s">
        <v>942</v>
      </c>
      <c r="D123" s="0" t="s">
        <v>943</v>
      </c>
      <c r="I123" s="0" t="s">
        <v>944</v>
      </c>
      <c r="K123" s="0" t="str">
        <f aca="false">"1735"</f>
        <v>1735</v>
      </c>
      <c r="N123" s="0" t="str">
        <f aca="false">"1735"</f>
        <v>1735</v>
      </c>
      <c r="Q123" s="0" t="s">
        <v>945</v>
      </c>
      <c r="R123" s="0" t="s">
        <v>73</v>
      </c>
      <c r="U123" s="0" t="s">
        <v>120</v>
      </c>
      <c r="Y123" s="0" t="s">
        <v>174</v>
      </c>
    </row>
    <row r="124" customFormat="false" ht="107.5" hidden="false" customHeight="false" outlineLevel="0" collapsed="false">
      <c r="A124" s="0" t="s">
        <v>116</v>
      </c>
      <c r="B124" s="0" t="s">
        <v>361</v>
      </c>
      <c r="N124" s="0" t="str">
        <f aca="false">"1648"</f>
        <v>1648</v>
      </c>
      <c r="S124" s="0" t="s">
        <v>362</v>
      </c>
      <c r="U124" s="0" t="s">
        <v>120</v>
      </c>
      <c r="V124" s="1" t="s">
        <v>946</v>
      </c>
      <c r="Y124" s="0" t="s">
        <v>174</v>
      </c>
      <c r="AA124" s="1" t="s">
        <v>947</v>
      </c>
      <c r="BL124" s="0" t="s">
        <v>122</v>
      </c>
      <c r="BM124" s="0" t="s">
        <v>319</v>
      </c>
      <c r="BO124" s="0" t="s">
        <v>948</v>
      </c>
      <c r="BT124" s="0" t="s">
        <v>366</v>
      </c>
    </row>
    <row r="125" customFormat="false" ht="96.85" hidden="false" customHeight="false" outlineLevel="0" collapsed="false">
      <c r="A125" s="0" t="s">
        <v>116</v>
      </c>
      <c r="B125" s="0" t="s">
        <v>949</v>
      </c>
      <c r="N125" s="0" t="str">
        <f aca="false">"1648"</f>
        <v>1648</v>
      </c>
      <c r="S125" s="0" t="s">
        <v>950</v>
      </c>
      <c r="U125" s="0" t="s">
        <v>120</v>
      </c>
      <c r="V125" s="1" t="s">
        <v>951</v>
      </c>
      <c r="Y125" s="0" t="s">
        <v>174</v>
      </c>
      <c r="AD125" s="1" t="s">
        <v>952</v>
      </c>
      <c r="BL125" s="0" t="s">
        <v>122</v>
      </c>
      <c r="BT125" s="0" t="s">
        <v>953</v>
      </c>
    </row>
    <row r="126" customFormat="false" ht="139.35" hidden="false" customHeight="false" outlineLevel="0" collapsed="false">
      <c r="A126" s="0" t="s">
        <v>116</v>
      </c>
      <c r="B126" s="0" t="s">
        <v>954</v>
      </c>
      <c r="K126" s="0" t="str">
        <f aca="false">"1641"</f>
        <v>1641</v>
      </c>
      <c r="N126" s="0" t="str">
        <f aca="false">"1641"</f>
        <v>1641</v>
      </c>
      <c r="Q126" s="0" t="s">
        <v>955</v>
      </c>
      <c r="R126" s="0" t="s">
        <v>73</v>
      </c>
      <c r="S126" s="0" t="s">
        <v>956</v>
      </c>
      <c r="U126" s="0" t="s">
        <v>120</v>
      </c>
      <c r="V126" s="1" t="s">
        <v>957</v>
      </c>
      <c r="Y126" s="0" t="s">
        <v>714</v>
      </c>
      <c r="BL126" s="0" t="s">
        <v>122</v>
      </c>
      <c r="BP126" s="0" t="s">
        <v>958</v>
      </c>
      <c r="BT126" s="0" t="s">
        <v>959</v>
      </c>
    </row>
    <row r="127" customFormat="false" ht="171.25" hidden="false" customHeight="false" outlineLevel="0" collapsed="false">
      <c r="A127" s="0" t="s">
        <v>116</v>
      </c>
      <c r="B127" s="0" t="s">
        <v>960</v>
      </c>
      <c r="M127" s="0" t="s">
        <v>961</v>
      </c>
      <c r="S127" s="0" t="s">
        <v>962</v>
      </c>
      <c r="U127" s="0" t="s">
        <v>120</v>
      </c>
      <c r="V127" s="1" t="s">
        <v>963</v>
      </c>
      <c r="BL127" s="0" t="s">
        <v>122</v>
      </c>
    </row>
    <row r="128" customFormat="false" ht="255.6" hidden="false" customHeight="false" outlineLevel="0" collapsed="false">
      <c r="A128" s="0" t="s">
        <v>116</v>
      </c>
      <c r="B128" s="0" t="s">
        <v>964</v>
      </c>
      <c r="C128" s="0" t="s">
        <v>965</v>
      </c>
      <c r="K128" s="0" t="str">
        <f aca="false">"1650"</f>
        <v>1650</v>
      </c>
      <c r="N128" s="0" t="str">
        <f aca="false">"1650"</f>
        <v>1650</v>
      </c>
      <c r="P128" s="0" t="s">
        <v>345</v>
      </c>
      <c r="Q128" s="0" t="s">
        <v>965</v>
      </c>
      <c r="R128" s="0" t="s">
        <v>73</v>
      </c>
      <c r="S128" s="0" t="s">
        <v>966</v>
      </c>
      <c r="U128" s="0" t="s">
        <v>120</v>
      </c>
      <c r="V128" s="1" t="s">
        <v>967</v>
      </c>
      <c r="Y128" s="0" t="s">
        <v>174</v>
      </c>
      <c r="AE128" s="0" t="s">
        <v>773</v>
      </c>
      <c r="BL128" s="0" t="s">
        <v>122</v>
      </c>
      <c r="BT128" s="0" t="s">
        <v>968</v>
      </c>
    </row>
    <row r="129" customFormat="false" ht="415" hidden="false" customHeight="false" outlineLevel="0" collapsed="false">
      <c r="A129" s="0" t="s">
        <v>133</v>
      </c>
      <c r="B129" s="0" t="s">
        <v>969</v>
      </c>
      <c r="J129" s="0" t="s">
        <v>945</v>
      </c>
      <c r="N129" s="0" t="str">
        <f aca="false">"1735"</f>
        <v>1735</v>
      </c>
      <c r="Q129" s="0" t="s">
        <v>970</v>
      </c>
      <c r="R129" s="0" t="s">
        <v>137</v>
      </c>
      <c r="S129" s="0" t="s">
        <v>971</v>
      </c>
      <c r="V129" s="1" t="s">
        <v>972</v>
      </c>
      <c r="W129" s="1" t="s">
        <v>973</v>
      </c>
      <c r="Y129" s="0" t="s">
        <v>174</v>
      </c>
      <c r="Z129" s="1" t="s">
        <v>974</v>
      </c>
      <c r="AB129" s="1" t="s">
        <v>975</v>
      </c>
      <c r="AC129" s="0" t="s">
        <v>976</v>
      </c>
      <c r="BT129" s="0" t="s">
        <v>977</v>
      </c>
    </row>
    <row r="130" customFormat="false" ht="192.5" hidden="false" customHeight="false" outlineLevel="0" collapsed="false">
      <c r="A130" s="0" t="s">
        <v>116</v>
      </c>
      <c r="B130" s="0" t="s">
        <v>978</v>
      </c>
      <c r="I130" s="0" t="s">
        <v>551</v>
      </c>
      <c r="K130" s="0" t="str">
        <f aca="false">"1650"</f>
        <v>1650</v>
      </c>
      <c r="N130" s="0" t="str">
        <f aca="false">"1650"</f>
        <v>1650</v>
      </c>
      <c r="P130" s="0" t="s">
        <v>345</v>
      </c>
      <c r="Q130" s="0" t="s">
        <v>979</v>
      </c>
      <c r="R130" s="0" t="s">
        <v>73</v>
      </c>
      <c r="S130" s="0" t="s">
        <v>980</v>
      </c>
      <c r="U130" s="0" t="s">
        <v>120</v>
      </c>
      <c r="V130" s="1" t="s">
        <v>981</v>
      </c>
      <c r="AA130" s="1" t="s">
        <v>982</v>
      </c>
      <c r="BL130" s="0" t="s">
        <v>122</v>
      </c>
    </row>
    <row r="131" customFormat="false" ht="33.1" hidden="false" customHeight="false" outlineLevel="0" collapsed="false">
      <c r="A131" s="0" t="s">
        <v>116</v>
      </c>
      <c r="B131" s="0" t="s">
        <v>983</v>
      </c>
      <c r="S131" s="0" t="s">
        <v>984</v>
      </c>
      <c r="U131" s="0" t="s">
        <v>120</v>
      </c>
      <c r="V131" s="1" t="s">
        <v>985</v>
      </c>
      <c r="Y131" s="0" t="s">
        <v>381</v>
      </c>
      <c r="BL131" s="0" t="s">
        <v>122</v>
      </c>
    </row>
    <row r="132" customFormat="false" ht="54.35" hidden="false" customHeight="false" outlineLevel="0" collapsed="false">
      <c r="A132" s="0" t="s">
        <v>116</v>
      </c>
      <c r="B132" s="0" t="s">
        <v>986</v>
      </c>
      <c r="C132" s="0" t="s">
        <v>987</v>
      </c>
      <c r="D132" s="0" t="s">
        <v>988</v>
      </c>
      <c r="I132" s="0" t="s">
        <v>577</v>
      </c>
      <c r="K132" s="0" t="str">
        <f aca="false">"1650"</f>
        <v>1650</v>
      </c>
      <c r="N132" s="0" t="str">
        <f aca="false">"1650"</f>
        <v>1650</v>
      </c>
      <c r="P132" s="0" t="s">
        <v>345</v>
      </c>
      <c r="Q132" s="0" t="s">
        <v>987</v>
      </c>
      <c r="R132" s="0" t="s">
        <v>73</v>
      </c>
      <c r="S132" s="0" t="s">
        <v>989</v>
      </c>
      <c r="U132" s="0" t="s">
        <v>120</v>
      </c>
      <c r="V132" s="1" t="s">
        <v>990</v>
      </c>
      <c r="Y132" s="0" t="s">
        <v>174</v>
      </c>
      <c r="BL132" s="0" t="s">
        <v>991</v>
      </c>
      <c r="BT132" s="1" t="s">
        <v>992</v>
      </c>
    </row>
    <row r="133" customFormat="false" ht="255.6" hidden="false" customHeight="false" outlineLevel="0" collapsed="false">
      <c r="A133" s="0" t="s">
        <v>116</v>
      </c>
      <c r="B133" s="0" t="s">
        <v>993</v>
      </c>
      <c r="I133" s="0" t="s">
        <v>577</v>
      </c>
      <c r="K133" s="0" t="str">
        <f aca="false">"1640"</f>
        <v>1640</v>
      </c>
      <c r="N133" s="0" t="str">
        <f aca="false">"1640"</f>
        <v>1640</v>
      </c>
      <c r="Q133" s="0" t="s">
        <v>987</v>
      </c>
      <c r="R133" s="0" t="s">
        <v>73</v>
      </c>
      <c r="S133" s="0" t="s">
        <v>994</v>
      </c>
      <c r="U133" s="0" t="s">
        <v>120</v>
      </c>
      <c r="V133" s="1" t="s">
        <v>995</v>
      </c>
      <c r="W133" s="1" t="s">
        <v>996</v>
      </c>
      <c r="AA133" s="1" t="s">
        <v>997</v>
      </c>
      <c r="BL133" s="0" t="s">
        <v>122</v>
      </c>
      <c r="BM133" s="0" t="s">
        <v>998</v>
      </c>
      <c r="BN133" s="0" t="s">
        <v>999</v>
      </c>
      <c r="BT133" s="0" t="s">
        <v>1000</v>
      </c>
    </row>
    <row r="134" customFormat="false" ht="245.6" hidden="false" customHeight="false" outlineLevel="0" collapsed="false">
      <c r="A134" s="0" t="s">
        <v>116</v>
      </c>
      <c r="B134" s="0" t="s">
        <v>1001</v>
      </c>
      <c r="I134" s="0" t="s">
        <v>135</v>
      </c>
      <c r="N134" s="0" t="str">
        <f aca="false">"1650"</f>
        <v>1650</v>
      </c>
      <c r="P134" s="0" t="s">
        <v>345</v>
      </c>
      <c r="Q134" s="0" t="s">
        <v>457</v>
      </c>
      <c r="R134" s="0" t="s">
        <v>73</v>
      </c>
      <c r="S134" s="0" t="s">
        <v>1002</v>
      </c>
      <c r="U134" s="0" t="s">
        <v>120</v>
      </c>
      <c r="V134" s="1" t="s">
        <v>1003</v>
      </c>
      <c r="Y134" s="0" t="s">
        <v>520</v>
      </c>
      <c r="AA134" s="1" t="s">
        <v>1004</v>
      </c>
      <c r="BL134" s="0" t="s">
        <v>122</v>
      </c>
      <c r="BT134" s="0" t="s">
        <v>1005</v>
      </c>
    </row>
    <row r="135" customFormat="false" ht="107.5" hidden="false" customHeight="false" outlineLevel="0" collapsed="false">
      <c r="A135" s="0" t="s">
        <v>116</v>
      </c>
      <c r="B135" s="0" t="s">
        <v>1006</v>
      </c>
      <c r="I135" s="0" t="s">
        <v>135</v>
      </c>
      <c r="N135" s="0" t="str">
        <f aca="false">"1650"</f>
        <v>1650</v>
      </c>
      <c r="P135" s="0" t="s">
        <v>345</v>
      </c>
      <c r="Q135" s="0" t="s">
        <v>463</v>
      </c>
      <c r="R135" s="0" t="s">
        <v>73</v>
      </c>
      <c r="S135" s="0" t="s">
        <v>1007</v>
      </c>
      <c r="U135" s="0" t="s">
        <v>120</v>
      </c>
      <c r="V135" s="1" t="s">
        <v>1008</v>
      </c>
      <c r="Y135" s="0" t="s">
        <v>520</v>
      </c>
      <c r="AA135" s="0" t="s">
        <v>135</v>
      </c>
      <c r="BL135" s="0" t="s">
        <v>122</v>
      </c>
      <c r="BT135" s="0" t="s">
        <v>1009</v>
      </c>
    </row>
    <row r="136" customFormat="false" ht="43.75" hidden="false" customHeight="false" outlineLevel="0" collapsed="false">
      <c r="A136" s="0" t="s">
        <v>133</v>
      </c>
      <c r="B136" s="0" t="s">
        <v>1010</v>
      </c>
      <c r="N136" s="0" t="str">
        <f aca="false">"1730"</f>
        <v>1730</v>
      </c>
      <c r="Q136" s="0" t="s">
        <v>1011</v>
      </c>
      <c r="R136" s="0" t="s">
        <v>145</v>
      </c>
      <c r="S136" s="0" t="s">
        <v>1012</v>
      </c>
      <c r="V136" s="1" t="s">
        <v>1013</v>
      </c>
      <c r="Y136" s="0" t="s">
        <v>429</v>
      </c>
      <c r="AD136" s="1" t="s">
        <v>1014</v>
      </c>
      <c r="AE136" s="0" t="s">
        <v>175</v>
      </c>
      <c r="BT136" s="1" t="s">
        <v>1015</v>
      </c>
    </row>
    <row r="137" customFormat="false" ht="22.5" hidden="false" customHeight="false" outlineLevel="0" collapsed="false">
      <c r="A137" s="0" t="s">
        <v>116</v>
      </c>
      <c r="B137" s="0" t="s">
        <v>1016</v>
      </c>
      <c r="I137" s="0" t="s">
        <v>135</v>
      </c>
      <c r="N137" s="0" t="str">
        <f aca="false">"1730"</f>
        <v>1730</v>
      </c>
      <c r="Q137" s="0" t="s">
        <v>1011</v>
      </c>
      <c r="R137" s="0" t="s">
        <v>145</v>
      </c>
      <c r="S137" s="0" t="s">
        <v>1012</v>
      </c>
      <c r="U137" s="0" t="s">
        <v>87</v>
      </c>
      <c r="V137" s="0" t="s">
        <v>611</v>
      </c>
      <c r="Y137" s="0" t="s">
        <v>429</v>
      </c>
      <c r="AE137" s="0" t="s">
        <v>423</v>
      </c>
      <c r="BT137" s="1" t="s">
        <v>1015</v>
      </c>
    </row>
    <row r="138" customFormat="false" ht="75.6" hidden="false" customHeight="false" outlineLevel="0" collapsed="false">
      <c r="A138" s="0" t="s">
        <v>133</v>
      </c>
      <c r="B138" s="0" t="s">
        <v>1010</v>
      </c>
      <c r="I138" s="0" t="s">
        <v>135</v>
      </c>
      <c r="N138" s="0" t="str">
        <f aca="false">"1730"</f>
        <v>1730</v>
      </c>
      <c r="Q138" s="0" t="s">
        <v>1017</v>
      </c>
      <c r="R138" s="0" t="s">
        <v>145</v>
      </c>
      <c r="S138" s="0" t="s">
        <v>1018</v>
      </c>
      <c r="V138" s="0" t="s">
        <v>1019</v>
      </c>
      <c r="Y138" s="0" t="s">
        <v>1020</v>
      </c>
      <c r="AB138" s="1" t="s">
        <v>1021</v>
      </c>
      <c r="AE138" s="0" t="s">
        <v>423</v>
      </c>
      <c r="BT138" s="1" t="s">
        <v>1022</v>
      </c>
    </row>
    <row r="139" customFormat="false" ht="75.6" hidden="false" customHeight="false" outlineLevel="0" collapsed="false">
      <c r="A139" s="0" t="s">
        <v>863</v>
      </c>
      <c r="B139" s="0" t="s">
        <v>1016</v>
      </c>
      <c r="I139" s="0" t="s">
        <v>135</v>
      </c>
      <c r="N139" s="0" t="str">
        <f aca="false">"1730"</f>
        <v>1730</v>
      </c>
      <c r="Q139" s="0" t="s">
        <v>1017</v>
      </c>
      <c r="R139" s="0" t="s">
        <v>145</v>
      </c>
      <c r="S139" s="0" t="s">
        <v>1018</v>
      </c>
      <c r="V139" s="0" t="s">
        <v>1019</v>
      </c>
      <c r="Y139" s="0" t="s">
        <v>1020</v>
      </c>
      <c r="AB139" s="1" t="s">
        <v>1023</v>
      </c>
      <c r="AE139" s="0" t="s">
        <v>423</v>
      </c>
      <c r="BT139" s="1" t="s">
        <v>1022</v>
      </c>
    </row>
    <row r="140" customFormat="false" ht="33.1" hidden="false" customHeight="false" outlineLevel="0" collapsed="false">
      <c r="A140" s="0" t="s">
        <v>133</v>
      </c>
      <c r="B140" s="0" t="s">
        <v>1010</v>
      </c>
      <c r="K140" s="0" t="str">
        <f aca="false">"1730"</f>
        <v>1730</v>
      </c>
      <c r="N140" s="0" t="str">
        <f aca="false">"1730"</f>
        <v>1730</v>
      </c>
      <c r="Q140" s="0" t="s">
        <v>1024</v>
      </c>
      <c r="R140" s="0" t="s">
        <v>145</v>
      </c>
      <c r="S140" s="0" t="s">
        <v>1025</v>
      </c>
      <c r="V140" s="1" t="s">
        <v>1026</v>
      </c>
      <c r="W140" s="0" t="s">
        <v>871</v>
      </c>
      <c r="Y140" s="0" t="s">
        <v>429</v>
      </c>
      <c r="Z140" s="1" t="s">
        <v>1027</v>
      </c>
      <c r="AB140" s="1" t="s">
        <v>1028</v>
      </c>
      <c r="BT140" s="1" t="s">
        <v>1029</v>
      </c>
    </row>
    <row r="141" customFormat="false" ht="75.6" hidden="false" customHeight="false" outlineLevel="0" collapsed="false">
      <c r="A141" s="0" t="s">
        <v>133</v>
      </c>
      <c r="B141" s="0" t="s">
        <v>1016</v>
      </c>
      <c r="K141" s="0" t="str">
        <f aca="false">"1730"</f>
        <v>1730</v>
      </c>
      <c r="N141" s="0" t="str">
        <f aca="false">"1730"</f>
        <v>1730</v>
      </c>
      <c r="Q141" s="0" t="s">
        <v>1024</v>
      </c>
      <c r="R141" s="0" t="s">
        <v>145</v>
      </c>
      <c r="S141" s="0" t="s">
        <v>1025</v>
      </c>
      <c r="V141" s="1" t="s">
        <v>1030</v>
      </c>
      <c r="Y141" s="0" t="s">
        <v>429</v>
      </c>
      <c r="AE141" s="0" t="s">
        <v>175</v>
      </c>
      <c r="BP141" s="0" t="s">
        <v>1031</v>
      </c>
      <c r="BT141" s="1" t="s">
        <v>1029</v>
      </c>
    </row>
    <row r="142" customFormat="false" ht="43.75" hidden="false" customHeight="false" outlineLevel="0" collapsed="false">
      <c r="A142" s="0" t="s">
        <v>133</v>
      </c>
      <c r="B142" s="0" t="s">
        <v>1032</v>
      </c>
      <c r="N142" s="0" t="str">
        <f aca="false">"1704"</f>
        <v>1704</v>
      </c>
      <c r="Q142" s="0" t="s">
        <v>1033</v>
      </c>
      <c r="R142" s="0" t="s">
        <v>1034</v>
      </c>
      <c r="S142" s="0" t="s">
        <v>1035</v>
      </c>
      <c r="V142" s="1" t="s">
        <v>1036</v>
      </c>
      <c r="Y142" s="0" t="s">
        <v>1037</v>
      </c>
      <c r="AE142" s="0" t="s">
        <v>107</v>
      </c>
      <c r="BT142" s="1" t="s">
        <v>1038</v>
      </c>
    </row>
    <row r="143" customFormat="false" ht="33.1" hidden="false" customHeight="false" outlineLevel="0" collapsed="false">
      <c r="A143" s="0" t="s">
        <v>116</v>
      </c>
      <c r="B143" s="0" t="s">
        <v>1039</v>
      </c>
      <c r="S143" s="0" t="s">
        <v>172</v>
      </c>
      <c r="U143" s="0" t="s">
        <v>120</v>
      </c>
      <c r="V143" s="1" t="s">
        <v>1040</v>
      </c>
      <c r="Y143" s="0" t="s">
        <v>174</v>
      </c>
      <c r="AE143" s="0" t="s">
        <v>175</v>
      </c>
      <c r="BT143" s="1" t="s">
        <v>176</v>
      </c>
    </row>
    <row r="144" customFormat="false" ht="65" hidden="false" customHeight="false" outlineLevel="0" collapsed="false">
      <c r="A144" s="0" t="s">
        <v>133</v>
      </c>
      <c r="B144" s="0" t="s">
        <v>1041</v>
      </c>
      <c r="N144" s="0" t="str">
        <f aca="false">"1748"</f>
        <v>1748</v>
      </c>
      <c r="Q144" s="0" t="s">
        <v>144</v>
      </c>
      <c r="R144" s="0" t="s">
        <v>145</v>
      </c>
      <c r="S144" s="0" t="s">
        <v>1042</v>
      </c>
      <c r="V144" s="1" t="s">
        <v>1043</v>
      </c>
      <c r="Y144" s="0" t="s">
        <v>1044</v>
      </c>
      <c r="AE144" s="0" t="s">
        <v>1045</v>
      </c>
      <c r="BT144" s="1" t="s">
        <v>1046</v>
      </c>
    </row>
    <row r="145" customFormat="false" ht="43.75" hidden="false" customHeight="false" outlineLevel="0" collapsed="false">
      <c r="A145" s="0" t="s">
        <v>133</v>
      </c>
      <c r="B145" s="0" t="s">
        <v>1047</v>
      </c>
      <c r="I145" s="0" t="s">
        <v>135</v>
      </c>
      <c r="N145" s="0" t="str">
        <f aca="false">"1748"</f>
        <v>1748</v>
      </c>
      <c r="Q145" s="0" t="s">
        <v>144</v>
      </c>
      <c r="R145" s="0" t="s">
        <v>1048</v>
      </c>
      <c r="S145" s="0" t="s">
        <v>1042</v>
      </c>
      <c r="V145" s="1" t="s">
        <v>1049</v>
      </c>
      <c r="Y145" s="0" t="s">
        <v>1044</v>
      </c>
      <c r="BT145" s="1" t="s">
        <v>1046</v>
      </c>
    </row>
    <row r="146" customFormat="false" ht="22.5" hidden="false" customHeight="false" outlineLevel="0" collapsed="false">
      <c r="A146" s="0" t="s">
        <v>863</v>
      </c>
      <c r="B146" s="0" t="s">
        <v>1050</v>
      </c>
      <c r="N146" s="0" t="str">
        <f aca="false">"1671"</f>
        <v>1671</v>
      </c>
      <c r="Q146" s="0" t="s">
        <v>1051</v>
      </c>
      <c r="R146" s="0" t="s">
        <v>1052</v>
      </c>
      <c r="S146" s="0" t="s">
        <v>1053</v>
      </c>
      <c r="V146" s="0" t="s">
        <v>1054</v>
      </c>
      <c r="Y146" s="0" t="s">
        <v>1055</v>
      </c>
      <c r="Z146" s="1" t="s">
        <v>1056</v>
      </c>
      <c r="BT146" s="1" t="s">
        <v>1057</v>
      </c>
    </row>
    <row r="147" customFormat="false" ht="22.5" hidden="false" customHeight="false" outlineLevel="0" collapsed="false">
      <c r="A147" s="0" t="s">
        <v>133</v>
      </c>
      <c r="B147" s="0" t="s">
        <v>1058</v>
      </c>
      <c r="N147" s="0" t="str">
        <f aca="false">"1671"</f>
        <v>1671</v>
      </c>
      <c r="Q147" s="0" t="s">
        <v>1051</v>
      </c>
      <c r="R147" s="0" t="s">
        <v>1052</v>
      </c>
      <c r="S147" s="0" t="s">
        <v>1053</v>
      </c>
      <c r="V147" s="1" t="s">
        <v>1059</v>
      </c>
      <c r="Y147" s="0" t="s">
        <v>1055</v>
      </c>
      <c r="BT147" s="1" t="s">
        <v>1057</v>
      </c>
    </row>
    <row r="148" customFormat="false" ht="22.5" hidden="false" customHeight="false" outlineLevel="0" collapsed="false">
      <c r="A148" s="0" t="s">
        <v>116</v>
      </c>
      <c r="B148" s="0" t="s">
        <v>1058</v>
      </c>
      <c r="N148" s="0" t="str">
        <f aca="false">"1671"</f>
        <v>1671</v>
      </c>
      <c r="S148" s="0" t="s">
        <v>1053</v>
      </c>
      <c r="U148" s="0" t="s">
        <v>120</v>
      </c>
      <c r="V148" s="1" t="s">
        <v>1060</v>
      </c>
      <c r="Y148" s="0" t="s">
        <v>1055</v>
      </c>
      <c r="BT148" s="1" t="s">
        <v>1057</v>
      </c>
    </row>
    <row r="149" customFormat="false" ht="22.5" hidden="false" customHeight="false" outlineLevel="0" collapsed="false">
      <c r="A149" s="0" t="s">
        <v>133</v>
      </c>
      <c r="B149" s="0" t="s">
        <v>1061</v>
      </c>
      <c r="N149" s="0" t="str">
        <f aca="false">"1742"</f>
        <v>1742</v>
      </c>
      <c r="Q149" s="0" t="s">
        <v>1024</v>
      </c>
      <c r="R149" s="0" t="s">
        <v>145</v>
      </c>
      <c r="S149" s="0" t="s">
        <v>1062</v>
      </c>
      <c r="V149" s="0" t="s">
        <v>1063</v>
      </c>
      <c r="Y149" s="0" t="s">
        <v>415</v>
      </c>
      <c r="AE149" s="0" t="s">
        <v>423</v>
      </c>
      <c r="BT149" s="1" t="s">
        <v>1064</v>
      </c>
    </row>
    <row r="150" customFormat="false" ht="75.6" hidden="false" customHeight="false" outlineLevel="0" collapsed="false">
      <c r="A150" s="0" t="s">
        <v>133</v>
      </c>
      <c r="B150" s="0" t="s">
        <v>1065</v>
      </c>
      <c r="I150" s="0" t="s">
        <v>1066</v>
      </c>
      <c r="N150" s="0" t="str">
        <f aca="false">"1742"</f>
        <v>1742</v>
      </c>
      <c r="Q150" s="0" t="s">
        <v>1024</v>
      </c>
      <c r="R150" s="0" t="s">
        <v>145</v>
      </c>
      <c r="S150" s="0" t="s">
        <v>1062</v>
      </c>
      <c r="V150" s="1" t="s">
        <v>1067</v>
      </c>
      <c r="W150" s="1" t="s">
        <v>1068</v>
      </c>
      <c r="Y150" s="0" t="s">
        <v>415</v>
      </c>
      <c r="Z150" s="1" t="s">
        <v>1069</v>
      </c>
      <c r="AA150" s="0" t="s">
        <v>416</v>
      </c>
      <c r="BT150" s="1" t="s">
        <v>1064</v>
      </c>
    </row>
    <row r="151" customFormat="false" ht="22.5" hidden="false" customHeight="false" outlineLevel="0" collapsed="false">
      <c r="A151" s="0" t="s">
        <v>133</v>
      </c>
      <c r="B151" s="0" t="s">
        <v>1061</v>
      </c>
      <c r="I151" s="0" t="s">
        <v>1066</v>
      </c>
      <c r="N151" s="0" t="str">
        <f aca="false">"1742"</f>
        <v>1742</v>
      </c>
      <c r="Q151" s="0" t="s">
        <v>1024</v>
      </c>
      <c r="R151" s="0" t="s">
        <v>145</v>
      </c>
      <c r="S151" s="0" t="s">
        <v>1070</v>
      </c>
      <c r="V151" s="0" t="s">
        <v>1063</v>
      </c>
      <c r="W151" s="0" t="s">
        <v>817</v>
      </c>
      <c r="Y151" s="0" t="s">
        <v>1071</v>
      </c>
      <c r="AE151" s="0" t="s">
        <v>423</v>
      </c>
      <c r="BT151" s="1" t="s">
        <v>1072</v>
      </c>
    </row>
    <row r="152" customFormat="false" ht="75.6" hidden="false" customHeight="false" outlineLevel="0" collapsed="false">
      <c r="A152" s="0" t="s">
        <v>133</v>
      </c>
      <c r="B152" s="0" t="s">
        <v>1065</v>
      </c>
      <c r="I152" s="0" t="s">
        <v>1066</v>
      </c>
      <c r="N152" s="0" t="str">
        <f aca="false">"1742"</f>
        <v>1742</v>
      </c>
      <c r="Q152" s="0" t="s">
        <v>1024</v>
      </c>
      <c r="R152" s="0" t="s">
        <v>145</v>
      </c>
      <c r="S152" s="0" t="s">
        <v>1070</v>
      </c>
      <c r="V152" s="1" t="s">
        <v>1067</v>
      </c>
      <c r="W152" s="1" t="s">
        <v>1068</v>
      </c>
      <c r="Y152" s="0" t="s">
        <v>1071</v>
      </c>
      <c r="Z152" s="1" t="s">
        <v>1069</v>
      </c>
      <c r="AA152" s="0" t="s">
        <v>416</v>
      </c>
      <c r="BT152" s="1" t="s">
        <v>1072</v>
      </c>
    </row>
    <row r="153" customFormat="false" ht="22.5" hidden="false" customHeight="false" outlineLevel="0" collapsed="false">
      <c r="B153" s="0" t="s">
        <v>1073</v>
      </c>
      <c r="C153" s="0" t="s">
        <v>1074</v>
      </c>
      <c r="D153" s="1" t="s">
        <v>1075</v>
      </c>
      <c r="E153" s="1" t="s">
        <v>1076</v>
      </c>
      <c r="F153" s="0" t="s">
        <v>1077</v>
      </c>
      <c r="S153" s="0" t="s">
        <v>1078</v>
      </c>
      <c r="T153" s="0" t="s">
        <v>439</v>
      </c>
      <c r="U153" s="0" t="s">
        <v>120</v>
      </c>
      <c r="AL153" s="0" t="s">
        <v>1079</v>
      </c>
      <c r="AN153" s="0" t="str">
        <f aca="false">"24.08.1617"</f>
        <v>24.08.1617</v>
      </c>
      <c r="AP153" s="0" t="s">
        <v>1080</v>
      </c>
      <c r="BR153" s="0" t="s">
        <v>1081</v>
      </c>
      <c r="BT153" s="0" t="s">
        <v>1082</v>
      </c>
    </row>
    <row r="154" customFormat="false" ht="22.5" hidden="false" customHeight="false" outlineLevel="0" collapsed="false">
      <c r="A154" s="0" t="s">
        <v>133</v>
      </c>
      <c r="B154" s="0" t="s">
        <v>1083</v>
      </c>
      <c r="N154" s="0" t="str">
        <f aca="false">"1745"</f>
        <v>1745</v>
      </c>
      <c r="Q154" s="0" t="s">
        <v>1084</v>
      </c>
      <c r="R154" s="0" t="s">
        <v>145</v>
      </c>
      <c r="S154" s="0" t="s">
        <v>1085</v>
      </c>
      <c r="V154" s="0" t="s">
        <v>1063</v>
      </c>
      <c r="Y154" s="0" t="s">
        <v>1086</v>
      </c>
      <c r="AE154" s="0" t="s">
        <v>423</v>
      </c>
      <c r="BT154" s="1" t="s">
        <v>1087</v>
      </c>
    </row>
    <row r="155" customFormat="false" ht="75.6" hidden="false" customHeight="false" outlineLevel="0" collapsed="false">
      <c r="A155" s="0" t="s">
        <v>133</v>
      </c>
      <c r="B155" s="0" t="s">
        <v>1088</v>
      </c>
      <c r="N155" s="0" t="str">
        <f aca="false">"1745"</f>
        <v>1745</v>
      </c>
      <c r="Q155" s="0" t="s">
        <v>144</v>
      </c>
      <c r="R155" s="0" t="s">
        <v>145</v>
      </c>
      <c r="S155" s="0" t="s">
        <v>1085</v>
      </c>
      <c r="V155" s="1" t="s">
        <v>1089</v>
      </c>
      <c r="Y155" s="0" t="s">
        <v>1086</v>
      </c>
      <c r="AE155" s="0" t="s">
        <v>1045</v>
      </c>
      <c r="BT155" s="1" t="s">
        <v>1087</v>
      </c>
    </row>
    <row r="156" customFormat="false" ht="22.5" hidden="false" customHeight="false" outlineLevel="0" collapsed="false">
      <c r="A156" s="0" t="s">
        <v>116</v>
      </c>
      <c r="B156" s="0" t="s">
        <v>1088</v>
      </c>
      <c r="Q156" s="0" t="s">
        <v>144</v>
      </c>
      <c r="R156" s="0" t="s">
        <v>145</v>
      </c>
      <c r="S156" s="0" t="s">
        <v>1085</v>
      </c>
      <c r="V156" s="0" t="s">
        <v>1090</v>
      </c>
      <c r="Y156" s="0" t="s">
        <v>1086</v>
      </c>
      <c r="AE156" s="0" t="s">
        <v>423</v>
      </c>
      <c r="BT156" s="1" t="s">
        <v>1087</v>
      </c>
    </row>
    <row r="157" customFormat="false" ht="33.1" hidden="false" customHeight="false" outlineLevel="0" collapsed="false">
      <c r="A157" s="0" t="s">
        <v>116</v>
      </c>
      <c r="B157" s="0" t="s">
        <v>1091</v>
      </c>
      <c r="D157" s="0" t="s">
        <v>1092</v>
      </c>
      <c r="K157" s="0" t="str">
        <f aca="false">"1630"</f>
        <v>1630</v>
      </c>
      <c r="N157" s="0" t="str">
        <f aca="false">"1630"</f>
        <v>1630</v>
      </c>
      <c r="Q157" s="1" t="s">
        <v>1093</v>
      </c>
      <c r="R157" s="0" t="s">
        <v>73</v>
      </c>
      <c r="S157" s="0" t="s">
        <v>1094</v>
      </c>
      <c r="U157" s="0" t="s">
        <v>120</v>
      </c>
      <c r="V157" s="1" t="s">
        <v>1095</v>
      </c>
      <c r="Y157" s="0" t="s">
        <v>714</v>
      </c>
      <c r="BL157" s="0" t="s">
        <v>1096</v>
      </c>
    </row>
    <row r="158" customFormat="false" ht="43.75" hidden="false" customHeight="false" outlineLevel="0" collapsed="false">
      <c r="A158" s="0" t="s">
        <v>863</v>
      </c>
      <c r="B158" s="0" t="s">
        <v>1097</v>
      </c>
      <c r="N158" s="0" t="str">
        <f aca="false">"1763"</f>
        <v>1763</v>
      </c>
      <c r="R158" s="0" t="s">
        <v>145</v>
      </c>
      <c r="S158" s="0" t="s">
        <v>419</v>
      </c>
      <c r="V158" s="1" t="s">
        <v>1098</v>
      </c>
      <c r="Y158" s="0" t="s">
        <v>421</v>
      </c>
      <c r="AE158" s="0" t="s">
        <v>1045</v>
      </c>
      <c r="BT158" s="1" t="s">
        <v>424</v>
      </c>
    </row>
    <row r="159" customFormat="false" ht="22.5" hidden="false" customHeight="false" outlineLevel="0" collapsed="false">
      <c r="A159" s="0" t="s">
        <v>116</v>
      </c>
      <c r="B159" s="0" t="s">
        <v>1099</v>
      </c>
      <c r="N159" s="0" t="str">
        <f aca="false">"1763"</f>
        <v>1763</v>
      </c>
      <c r="S159" s="0" t="s">
        <v>419</v>
      </c>
      <c r="V159" s="0" t="s">
        <v>1100</v>
      </c>
      <c r="Y159" s="0" t="s">
        <v>421</v>
      </c>
      <c r="AE159" s="0" t="s">
        <v>423</v>
      </c>
      <c r="BM159" s="1" t="s">
        <v>1101</v>
      </c>
      <c r="BN159" s="1" t="s">
        <v>1102</v>
      </c>
      <c r="BT159" s="1" t="s">
        <v>424</v>
      </c>
    </row>
    <row r="160" customFormat="false" ht="22.5" hidden="false" customHeight="false" outlineLevel="0" collapsed="false">
      <c r="A160" s="0" t="s">
        <v>133</v>
      </c>
      <c r="B160" s="0" t="s">
        <v>1097</v>
      </c>
      <c r="N160" s="0" t="str">
        <f aca="false">"1763"</f>
        <v>1763</v>
      </c>
      <c r="S160" s="0" t="s">
        <v>1103</v>
      </c>
      <c r="V160" s="0" t="s">
        <v>1104</v>
      </c>
      <c r="Y160" s="0" t="s">
        <v>421</v>
      </c>
      <c r="AE160" s="0" t="s">
        <v>1105</v>
      </c>
      <c r="BT160" s="1" t="s">
        <v>1106</v>
      </c>
    </row>
    <row r="161" customFormat="false" ht="75.6" hidden="false" customHeight="false" outlineLevel="0" collapsed="false">
      <c r="A161" s="0" t="s">
        <v>133</v>
      </c>
      <c r="B161" s="0" t="s">
        <v>418</v>
      </c>
      <c r="N161" s="0" t="str">
        <f aca="false">"1763"</f>
        <v>1763</v>
      </c>
      <c r="Q161" s="0" t="s">
        <v>1107</v>
      </c>
      <c r="R161" s="0" t="s">
        <v>145</v>
      </c>
      <c r="S161" s="0" t="s">
        <v>1103</v>
      </c>
      <c r="V161" s="1" t="s">
        <v>1108</v>
      </c>
      <c r="Y161" s="0" t="s">
        <v>421</v>
      </c>
      <c r="Z161" s="0" t="s">
        <v>1109</v>
      </c>
      <c r="BT161" s="1" t="s">
        <v>1106</v>
      </c>
    </row>
    <row r="162" customFormat="false" ht="43.75" hidden="false" customHeight="false" outlineLevel="0" collapsed="false">
      <c r="A162" s="0" t="s">
        <v>133</v>
      </c>
      <c r="B162" s="0" t="s">
        <v>1110</v>
      </c>
      <c r="N162" s="0" t="str">
        <f aca="false">"1651"</f>
        <v>1651</v>
      </c>
      <c r="S162" s="0" t="s">
        <v>1111</v>
      </c>
      <c r="V162" s="1" t="s">
        <v>1112</v>
      </c>
      <c r="Y162" s="0" t="s">
        <v>1113</v>
      </c>
      <c r="AA162" s="0" t="s">
        <v>135</v>
      </c>
      <c r="AE162" s="0" t="s">
        <v>107</v>
      </c>
      <c r="BT162" s="1" t="s">
        <v>1114</v>
      </c>
    </row>
    <row r="163" customFormat="false" ht="65" hidden="false" customHeight="false" outlineLevel="0" collapsed="false">
      <c r="A163" s="0" t="s">
        <v>863</v>
      </c>
      <c r="B163" s="0" t="s">
        <v>1115</v>
      </c>
      <c r="N163" s="0" t="str">
        <f aca="false">"1763"</f>
        <v>1763</v>
      </c>
      <c r="S163" s="0" t="s">
        <v>1116</v>
      </c>
      <c r="V163" s="1" t="s">
        <v>1117</v>
      </c>
      <c r="W163" s="0" t="s">
        <v>817</v>
      </c>
      <c r="Y163" s="0" t="s">
        <v>421</v>
      </c>
      <c r="AE163" s="0" t="s">
        <v>423</v>
      </c>
      <c r="BT163" s="1" t="s">
        <v>1118</v>
      </c>
    </row>
    <row r="164" customFormat="false" ht="128.75" hidden="false" customHeight="false" outlineLevel="0" collapsed="false">
      <c r="A164" s="0" t="s">
        <v>133</v>
      </c>
      <c r="B164" s="0" t="s">
        <v>1119</v>
      </c>
      <c r="N164" s="0" t="str">
        <f aca="false">"1763"</f>
        <v>1763</v>
      </c>
      <c r="S164" s="0" t="s">
        <v>1116</v>
      </c>
      <c r="V164" s="1" t="s">
        <v>1120</v>
      </c>
      <c r="AA164" s="1" t="s">
        <v>1121</v>
      </c>
      <c r="BT164" s="1" t="s">
        <v>1118</v>
      </c>
    </row>
    <row r="165" customFormat="false" ht="22.5" hidden="false" customHeight="false" outlineLevel="0" collapsed="false">
      <c r="A165" s="0" t="s">
        <v>116</v>
      </c>
      <c r="B165" s="0" t="s">
        <v>1122</v>
      </c>
      <c r="N165" s="0" t="str">
        <f aca="false">"1763"</f>
        <v>1763</v>
      </c>
      <c r="S165" s="0" t="s">
        <v>419</v>
      </c>
      <c r="V165" s="0" t="s">
        <v>1123</v>
      </c>
      <c r="Y165" s="0" t="s">
        <v>421</v>
      </c>
      <c r="AD165" s="0" t="s">
        <v>1124</v>
      </c>
      <c r="BP165" s="0" t="s">
        <v>1125</v>
      </c>
      <c r="BT165" s="1" t="s">
        <v>424</v>
      </c>
    </row>
    <row r="166" customFormat="false" ht="22.5" hidden="false" customHeight="false" outlineLevel="0" collapsed="false">
      <c r="A166" s="0" t="s">
        <v>863</v>
      </c>
      <c r="B166" s="0" t="s">
        <v>1126</v>
      </c>
      <c r="I166" s="0" t="s">
        <v>752</v>
      </c>
      <c r="N166" s="0" t="str">
        <f aca="false">"1730"</f>
        <v>1730</v>
      </c>
      <c r="Q166" s="0" t="s">
        <v>1127</v>
      </c>
      <c r="R166" s="0" t="s">
        <v>1034</v>
      </c>
      <c r="S166" s="0" t="str">
        <f aca="false">"18206339"</f>
        <v>18206339</v>
      </c>
      <c r="Y166" s="0" t="s">
        <v>429</v>
      </c>
      <c r="Z166" s="1" t="s">
        <v>1128</v>
      </c>
      <c r="AB166" s="0" t="s">
        <v>1129</v>
      </c>
      <c r="BT166" s="1" t="s">
        <v>1130</v>
      </c>
    </row>
    <row r="167" customFormat="false" ht="22.5" hidden="false" customHeight="false" outlineLevel="0" collapsed="false">
      <c r="A167" s="0" t="s">
        <v>133</v>
      </c>
      <c r="B167" s="0" t="s">
        <v>574</v>
      </c>
      <c r="I167" s="0" t="s">
        <v>752</v>
      </c>
      <c r="N167" s="0" t="str">
        <f aca="false">"1730"</f>
        <v>1730</v>
      </c>
      <c r="Q167" s="0" t="s">
        <v>1127</v>
      </c>
      <c r="R167" s="0" t="s">
        <v>1034</v>
      </c>
      <c r="S167" s="0" t="str">
        <f aca="false">"18206339"</f>
        <v>18206339</v>
      </c>
      <c r="V167" s="1" t="s">
        <v>1131</v>
      </c>
      <c r="Y167" s="0" t="s">
        <v>429</v>
      </c>
      <c r="BT167" s="1" t="s">
        <v>1130</v>
      </c>
    </row>
    <row r="168" customFormat="false" ht="43.75" hidden="false" customHeight="false" outlineLevel="0" collapsed="false">
      <c r="A168" s="0" t="s">
        <v>133</v>
      </c>
      <c r="B168" s="0" t="s">
        <v>1132</v>
      </c>
      <c r="Q168" s="0" t="s">
        <v>153</v>
      </c>
      <c r="R168" s="0" t="s">
        <v>1133</v>
      </c>
      <c r="S168" s="0" t="s">
        <v>155</v>
      </c>
      <c r="V168" s="1" t="s">
        <v>1134</v>
      </c>
      <c r="Y168" s="0" t="s">
        <v>158</v>
      </c>
      <c r="AD168" s="1" t="s">
        <v>1135</v>
      </c>
      <c r="BT168" s="1" t="s">
        <v>160</v>
      </c>
    </row>
    <row r="169" customFormat="false" ht="43.75" hidden="false" customHeight="false" outlineLevel="0" collapsed="false">
      <c r="A169" s="0" t="s">
        <v>133</v>
      </c>
      <c r="B169" s="0" t="s">
        <v>1136</v>
      </c>
      <c r="N169" s="0" t="str">
        <f aca="false">"1730"</f>
        <v>1730</v>
      </c>
      <c r="S169" s="0" t="s">
        <v>1137</v>
      </c>
      <c r="V169" s="1" t="s">
        <v>1138</v>
      </c>
      <c r="Y169" s="0" t="s">
        <v>429</v>
      </c>
      <c r="AE169" s="0" t="s">
        <v>107</v>
      </c>
      <c r="BT169" s="1" t="s">
        <v>1139</v>
      </c>
    </row>
    <row r="170" customFormat="false" ht="22.5" hidden="false" customHeight="false" outlineLevel="0" collapsed="false">
      <c r="A170" s="0" t="s">
        <v>116</v>
      </c>
      <c r="B170" s="0" t="s">
        <v>1126</v>
      </c>
      <c r="S170" s="0" t="s">
        <v>1137</v>
      </c>
      <c r="Y170" s="0" t="s">
        <v>429</v>
      </c>
      <c r="AD170" s="1" t="s">
        <v>1140</v>
      </c>
      <c r="BT170" s="1" t="s">
        <v>1139</v>
      </c>
    </row>
    <row r="171" customFormat="false" ht="33.1" hidden="false" customHeight="false" outlineLevel="0" collapsed="false">
      <c r="A171" s="0" t="s">
        <v>133</v>
      </c>
      <c r="B171" s="0" t="s">
        <v>1141</v>
      </c>
      <c r="I171" s="0" t="s">
        <v>152</v>
      </c>
      <c r="N171" s="0" t="str">
        <f aca="false">"1730"</f>
        <v>1730</v>
      </c>
      <c r="S171" s="0" t="s">
        <v>1137</v>
      </c>
      <c r="V171" s="0" t="s">
        <v>1142</v>
      </c>
      <c r="W171" s="1" t="s">
        <v>1143</v>
      </c>
      <c r="Y171" s="0" t="s">
        <v>429</v>
      </c>
      <c r="AE171" s="0" t="s">
        <v>107</v>
      </c>
      <c r="BT171" s="1" t="s">
        <v>1139</v>
      </c>
    </row>
    <row r="172" customFormat="false" ht="22.5" hidden="false" customHeight="false" outlineLevel="0" collapsed="false">
      <c r="A172" s="0" t="s">
        <v>116</v>
      </c>
      <c r="B172" s="0" t="s">
        <v>1141</v>
      </c>
      <c r="N172" s="0" t="str">
        <f aca="false">"1730"</f>
        <v>1730</v>
      </c>
      <c r="S172" s="0" t="s">
        <v>1137</v>
      </c>
      <c r="Y172" s="0" t="s">
        <v>429</v>
      </c>
      <c r="AD172" s="1" t="s">
        <v>1144</v>
      </c>
      <c r="BT172" s="1" t="s">
        <v>1139</v>
      </c>
    </row>
    <row r="173" customFormat="false" ht="150" hidden="false" customHeight="false" outlineLevel="0" collapsed="false">
      <c r="A173" s="0" t="s">
        <v>133</v>
      </c>
      <c r="B173" s="0" t="s">
        <v>1145</v>
      </c>
      <c r="I173" s="0" t="s">
        <v>152</v>
      </c>
      <c r="N173" s="0" t="str">
        <f aca="false">"1747"</f>
        <v>1747</v>
      </c>
      <c r="Q173" s="0" t="s">
        <v>859</v>
      </c>
      <c r="R173" s="0" t="s">
        <v>137</v>
      </c>
      <c r="S173" s="0" t="s">
        <v>1146</v>
      </c>
      <c r="V173" s="1" t="s">
        <v>1147</v>
      </c>
      <c r="W173" s="1" t="s">
        <v>1148</v>
      </c>
      <c r="Y173" s="0" t="s">
        <v>1149</v>
      </c>
      <c r="AA173" s="1" t="s">
        <v>1150</v>
      </c>
      <c r="BT173" s="0" t="s">
        <v>1151</v>
      </c>
    </row>
    <row r="174" customFormat="false" ht="96.85" hidden="false" customHeight="false" outlineLevel="0" collapsed="false">
      <c r="A174" s="0" t="s">
        <v>116</v>
      </c>
      <c r="B174" s="0" t="s">
        <v>1145</v>
      </c>
      <c r="I174" s="0" t="s">
        <v>152</v>
      </c>
      <c r="N174" s="0" t="str">
        <f aca="false">"1747"</f>
        <v>1747</v>
      </c>
      <c r="S174" s="0" t="s">
        <v>1146</v>
      </c>
      <c r="V174" s="1" t="s">
        <v>1152</v>
      </c>
      <c r="X174" s="0" t="s">
        <v>1153</v>
      </c>
      <c r="Y174" s="1" t="s">
        <v>1154</v>
      </c>
      <c r="AD174" s="1" t="s">
        <v>1155</v>
      </c>
      <c r="AE174" s="0" t="s">
        <v>175</v>
      </c>
      <c r="BT174" s="0" t="s">
        <v>1151</v>
      </c>
    </row>
    <row r="175" customFormat="false" ht="150" hidden="false" customHeight="false" outlineLevel="0" collapsed="false">
      <c r="A175" s="0" t="s">
        <v>133</v>
      </c>
      <c r="B175" s="0" t="s">
        <v>1156</v>
      </c>
      <c r="I175" s="0" t="s">
        <v>152</v>
      </c>
      <c r="N175" s="0" t="str">
        <f aca="false">"1779"</f>
        <v>1779</v>
      </c>
      <c r="Q175" s="0" t="s">
        <v>1157</v>
      </c>
      <c r="R175" s="0" t="s">
        <v>137</v>
      </c>
      <c r="S175" s="0" t="s">
        <v>1158</v>
      </c>
      <c r="V175" s="1" t="s">
        <v>1159</v>
      </c>
      <c r="W175" s="1" t="s">
        <v>1160</v>
      </c>
      <c r="Y175" s="1" t="s">
        <v>1161</v>
      </c>
      <c r="Z175" s="1" t="s">
        <v>1162</v>
      </c>
      <c r="AA175" s="0" t="s">
        <v>1163</v>
      </c>
      <c r="AD175" s="0" t="s">
        <v>1164</v>
      </c>
      <c r="AE175" s="0" t="s">
        <v>175</v>
      </c>
      <c r="BT175" s="0" t="s">
        <v>1165</v>
      </c>
    </row>
    <row r="176" customFormat="false" ht="43.75" hidden="false" customHeight="false" outlineLevel="0" collapsed="false">
      <c r="A176" s="0" t="s">
        <v>116</v>
      </c>
      <c r="B176" s="0" t="s">
        <v>1166</v>
      </c>
      <c r="I176" s="0" t="s">
        <v>152</v>
      </c>
      <c r="N176" s="0" t="str">
        <f aca="false">"1779"</f>
        <v>1779</v>
      </c>
      <c r="S176" s="0" t="s">
        <v>1158</v>
      </c>
      <c r="V176" s="1" t="s">
        <v>1167</v>
      </c>
      <c r="W176" s="1" t="s">
        <v>1168</v>
      </c>
      <c r="Y176" s="1" t="s">
        <v>1169</v>
      </c>
      <c r="AD176" s="1" t="s">
        <v>1170</v>
      </c>
      <c r="AE176" s="0" t="s">
        <v>175</v>
      </c>
      <c r="BT176" s="0" t="s">
        <v>1165</v>
      </c>
    </row>
    <row r="177" customFormat="false" ht="12.8" hidden="false" customHeight="false" outlineLevel="0" collapsed="false">
      <c r="A177" s="0" t="s">
        <v>133</v>
      </c>
      <c r="B177" s="0" t="s">
        <v>1171</v>
      </c>
      <c r="I177" s="0" t="s">
        <v>152</v>
      </c>
      <c r="N177" s="0" t="str">
        <f aca="false">"1730"</f>
        <v>1730</v>
      </c>
      <c r="Q177" s="0" t="s">
        <v>1172</v>
      </c>
      <c r="R177" s="0" t="s">
        <v>1173</v>
      </c>
      <c r="S177" s="0" t="s">
        <v>1174</v>
      </c>
      <c r="Y177" s="0" t="s">
        <v>158</v>
      </c>
    </row>
    <row r="178" customFormat="false" ht="12.8" hidden="false" customHeight="false" outlineLevel="0" collapsed="false">
      <c r="A178" s="0" t="s">
        <v>133</v>
      </c>
      <c r="B178" s="0" t="s">
        <v>1175</v>
      </c>
      <c r="I178" s="0" t="s">
        <v>152</v>
      </c>
      <c r="K178" s="0" t="str">
        <f aca="false">"1730"</f>
        <v>1730</v>
      </c>
      <c r="N178" s="0" t="str">
        <f aca="false">"1730"</f>
        <v>1730</v>
      </c>
      <c r="Q178" s="0" t="s">
        <v>1172</v>
      </c>
      <c r="R178" s="0" t="s">
        <v>1173</v>
      </c>
      <c r="S178" s="0" t="s">
        <v>1176</v>
      </c>
      <c r="Y178" s="0" t="s">
        <v>158</v>
      </c>
    </row>
    <row r="179" customFormat="false" ht="33.1" hidden="false" customHeight="false" outlineLevel="0" collapsed="false">
      <c r="A179" s="0" t="s">
        <v>116</v>
      </c>
      <c r="B179" s="0" t="s">
        <v>809</v>
      </c>
      <c r="I179" s="0" t="s">
        <v>135</v>
      </c>
      <c r="J179" s="0" t="s">
        <v>778</v>
      </c>
      <c r="K179" s="0" t="str">
        <f aca="false">"1649"</f>
        <v>1649</v>
      </c>
      <c r="N179" s="0" t="str">
        <f aca="false">"1649"</f>
        <v>1649</v>
      </c>
      <c r="P179" s="0" t="s">
        <v>345</v>
      </c>
      <c r="Q179" s="0" t="s">
        <v>457</v>
      </c>
      <c r="R179" s="0" t="s">
        <v>73</v>
      </c>
      <c r="S179" s="0" t="s">
        <v>810</v>
      </c>
      <c r="U179" s="0" t="s">
        <v>120</v>
      </c>
      <c r="V179" s="1" t="s">
        <v>1177</v>
      </c>
      <c r="Y179" s="0" t="s">
        <v>511</v>
      </c>
      <c r="BL179" s="0" t="s">
        <v>122</v>
      </c>
      <c r="BM179" s="0" t="s">
        <v>1178</v>
      </c>
      <c r="BO179" s="0" t="s">
        <v>1179</v>
      </c>
      <c r="BT179" s="0" t="s">
        <v>812</v>
      </c>
    </row>
    <row r="180" customFormat="false" ht="171.25" hidden="false" customHeight="false" outlineLevel="0" collapsed="false">
      <c r="A180" s="0" t="s">
        <v>116</v>
      </c>
      <c r="B180" s="0" t="s">
        <v>1180</v>
      </c>
      <c r="C180" s="0" t="s">
        <v>457</v>
      </c>
      <c r="D180" s="1" t="s">
        <v>770</v>
      </c>
      <c r="I180" s="0" t="s">
        <v>135</v>
      </c>
      <c r="K180" s="0" t="str">
        <f aca="false">"1649"</f>
        <v>1649</v>
      </c>
      <c r="N180" s="0" t="str">
        <f aca="false">"1649"</f>
        <v>1649</v>
      </c>
      <c r="P180" s="0" t="s">
        <v>345</v>
      </c>
      <c r="Q180" s="0" t="s">
        <v>457</v>
      </c>
      <c r="R180" s="0" t="s">
        <v>73</v>
      </c>
      <c r="S180" s="0" t="s">
        <v>1181</v>
      </c>
      <c r="U180" s="0" t="s">
        <v>120</v>
      </c>
      <c r="V180" s="1" t="s">
        <v>1182</v>
      </c>
      <c r="Y180" s="0" t="s">
        <v>511</v>
      </c>
      <c r="AD180" s="1" t="s">
        <v>1183</v>
      </c>
      <c r="AE180" s="0" t="s">
        <v>353</v>
      </c>
      <c r="BL180" s="0" t="s">
        <v>122</v>
      </c>
      <c r="BP180" s="0" t="s">
        <v>1184</v>
      </c>
      <c r="BT180" s="0" t="s">
        <v>1185</v>
      </c>
    </row>
    <row r="181" customFormat="false" ht="54.35" hidden="false" customHeight="false" outlineLevel="0" collapsed="false">
      <c r="A181" s="0" t="s">
        <v>133</v>
      </c>
      <c r="B181" s="0" t="s">
        <v>1186</v>
      </c>
      <c r="I181" s="0" t="s">
        <v>577</v>
      </c>
      <c r="N181" s="0" t="str">
        <f aca="false">"1654"</f>
        <v>1654</v>
      </c>
      <c r="Q181" s="0" t="s">
        <v>1187</v>
      </c>
      <c r="R181" s="0" t="s">
        <v>145</v>
      </c>
      <c r="S181" s="0" t="s">
        <v>1188</v>
      </c>
      <c r="V181" s="1" t="s">
        <v>1189</v>
      </c>
      <c r="Y181" s="0" t="s">
        <v>1190</v>
      </c>
      <c r="AE181" s="0" t="s">
        <v>1045</v>
      </c>
      <c r="BT181" s="1" t="s">
        <v>1191</v>
      </c>
    </row>
    <row r="182" customFormat="false" ht="54.35" hidden="false" customHeight="false" outlineLevel="0" collapsed="false">
      <c r="A182" s="0" t="s">
        <v>133</v>
      </c>
      <c r="B182" s="0" t="s">
        <v>1192</v>
      </c>
      <c r="I182" s="0" t="s">
        <v>577</v>
      </c>
      <c r="N182" s="0" t="str">
        <f aca="false">"1654"</f>
        <v>1654</v>
      </c>
      <c r="Q182" s="0" t="s">
        <v>1187</v>
      </c>
      <c r="R182" s="0" t="s">
        <v>145</v>
      </c>
      <c r="S182" s="0" t="s">
        <v>1188</v>
      </c>
      <c r="V182" s="1" t="s">
        <v>1193</v>
      </c>
      <c r="Y182" s="0" t="s">
        <v>1190</v>
      </c>
      <c r="AE182" s="0" t="s">
        <v>1045</v>
      </c>
      <c r="BT182" s="1" t="s">
        <v>1191</v>
      </c>
    </row>
    <row r="183" customFormat="false" ht="54.35" hidden="false" customHeight="false" outlineLevel="0" collapsed="false">
      <c r="A183" s="0" t="s">
        <v>133</v>
      </c>
      <c r="B183" s="0" t="s">
        <v>1194</v>
      </c>
      <c r="I183" s="0" t="s">
        <v>135</v>
      </c>
      <c r="N183" s="0" t="str">
        <f aca="false">"1650"</f>
        <v>1650</v>
      </c>
      <c r="Q183" s="0" t="s">
        <v>1195</v>
      </c>
      <c r="R183" s="0" t="s">
        <v>154</v>
      </c>
      <c r="S183" s="0" t="s">
        <v>1196</v>
      </c>
      <c r="V183" s="1" t="s">
        <v>1197</v>
      </c>
      <c r="Y183" s="0" t="s">
        <v>520</v>
      </c>
      <c r="BT183" s="1" t="s">
        <v>1198</v>
      </c>
    </row>
    <row r="184" customFormat="false" ht="22.5" hidden="false" customHeight="false" outlineLevel="0" collapsed="false">
      <c r="A184" s="0" t="s">
        <v>116</v>
      </c>
      <c r="B184" s="0" t="s">
        <v>1199</v>
      </c>
      <c r="N184" s="0" t="str">
        <f aca="false">"1649"</f>
        <v>1649</v>
      </c>
      <c r="S184" s="0" t="s">
        <v>1200</v>
      </c>
      <c r="V184" s="1" t="s">
        <v>1201</v>
      </c>
      <c r="W184" s="1" t="s">
        <v>1202</v>
      </c>
      <c r="Y184" s="0" t="s">
        <v>511</v>
      </c>
      <c r="AE184" s="0" t="s">
        <v>107</v>
      </c>
      <c r="BT184" s="0" t="s">
        <v>1203</v>
      </c>
    </row>
    <row r="185" customFormat="false" ht="65" hidden="false" customHeight="false" outlineLevel="0" collapsed="false">
      <c r="A185" s="0" t="s">
        <v>133</v>
      </c>
      <c r="B185" s="0" t="s">
        <v>1204</v>
      </c>
      <c r="N185" s="0" t="str">
        <f aca="false">"1648"</f>
        <v>1648</v>
      </c>
      <c r="Q185" s="0" t="s">
        <v>1205</v>
      </c>
      <c r="R185" s="0" t="s">
        <v>1206</v>
      </c>
      <c r="S185" s="0" t="s">
        <v>1207</v>
      </c>
      <c r="V185" s="1" t="s">
        <v>1208</v>
      </c>
      <c r="W185" s="0" t="s">
        <v>1209</v>
      </c>
      <c r="Y185" s="0" t="s">
        <v>1210</v>
      </c>
      <c r="AE185" s="0" t="s">
        <v>804</v>
      </c>
      <c r="BT185" s="0" t="s">
        <v>1211</v>
      </c>
    </row>
    <row r="186" customFormat="false" ht="75.6" hidden="false" customHeight="false" outlineLevel="0" collapsed="false">
      <c r="A186" s="0" t="s">
        <v>116</v>
      </c>
      <c r="B186" s="0" t="s">
        <v>1212</v>
      </c>
      <c r="I186" s="0" t="s">
        <v>135</v>
      </c>
      <c r="K186" s="0" t="str">
        <f aca="false">"1650"</f>
        <v>1650</v>
      </c>
      <c r="N186" s="0" t="str">
        <f aca="false">"1650"</f>
        <v>1650</v>
      </c>
      <c r="P186" s="0" t="s">
        <v>345</v>
      </c>
      <c r="Q186" s="0" t="s">
        <v>457</v>
      </c>
      <c r="R186" s="0" t="s">
        <v>73</v>
      </c>
      <c r="S186" s="0" t="s">
        <v>1213</v>
      </c>
      <c r="U186" s="0" t="s">
        <v>120</v>
      </c>
      <c r="V186" s="1" t="s">
        <v>1214</v>
      </c>
      <c r="Y186" s="0" t="s">
        <v>520</v>
      </c>
      <c r="AA186" s="1" t="s">
        <v>1215</v>
      </c>
      <c r="BL186" s="0" t="s">
        <v>122</v>
      </c>
      <c r="BT186" s="1" t="s">
        <v>1216</v>
      </c>
    </row>
    <row r="187" customFormat="false" ht="150" hidden="false" customHeight="false" outlineLevel="0" collapsed="false">
      <c r="A187" s="0" t="s">
        <v>116</v>
      </c>
      <c r="B187" s="0" t="s">
        <v>1217</v>
      </c>
      <c r="I187" s="0" t="s">
        <v>135</v>
      </c>
      <c r="K187" s="0" t="str">
        <f aca="false">"1650"</f>
        <v>1650</v>
      </c>
      <c r="N187" s="0" t="str">
        <f aca="false">"1650"</f>
        <v>1650</v>
      </c>
      <c r="P187" s="0" t="s">
        <v>345</v>
      </c>
      <c r="Q187" s="0" t="s">
        <v>457</v>
      </c>
      <c r="R187" s="0" t="s">
        <v>73</v>
      </c>
      <c r="S187" s="0" t="s">
        <v>1213</v>
      </c>
      <c r="U187" s="0" t="s">
        <v>120</v>
      </c>
      <c r="V187" s="1" t="s">
        <v>1218</v>
      </c>
      <c r="AD187" s="0" t="s">
        <v>1219</v>
      </c>
      <c r="BL187" s="0" t="s">
        <v>122</v>
      </c>
      <c r="BP187" s="0" t="s">
        <v>1220</v>
      </c>
      <c r="BT187" s="1" t="s">
        <v>1216</v>
      </c>
    </row>
    <row r="188" customFormat="false" ht="160.6" hidden="false" customHeight="false" outlineLevel="0" collapsed="false">
      <c r="A188" s="0" t="s">
        <v>116</v>
      </c>
      <c r="B188" s="0" t="s">
        <v>1221</v>
      </c>
      <c r="I188" s="0" t="s">
        <v>135</v>
      </c>
      <c r="K188" s="0" t="str">
        <f aca="false">"1650"</f>
        <v>1650</v>
      </c>
      <c r="N188" s="0" t="str">
        <f aca="false">"1650"</f>
        <v>1650</v>
      </c>
      <c r="P188" s="0" t="s">
        <v>345</v>
      </c>
      <c r="Q188" s="0" t="s">
        <v>457</v>
      </c>
      <c r="R188" s="0" t="s">
        <v>73</v>
      </c>
      <c r="S188" s="0" t="s">
        <v>1213</v>
      </c>
      <c r="U188" s="0" t="s">
        <v>120</v>
      </c>
      <c r="V188" s="1" t="s">
        <v>1222</v>
      </c>
      <c r="W188" s="1" t="s">
        <v>1223</v>
      </c>
      <c r="Y188" s="0" t="s">
        <v>511</v>
      </c>
      <c r="AA188" s="1" t="s">
        <v>1224</v>
      </c>
      <c r="AD188" s="1" t="s">
        <v>1225</v>
      </c>
      <c r="BL188" s="0" t="s">
        <v>122</v>
      </c>
      <c r="BP188" s="0" t="s">
        <v>1226</v>
      </c>
      <c r="BT188" s="1" t="s">
        <v>1216</v>
      </c>
    </row>
    <row r="189" customFormat="false" ht="118.1" hidden="false" customHeight="false" outlineLevel="0" collapsed="false">
      <c r="A189" s="0" t="s">
        <v>116</v>
      </c>
      <c r="B189" s="0" t="s">
        <v>1227</v>
      </c>
      <c r="I189" s="0" t="s">
        <v>135</v>
      </c>
      <c r="K189" s="0" t="str">
        <f aca="false">"1650"</f>
        <v>1650</v>
      </c>
      <c r="N189" s="0" t="str">
        <f aca="false">"1650"</f>
        <v>1650</v>
      </c>
      <c r="P189" s="0" t="s">
        <v>345</v>
      </c>
      <c r="Q189" s="0" t="s">
        <v>457</v>
      </c>
      <c r="R189" s="0" t="s">
        <v>73</v>
      </c>
      <c r="S189" s="0" t="s">
        <v>1213</v>
      </c>
      <c r="U189" s="0" t="s">
        <v>120</v>
      </c>
      <c r="V189" s="1" t="s">
        <v>1228</v>
      </c>
      <c r="W189" s="0" t="s">
        <v>778</v>
      </c>
      <c r="Y189" s="0" t="s">
        <v>511</v>
      </c>
      <c r="AA189" s="1" t="s">
        <v>1229</v>
      </c>
      <c r="AD189" s="0" t="s">
        <v>933</v>
      </c>
      <c r="BL189" s="0" t="s">
        <v>122</v>
      </c>
      <c r="BO189" s="0" t="s">
        <v>1230</v>
      </c>
      <c r="BT189" s="1" t="s">
        <v>1216</v>
      </c>
    </row>
    <row r="190" customFormat="false" ht="75.6" hidden="false" customHeight="false" outlineLevel="0" collapsed="false">
      <c r="A190" s="0" t="s">
        <v>116</v>
      </c>
      <c r="B190" s="0" t="s">
        <v>1212</v>
      </c>
      <c r="I190" s="0" t="s">
        <v>135</v>
      </c>
      <c r="K190" s="0" t="str">
        <f aca="false">"1650"</f>
        <v>1650</v>
      </c>
      <c r="N190" s="0" t="str">
        <f aca="false">"1650"</f>
        <v>1650</v>
      </c>
      <c r="Q190" s="0" t="s">
        <v>457</v>
      </c>
      <c r="R190" s="0" t="s">
        <v>73</v>
      </c>
      <c r="S190" s="0" t="s">
        <v>1231</v>
      </c>
      <c r="U190" s="0" t="s">
        <v>120</v>
      </c>
      <c r="V190" s="1" t="s">
        <v>1232</v>
      </c>
      <c r="AA190" s="1" t="s">
        <v>1233</v>
      </c>
      <c r="BL190" s="0" t="s">
        <v>122</v>
      </c>
      <c r="BP190" s="0" t="s">
        <v>1234</v>
      </c>
    </row>
    <row r="191" customFormat="false" ht="75.6" hidden="false" customHeight="false" outlineLevel="0" collapsed="false">
      <c r="A191" s="0" t="s">
        <v>116</v>
      </c>
      <c r="B191" s="0" t="s">
        <v>1235</v>
      </c>
      <c r="I191" s="0" t="s">
        <v>135</v>
      </c>
      <c r="K191" s="0" t="str">
        <f aca="false">"1650"</f>
        <v>1650</v>
      </c>
      <c r="N191" s="0" t="str">
        <f aca="false">"1650"</f>
        <v>1650</v>
      </c>
      <c r="P191" s="0" t="s">
        <v>345</v>
      </c>
      <c r="Q191" s="0" t="s">
        <v>457</v>
      </c>
      <c r="R191" s="0" t="s">
        <v>73</v>
      </c>
      <c r="S191" s="0" t="s">
        <v>1231</v>
      </c>
      <c r="U191" s="0" t="s">
        <v>120</v>
      </c>
      <c r="V191" s="1" t="s">
        <v>1236</v>
      </c>
      <c r="W191" s="1" t="s">
        <v>1237</v>
      </c>
      <c r="AA191" s="1" t="s">
        <v>1238</v>
      </c>
      <c r="BL191" s="0" t="s">
        <v>122</v>
      </c>
    </row>
    <row r="192" customFormat="false" ht="181.85" hidden="false" customHeight="false" outlineLevel="0" collapsed="false">
      <c r="A192" s="0" t="s">
        <v>116</v>
      </c>
      <c r="B192" s="0" t="s">
        <v>1239</v>
      </c>
      <c r="I192" s="0" t="s">
        <v>135</v>
      </c>
      <c r="K192" s="0" t="str">
        <f aca="false">"1650"</f>
        <v>1650</v>
      </c>
      <c r="N192" s="0" t="str">
        <f aca="false">"1650"</f>
        <v>1650</v>
      </c>
      <c r="P192" s="0" t="s">
        <v>345</v>
      </c>
      <c r="Q192" s="0" t="s">
        <v>457</v>
      </c>
      <c r="R192" s="0" t="s">
        <v>73</v>
      </c>
      <c r="S192" s="0" t="s">
        <v>1231</v>
      </c>
      <c r="U192" s="0" t="s">
        <v>120</v>
      </c>
      <c r="V192" s="1" t="s">
        <v>1240</v>
      </c>
      <c r="W192" s="1" t="s">
        <v>1241</v>
      </c>
      <c r="AA192" s="1" t="s">
        <v>1242</v>
      </c>
      <c r="BL192" s="0" t="s">
        <v>122</v>
      </c>
      <c r="BS192" s="0" t="s">
        <v>1243</v>
      </c>
    </row>
    <row r="193" customFormat="false" ht="22.5" hidden="false" customHeight="false" outlineLevel="0" collapsed="false">
      <c r="A193" s="0" t="s">
        <v>116</v>
      </c>
      <c r="B193" s="0" t="s">
        <v>1244</v>
      </c>
      <c r="I193" s="0" t="s">
        <v>135</v>
      </c>
      <c r="K193" s="0" t="str">
        <f aca="false">"1650"</f>
        <v>1650</v>
      </c>
      <c r="N193" s="0" t="str">
        <f aca="false">"1650"</f>
        <v>1650</v>
      </c>
      <c r="P193" s="0" t="s">
        <v>345</v>
      </c>
      <c r="Q193" s="0" t="s">
        <v>457</v>
      </c>
      <c r="R193" s="0" t="s">
        <v>73</v>
      </c>
      <c r="S193" s="0" t="s">
        <v>1231</v>
      </c>
      <c r="U193" s="0" t="s">
        <v>120</v>
      </c>
      <c r="V193" s="1" t="s">
        <v>1245</v>
      </c>
      <c r="BL193" s="0" t="s">
        <v>122</v>
      </c>
      <c r="BO193" s="0" t="s">
        <v>1246</v>
      </c>
    </row>
    <row r="194" customFormat="false" ht="118.1" hidden="false" customHeight="false" outlineLevel="0" collapsed="false">
      <c r="A194" s="0" t="s">
        <v>116</v>
      </c>
      <c r="B194" s="0" t="s">
        <v>1247</v>
      </c>
      <c r="I194" s="0" t="s">
        <v>135</v>
      </c>
      <c r="K194" s="0" t="str">
        <f aca="false">"1650"</f>
        <v>1650</v>
      </c>
      <c r="N194" s="0" t="str">
        <f aca="false">"1650"</f>
        <v>1650</v>
      </c>
      <c r="P194" s="0" t="s">
        <v>345</v>
      </c>
      <c r="Q194" s="0" t="s">
        <v>457</v>
      </c>
      <c r="R194" s="0" t="s">
        <v>73</v>
      </c>
      <c r="S194" s="0" t="s">
        <v>1231</v>
      </c>
      <c r="U194" s="0" t="s">
        <v>120</v>
      </c>
      <c r="V194" s="0" t="s">
        <v>1248</v>
      </c>
      <c r="AA194" s="1" t="s">
        <v>1249</v>
      </c>
      <c r="BL194" s="0" t="s">
        <v>122</v>
      </c>
      <c r="BO194" s="0" t="s">
        <v>1250</v>
      </c>
    </row>
    <row r="195" customFormat="false" ht="12.8" hidden="false" customHeight="false" outlineLevel="0" collapsed="false">
      <c r="A195" s="0" t="s">
        <v>116</v>
      </c>
      <c r="B195" s="0" t="s">
        <v>1251</v>
      </c>
      <c r="I195" s="0" t="s">
        <v>135</v>
      </c>
      <c r="K195" s="0" t="str">
        <f aca="false">"1650"</f>
        <v>1650</v>
      </c>
      <c r="N195" s="0" t="str">
        <f aca="false">"1650"</f>
        <v>1650</v>
      </c>
      <c r="P195" s="0" t="s">
        <v>345</v>
      </c>
      <c r="Q195" s="0" t="s">
        <v>457</v>
      </c>
      <c r="R195" s="0" t="s">
        <v>73</v>
      </c>
      <c r="S195" s="0" t="s">
        <v>1231</v>
      </c>
      <c r="U195" s="0" t="s">
        <v>120</v>
      </c>
      <c r="Y195" s="0" t="s">
        <v>520</v>
      </c>
      <c r="BL195" s="0" t="s">
        <v>122</v>
      </c>
    </row>
    <row r="196" customFormat="false" ht="12.8" hidden="false" customHeight="false" outlineLevel="0" collapsed="false">
      <c r="A196" s="0" t="s">
        <v>116</v>
      </c>
      <c r="B196" s="0" t="s">
        <v>1252</v>
      </c>
      <c r="I196" s="0" t="s">
        <v>135</v>
      </c>
      <c r="K196" s="0" t="str">
        <f aca="false">"29.07.1650"</f>
        <v>29.07.1650</v>
      </c>
      <c r="L196" s="0" t="str">
        <f aca="false">"28.08.1650"</f>
        <v>28.08.1650</v>
      </c>
      <c r="N196" s="0" t="str">
        <f aca="false">"1650"</f>
        <v>1650</v>
      </c>
      <c r="P196" s="0" t="s">
        <v>345</v>
      </c>
      <c r="Q196" s="0" t="s">
        <v>457</v>
      </c>
      <c r="R196" s="0" t="s">
        <v>73</v>
      </c>
      <c r="S196" s="0" t="s">
        <v>1231</v>
      </c>
      <c r="U196" s="0" t="s">
        <v>120</v>
      </c>
      <c r="BL196" s="0" t="s">
        <v>122</v>
      </c>
    </row>
    <row r="197" customFormat="false" ht="12.8" hidden="false" customHeight="false" outlineLevel="0" collapsed="false">
      <c r="A197" s="0" t="s">
        <v>116</v>
      </c>
      <c r="B197" s="0" t="s">
        <v>1253</v>
      </c>
      <c r="I197" s="0" t="s">
        <v>135</v>
      </c>
      <c r="K197" s="0" t="str">
        <f aca="false">"1650"</f>
        <v>1650</v>
      </c>
      <c r="N197" s="0" t="str">
        <f aca="false">"1650"</f>
        <v>1650</v>
      </c>
      <c r="P197" s="0" t="s">
        <v>345</v>
      </c>
      <c r="Q197" s="0" t="s">
        <v>457</v>
      </c>
      <c r="R197" s="0" t="s">
        <v>73</v>
      </c>
      <c r="S197" s="0" t="s">
        <v>1231</v>
      </c>
      <c r="U197" s="0" t="s">
        <v>120</v>
      </c>
      <c r="BL197" s="0" t="s">
        <v>122</v>
      </c>
    </row>
    <row r="198" customFormat="false" ht="12.8" hidden="false" customHeight="false" outlineLevel="0" collapsed="false">
      <c r="A198" s="0" t="s">
        <v>116</v>
      </c>
      <c r="B198" s="0" t="s">
        <v>1254</v>
      </c>
      <c r="I198" s="0" t="s">
        <v>135</v>
      </c>
      <c r="K198" s="0" t="str">
        <f aca="false">"1650"</f>
        <v>1650</v>
      </c>
      <c r="N198" s="0" t="str">
        <f aca="false">"1650"</f>
        <v>1650</v>
      </c>
      <c r="P198" s="0" t="s">
        <v>345</v>
      </c>
      <c r="Q198" s="0" t="s">
        <v>457</v>
      </c>
      <c r="R198" s="0" t="s">
        <v>73</v>
      </c>
      <c r="S198" s="0" t="s">
        <v>1231</v>
      </c>
      <c r="U198" s="0" t="s">
        <v>120</v>
      </c>
      <c r="AD198" s="0" t="s">
        <v>1255</v>
      </c>
      <c r="BL198" s="0" t="s">
        <v>991</v>
      </c>
    </row>
    <row r="199" customFormat="false" ht="65" hidden="false" customHeight="false" outlineLevel="0" collapsed="false">
      <c r="A199" s="0" t="s">
        <v>116</v>
      </c>
      <c r="B199" s="0" t="s">
        <v>1256</v>
      </c>
      <c r="C199" s="0" t="s">
        <v>1257</v>
      </c>
      <c r="I199" s="0" t="s">
        <v>944</v>
      </c>
      <c r="K199" s="0" t="str">
        <f aca="false">"1651"</f>
        <v>1651</v>
      </c>
      <c r="N199" s="0" t="str">
        <f aca="false">"1651"</f>
        <v>1651</v>
      </c>
      <c r="Q199" s="0" t="s">
        <v>1257</v>
      </c>
      <c r="R199" s="0" t="s">
        <v>73</v>
      </c>
      <c r="S199" s="0" t="s">
        <v>1258</v>
      </c>
      <c r="U199" s="0" t="s">
        <v>120</v>
      </c>
      <c r="V199" s="1" t="s">
        <v>1259</v>
      </c>
      <c r="Y199" s="0" t="s">
        <v>174</v>
      </c>
      <c r="AA199" s="1" t="s">
        <v>313</v>
      </c>
      <c r="BL199" s="0" t="s">
        <v>504</v>
      </c>
      <c r="BO199" s="0" t="s">
        <v>1260</v>
      </c>
      <c r="BP199" s="0" t="s">
        <v>1261</v>
      </c>
      <c r="BT199" s="0" t="s">
        <v>1262</v>
      </c>
    </row>
    <row r="200" customFormat="false" ht="86.25" hidden="false" customHeight="false" outlineLevel="0" collapsed="false">
      <c r="A200" s="0" t="s">
        <v>116</v>
      </c>
      <c r="B200" s="0" t="s">
        <v>1263</v>
      </c>
      <c r="I200" s="0" t="s">
        <v>135</v>
      </c>
      <c r="N200" s="0" t="str">
        <f aca="false">"1651"</f>
        <v>1651</v>
      </c>
      <c r="P200" s="0" t="s">
        <v>345</v>
      </c>
      <c r="Q200" s="0" t="s">
        <v>463</v>
      </c>
      <c r="R200" s="0" t="s">
        <v>73</v>
      </c>
      <c r="S200" s="0" t="s">
        <v>1264</v>
      </c>
      <c r="U200" s="0" t="s">
        <v>120</v>
      </c>
      <c r="V200" s="1" t="s">
        <v>1265</v>
      </c>
      <c r="Y200" s="0" t="s">
        <v>511</v>
      </c>
      <c r="AA200" s="0" t="s">
        <v>135</v>
      </c>
      <c r="BL200" s="0" t="s">
        <v>122</v>
      </c>
      <c r="BT200" s="1" t="s">
        <v>1266</v>
      </c>
    </row>
    <row r="201" customFormat="false" ht="192.5" hidden="false" customHeight="false" outlineLevel="0" collapsed="false">
      <c r="A201" s="0" t="s">
        <v>116</v>
      </c>
      <c r="B201" s="0" t="s">
        <v>1267</v>
      </c>
      <c r="Q201" s="0" t="s">
        <v>1268</v>
      </c>
      <c r="R201" s="0" t="s">
        <v>73</v>
      </c>
      <c r="S201" s="0" t="s">
        <v>1269</v>
      </c>
      <c r="U201" s="0" t="s">
        <v>120</v>
      </c>
      <c r="V201" s="1" t="s">
        <v>1270</v>
      </c>
      <c r="W201" s="1" t="s">
        <v>1271</v>
      </c>
      <c r="Y201" s="0" t="s">
        <v>714</v>
      </c>
      <c r="AA201" s="1" t="s">
        <v>1272</v>
      </c>
      <c r="BL201" s="0" t="s">
        <v>122</v>
      </c>
      <c r="BO201" s="0" t="s">
        <v>1273</v>
      </c>
      <c r="BT201" s="0" t="s">
        <v>1274</v>
      </c>
    </row>
    <row r="202" customFormat="false" ht="54.35" hidden="false" customHeight="false" outlineLevel="0" collapsed="false">
      <c r="A202" s="0" t="s">
        <v>116</v>
      </c>
      <c r="B202" s="0" t="s">
        <v>1275</v>
      </c>
      <c r="C202" s="0" t="s">
        <v>1276</v>
      </c>
      <c r="D202" s="1" t="s">
        <v>1277</v>
      </c>
      <c r="I202" s="0" t="s">
        <v>1278</v>
      </c>
      <c r="K202" s="0" t="str">
        <f aca="false">"1657"</f>
        <v>1657</v>
      </c>
      <c r="N202" s="0" t="str">
        <f aca="false">"1657"</f>
        <v>1657</v>
      </c>
      <c r="P202" s="0" t="s">
        <v>1279</v>
      </c>
      <c r="Q202" s="0" t="s">
        <v>1276</v>
      </c>
      <c r="R202" s="0" t="s">
        <v>73</v>
      </c>
      <c r="S202" s="0" t="s">
        <v>1280</v>
      </c>
      <c r="U202" s="0" t="s">
        <v>120</v>
      </c>
      <c r="V202" s="1" t="s">
        <v>1281</v>
      </c>
      <c r="W202" s="1" t="s">
        <v>1282</v>
      </c>
      <c r="Y202" s="0" t="s">
        <v>1283</v>
      </c>
      <c r="AA202" s="0" t="s">
        <v>1284</v>
      </c>
      <c r="AD202" s="0" t="s">
        <v>521</v>
      </c>
      <c r="BL202" s="0" t="s">
        <v>122</v>
      </c>
      <c r="BO202" s="0" t="s">
        <v>1285</v>
      </c>
    </row>
    <row r="203" customFormat="false" ht="150" hidden="false" customHeight="false" outlineLevel="0" collapsed="false">
      <c r="A203" s="0" t="s">
        <v>116</v>
      </c>
      <c r="B203" s="0" t="s">
        <v>1286</v>
      </c>
      <c r="C203" s="0" t="s">
        <v>1287</v>
      </c>
      <c r="D203" s="0" t="s">
        <v>1288</v>
      </c>
      <c r="E203" s="0" t="s">
        <v>1289</v>
      </c>
      <c r="K203" s="0" t="str">
        <f aca="false">"1659"</f>
        <v>1659</v>
      </c>
      <c r="N203" s="0" t="str">
        <f aca="false">"1659"</f>
        <v>1659</v>
      </c>
      <c r="Q203" s="0" t="s">
        <v>1287</v>
      </c>
      <c r="R203" s="0" t="s">
        <v>73</v>
      </c>
      <c r="S203" s="0" t="s">
        <v>1290</v>
      </c>
      <c r="U203" s="0" t="s">
        <v>120</v>
      </c>
      <c r="V203" s="1" t="s">
        <v>1291</v>
      </c>
      <c r="Y203" s="0" t="s">
        <v>1283</v>
      </c>
      <c r="AA203" s="1" t="s">
        <v>1292</v>
      </c>
      <c r="AD203" s="1" t="s">
        <v>1293</v>
      </c>
      <c r="BL203" s="0" t="s">
        <v>122</v>
      </c>
      <c r="BO203" s="0" t="s">
        <v>1294</v>
      </c>
      <c r="BP203" s="0" t="s">
        <v>1295</v>
      </c>
      <c r="BT203" s="0" t="s">
        <v>1296</v>
      </c>
    </row>
    <row r="204" customFormat="false" ht="33.1" hidden="false" customHeight="false" outlineLevel="0" collapsed="false">
      <c r="A204" s="0" t="s">
        <v>116</v>
      </c>
      <c r="B204" s="0" t="s">
        <v>1297</v>
      </c>
      <c r="K204" s="0" t="str">
        <f aca="false">"1660"</f>
        <v>1660</v>
      </c>
      <c r="N204" s="0" t="str">
        <f aca="false">"1660"</f>
        <v>1660</v>
      </c>
      <c r="P204" s="0" t="s">
        <v>552</v>
      </c>
      <c r="S204" s="0" t="s">
        <v>1298</v>
      </c>
      <c r="U204" s="0" t="s">
        <v>120</v>
      </c>
      <c r="V204" s="1" t="s">
        <v>1299</v>
      </c>
      <c r="W204" s="0" t="s">
        <v>1300</v>
      </c>
      <c r="Y204" s="0" t="s">
        <v>1301</v>
      </c>
      <c r="AA204" s="1" t="s">
        <v>1302</v>
      </c>
      <c r="AD204" s="1" t="s">
        <v>1303</v>
      </c>
      <c r="BL204" s="0" t="s">
        <v>122</v>
      </c>
      <c r="BO204" s="0" t="s">
        <v>1304</v>
      </c>
      <c r="BT204" s="1" t="s">
        <v>1305</v>
      </c>
    </row>
    <row r="205" customFormat="false" ht="181.85" hidden="false" customHeight="false" outlineLevel="0" collapsed="false">
      <c r="A205" s="0" t="s">
        <v>116</v>
      </c>
      <c r="B205" s="0" t="s">
        <v>1306</v>
      </c>
      <c r="I205" s="0" t="s">
        <v>1307</v>
      </c>
      <c r="K205" s="0" t="str">
        <f aca="false">"1670"</f>
        <v>1670</v>
      </c>
      <c r="N205" s="0" t="str">
        <f aca="false">"1670"</f>
        <v>1670</v>
      </c>
      <c r="Q205" s="0" t="s">
        <v>1308</v>
      </c>
      <c r="R205" s="0" t="s">
        <v>73</v>
      </c>
      <c r="S205" s="0" t="s">
        <v>1309</v>
      </c>
      <c r="U205" s="0" t="s">
        <v>120</v>
      </c>
      <c r="V205" s="1" t="s">
        <v>1310</v>
      </c>
      <c r="W205" s="1" t="s">
        <v>1311</v>
      </c>
      <c r="AA205" s="1" t="s">
        <v>1312</v>
      </c>
      <c r="BL205" s="0" t="s">
        <v>122</v>
      </c>
      <c r="BP205" s="0" t="s">
        <v>1313</v>
      </c>
      <c r="BS205" s="0" t="s">
        <v>1314</v>
      </c>
    </row>
    <row r="206" customFormat="false" ht="139.35" hidden="false" customHeight="false" outlineLevel="0" collapsed="false">
      <c r="A206" s="0" t="s">
        <v>116</v>
      </c>
      <c r="B206" s="0" t="s">
        <v>1315</v>
      </c>
      <c r="C206" s="0" t="s">
        <v>1316</v>
      </c>
      <c r="D206" s="0" t="s">
        <v>1317</v>
      </c>
      <c r="I206" s="0" t="s">
        <v>1318</v>
      </c>
      <c r="K206" s="0" t="str">
        <f aca="false">"1679"</f>
        <v>1679</v>
      </c>
      <c r="N206" s="0" t="str">
        <f aca="false">"1679"</f>
        <v>1679</v>
      </c>
      <c r="P206" s="0" t="s">
        <v>345</v>
      </c>
      <c r="Q206" s="0" t="s">
        <v>1316</v>
      </c>
      <c r="R206" s="0" t="s">
        <v>73</v>
      </c>
      <c r="S206" s="0" t="s">
        <v>1319</v>
      </c>
      <c r="T206" s="0" t="s">
        <v>1320</v>
      </c>
      <c r="U206" s="0" t="s">
        <v>120</v>
      </c>
      <c r="V206" s="1" t="s">
        <v>1321</v>
      </c>
      <c r="Y206" s="0" t="s">
        <v>210</v>
      </c>
      <c r="AA206" s="1" t="s">
        <v>1322</v>
      </c>
      <c r="BL206" s="0" t="s">
        <v>504</v>
      </c>
      <c r="BO206" s="0" t="s">
        <v>1323</v>
      </c>
      <c r="BP206" s="0" t="s">
        <v>1324</v>
      </c>
    </row>
    <row r="207" customFormat="false" ht="75.6" hidden="false" customHeight="false" outlineLevel="0" collapsed="false">
      <c r="A207" s="0" t="s">
        <v>116</v>
      </c>
      <c r="B207" s="0" t="s">
        <v>1325</v>
      </c>
      <c r="I207" s="0" t="s">
        <v>135</v>
      </c>
      <c r="K207" s="0" t="str">
        <f aca="false">"1679"</f>
        <v>1679</v>
      </c>
      <c r="N207" s="0" t="str">
        <f aca="false">"1679"</f>
        <v>1679</v>
      </c>
      <c r="P207" s="0" t="s">
        <v>1326</v>
      </c>
      <c r="Q207" s="0" t="s">
        <v>463</v>
      </c>
      <c r="R207" s="0" t="s">
        <v>73</v>
      </c>
      <c r="S207" s="0" t="s">
        <v>1327</v>
      </c>
      <c r="U207" s="0" t="s">
        <v>120</v>
      </c>
      <c r="V207" s="1" t="s">
        <v>1328</v>
      </c>
      <c r="Y207" s="0" t="s">
        <v>174</v>
      </c>
      <c r="AA207" s="1" t="s">
        <v>1329</v>
      </c>
      <c r="BL207" s="0" t="s">
        <v>504</v>
      </c>
      <c r="BM207" s="1" t="s">
        <v>1330</v>
      </c>
      <c r="BO207" s="0" t="s">
        <v>1331</v>
      </c>
    </row>
    <row r="208" customFormat="false" ht="213.75" hidden="false" customHeight="false" outlineLevel="0" collapsed="false">
      <c r="A208" s="0" t="s">
        <v>116</v>
      </c>
      <c r="B208" s="0" t="s">
        <v>1332</v>
      </c>
      <c r="D208" s="1" t="s">
        <v>1333</v>
      </c>
      <c r="I208" s="0" t="s">
        <v>1334</v>
      </c>
      <c r="N208" s="0" t="str">
        <f aca="false">"1680"</f>
        <v>1680</v>
      </c>
      <c r="P208" s="0" t="s">
        <v>552</v>
      </c>
      <c r="Q208" s="1" t="s">
        <v>1335</v>
      </c>
      <c r="R208" s="0" t="s">
        <v>73</v>
      </c>
      <c r="S208" s="0" t="s">
        <v>1336</v>
      </c>
      <c r="U208" s="0" t="s">
        <v>120</v>
      </c>
      <c r="V208" s="1" t="s">
        <v>1337</v>
      </c>
      <c r="Y208" s="0" t="s">
        <v>1338</v>
      </c>
      <c r="AA208" s="1" t="s">
        <v>1339</v>
      </c>
      <c r="AD208" s="1" t="s">
        <v>1340</v>
      </c>
      <c r="AN208" s="0" t="str">
        <f aca="false">"03.12.1679"</f>
        <v>03.12.1679</v>
      </c>
      <c r="AO208" s="0" t="s">
        <v>1341</v>
      </c>
      <c r="AP208" s="0" t="s">
        <v>1342</v>
      </c>
      <c r="AR208" s="0" t="s">
        <v>1343</v>
      </c>
      <c r="BL208" s="0" t="s">
        <v>1344</v>
      </c>
      <c r="BT208" s="0" t="s">
        <v>1345</v>
      </c>
    </row>
    <row r="209" customFormat="false" ht="22.5" hidden="false" customHeight="false" outlineLevel="0" collapsed="false">
      <c r="A209" s="0" t="s">
        <v>116</v>
      </c>
      <c r="B209" s="0" t="s">
        <v>1346</v>
      </c>
      <c r="C209" s="0" t="s">
        <v>1347</v>
      </c>
      <c r="D209" s="0" t="s">
        <v>1348</v>
      </c>
      <c r="N209" s="0" t="str">
        <f aca="false">"1683"</f>
        <v>1683</v>
      </c>
      <c r="P209" s="0" t="s">
        <v>1349</v>
      </c>
      <c r="Q209" s="0" t="s">
        <v>1347</v>
      </c>
      <c r="R209" s="0" t="s">
        <v>73</v>
      </c>
      <c r="S209" s="0" t="s">
        <v>1350</v>
      </c>
      <c r="U209" s="0" t="s">
        <v>120</v>
      </c>
      <c r="V209" s="1" t="s">
        <v>1351</v>
      </c>
      <c r="W209" s="1" t="s">
        <v>1352</v>
      </c>
      <c r="Y209" s="0" t="s">
        <v>1353</v>
      </c>
      <c r="AA209" s="0" t="s">
        <v>79</v>
      </c>
      <c r="BL209" s="0" t="s">
        <v>122</v>
      </c>
      <c r="BO209" s="0" t="s">
        <v>1354</v>
      </c>
    </row>
    <row r="210" customFormat="false" ht="33.1" hidden="false" customHeight="false" outlineLevel="0" collapsed="false">
      <c r="A210" s="0" t="s">
        <v>116</v>
      </c>
      <c r="B210" s="0" t="s">
        <v>1355</v>
      </c>
      <c r="Q210" s="0" t="s">
        <v>1347</v>
      </c>
      <c r="R210" s="0" t="s">
        <v>73</v>
      </c>
      <c r="S210" s="0" t="s">
        <v>1356</v>
      </c>
      <c r="U210" s="0" t="s">
        <v>120</v>
      </c>
      <c r="V210" s="1" t="s">
        <v>1357</v>
      </c>
      <c r="W210" s="1" t="s">
        <v>1358</v>
      </c>
      <c r="Y210" s="0" t="s">
        <v>1353</v>
      </c>
      <c r="BL210" s="0" t="s">
        <v>122</v>
      </c>
      <c r="BO210" s="0" t="s">
        <v>1359</v>
      </c>
    </row>
    <row r="211" customFormat="false" ht="319.35" hidden="false" customHeight="false" outlineLevel="0" collapsed="false">
      <c r="A211" s="0" t="s">
        <v>116</v>
      </c>
      <c r="B211" s="0" t="s">
        <v>1360</v>
      </c>
      <c r="K211" s="0" t="str">
        <f aca="false">"1680"</f>
        <v>1680</v>
      </c>
      <c r="N211" s="0" t="str">
        <f aca="false">"1680"</f>
        <v>1680</v>
      </c>
      <c r="S211" s="0" t="s">
        <v>1361</v>
      </c>
      <c r="U211" s="0" t="s">
        <v>120</v>
      </c>
      <c r="V211" s="1" t="s">
        <v>1362</v>
      </c>
      <c r="AA211" s="1" t="s">
        <v>1363</v>
      </c>
      <c r="AE211" s="0" t="s">
        <v>353</v>
      </c>
      <c r="BL211" s="0" t="s">
        <v>122</v>
      </c>
      <c r="BQ211" s="0" t="s">
        <v>1364</v>
      </c>
    </row>
    <row r="212" customFormat="false" ht="150" hidden="false" customHeight="false" outlineLevel="0" collapsed="false">
      <c r="A212" s="0" t="s">
        <v>116</v>
      </c>
      <c r="B212" s="0" t="s">
        <v>1365</v>
      </c>
      <c r="K212" s="0" t="str">
        <f aca="false">"1698"</f>
        <v>1698</v>
      </c>
      <c r="N212" s="0" t="str">
        <f aca="false">"1698"</f>
        <v>1698</v>
      </c>
      <c r="P212" s="0" t="s">
        <v>401</v>
      </c>
      <c r="Q212" s="0" t="s">
        <v>1366</v>
      </c>
      <c r="R212" s="0" t="s">
        <v>73</v>
      </c>
      <c r="S212" s="0" t="s">
        <v>1367</v>
      </c>
      <c r="U212" s="0" t="s">
        <v>120</v>
      </c>
      <c r="V212" s="1" t="s">
        <v>1368</v>
      </c>
      <c r="W212" s="1" t="s">
        <v>1369</v>
      </c>
      <c r="Y212" s="1" t="s">
        <v>1370</v>
      </c>
      <c r="AA212" s="1" t="s">
        <v>1371</v>
      </c>
      <c r="AD212" s="0" t="s">
        <v>1372</v>
      </c>
      <c r="BL212" s="0" t="s">
        <v>504</v>
      </c>
      <c r="BO212" s="0" t="s">
        <v>1373</v>
      </c>
      <c r="BP212" s="0" t="s">
        <v>1374</v>
      </c>
      <c r="BT212" s="0" t="s">
        <v>1375</v>
      </c>
    </row>
    <row r="213" customFormat="false" ht="43.75" hidden="false" customHeight="false" outlineLevel="0" collapsed="false">
      <c r="A213" s="0" t="s">
        <v>116</v>
      </c>
      <c r="B213" s="0" t="s">
        <v>1376</v>
      </c>
      <c r="K213" s="0" t="str">
        <f aca="false">"1706"</f>
        <v>1706</v>
      </c>
      <c r="N213" s="0" t="str">
        <f aca="false">"1706"</f>
        <v>1706</v>
      </c>
      <c r="S213" s="0" t="s">
        <v>1377</v>
      </c>
      <c r="U213" s="0" t="s">
        <v>120</v>
      </c>
      <c r="V213" s="1" t="s">
        <v>1378</v>
      </c>
      <c r="Y213" s="0" t="s">
        <v>1379</v>
      </c>
      <c r="AD213" s="1" t="s">
        <v>1380</v>
      </c>
      <c r="BL213" s="0" t="s">
        <v>122</v>
      </c>
      <c r="BO213" s="0" t="s">
        <v>1381</v>
      </c>
      <c r="BR213" s="0" t="s">
        <v>1382</v>
      </c>
    </row>
    <row r="214" customFormat="false" ht="33.1" hidden="false" customHeight="false" outlineLevel="0" collapsed="false">
      <c r="A214" s="0" t="s">
        <v>116</v>
      </c>
      <c r="B214" s="0" t="s">
        <v>1383</v>
      </c>
      <c r="K214" s="0" t="str">
        <f aca="false">"1707"</f>
        <v>1707</v>
      </c>
      <c r="N214" s="0" t="str">
        <f aca="false">"1707"</f>
        <v>1707</v>
      </c>
      <c r="S214" s="0" t="s">
        <v>1384</v>
      </c>
      <c r="U214" s="0" t="s">
        <v>120</v>
      </c>
      <c r="V214" s="1" t="s">
        <v>1385</v>
      </c>
      <c r="Y214" s="0" t="s">
        <v>1379</v>
      </c>
      <c r="AA214" s="1" t="s">
        <v>1386</v>
      </c>
      <c r="BL214" s="0" t="s">
        <v>504</v>
      </c>
      <c r="BM214" s="0" t="s">
        <v>1387</v>
      </c>
      <c r="BO214" s="0" t="s">
        <v>1388</v>
      </c>
      <c r="BR214" s="0" t="s">
        <v>1389</v>
      </c>
      <c r="BT214" s="0" t="s">
        <v>1390</v>
      </c>
    </row>
    <row r="215" customFormat="false" ht="43.75" hidden="false" customHeight="false" outlineLevel="0" collapsed="false">
      <c r="A215" s="0" t="s">
        <v>116</v>
      </c>
      <c r="B215" s="0" t="s">
        <v>1391</v>
      </c>
      <c r="C215" s="0" t="s">
        <v>1392</v>
      </c>
      <c r="D215" s="0" t="s">
        <v>892</v>
      </c>
      <c r="I215" s="0" t="s">
        <v>1393</v>
      </c>
      <c r="N215" s="0" t="str">
        <f aca="false">"1708"</f>
        <v>1708</v>
      </c>
      <c r="P215" s="0" t="s">
        <v>345</v>
      </c>
      <c r="Q215" s="0" t="s">
        <v>1392</v>
      </c>
      <c r="R215" s="0" t="s">
        <v>73</v>
      </c>
      <c r="S215" s="0" t="s">
        <v>1394</v>
      </c>
      <c r="U215" s="0" t="s">
        <v>120</v>
      </c>
      <c r="V215" s="0" t="s">
        <v>1395</v>
      </c>
      <c r="BL215" s="0" t="s">
        <v>122</v>
      </c>
      <c r="BO215" s="0" t="s">
        <v>1396</v>
      </c>
      <c r="BT215" s="1" t="s">
        <v>1397</v>
      </c>
    </row>
    <row r="216" customFormat="false" ht="96.85" hidden="false" customHeight="false" outlineLevel="0" collapsed="false">
      <c r="A216" s="0" t="s">
        <v>116</v>
      </c>
      <c r="B216" s="0" t="s">
        <v>1398</v>
      </c>
      <c r="I216" s="0" t="s">
        <v>577</v>
      </c>
      <c r="K216" s="0" t="str">
        <f aca="false">"1712"</f>
        <v>1712</v>
      </c>
      <c r="N216" s="0" t="str">
        <f aca="false">"1712"</f>
        <v>1712</v>
      </c>
      <c r="P216" s="0" t="s">
        <v>345</v>
      </c>
      <c r="Q216" s="0" t="s">
        <v>1399</v>
      </c>
      <c r="R216" s="0" t="s">
        <v>73</v>
      </c>
      <c r="S216" s="0" t="s">
        <v>1400</v>
      </c>
      <c r="U216" s="0" t="s">
        <v>120</v>
      </c>
      <c r="V216" s="1" t="s">
        <v>1401</v>
      </c>
      <c r="W216" s="1" t="s">
        <v>1402</v>
      </c>
      <c r="Y216" s="0" t="s">
        <v>89</v>
      </c>
      <c r="AA216" s="1" t="s">
        <v>1403</v>
      </c>
      <c r="AE216" s="0" t="s">
        <v>1404</v>
      </c>
      <c r="BL216" s="0" t="s">
        <v>1344</v>
      </c>
      <c r="BM216" s="1" t="s">
        <v>1405</v>
      </c>
      <c r="BN216" s="1" t="s">
        <v>1406</v>
      </c>
      <c r="BO216" s="0" t="s">
        <v>1407</v>
      </c>
      <c r="BP216" s="0" t="s">
        <v>1408</v>
      </c>
      <c r="BS216" s="0" t="s">
        <v>1324</v>
      </c>
    </row>
    <row r="217" customFormat="false" ht="65" hidden="false" customHeight="false" outlineLevel="0" collapsed="false">
      <c r="A217" s="0" t="s">
        <v>116</v>
      </c>
      <c r="B217" s="0" t="s">
        <v>1409</v>
      </c>
      <c r="I217" s="0" t="s">
        <v>1410</v>
      </c>
      <c r="S217" s="0" t="s">
        <v>1411</v>
      </c>
      <c r="U217" s="0" t="s">
        <v>120</v>
      </c>
      <c r="W217" s="1" t="s">
        <v>1412</v>
      </c>
      <c r="Y217" s="0" t="s">
        <v>1413</v>
      </c>
      <c r="AA217" s="1" t="s">
        <v>1414</v>
      </c>
      <c r="BL217" s="0" t="s">
        <v>122</v>
      </c>
      <c r="BO217" s="0" t="s">
        <v>1415</v>
      </c>
      <c r="BS217" s="0" t="s">
        <v>1416</v>
      </c>
      <c r="BT217" s="1" t="s">
        <v>1417</v>
      </c>
    </row>
    <row r="218" customFormat="false" ht="118.1" hidden="false" customHeight="false" outlineLevel="0" collapsed="false">
      <c r="A218" s="0" t="s">
        <v>116</v>
      </c>
      <c r="B218" s="0" t="s">
        <v>1418</v>
      </c>
      <c r="I218" s="0" t="s">
        <v>577</v>
      </c>
      <c r="N218" s="0" t="str">
        <f aca="false">"1715"</f>
        <v>1715</v>
      </c>
      <c r="P218" s="0" t="s">
        <v>345</v>
      </c>
      <c r="R218" s="0" t="s">
        <v>73</v>
      </c>
      <c r="S218" s="0" t="s">
        <v>1419</v>
      </c>
      <c r="U218" s="0" t="s">
        <v>120</v>
      </c>
      <c r="V218" s="1" t="s">
        <v>1420</v>
      </c>
      <c r="W218" s="0" t="s">
        <v>215</v>
      </c>
      <c r="Y218" s="0" t="s">
        <v>1413</v>
      </c>
      <c r="AA218" s="0" t="s">
        <v>1421</v>
      </c>
      <c r="AE218" s="0" t="s">
        <v>773</v>
      </c>
      <c r="BL218" s="0" t="s">
        <v>1344</v>
      </c>
      <c r="BO218" s="0" t="s">
        <v>1422</v>
      </c>
      <c r="BT218" s="1" t="s">
        <v>1423</v>
      </c>
    </row>
    <row r="219" customFormat="false" ht="12.8" hidden="false" customHeight="false" outlineLevel="0" collapsed="false">
      <c r="A219" s="0" t="s">
        <v>116</v>
      </c>
      <c r="B219" s="0" t="s">
        <v>1424</v>
      </c>
      <c r="K219" s="0" t="str">
        <f aca="false">"1718"</f>
        <v>1718</v>
      </c>
      <c r="N219" s="0" t="str">
        <f aca="false">"1718"</f>
        <v>1718</v>
      </c>
      <c r="S219" s="0" t="s">
        <v>1425</v>
      </c>
      <c r="U219" s="0" t="s">
        <v>120</v>
      </c>
      <c r="BL219" s="0" t="s">
        <v>122</v>
      </c>
      <c r="BO219" s="0" t="s">
        <v>1426</v>
      </c>
      <c r="BT219" s="0" t="s">
        <v>1427</v>
      </c>
    </row>
    <row r="220" customFormat="false" ht="96.85" hidden="false" customHeight="false" outlineLevel="0" collapsed="false">
      <c r="A220" s="0" t="s">
        <v>116</v>
      </c>
      <c r="B220" s="0" t="s">
        <v>1428</v>
      </c>
      <c r="R220" s="0" t="s">
        <v>73</v>
      </c>
      <c r="S220" s="0" t="s">
        <v>1429</v>
      </c>
      <c r="U220" s="0" t="s">
        <v>120</v>
      </c>
      <c r="V220" s="1" t="s">
        <v>1430</v>
      </c>
      <c r="W220" s="1" t="s">
        <v>1431</v>
      </c>
      <c r="Y220" s="0" t="s">
        <v>1432</v>
      </c>
      <c r="AA220" s="1" t="s">
        <v>1433</v>
      </c>
      <c r="BL220" s="0" t="s">
        <v>122</v>
      </c>
      <c r="BO220" s="0" t="s">
        <v>1434</v>
      </c>
    </row>
    <row r="221" customFormat="false" ht="33.1" hidden="false" customHeight="false" outlineLevel="0" collapsed="false">
      <c r="A221" s="0" t="s">
        <v>116</v>
      </c>
      <c r="B221" s="0" t="s">
        <v>1435</v>
      </c>
      <c r="C221" s="0" t="s">
        <v>1436</v>
      </c>
      <c r="K221" s="0" t="str">
        <f aca="false">"1720"</f>
        <v>1720</v>
      </c>
      <c r="N221" s="0" t="str">
        <f aca="false">"1720"</f>
        <v>1720</v>
      </c>
      <c r="Q221" s="0" t="s">
        <v>1436</v>
      </c>
      <c r="R221" s="0" t="s">
        <v>73</v>
      </c>
      <c r="S221" s="0" t="s">
        <v>1437</v>
      </c>
      <c r="U221" s="0" t="s">
        <v>120</v>
      </c>
      <c r="V221" s="1" t="s">
        <v>1438</v>
      </c>
      <c r="Y221" s="0" t="s">
        <v>1439</v>
      </c>
      <c r="BL221" s="0" t="s">
        <v>122</v>
      </c>
      <c r="BT221" s="0" t="s">
        <v>1440</v>
      </c>
    </row>
    <row r="222" customFormat="false" ht="118.1" hidden="false" customHeight="false" outlineLevel="0" collapsed="false">
      <c r="A222" s="0" t="s">
        <v>133</v>
      </c>
      <c r="B222" s="0" t="s">
        <v>1441</v>
      </c>
      <c r="I222" s="0" t="s">
        <v>377</v>
      </c>
      <c r="N222" s="0" t="str">
        <f aca="false">"1763"</f>
        <v>1763</v>
      </c>
      <c r="Q222" s="0" t="s">
        <v>880</v>
      </c>
      <c r="R222" s="0" t="s">
        <v>154</v>
      </c>
      <c r="S222" s="0" t="s">
        <v>1442</v>
      </c>
      <c r="V222" s="1" t="s">
        <v>1443</v>
      </c>
      <c r="W222" s="1" t="s">
        <v>1143</v>
      </c>
      <c r="Y222" s="0" t="s">
        <v>1444</v>
      </c>
      <c r="AA222" s="0" t="s">
        <v>377</v>
      </c>
      <c r="AE222" s="0" t="s">
        <v>175</v>
      </c>
      <c r="BT222" s="1" t="s">
        <v>1445</v>
      </c>
    </row>
    <row r="223" customFormat="false" ht="22.5" hidden="false" customHeight="false" outlineLevel="0" collapsed="false">
      <c r="A223" s="0" t="s">
        <v>133</v>
      </c>
      <c r="B223" s="0" t="s">
        <v>1446</v>
      </c>
      <c r="N223" s="0" t="str">
        <f aca="false">"1763"</f>
        <v>1763</v>
      </c>
      <c r="Q223" s="0" t="s">
        <v>880</v>
      </c>
      <c r="R223" s="0" t="s">
        <v>154</v>
      </c>
      <c r="S223" s="0" t="s">
        <v>1442</v>
      </c>
      <c r="V223" s="1" t="s">
        <v>1447</v>
      </c>
      <c r="Y223" s="0" t="s">
        <v>1444</v>
      </c>
      <c r="AD223" s="0" t="s">
        <v>1448</v>
      </c>
      <c r="AE223" s="0" t="s">
        <v>1105</v>
      </c>
      <c r="BT223" s="1" t="s">
        <v>1445</v>
      </c>
    </row>
    <row r="224" customFormat="false" ht="33.1" hidden="false" customHeight="false" outlineLevel="0" collapsed="false">
      <c r="A224" s="0" t="s">
        <v>133</v>
      </c>
      <c r="B224" s="0" t="s">
        <v>1449</v>
      </c>
      <c r="N224" s="0" t="str">
        <f aca="false">"1730"</f>
        <v>1730</v>
      </c>
      <c r="Q224" s="0" t="s">
        <v>1450</v>
      </c>
      <c r="R224" s="0" t="s">
        <v>154</v>
      </c>
      <c r="S224" s="0" t="s">
        <v>1451</v>
      </c>
      <c r="V224" s="1" t="s">
        <v>1452</v>
      </c>
      <c r="W224" s="0" t="s">
        <v>871</v>
      </c>
      <c r="Y224" s="0" t="s">
        <v>429</v>
      </c>
      <c r="AA224" s="0" t="s">
        <v>152</v>
      </c>
      <c r="AE224" s="0" t="s">
        <v>175</v>
      </c>
      <c r="BT224" s="0" t="s">
        <v>1453</v>
      </c>
    </row>
    <row r="225" customFormat="false" ht="160.6" hidden="false" customHeight="false" outlineLevel="0" collapsed="false">
      <c r="A225" s="0" t="s">
        <v>133</v>
      </c>
      <c r="B225" s="0" t="s">
        <v>1454</v>
      </c>
      <c r="I225" s="0" t="s">
        <v>152</v>
      </c>
      <c r="N225" s="0" t="str">
        <f aca="false">"1730"</f>
        <v>1730</v>
      </c>
      <c r="S225" s="0" t="s">
        <v>1455</v>
      </c>
      <c r="V225" s="1" t="s">
        <v>1456</v>
      </c>
      <c r="W225" s="0" t="s">
        <v>871</v>
      </c>
      <c r="Y225" s="0" t="s">
        <v>429</v>
      </c>
      <c r="AE225" s="0" t="s">
        <v>175</v>
      </c>
      <c r="BT225" s="0" t="s">
        <v>1457</v>
      </c>
    </row>
    <row r="226" customFormat="false" ht="54.35" hidden="false" customHeight="false" outlineLevel="0" collapsed="false">
      <c r="A226" s="0" t="s">
        <v>133</v>
      </c>
      <c r="B226" s="0" t="s">
        <v>1458</v>
      </c>
      <c r="I226" s="0" t="s">
        <v>152</v>
      </c>
      <c r="N226" s="0" t="str">
        <f aca="false">"1763"</f>
        <v>1763</v>
      </c>
      <c r="Q226" s="0" t="s">
        <v>1459</v>
      </c>
      <c r="R226" s="0" t="s">
        <v>1133</v>
      </c>
      <c r="S226" s="0" t="s">
        <v>1460</v>
      </c>
      <c r="V226" s="1" t="s">
        <v>1461</v>
      </c>
      <c r="W226" s="1" t="s">
        <v>1462</v>
      </c>
      <c r="Y226" s="0" t="s">
        <v>421</v>
      </c>
      <c r="AA226" s="0" t="s">
        <v>422</v>
      </c>
      <c r="BT226" s="0" t="s">
        <v>1463</v>
      </c>
    </row>
    <row r="227" customFormat="false" ht="107.5" hidden="false" customHeight="false" outlineLevel="0" collapsed="false">
      <c r="B227" s="0" t="s">
        <v>1464</v>
      </c>
      <c r="K227" s="0" t="str">
        <f aca="false">"1722"</f>
        <v>1722</v>
      </c>
      <c r="N227" s="0" t="str">
        <f aca="false">"1722"</f>
        <v>1722</v>
      </c>
      <c r="S227" s="0" t="s">
        <v>1465</v>
      </c>
      <c r="U227" s="0" t="s">
        <v>75</v>
      </c>
      <c r="V227" s="1" t="s">
        <v>1466</v>
      </c>
      <c r="Y227" s="0" t="s">
        <v>1467</v>
      </c>
      <c r="AE227" s="0" t="s">
        <v>800</v>
      </c>
      <c r="AU227" s="1" t="s">
        <v>1468</v>
      </c>
      <c r="BI227" s="0" t="s">
        <v>79</v>
      </c>
      <c r="BJ227" s="0" t="s">
        <v>1469</v>
      </c>
      <c r="BK227" s="1" t="s">
        <v>1470</v>
      </c>
    </row>
    <row r="228" customFormat="false" ht="65" hidden="false" customHeight="false" outlineLevel="0" collapsed="false">
      <c r="B228" s="0" t="s">
        <v>1471</v>
      </c>
      <c r="I228" s="0" t="s">
        <v>79</v>
      </c>
      <c r="K228" s="0" t="str">
        <f aca="false">"1693"</f>
        <v>1693</v>
      </c>
      <c r="N228" s="0" t="str">
        <f aca="false">"1693"</f>
        <v>1693</v>
      </c>
      <c r="O228" s="0" t="s">
        <v>1472</v>
      </c>
      <c r="Q228" s="1" t="s">
        <v>1473</v>
      </c>
      <c r="R228" s="1" t="s">
        <v>1474</v>
      </c>
      <c r="S228" s="0" t="s">
        <v>1475</v>
      </c>
      <c r="U228" s="0" t="s">
        <v>75</v>
      </c>
      <c r="V228" s="1" t="s">
        <v>1476</v>
      </c>
      <c r="W228" s="0" t="s">
        <v>694</v>
      </c>
      <c r="AS228" s="0" t="str">
        <f aca="false">"5"</f>
        <v>5</v>
      </c>
      <c r="BA228" s="1" t="s">
        <v>1477</v>
      </c>
      <c r="BF228" s="0" t="s">
        <v>79</v>
      </c>
      <c r="BG228" s="0" t="str">
        <f aca="false">"24.12.1693"</f>
        <v>24.12.1693</v>
      </c>
      <c r="BH228" s="1" t="s">
        <v>1478</v>
      </c>
    </row>
    <row r="229" customFormat="false" ht="75.6" hidden="false" customHeight="false" outlineLevel="0" collapsed="false">
      <c r="B229" s="0" t="s">
        <v>1479</v>
      </c>
      <c r="I229" s="0" t="s">
        <v>79</v>
      </c>
      <c r="N229" s="0" t="str">
        <f aca="false">"1684"</f>
        <v>1684</v>
      </c>
      <c r="Q229" s="1" t="s">
        <v>1480</v>
      </c>
      <c r="R229" s="1" t="s">
        <v>218</v>
      </c>
      <c r="S229" s="0" t="s">
        <v>1481</v>
      </c>
      <c r="U229" s="0" t="s">
        <v>75</v>
      </c>
      <c r="V229" s="1" t="s">
        <v>1482</v>
      </c>
      <c r="W229" s="0" t="s">
        <v>449</v>
      </c>
      <c r="Y229" s="0" t="s">
        <v>188</v>
      </c>
      <c r="AA229" s="1" t="s">
        <v>1483</v>
      </c>
      <c r="AE229" s="0" t="s">
        <v>1484</v>
      </c>
      <c r="AS229" s="0" t="str">
        <f aca="false">"5"</f>
        <v>5</v>
      </c>
      <c r="AZ229" s="1" t="s">
        <v>1485</v>
      </c>
      <c r="BA229" s="1" t="s">
        <v>1486</v>
      </c>
      <c r="BF229" s="0" t="s">
        <v>79</v>
      </c>
      <c r="BG229" s="0" t="str">
        <f aca="false">"24.12.1684"</f>
        <v>24.12.1684</v>
      </c>
      <c r="BH229" s="0" t="s">
        <v>191</v>
      </c>
      <c r="BL229" s="0" t="s">
        <v>1487</v>
      </c>
    </row>
    <row r="230" customFormat="false" ht="54.35" hidden="false" customHeight="false" outlineLevel="0" collapsed="false">
      <c r="B230" s="0" t="s">
        <v>1488</v>
      </c>
      <c r="I230" s="0" t="s">
        <v>79</v>
      </c>
      <c r="N230" s="0" t="str">
        <f aca="false">"1680"</f>
        <v>1680</v>
      </c>
      <c r="Q230" s="1" t="s">
        <v>1489</v>
      </c>
      <c r="R230" s="1" t="s">
        <v>218</v>
      </c>
      <c r="S230" s="0" t="s">
        <v>1490</v>
      </c>
      <c r="U230" s="0" t="s">
        <v>75</v>
      </c>
      <c r="V230" s="1" t="s">
        <v>1491</v>
      </c>
      <c r="W230" s="0" t="s">
        <v>187</v>
      </c>
      <c r="AE230" s="0" t="s">
        <v>1484</v>
      </c>
      <c r="AS230" s="0" t="str">
        <f aca="false">"5"</f>
        <v>5</v>
      </c>
      <c r="AZ230" s="1" t="s">
        <v>1492</v>
      </c>
      <c r="BA230" s="1" t="s">
        <v>1493</v>
      </c>
      <c r="BF230" s="0" t="s">
        <v>79</v>
      </c>
      <c r="BG230" s="0" t="str">
        <f aca="false">"24.12.1680"</f>
        <v>24.12.1680</v>
      </c>
      <c r="BH230" s="1" t="s">
        <v>1478</v>
      </c>
      <c r="BL230" s="0" t="s">
        <v>1487</v>
      </c>
    </row>
    <row r="231" customFormat="false" ht="43.75" hidden="false" customHeight="false" outlineLevel="0" collapsed="false">
      <c r="B231" s="0" t="s">
        <v>1494</v>
      </c>
      <c r="I231" s="0" t="s">
        <v>263</v>
      </c>
      <c r="K231" s="0" t="str">
        <f aca="false">"1727"</f>
        <v>1727</v>
      </c>
      <c r="N231" s="0" t="str">
        <f aca="false">"1727"</f>
        <v>1727</v>
      </c>
      <c r="Q231" s="1" t="s">
        <v>1495</v>
      </c>
      <c r="R231" s="1" t="s">
        <v>1496</v>
      </c>
      <c r="S231" s="0" t="s">
        <v>1497</v>
      </c>
      <c r="U231" s="0" t="s">
        <v>75</v>
      </c>
      <c r="V231" s="1" t="s">
        <v>1498</v>
      </c>
      <c r="Y231" s="0" t="s">
        <v>1499</v>
      </c>
      <c r="AS231" s="0" t="str">
        <f aca="false">"3"</f>
        <v>3</v>
      </c>
      <c r="BA231" s="1" t="s">
        <v>1500</v>
      </c>
      <c r="BF231" s="0" t="s">
        <v>263</v>
      </c>
      <c r="BG231" s="0" t="str">
        <f aca="false">"19.09.1727"</f>
        <v>19.09.1727</v>
      </c>
      <c r="BH231" s="1" t="s">
        <v>1501</v>
      </c>
      <c r="BL231" s="0" t="s">
        <v>1502</v>
      </c>
    </row>
    <row r="232" customFormat="false" ht="33.1" hidden="false" customHeight="false" outlineLevel="0" collapsed="false">
      <c r="B232" s="0" t="s">
        <v>1503</v>
      </c>
      <c r="K232" s="0" t="str">
        <f aca="false">"1677"</f>
        <v>1677</v>
      </c>
      <c r="N232" s="0" t="str">
        <f aca="false">"1677"</f>
        <v>1677</v>
      </c>
      <c r="S232" s="0" t="s">
        <v>1504</v>
      </c>
      <c r="U232" s="0" t="s">
        <v>75</v>
      </c>
      <c r="V232" s="1" t="s">
        <v>1505</v>
      </c>
      <c r="AE232" s="0" t="s">
        <v>1484</v>
      </c>
      <c r="AS232" s="0" t="str">
        <f aca="false">"3"</f>
        <v>3</v>
      </c>
      <c r="BF232" s="0" t="s">
        <v>79</v>
      </c>
      <c r="BG232" s="0" t="str">
        <f aca="false">"24.12.1677"</f>
        <v>24.12.1677</v>
      </c>
      <c r="BH232" s="0" t="s">
        <v>191</v>
      </c>
      <c r="BL232" s="0" t="s">
        <v>1487</v>
      </c>
    </row>
    <row r="233" customFormat="false" ht="54.35" hidden="false" customHeight="false" outlineLevel="0" collapsed="false">
      <c r="B233" s="0" t="s">
        <v>1506</v>
      </c>
      <c r="I233" s="0" t="s">
        <v>79</v>
      </c>
      <c r="J233" s="0" t="s">
        <v>1507</v>
      </c>
      <c r="K233" s="0" t="str">
        <f aca="false">"1689"</f>
        <v>1689</v>
      </c>
      <c r="N233" s="0" t="str">
        <f aca="false">"1689"</f>
        <v>1689</v>
      </c>
      <c r="Q233" s="0" t="s">
        <v>1508</v>
      </c>
      <c r="R233" s="0" t="s">
        <v>1509</v>
      </c>
      <c r="S233" s="0" t="s">
        <v>1510</v>
      </c>
      <c r="U233" s="0" t="s">
        <v>75</v>
      </c>
      <c r="V233" s="1" t="s">
        <v>1511</v>
      </c>
      <c r="AE233" s="0" t="s">
        <v>1484</v>
      </c>
      <c r="AS233" s="0" t="str">
        <f aca="false">"5"</f>
        <v>5</v>
      </c>
      <c r="BA233" s="1" t="s">
        <v>1512</v>
      </c>
      <c r="BF233" s="0" t="s">
        <v>79</v>
      </c>
      <c r="BG233" s="0" t="str">
        <f aca="false">"24.12.1689"</f>
        <v>24.12.1689</v>
      </c>
      <c r="BH233" s="1" t="s">
        <v>1478</v>
      </c>
      <c r="BL233" s="0" t="s">
        <v>1487</v>
      </c>
    </row>
    <row r="234" customFormat="false" ht="160.6" hidden="false" customHeight="false" outlineLevel="0" collapsed="false">
      <c r="A234" s="0" t="s">
        <v>116</v>
      </c>
      <c r="B234" s="0" t="s">
        <v>1513</v>
      </c>
      <c r="C234" s="0" t="s">
        <v>463</v>
      </c>
      <c r="D234" s="1" t="s">
        <v>784</v>
      </c>
      <c r="N234" s="0" t="str">
        <f aca="false">"1652"</f>
        <v>1652</v>
      </c>
      <c r="Q234" s="0" t="s">
        <v>463</v>
      </c>
      <c r="R234" s="0" t="s">
        <v>73</v>
      </c>
      <c r="S234" s="0" t="s">
        <v>1514</v>
      </c>
      <c r="U234" s="0" t="s">
        <v>120</v>
      </c>
      <c r="V234" s="1" t="s">
        <v>1515</v>
      </c>
      <c r="W234" s="1" t="s">
        <v>1516</v>
      </c>
      <c r="Y234" s="0" t="s">
        <v>174</v>
      </c>
      <c r="AA234" s="1" t="s">
        <v>1517</v>
      </c>
      <c r="AE234" s="0" t="s">
        <v>1404</v>
      </c>
      <c r="BL234" s="0" t="s">
        <v>1518</v>
      </c>
      <c r="BO234" s="0" t="s">
        <v>1519</v>
      </c>
      <c r="BT234" s="0" t="s">
        <v>1520</v>
      </c>
    </row>
    <row r="235" customFormat="false" ht="203.1" hidden="false" customHeight="false" outlineLevel="0" collapsed="false">
      <c r="A235" s="0" t="s">
        <v>133</v>
      </c>
      <c r="B235" s="0" t="s">
        <v>1521</v>
      </c>
      <c r="N235" s="0" t="str">
        <f aca="false">"1648"</f>
        <v>1648</v>
      </c>
      <c r="Q235" s="0" t="s">
        <v>1522</v>
      </c>
      <c r="R235" s="0" t="s">
        <v>154</v>
      </c>
      <c r="S235" s="0" t="s">
        <v>1523</v>
      </c>
      <c r="V235" s="1" t="s">
        <v>1524</v>
      </c>
      <c r="W235" s="1" t="s">
        <v>1525</v>
      </c>
      <c r="AA235" s="0" t="s">
        <v>1526</v>
      </c>
      <c r="AE235" s="0" t="s">
        <v>804</v>
      </c>
      <c r="BT235" s="0" t="s">
        <v>1527</v>
      </c>
    </row>
    <row r="236" customFormat="false" ht="75.6" hidden="false" customHeight="false" outlineLevel="0" collapsed="false">
      <c r="B236" s="0" t="s">
        <v>1528</v>
      </c>
      <c r="I236" s="0" t="s">
        <v>79</v>
      </c>
      <c r="N236" s="0" t="str">
        <f aca="false">"1688"</f>
        <v>1688</v>
      </c>
      <c r="Q236" s="1" t="s">
        <v>1529</v>
      </c>
      <c r="R236" s="1" t="s">
        <v>218</v>
      </c>
      <c r="S236" s="0" t="s">
        <v>1530</v>
      </c>
      <c r="U236" s="0" t="s">
        <v>75</v>
      </c>
      <c r="V236" s="1" t="s">
        <v>1531</v>
      </c>
      <c r="W236" s="0" t="s">
        <v>187</v>
      </c>
      <c r="Y236" s="0" t="s">
        <v>188</v>
      </c>
      <c r="AE236" s="0" t="s">
        <v>1484</v>
      </c>
      <c r="BF236" s="0" t="s">
        <v>79</v>
      </c>
      <c r="BG236" s="0" t="str">
        <f aca="false">"24.12.1688"</f>
        <v>24.12.1688</v>
      </c>
      <c r="BH236" s="1" t="s">
        <v>1478</v>
      </c>
    </row>
    <row r="237" customFormat="false" ht="96.85" hidden="false" customHeight="false" outlineLevel="0" collapsed="false">
      <c r="A237" s="0" t="s">
        <v>133</v>
      </c>
      <c r="B237" s="0" t="s">
        <v>1532</v>
      </c>
      <c r="N237" s="0" t="str">
        <f aca="false">"1648"</f>
        <v>1648</v>
      </c>
      <c r="S237" s="0" t="s">
        <v>1533</v>
      </c>
      <c r="V237" s="1" t="s">
        <v>1534</v>
      </c>
      <c r="Y237" s="0" t="s">
        <v>174</v>
      </c>
      <c r="BT237" s="1" t="s">
        <v>1535</v>
      </c>
    </row>
    <row r="238" customFormat="false" ht="54.35" hidden="false" customHeight="false" outlineLevel="0" collapsed="false">
      <c r="B238" s="0" t="s">
        <v>1536</v>
      </c>
      <c r="I238" s="0" t="s">
        <v>79</v>
      </c>
      <c r="K238" s="0" t="str">
        <f aca="false">"1703"</f>
        <v>1703</v>
      </c>
      <c r="N238" s="0" t="str">
        <f aca="false">"1703"</f>
        <v>1703</v>
      </c>
      <c r="Q238" s="1" t="s">
        <v>1537</v>
      </c>
      <c r="R238" s="1" t="s">
        <v>218</v>
      </c>
      <c r="S238" s="0" t="s">
        <v>1538</v>
      </c>
      <c r="U238" s="0" t="s">
        <v>75</v>
      </c>
      <c r="V238" s="1" t="s">
        <v>1539</v>
      </c>
      <c r="W238" s="0" t="s">
        <v>1540</v>
      </c>
      <c r="Y238" s="0" t="s">
        <v>241</v>
      </c>
      <c r="AA238" s="1" t="s">
        <v>1541</v>
      </c>
      <c r="AE238" s="1" t="s">
        <v>1542</v>
      </c>
      <c r="AS238" s="0" t="str">
        <f aca="false">"4"</f>
        <v>4</v>
      </c>
      <c r="BA238" s="1" t="s">
        <v>1543</v>
      </c>
      <c r="BF238" s="0" t="s">
        <v>79</v>
      </c>
      <c r="BG238" s="0" t="str">
        <f aca="false">"24.12.1703"</f>
        <v>24.12.1703</v>
      </c>
      <c r="BH238" s="1" t="s">
        <v>1478</v>
      </c>
      <c r="BL238" s="0" t="s">
        <v>1487</v>
      </c>
    </row>
    <row r="239" customFormat="false" ht="75.6" hidden="false" customHeight="false" outlineLevel="0" collapsed="false">
      <c r="B239" s="0" t="s">
        <v>1487</v>
      </c>
      <c r="I239" s="0" t="s">
        <v>79</v>
      </c>
      <c r="N239" s="0" t="str">
        <f aca="false">"1703"</f>
        <v>1703</v>
      </c>
      <c r="Q239" s="1" t="s">
        <v>1544</v>
      </c>
      <c r="R239" s="1" t="s">
        <v>218</v>
      </c>
      <c r="S239" s="0" t="s">
        <v>1545</v>
      </c>
      <c r="U239" s="0" t="s">
        <v>75</v>
      </c>
      <c r="V239" s="1" t="s">
        <v>1546</v>
      </c>
      <c r="W239" s="0" t="s">
        <v>1540</v>
      </c>
      <c r="Y239" s="0" t="s">
        <v>241</v>
      </c>
      <c r="AE239" s="0" t="s">
        <v>1484</v>
      </c>
      <c r="AS239" s="0" t="str">
        <f aca="false">"3"</f>
        <v>3</v>
      </c>
      <c r="BA239" s="1" t="s">
        <v>1547</v>
      </c>
      <c r="BF239" s="0" t="s">
        <v>79</v>
      </c>
      <c r="BG239" s="0" t="str">
        <f aca="false">"24.12.1703"</f>
        <v>24.12.1703</v>
      </c>
      <c r="BH239" s="0" t="s">
        <v>275</v>
      </c>
      <c r="BI239" s="0" t="s">
        <v>79</v>
      </c>
      <c r="BJ239" s="0" t="str">
        <f aca="false">"24.12.1713"</f>
        <v>24.12.1713</v>
      </c>
      <c r="BK239" s="0" t="s">
        <v>191</v>
      </c>
      <c r="BL239" s="0" t="s">
        <v>1548</v>
      </c>
      <c r="BT239" s="0" t="s">
        <v>1549</v>
      </c>
    </row>
    <row r="240" customFormat="false" ht="75.6" hidden="false" customHeight="false" outlineLevel="0" collapsed="false">
      <c r="A240" s="0" t="s">
        <v>133</v>
      </c>
      <c r="B240" s="0" t="s">
        <v>1550</v>
      </c>
      <c r="N240" s="0" t="str">
        <f aca="false">"1636"</f>
        <v>1636</v>
      </c>
      <c r="S240" s="0" t="s">
        <v>1551</v>
      </c>
      <c r="V240" s="1" t="s">
        <v>1552</v>
      </c>
      <c r="Y240" s="0" t="s">
        <v>1553</v>
      </c>
      <c r="BT240" s="0" t="s">
        <v>1554</v>
      </c>
    </row>
    <row r="241" customFormat="false" ht="96.85" hidden="false" customHeight="false" outlineLevel="0" collapsed="false">
      <c r="A241" s="0" t="s">
        <v>133</v>
      </c>
      <c r="B241" s="0" t="s">
        <v>1555</v>
      </c>
      <c r="N241" s="0" t="str">
        <f aca="false">"1636"</f>
        <v>1636</v>
      </c>
      <c r="S241" s="0" t="s">
        <v>1556</v>
      </c>
      <c r="V241" s="1" t="s">
        <v>1557</v>
      </c>
      <c r="Y241" s="0" t="s">
        <v>174</v>
      </c>
      <c r="BT241" s="0" t="s">
        <v>1558</v>
      </c>
    </row>
    <row r="242" customFormat="false" ht="33.1" hidden="false" customHeight="false" outlineLevel="0" collapsed="false">
      <c r="A242" s="0" t="s">
        <v>133</v>
      </c>
      <c r="B242" s="0" t="s">
        <v>1559</v>
      </c>
      <c r="I242" s="0" t="s">
        <v>135</v>
      </c>
      <c r="N242" s="0" t="str">
        <f aca="false">"1650"</f>
        <v>1650</v>
      </c>
      <c r="P242" s="0" t="s">
        <v>1560</v>
      </c>
      <c r="Q242" s="0" t="s">
        <v>1195</v>
      </c>
      <c r="R242" s="0" t="s">
        <v>154</v>
      </c>
      <c r="S242" s="0" t="s">
        <v>1561</v>
      </c>
      <c r="V242" s="1" t="s">
        <v>1562</v>
      </c>
      <c r="Y242" s="0" t="s">
        <v>546</v>
      </c>
      <c r="AA242" s="0" t="s">
        <v>135</v>
      </c>
      <c r="BT242" s="0" t="s">
        <v>1563</v>
      </c>
    </row>
    <row r="243" customFormat="false" ht="128.75" hidden="false" customHeight="false" outlineLevel="0" collapsed="false">
      <c r="A243" s="0" t="s">
        <v>116</v>
      </c>
      <c r="B243" s="0" t="s">
        <v>1559</v>
      </c>
      <c r="Q243" s="0" t="s">
        <v>457</v>
      </c>
      <c r="R243" s="0" t="s">
        <v>73</v>
      </c>
      <c r="S243" s="0" t="s">
        <v>1561</v>
      </c>
      <c r="V243" s="1" t="s">
        <v>1564</v>
      </c>
      <c r="Y243" s="0" t="s">
        <v>546</v>
      </c>
      <c r="BT243" s="0" t="s">
        <v>1563</v>
      </c>
    </row>
    <row r="244" customFormat="false" ht="86.25" hidden="false" customHeight="false" outlineLevel="0" collapsed="false">
      <c r="A244" s="0" t="s">
        <v>863</v>
      </c>
      <c r="B244" s="0" t="s">
        <v>1565</v>
      </c>
      <c r="I244" s="0" t="s">
        <v>152</v>
      </c>
      <c r="N244" s="0" t="str">
        <f aca="false">"1730"</f>
        <v>1730</v>
      </c>
      <c r="Q244" s="0" t="s">
        <v>1566</v>
      </c>
      <c r="R244" s="0" t="s">
        <v>154</v>
      </c>
      <c r="S244" s="0" t="s">
        <v>1567</v>
      </c>
      <c r="V244" s="1" t="s">
        <v>1568</v>
      </c>
      <c r="W244" s="1" t="s">
        <v>1569</v>
      </c>
      <c r="Y244" s="0" t="s">
        <v>158</v>
      </c>
      <c r="BT244" s="0" t="s">
        <v>1570</v>
      </c>
    </row>
    <row r="245" customFormat="false" ht="107.5" hidden="false" customHeight="false" outlineLevel="0" collapsed="false">
      <c r="A245" s="0" t="s">
        <v>116</v>
      </c>
      <c r="B245" s="0" t="s">
        <v>1571</v>
      </c>
      <c r="K245" s="0" t="str">
        <f aca="false">"1715"</f>
        <v>1715</v>
      </c>
      <c r="N245" s="0" t="str">
        <f aca="false">"1715"</f>
        <v>1715</v>
      </c>
      <c r="P245" s="0" t="s">
        <v>401</v>
      </c>
      <c r="Q245" s="0" t="s">
        <v>1572</v>
      </c>
      <c r="R245" s="0" t="s">
        <v>73</v>
      </c>
      <c r="S245" s="0" t="s">
        <v>1573</v>
      </c>
      <c r="U245" s="0" t="s">
        <v>120</v>
      </c>
      <c r="V245" s="1" t="s">
        <v>1574</v>
      </c>
      <c r="Y245" s="0" t="s">
        <v>1575</v>
      </c>
      <c r="AA245" s="1" t="s">
        <v>1576</v>
      </c>
      <c r="AD245" s="0" t="s">
        <v>1577</v>
      </c>
      <c r="BL245" s="0" t="s">
        <v>122</v>
      </c>
      <c r="BO245" s="0" t="s">
        <v>1578</v>
      </c>
    </row>
    <row r="246" customFormat="false" ht="86.25" hidden="false" customHeight="false" outlineLevel="0" collapsed="false">
      <c r="A246" s="0" t="s">
        <v>116</v>
      </c>
      <c r="B246" s="0" t="s">
        <v>1579</v>
      </c>
      <c r="K246" s="0" t="str">
        <f aca="false">"1720"</f>
        <v>1720</v>
      </c>
      <c r="N246" s="0" t="str">
        <f aca="false">"1720"</f>
        <v>1720</v>
      </c>
      <c r="P246" s="0" t="s">
        <v>552</v>
      </c>
      <c r="Q246" s="0" t="s">
        <v>1580</v>
      </c>
      <c r="R246" s="0" t="s">
        <v>73</v>
      </c>
      <c r="S246" s="0" t="s">
        <v>1581</v>
      </c>
      <c r="U246" s="0" t="s">
        <v>120</v>
      </c>
      <c r="V246" s="1" t="s">
        <v>1582</v>
      </c>
      <c r="W246" s="1" t="s">
        <v>1583</v>
      </c>
      <c r="Y246" s="0" t="s">
        <v>1439</v>
      </c>
      <c r="AD246" s="0" t="s">
        <v>1584</v>
      </c>
      <c r="AE246" s="0" t="s">
        <v>353</v>
      </c>
      <c r="BL246" s="0" t="s">
        <v>1585</v>
      </c>
      <c r="BT246" s="1" t="s">
        <v>1586</v>
      </c>
    </row>
    <row r="247" customFormat="false" ht="150" hidden="false" customHeight="false" outlineLevel="0" collapsed="false">
      <c r="A247" s="0" t="s">
        <v>133</v>
      </c>
      <c r="B247" s="0" t="s">
        <v>1587</v>
      </c>
      <c r="I247" s="0" t="s">
        <v>135</v>
      </c>
      <c r="N247" s="0" t="str">
        <f aca="false">"1650"</f>
        <v>1650</v>
      </c>
      <c r="Q247" s="0" t="s">
        <v>1588</v>
      </c>
      <c r="R247" s="0" t="s">
        <v>154</v>
      </c>
      <c r="S247" s="0" t="s">
        <v>1589</v>
      </c>
      <c r="V247" s="1" t="s">
        <v>1590</v>
      </c>
      <c r="W247" s="0" t="s">
        <v>516</v>
      </c>
      <c r="Y247" s="0" t="s">
        <v>520</v>
      </c>
      <c r="Z247" s="1" t="s">
        <v>1591</v>
      </c>
      <c r="AA247" s="1" t="s">
        <v>1592</v>
      </c>
      <c r="AB247" s="0" t="s">
        <v>516</v>
      </c>
      <c r="AE247" s="0" t="s">
        <v>1105</v>
      </c>
      <c r="BT247" s="0" t="s">
        <v>1593</v>
      </c>
    </row>
    <row r="248" customFormat="false" ht="96.85" hidden="false" customHeight="false" outlineLevel="0" collapsed="false">
      <c r="B248" s="0" t="s">
        <v>1594</v>
      </c>
      <c r="D248" s="1" t="s">
        <v>1595</v>
      </c>
      <c r="G248" s="0" t="s">
        <v>1596</v>
      </c>
      <c r="H248" s="0" t="str">
        <f aca="false">"1719"</f>
        <v>1719</v>
      </c>
      <c r="I248" s="0" t="s">
        <v>615</v>
      </c>
      <c r="K248" s="0" t="str">
        <f aca="false">"1719"</f>
        <v>1719</v>
      </c>
      <c r="N248" s="0" t="str">
        <f aca="false">"1719"</f>
        <v>1719</v>
      </c>
      <c r="S248" s="0" t="s">
        <v>1597</v>
      </c>
      <c r="U248" s="0" t="s">
        <v>75</v>
      </c>
      <c r="V248" s="1" t="s">
        <v>1598</v>
      </c>
      <c r="Y248" s="1" t="s">
        <v>1599</v>
      </c>
      <c r="AE248" s="0" t="s">
        <v>1600</v>
      </c>
      <c r="BF248" s="0" t="s">
        <v>615</v>
      </c>
      <c r="BG248" s="0" t="str">
        <f aca="false">"1719"</f>
        <v>1719</v>
      </c>
      <c r="BH248" s="0" t="s">
        <v>623</v>
      </c>
      <c r="BL248" s="0" t="s">
        <v>1601</v>
      </c>
    </row>
    <row r="249" customFormat="false" ht="54.35" hidden="false" customHeight="false" outlineLevel="0" collapsed="false">
      <c r="A249" s="0" t="s">
        <v>133</v>
      </c>
      <c r="B249" s="0" t="s">
        <v>1602</v>
      </c>
      <c r="N249" s="0" t="str">
        <f aca="false">"1763"</f>
        <v>1763</v>
      </c>
      <c r="Q249" s="0" t="s">
        <v>1603</v>
      </c>
      <c r="R249" s="1" t="s">
        <v>605</v>
      </c>
      <c r="S249" s="0" t="s">
        <v>1604</v>
      </c>
      <c r="V249" s="1" t="s">
        <v>1605</v>
      </c>
      <c r="W249" s="1" t="s">
        <v>1606</v>
      </c>
      <c r="Y249" s="0" t="s">
        <v>1607</v>
      </c>
      <c r="AA249" s="0" t="s">
        <v>1278</v>
      </c>
      <c r="AE249" s="0" t="s">
        <v>423</v>
      </c>
      <c r="BT249" s="0" t="s">
        <v>1608</v>
      </c>
    </row>
    <row r="250" customFormat="false" ht="75.6" hidden="false" customHeight="false" outlineLevel="0" collapsed="false">
      <c r="A250" s="0" t="s">
        <v>133</v>
      </c>
      <c r="B250" s="0" t="s">
        <v>1609</v>
      </c>
      <c r="I250" s="0" t="s">
        <v>373</v>
      </c>
      <c r="N250" s="0" t="str">
        <f aca="false">"1648"</f>
        <v>1648</v>
      </c>
      <c r="Q250" s="0" t="s">
        <v>865</v>
      </c>
      <c r="R250" s="1" t="s">
        <v>605</v>
      </c>
      <c r="S250" s="0" t="s">
        <v>1610</v>
      </c>
      <c r="V250" s="1" t="s">
        <v>1611</v>
      </c>
      <c r="Y250" s="0" t="s">
        <v>1612</v>
      </c>
      <c r="AE250" s="0" t="s">
        <v>107</v>
      </c>
      <c r="BT250" s="0" t="s">
        <v>1613</v>
      </c>
    </row>
    <row r="251" customFormat="false" ht="43.75" hidden="false" customHeight="false" outlineLevel="0" collapsed="false">
      <c r="A251" s="0" t="s">
        <v>863</v>
      </c>
      <c r="B251" s="0" t="s">
        <v>1614</v>
      </c>
      <c r="I251" s="0" t="s">
        <v>152</v>
      </c>
      <c r="K251" s="0" t="str">
        <f aca="false">"1757"</f>
        <v>1757</v>
      </c>
      <c r="L251" s="0" t="str">
        <f aca="false">"1761"</f>
        <v>1761</v>
      </c>
      <c r="Q251" s="0" t="s">
        <v>1615</v>
      </c>
      <c r="R251" s="0" t="s">
        <v>154</v>
      </c>
      <c r="S251" s="0" t="s">
        <v>1616</v>
      </c>
      <c r="V251" s="1" t="s">
        <v>1617</v>
      </c>
      <c r="Y251" s="0" t="s">
        <v>1618</v>
      </c>
      <c r="BT251" s="0" t="s">
        <v>1619</v>
      </c>
    </row>
    <row r="252" customFormat="false" ht="75.6" hidden="false" customHeight="false" outlineLevel="0" collapsed="false">
      <c r="A252" s="0" t="s">
        <v>133</v>
      </c>
      <c r="B252" s="0" t="s">
        <v>1620</v>
      </c>
      <c r="N252" s="0" t="str">
        <f aca="false">"1648"</f>
        <v>1648</v>
      </c>
      <c r="Q252" s="0" t="s">
        <v>1187</v>
      </c>
      <c r="R252" s="0" t="s">
        <v>145</v>
      </c>
      <c r="S252" s="0" t="s">
        <v>1621</v>
      </c>
      <c r="V252" s="1" t="s">
        <v>1622</v>
      </c>
      <c r="Y252" s="0" t="s">
        <v>1210</v>
      </c>
      <c r="Z252" s="1" t="s">
        <v>1623</v>
      </c>
      <c r="BT252" s="1" t="s">
        <v>1624</v>
      </c>
    </row>
    <row r="253" customFormat="false" ht="107.5" hidden="false" customHeight="false" outlineLevel="0" collapsed="false">
      <c r="A253" s="0" t="s">
        <v>133</v>
      </c>
      <c r="B253" s="0" t="s">
        <v>1625</v>
      </c>
      <c r="N253" s="0" t="str">
        <f aca="false">"1628"</f>
        <v>1628</v>
      </c>
      <c r="Q253" s="0" t="s">
        <v>1187</v>
      </c>
      <c r="R253" s="0" t="s">
        <v>145</v>
      </c>
      <c r="S253" s="0" t="s">
        <v>1626</v>
      </c>
      <c r="V253" s="1" t="s">
        <v>1627</v>
      </c>
      <c r="Y253" s="0" t="s">
        <v>714</v>
      </c>
      <c r="BT253" s="1" t="s">
        <v>1628</v>
      </c>
    </row>
    <row r="254" customFormat="false" ht="22.5" hidden="false" customHeight="false" outlineLevel="0" collapsed="false">
      <c r="A254" s="0" t="s">
        <v>116</v>
      </c>
      <c r="B254" s="0" t="s">
        <v>1625</v>
      </c>
      <c r="Q254" s="0" t="s">
        <v>1629</v>
      </c>
      <c r="R254" s="0" t="s">
        <v>73</v>
      </c>
      <c r="S254" s="0" t="s">
        <v>1626</v>
      </c>
      <c r="V254" s="0" t="s">
        <v>1630</v>
      </c>
      <c r="Y254" s="0" t="s">
        <v>714</v>
      </c>
      <c r="AD254" s="0" t="s">
        <v>1631</v>
      </c>
      <c r="BT254" s="1" t="s">
        <v>1628</v>
      </c>
    </row>
    <row r="255" customFormat="false" ht="33.1" hidden="false" customHeight="false" outlineLevel="0" collapsed="false">
      <c r="A255" s="0" t="s">
        <v>863</v>
      </c>
      <c r="B255" s="0" t="s">
        <v>1632</v>
      </c>
      <c r="N255" s="0" t="str">
        <f aca="false">"1628"</f>
        <v>1628</v>
      </c>
      <c r="Q255" s="0" t="s">
        <v>1187</v>
      </c>
      <c r="R255" s="0" t="s">
        <v>145</v>
      </c>
      <c r="S255" s="0" t="s">
        <v>1626</v>
      </c>
      <c r="V255" s="1" t="s">
        <v>1633</v>
      </c>
      <c r="Y255" s="0" t="s">
        <v>714</v>
      </c>
      <c r="BT255" s="1" t="s">
        <v>1628</v>
      </c>
    </row>
    <row r="256" customFormat="false" ht="54.35" hidden="false" customHeight="false" outlineLevel="0" collapsed="false">
      <c r="A256" s="0" t="s">
        <v>133</v>
      </c>
      <c r="B256" s="0" t="s">
        <v>1634</v>
      </c>
      <c r="N256" s="0" t="str">
        <f aca="false">"1650"</f>
        <v>1650</v>
      </c>
      <c r="Q256" s="0" t="s">
        <v>1195</v>
      </c>
      <c r="R256" s="0" t="s">
        <v>154</v>
      </c>
      <c r="V256" s="1" t="s">
        <v>1635</v>
      </c>
      <c r="Y256" s="0" t="s">
        <v>1636</v>
      </c>
      <c r="Z256" s="1" t="s">
        <v>1637</v>
      </c>
      <c r="AA256" s="0" t="s">
        <v>135</v>
      </c>
      <c r="BT256" s="0" t="s">
        <v>1638</v>
      </c>
    </row>
    <row r="257" customFormat="false" ht="12.8" hidden="false" customHeight="false" outlineLevel="0" collapsed="false">
      <c r="A257" s="0" t="s">
        <v>82</v>
      </c>
      <c r="B257" s="0" t="s">
        <v>1634</v>
      </c>
      <c r="V257" s="0" t="s">
        <v>1639</v>
      </c>
      <c r="Y257" s="0" t="s">
        <v>1636</v>
      </c>
      <c r="BT257" s="0" t="s">
        <v>1638</v>
      </c>
    </row>
    <row r="258" customFormat="false" ht="181.85" hidden="false" customHeight="false" outlineLevel="0" collapsed="false">
      <c r="A258" s="0" t="s">
        <v>133</v>
      </c>
      <c r="B258" s="0" t="s">
        <v>1640</v>
      </c>
      <c r="I258" s="0" t="s">
        <v>135</v>
      </c>
      <c r="S258" s="0" t="s">
        <v>1641</v>
      </c>
      <c r="V258" s="1" t="s">
        <v>1642</v>
      </c>
      <c r="Y258" s="0" t="s">
        <v>520</v>
      </c>
      <c r="AA258" s="0" t="s">
        <v>135</v>
      </c>
      <c r="BT258" s="0" t="s">
        <v>1643</v>
      </c>
    </row>
    <row r="259" customFormat="false" ht="383.1" hidden="false" customHeight="false" outlineLevel="0" collapsed="false">
      <c r="A259" s="0" t="s">
        <v>133</v>
      </c>
      <c r="B259" s="0" t="s">
        <v>1644</v>
      </c>
      <c r="I259" s="0" t="s">
        <v>152</v>
      </c>
      <c r="N259" s="0" t="str">
        <f aca="false">"1730"</f>
        <v>1730</v>
      </c>
      <c r="Q259" s="0" t="s">
        <v>1645</v>
      </c>
      <c r="R259" s="1" t="s">
        <v>1646</v>
      </c>
      <c r="S259" s="0" t="s">
        <v>1647</v>
      </c>
      <c r="V259" s="1" t="s">
        <v>1648</v>
      </c>
      <c r="W259" s="1" t="s">
        <v>1649</v>
      </c>
      <c r="AA259" s="0" t="s">
        <v>152</v>
      </c>
      <c r="AD259" s="1" t="s">
        <v>1650</v>
      </c>
      <c r="BT259" s="0" t="s">
        <v>1651</v>
      </c>
    </row>
    <row r="260" customFormat="false" ht="160.6" hidden="false" customHeight="false" outlineLevel="0" collapsed="false">
      <c r="A260" s="0" t="s">
        <v>116</v>
      </c>
      <c r="B260" s="0" t="s">
        <v>1652</v>
      </c>
      <c r="D260" s="0" t="s">
        <v>1653</v>
      </c>
      <c r="I260" s="0" t="s">
        <v>1654</v>
      </c>
      <c r="K260" s="0" t="str">
        <f aca="false">"1726"</f>
        <v>1726</v>
      </c>
      <c r="N260" s="0" t="str">
        <f aca="false">"1726"</f>
        <v>1726</v>
      </c>
      <c r="P260" s="0" t="s">
        <v>893</v>
      </c>
      <c r="S260" s="0" t="s">
        <v>1655</v>
      </c>
      <c r="U260" s="0" t="s">
        <v>120</v>
      </c>
      <c r="V260" s="0" t="s">
        <v>1656</v>
      </c>
      <c r="AA260" s="1" t="s">
        <v>1657</v>
      </c>
      <c r="BL260" s="0" t="s">
        <v>122</v>
      </c>
      <c r="BP260" s="0" t="s">
        <v>1658</v>
      </c>
    </row>
    <row r="261" customFormat="false" ht="181.85" hidden="false" customHeight="false" outlineLevel="0" collapsed="false">
      <c r="A261" s="0" t="s">
        <v>116</v>
      </c>
      <c r="B261" s="0" t="s">
        <v>1659</v>
      </c>
      <c r="I261" s="0" t="s">
        <v>1660</v>
      </c>
      <c r="K261" s="0" t="str">
        <f aca="false">"1736"</f>
        <v>1736</v>
      </c>
      <c r="N261" s="0" t="str">
        <f aca="false">"1736"</f>
        <v>1736</v>
      </c>
      <c r="Q261" s="0" t="s">
        <v>1661</v>
      </c>
      <c r="R261" s="0" t="s">
        <v>73</v>
      </c>
      <c r="S261" s="0" t="s">
        <v>1662</v>
      </c>
      <c r="U261" s="0" t="s">
        <v>120</v>
      </c>
      <c r="V261" s="1" t="s">
        <v>1663</v>
      </c>
      <c r="W261" s="1" t="s">
        <v>1664</v>
      </c>
      <c r="Y261" s="0" t="s">
        <v>1665</v>
      </c>
      <c r="AA261" s="1" t="s">
        <v>1666</v>
      </c>
      <c r="BL261" s="0" t="s">
        <v>314</v>
      </c>
      <c r="BP261" s="0" t="s">
        <v>1667</v>
      </c>
      <c r="BS261" s="0" t="s">
        <v>1668</v>
      </c>
    </row>
    <row r="262" customFormat="false" ht="107.5" hidden="false" customHeight="false" outlineLevel="0" collapsed="false">
      <c r="A262" s="0" t="s">
        <v>116</v>
      </c>
      <c r="B262" s="0" t="s">
        <v>1669</v>
      </c>
      <c r="E262" s="0" t="s">
        <v>1670</v>
      </c>
      <c r="F262" s="0" t="s">
        <v>1671</v>
      </c>
      <c r="I262" s="0" t="s">
        <v>1672</v>
      </c>
      <c r="N262" s="0" t="str">
        <f aca="false">"1739"</f>
        <v>1739</v>
      </c>
      <c r="Q262" s="0" t="s">
        <v>1673</v>
      </c>
      <c r="R262" s="0" t="s">
        <v>73</v>
      </c>
      <c r="S262" s="0" t="s">
        <v>1674</v>
      </c>
      <c r="V262" s="1" t="s">
        <v>1675</v>
      </c>
      <c r="Y262" s="0" t="s">
        <v>1676</v>
      </c>
      <c r="AA262" s="1" t="s">
        <v>1677</v>
      </c>
      <c r="AD262" s="1" t="s">
        <v>1678</v>
      </c>
      <c r="AE262" s="1" t="s">
        <v>1679</v>
      </c>
      <c r="AL262" s="0" t="s">
        <v>933</v>
      </c>
      <c r="AN262" s="0" t="str">
        <f aca="false">"28.07.1739"</f>
        <v>28.07.1739</v>
      </c>
      <c r="AP262" s="0" t="s">
        <v>1680</v>
      </c>
      <c r="AQ262" s="0" t="s">
        <v>1681</v>
      </c>
      <c r="AR262" s="0" t="s">
        <v>1682</v>
      </c>
      <c r="BL262" s="0" t="s">
        <v>442</v>
      </c>
      <c r="BT262" s="0" t="s">
        <v>1683</v>
      </c>
    </row>
    <row r="263" customFormat="false" ht="96.85" hidden="false" customHeight="false" outlineLevel="0" collapsed="false">
      <c r="A263" s="0" t="s">
        <v>116</v>
      </c>
      <c r="B263" s="0" t="s">
        <v>1684</v>
      </c>
      <c r="D263" s="0" t="s">
        <v>1685</v>
      </c>
      <c r="I263" s="0" t="s">
        <v>1686</v>
      </c>
      <c r="K263" s="0" t="str">
        <f aca="false">"1740"</f>
        <v>1740</v>
      </c>
      <c r="N263" s="0" t="str">
        <f aca="false">"1740"</f>
        <v>1740</v>
      </c>
      <c r="O263" s="0" t="s">
        <v>1687</v>
      </c>
      <c r="S263" s="0" t="s">
        <v>1688</v>
      </c>
      <c r="U263" s="0" t="s">
        <v>120</v>
      </c>
      <c r="V263" s="1" t="s">
        <v>1689</v>
      </c>
      <c r="W263" s="1" t="s">
        <v>1690</v>
      </c>
      <c r="Y263" s="0" t="s">
        <v>1691</v>
      </c>
      <c r="AA263" s="1" t="s">
        <v>1692</v>
      </c>
      <c r="BL263" s="0" t="s">
        <v>314</v>
      </c>
      <c r="BP263" s="0" t="s">
        <v>1693</v>
      </c>
      <c r="BR263" s="0" t="s">
        <v>1694</v>
      </c>
      <c r="BT263" s="0" t="s">
        <v>1695</v>
      </c>
    </row>
    <row r="264" customFormat="false" ht="65" hidden="false" customHeight="false" outlineLevel="0" collapsed="false">
      <c r="A264" s="0" t="s">
        <v>116</v>
      </c>
      <c r="B264" s="0" t="s">
        <v>1696</v>
      </c>
      <c r="I264" s="0" t="s">
        <v>416</v>
      </c>
      <c r="K264" s="0" t="str">
        <f aca="false">"1742"</f>
        <v>1742</v>
      </c>
      <c r="N264" s="0" t="str">
        <f aca="false">"1742"</f>
        <v>1742</v>
      </c>
      <c r="S264" s="0" t="s">
        <v>1697</v>
      </c>
      <c r="U264" s="0" t="s">
        <v>120</v>
      </c>
      <c r="V264" s="1" t="s">
        <v>1698</v>
      </c>
      <c r="W264" s="0" t="s">
        <v>817</v>
      </c>
      <c r="Y264" s="0" t="s">
        <v>1699</v>
      </c>
      <c r="AD264" s="1" t="s">
        <v>1700</v>
      </c>
      <c r="BL264" s="0" t="s">
        <v>122</v>
      </c>
      <c r="BP264" s="0" t="s">
        <v>1701</v>
      </c>
      <c r="BT264" s="0" t="s">
        <v>1702</v>
      </c>
    </row>
    <row r="265" customFormat="false" ht="171.25" hidden="false" customHeight="false" outlineLevel="0" collapsed="false">
      <c r="A265" s="0" t="s">
        <v>116</v>
      </c>
      <c r="B265" s="0" t="s">
        <v>1703</v>
      </c>
      <c r="I265" s="0" t="s">
        <v>253</v>
      </c>
      <c r="K265" s="0" t="str">
        <f aca="false">"1743"</f>
        <v>1743</v>
      </c>
      <c r="N265" s="0" t="str">
        <f aca="false">"1743"</f>
        <v>1743</v>
      </c>
      <c r="S265" s="0" t="s">
        <v>1704</v>
      </c>
      <c r="V265" s="1" t="s">
        <v>1705</v>
      </c>
      <c r="W265" s="1" t="s">
        <v>1706</v>
      </c>
      <c r="Y265" s="0" t="s">
        <v>1707</v>
      </c>
      <c r="AA265" s="1" t="s">
        <v>1708</v>
      </c>
      <c r="BL265" s="0" t="s">
        <v>122</v>
      </c>
      <c r="BP265" s="0" t="s">
        <v>1709</v>
      </c>
      <c r="BT265" s="0" t="s">
        <v>1710</v>
      </c>
    </row>
    <row r="266" customFormat="false" ht="75.6" hidden="false" customHeight="false" outlineLevel="0" collapsed="false">
      <c r="A266" s="0" t="s">
        <v>133</v>
      </c>
      <c r="B266" s="0" t="s">
        <v>1711</v>
      </c>
      <c r="I266" s="0" t="s">
        <v>577</v>
      </c>
      <c r="N266" s="0" t="str">
        <f aca="false">"1653"</f>
        <v>1653</v>
      </c>
      <c r="O266" s="0" t="s">
        <v>1712</v>
      </c>
      <c r="Q266" s="0" t="s">
        <v>1187</v>
      </c>
      <c r="R266" s="0" t="s">
        <v>145</v>
      </c>
      <c r="S266" s="0" t="s">
        <v>1713</v>
      </c>
      <c r="V266" s="1" t="s">
        <v>1714</v>
      </c>
      <c r="Y266" s="0" t="s">
        <v>174</v>
      </c>
      <c r="Z266" s="0" t="s">
        <v>577</v>
      </c>
      <c r="AA266" s="0" t="s">
        <v>577</v>
      </c>
      <c r="BT266" s="1" t="s">
        <v>1715</v>
      </c>
    </row>
    <row r="267" customFormat="false" ht="75.6" hidden="false" customHeight="false" outlineLevel="0" collapsed="false">
      <c r="A267" s="0" t="s">
        <v>133</v>
      </c>
      <c r="B267" s="0" t="s">
        <v>1716</v>
      </c>
      <c r="I267" s="0" t="s">
        <v>577</v>
      </c>
      <c r="N267" s="0" t="str">
        <f aca="false">"1653"</f>
        <v>1653</v>
      </c>
      <c r="O267" s="0" t="s">
        <v>1712</v>
      </c>
      <c r="Q267" s="0" t="s">
        <v>1187</v>
      </c>
      <c r="R267" s="0" t="s">
        <v>145</v>
      </c>
      <c r="S267" s="0" t="s">
        <v>1713</v>
      </c>
      <c r="V267" s="1" t="s">
        <v>1717</v>
      </c>
      <c r="Y267" s="0" t="s">
        <v>174</v>
      </c>
      <c r="Z267" s="0" t="s">
        <v>577</v>
      </c>
      <c r="BT267" s="1" t="s">
        <v>1715</v>
      </c>
    </row>
    <row r="268" customFormat="false" ht="22.5" hidden="false" customHeight="false" outlineLevel="0" collapsed="false">
      <c r="A268" s="0" t="s">
        <v>133</v>
      </c>
      <c r="B268" s="0" t="s">
        <v>1718</v>
      </c>
      <c r="I268" s="0" t="s">
        <v>212</v>
      </c>
      <c r="N268" s="0" t="str">
        <f aca="false">"1630"</f>
        <v>1630</v>
      </c>
      <c r="Q268" s="0" t="s">
        <v>1187</v>
      </c>
      <c r="R268" s="0" t="s">
        <v>145</v>
      </c>
      <c r="S268" s="0" t="s">
        <v>1719</v>
      </c>
      <c r="V268" s="0" t="s">
        <v>1720</v>
      </c>
      <c r="W268" s="0" t="s">
        <v>871</v>
      </c>
      <c r="Y268" s="0" t="s">
        <v>870</v>
      </c>
      <c r="AD268" s="1" t="s">
        <v>1721</v>
      </c>
      <c r="BT268" s="1" t="s">
        <v>1722</v>
      </c>
    </row>
    <row r="269" customFormat="false" ht="43.75" hidden="false" customHeight="false" outlineLevel="0" collapsed="false">
      <c r="A269" s="0" t="s">
        <v>133</v>
      </c>
      <c r="B269" s="0" t="s">
        <v>1718</v>
      </c>
      <c r="I269" s="0" t="s">
        <v>212</v>
      </c>
      <c r="N269" s="0" t="str">
        <f aca="false">"1630"</f>
        <v>1630</v>
      </c>
      <c r="Q269" s="0" t="s">
        <v>1187</v>
      </c>
      <c r="R269" s="0" t="s">
        <v>145</v>
      </c>
      <c r="S269" s="0" t="s">
        <v>1723</v>
      </c>
      <c r="V269" s="1" t="s">
        <v>1724</v>
      </c>
      <c r="Z269" s="1" t="s">
        <v>1725</v>
      </c>
      <c r="AE269" s="0" t="s">
        <v>1726</v>
      </c>
      <c r="BT269" s="1" t="s">
        <v>1727</v>
      </c>
    </row>
    <row r="270" customFormat="false" ht="160.6" hidden="false" customHeight="false" outlineLevel="0" collapsed="false">
      <c r="A270" s="0" t="s">
        <v>133</v>
      </c>
      <c r="B270" s="0" t="s">
        <v>1728</v>
      </c>
      <c r="N270" s="0" t="str">
        <f aca="false">"1630"</f>
        <v>1630</v>
      </c>
      <c r="P270" s="0" t="s">
        <v>1729</v>
      </c>
      <c r="V270" s="1" t="s">
        <v>1730</v>
      </c>
      <c r="Y270" s="0" t="s">
        <v>1731</v>
      </c>
      <c r="Z270" s="0" t="s">
        <v>643</v>
      </c>
      <c r="AD270" s="0" t="s">
        <v>1732</v>
      </c>
      <c r="AE270" s="0" t="s">
        <v>175</v>
      </c>
    </row>
    <row r="271" customFormat="false" ht="43.75" hidden="false" customHeight="false" outlineLevel="0" collapsed="false">
      <c r="A271" s="0" t="s">
        <v>133</v>
      </c>
      <c r="B271" s="0" t="s">
        <v>1733</v>
      </c>
      <c r="N271" s="0" t="str">
        <f aca="false">"1730"</f>
        <v>1730</v>
      </c>
      <c r="Q271" s="0" t="s">
        <v>412</v>
      </c>
      <c r="R271" s="0" t="s">
        <v>145</v>
      </c>
      <c r="S271" s="0" t="s">
        <v>1734</v>
      </c>
      <c r="V271" s="1" t="s">
        <v>1735</v>
      </c>
      <c r="Y271" s="0" t="s">
        <v>429</v>
      </c>
      <c r="AD271" s="0" t="s">
        <v>1736</v>
      </c>
      <c r="AE271" s="0" t="s">
        <v>1726</v>
      </c>
      <c r="BT271" s="1" t="s">
        <v>1737</v>
      </c>
    </row>
    <row r="272" customFormat="false" ht="75.6" hidden="false" customHeight="false" outlineLevel="0" collapsed="false">
      <c r="A272" s="0" t="s">
        <v>116</v>
      </c>
      <c r="B272" s="0" t="s">
        <v>1738</v>
      </c>
      <c r="N272" s="0" t="str">
        <f aca="false">"1635"</f>
        <v>1635</v>
      </c>
      <c r="P272" s="1" t="s">
        <v>1739</v>
      </c>
      <c r="S272" s="0" t="s">
        <v>1740</v>
      </c>
      <c r="U272" s="0" t="s">
        <v>87</v>
      </c>
      <c r="V272" s="1" t="s">
        <v>1741</v>
      </c>
      <c r="Y272" s="0" t="s">
        <v>1553</v>
      </c>
      <c r="AE272" s="0" t="s">
        <v>175</v>
      </c>
      <c r="BT272" s="1" t="s">
        <v>1742</v>
      </c>
    </row>
    <row r="273" customFormat="false" ht="107.5" hidden="false" customHeight="false" outlineLevel="0" collapsed="false">
      <c r="A273" s="0" t="s">
        <v>133</v>
      </c>
      <c r="B273" s="0" t="s">
        <v>1738</v>
      </c>
      <c r="N273" s="0" t="str">
        <f aca="false">"1635"</f>
        <v>1635</v>
      </c>
      <c r="Q273" s="0" t="s">
        <v>1187</v>
      </c>
      <c r="R273" s="0" t="s">
        <v>145</v>
      </c>
      <c r="S273" s="0" t="s">
        <v>1740</v>
      </c>
      <c r="V273" s="1" t="s">
        <v>1743</v>
      </c>
      <c r="Y273" s="0" t="s">
        <v>1553</v>
      </c>
      <c r="BT273" s="1" t="s">
        <v>1742</v>
      </c>
    </row>
    <row r="274" customFormat="false" ht="54.35" hidden="false" customHeight="false" outlineLevel="0" collapsed="false">
      <c r="A274" s="0" t="s">
        <v>116</v>
      </c>
      <c r="B274" s="0" t="s">
        <v>1744</v>
      </c>
      <c r="K274" s="0" t="str">
        <f aca="false">"1721"</f>
        <v>1721</v>
      </c>
      <c r="N274" s="0" t="str">
        <f aca="false">"1721"</f>
        <v>1721</v>
      </c>
      <c r="P274" s="0" t="s">
        <v>1279</v>
      </c>
      <c r="Q274" s="0" t="s">
        <v>1745</v>
      </c>
      <c r="R274" s="0" t="s">
        <v>73</v>
      </c>
      <c r="S274" s="0" t="s">
        <v>1746</v>
      </c>
      <c r="U274" s="0" t="s">
        <v>120</v>
      </c>
      <c r="V274" s="1" t="s">
        <v>1747</v>
      </c>
      <c r="W274" s="1" t="s">
        <v>1748</v>
      </c>
      <c r="Y274" s="0" t="s">
        <v>1749</v>
      </c>
      <c r="AA274" s="1" t="s">
        <v>1750</v>
      </c>
      <c r="AD274" s="0" t="s">
        <v>1751</v>
      </c>
      <c r="BL274" s="0" t="s">
        <v>122</v>
      </c>
      <c r="BO274" s="0" t="s">
        <v>1752</v>
      </c>
    </row>
    <row r="275" customFormat="false" ht="54.35" hidden="false" customHeight="false" outlineLevel="0" collapsed="false">
      <c r="A275" s="0" t="s">
        <v>116</v>
      </c>
      <c r="B275" s="0" t="s">
        <v>1753</v>
      </c>
      <c r="I275" s="0" t="s">
        <v>416</v>
      </c>
      <c r="K275" s="0" t="str">
        <f aca="false">"1746"</f>
        <v>1746</v>
      </c>
      <c r="N275" s="0" t="str">
        <f aca="false">"1746"</f>
        <v>1746</v>
      </c>
      <c r="P275" s="0" t="s">
        <v>401</v>
      </c>
      <c r="Q275" s="0" t="s">
        <v>1754</v>
      </c>
      <c r="R275" s="0" t="s">
        <v>73</v>
      </c>
      <c r="S275" s="0" t="s">
        <v>1755</v>
      </c>
      <c r="U275" s="0" t="s">
        <v>120</v>
      </c>
      <c r="V275" s="1" t="s">
        <v>1756</v>
      </c>
      <c r="W275" s="0" t="s">
        <v>817</v>
      </c>
      <c r="Y275" s="0" t="s">
        <v>1757</v>
      </c>
      <c r="BL275" s="0" t="s">
        <v>504</v>
      </c>
      <c r="BP275" s="0" t="s">
        <v>1758</v>
      </c>
      <c r="BS275" s="0" t="s">
        <v>1759</v>
      </c>
    </row>
    <row r="276" customFormat="false" ht="22.5" hidden="false" customHeight="false" outlineLevel="0" collapsed="false">
      <c r="A276" s="0" t="s">
        <v>116</v>
      </c>
      <c r="B276" s="0" t="s">
        <v>1760</v>
      </c>
      <c r="S276" s="0" t="s">
        <v>1740</v>
      </c>
      <c r="V276" s="0" t="s">
        <v>231</v>
      </c>
      <c r="AD276" s="0" t="s">
        <v>1761</v>
      </c>
      <c r="AE276" s="0" t="s">
        <v>175</v>
      </c>
      <c r="BT276" s="1" t="s">
        <v>1742</v>
      </c>
    </row>
    <row r="277" customFormat="false" ht="128.75" hidden="false" customHeight="false" outlineLevel="0" collapsed="false">
      <c r="A277" s="0" t="s">
        <v>116</v>
      </c>
      <c r="B277" s="0" t="s">
        <v>1762</v>
      </c>
      <c r="K277" s="0" t="str">
        <f aca="false">"1746"</f>
        <v>1746</v>
      </c>
      <c r="N277" s="0" t="str">
        <f aca="false">"1746"</f>
        <v>1746</v>
      </c>
      <c r="Q277" s="0" t="s">
        <v>1763</v>
      </c>
      <c r="R277" s="0" t="s">
        <v>73</v>
      </c>
      <c r="S277" s="0" t="s">
        <v>1764</v>
      </c>
      <c r="U277" s="0" t="s">
        <v>120</v>
      </c>
      <c r="V277" s="1" t="s">
        <v>1765</v>
      </c>
      <c r="W277" s="1" t="s">
        <v>1766</v>
      </c>
      <c r="Y277" s="0" t="s">
        <v>1757</v>
      </c>
      <c r="AA277" s="1" t="s">
        <v>1767</v>
      </c>
      <c r="BL277" s="0" t="s">
        <v>314</v>
      </c>
      <c r="BP277" s="0" t="s">
        <v>1768</v>
      </c>
      <c r="BT277" s="0" t="s">
        <v>1769</v>
      </c>
    </row>
    <row r="278" customFormat="false" ht="33.1" hidden="false" customHeight="false" outlineLevel="0" collapsed="false">
      <c r="A278" s="0" t="s">
        <v>133</v>
      </c>
      <c r="B278" s="0" t="s">
        <v>1770</v>
      </c>
      <c r="J278" s="0" t="s">
        <v>1771</v>
      </c>
      <c r="N278" s="0" t="str">
        <f aca="false">"1779"</f>
        <v>1779</v>
      </c>
      <c r="S278" s="0" t="s">
        <v>1772</v>
      </c>
      <c r="V278" s="1" t="s">
        <v>1773</v>
      </c>
      <c r="Y278" s="0" t="s">
        <v>1774</v>
      </c>
      <c r="Z278" s="0" t="s">
        <v>1681</v>
      </c>
      <c r="AE278" s="0" t="s">
        <v>175</v>
      </c>
      <c r="BT278" s="1" t="s">
        <v>1775</v>
      </c>
    </row>
    <row r="279" customFormat="false" ht="22.5" hidden="false" customHeight="false" outlineLevel="0" collapsed="false">
      <c r="A279" s="0" t="s">
        <v>133</v>
      </c>
      <c r="B279" s="0" t="s">
        <v>1776</v>
      </c>
      <c r="N279" s="0" t="str">
        <f aca="false">"1645"</f>
        <v>1645</v>
      </c>
      <c r="Q279" s="1" t="s">
        <v>1777</v>
      </c>
      <c r="R279" s="1" t="s">
        <v>1778</v>
      </c>
      <c r="S279" s="0" t="s">
        <v>1779</v>
      </c>
      <c r="V279" s="0" t="s">
        <v>1780</v>
      </c>
      <c r="Y279" s="0" t="s">
        <v>174</v>
      </c>
      <c r="AD279" s="1" t="s">
        <v>1781</v>
      </c>
      <c r="AE279" s="0" t="s">
        <v>175</v>
      </c>
      <c r="BT279" s="0" t="s">
        <v>1782</v>
      </c>
    </row>
    <row r="280" customFormat="false" ht="266.25" hidden="false" customHeight="false" outlineLevel="0" collapsed="false">
      <c r="A280" s="0" t="s">
        <v>116</v>
      </c>
      <c r="B280" s="0" t="s">
        <v>1783</v>
      </c>
      <c r="I280" s="0" t="s">
        <v>1784</v>
      </c>
      <c r="K280" s="0" t="str">
        <f aca="false">"1746"</f>
        <v>1746</v>
      </c>
      <c r="N280" s="0" t="str">
        <f aca="false">"1746"</f>
        <v>1746</v>
      </c>
      <c r="Q280" s="0" t="s">
        <v>1785</v>
      </c>
      <c r="R280" s="0" t="s">
        <v>73</v>
      </c>
      <c r="S280" s="0" t="s">
        <v>1786</v>
      </c>
      <c r="U280" s="0" t="s">
        <v>120</v>
      </c>
      <c r="V280" s="1" t="s">
        <v>1787</v>
      </c>
      <c r="W280" s="1" t="s">
        <v>1788</v>
      </c>
      <c r="Y280" s="0" t="s">
        <v>1757</v>
      </c>
      <c r="AA280" s="1" t="s">
        <v>1789</v>
      </c>
      <c r="BL280" s="0" t="s">
        <v>122</v>
      </c>
      <c r="BP280" s="0" t="s">
        <v>1790</v>
      </c>
      <c r="BS280" s="0" t="s">
        <v>1791</v>
      </c>
      <c r="BT280" s="1" t="s">
        <v>1792</v>
      </c>
    </row>
    <row r="281" customFormat="false" ht="54.35" hidden="false" customHeight="false" outlineLevel="0" collapsed="false">
      <c r="A281" s="0" t="s">
        <v>116</v>
      </c>
      <c r="B281" s="0" t="s">
        <v>1793</v>
      </c>
      <c r="K281" s="0" t="str">
        <f aca="false">"1746"</f>
        <v>1746</v>
      </c>
      <c r="N281" s="0" t="str">
        <f aca="false">"1746"</f>
        <v>1746</v>
      </c>
      <c r="Q281" s="0" t="s">
        <v>1794</v>
      </c>
      <c r="R281" s="0" t="s">
        <v>73</v>
      </c>
      <c r="S281" s="0" t="s">
        <v>1795</v>
      </c>
      <c r="U281" s="0" t="s">
        <v>120</v>
      </c>
      <c r="V281" s="1" t="s">
        <v>1796</v>
      </c>
      <c r="W281" s="1" t="s">
        <v>1797</v>
      </c>
      <c r="Y281" s="0" t="s">
        <v>1757</v>
      </c>
      <c r="AA281" s="1" t="s">
        <v>1798</v>
      </c>
      <c r="BL281" s="0" t="s">
        <v>122</v>
      </c>
      <c r="BP281" s="0" t="s">
        <v>1799</v>
      </c>
      <c r="BS281" s="0" t="s">
        <v>1800</v>
      </c>
    </row>
    <row r="282" customFormat="false" ht="54.35" hidden="false" customHeight="false" outlineLevel="0" collapsed="false">
      <c r="A282" s="0" t="s">
        <v>116</v>
      </c>
      <c r="B282" s="0" t="s">
        <v>1801</v>
      </c>
      <c r="K282" s="0" t="str">
        <f aca="false">"1746"</f>
        <v>1746</v>
      </c>
      <c r="N282" s="0" t="str">
        <f aca="false">"1746"</f>
        <v>1746</v>
      </c>
      <c r="S282" s="0" t="s">
        <v>1802</v>
      </c>
      <c r="U282" s="0" t="s">
        <v>120</v>
      </c>
      <c r="V282" s="1" t="s">
        <v>1803</v>
      </c>
      <c r="W282" s="1" t="s">
        <v>1168</v>
      </c>
      <c r="Y282" s="0" t="s">
        <v>1757</v>
      </c>
      <c r="AA282" s="1" t="s">
        <v>1804</v>
      </c>
      <c r="AE282" s="0" t="s">
        <v>1805</v>
      </c>
      <c r="BL282" s="0" t="s">
        <v>122</v>
      </c>
      <c r="BP282" s="0" t="s">
        <v>1806</v>
      </c>
      <c r="BT282" s="0" t="s">
        <v>1807</v>
      </c>
    </row>
    <row r="283" customFormat="false" ht="192.5" hidden="false" customHeight="false" outlineLevel="0" collapsed="false">
      <c r="A283" s="0" t="s">
        <v>116</v>
      </c>
      <c r="B283" s="0" t="s">
        <v>1808</v>
      </c>
      <c r="I283" s="0" t="s">
        <v>1278</v>
      </c>
      <c r="K283" s="0" t="str">
        <f aca="false">"1746"</f>
        <v>1746</v>
      </c>
      <c r="N283" s="0" t="str">
        <f aca="false">"1746"</f>
        <v>1746</v>
      </c>
      <c r="S283" s="0" t="s">
        <v>1809</v>
      </c>
      <c r="U283" s="0" t="s">
        <v>120</v>
      </c>
      <c r="V283" s="1" t="s">
        <v>1810</v>
      </c>
      <c r="W283" s="1" t="s">
        <v>1811</v>
      </c>
      <c r="Y283" s="0" t="s">
        <v>1757</v>
      </c>
      <c r="AA283" s="1" t="s">
        <v>1812</v>
      </c>
      <c r="BL283" s="0" t="s">
        <v>122</v>
      </c>
      <c r="BP283" s="0" t="s">
        <v>1813</v>
      </c>
      <c r="BT283" s="0" t="s">
        <v>1814</v>
      </c>
    </row>
    <row r="284" customFormat="false" ht="96.85" hidden="false" customHeight="false" outlineLevel="0" collapsed="false">
      <c r="A284" s="0" t="s">
        <v>116</v>
      </c>
      <c r="B284" s="0" t="s">
        <v>1815</v>
      </c>
      <c r="C284" s="0" t="s">
        <v>1816</v>
      </c>
      <c r="D284" s="0" t="s">
        <v>817</v>
      </c>
      <c r="I284" s="0" t="s">
        <v>1817</v>
      </c>
      <c r="K284" s="0" t="str">
        <f aca="false">"1746"</f>
        <v>1746</v>
      </c>
      <c r="N284" s="0" t="str">
        <f aca="false">"1746"</f>
        <v>1746</v>
      </c>
      <c r="Q284" s="0" t="s">
        <v>1816</v>
      </c>
      <c r="R284" s="0" t="s">
        <v>73</v>
      </c>
      <c r="S284" s="0" t="s">
        <v>1818</v>
      </c>
      <c r="U284" s="0" t="s">
        <v>120</v>
      </c>
      <c r="V284" s="1" t="s">
        <v>1819</v>
      </c>
      <c r="W284" s="0" t="s">
        <v>817</v>
      </c>
      <c r="Y284" s="0" t="s">
        <v>1820</v>
      </c>
      <c r="AA284" s="1" t="s">
        <v>1821</v>
      </c>
      <c r="BL284" s="0" t="s">
        <v>122</v>
      </c>
      <c r="BP284" s="0" t="s">
        <v>1822</v>
      </c>
      <c r="BT284" s="0" t="s">
        <v>1823</v>
      </c>
    </row>
    <row r="285" customFormat="false" ht="86.25" hidden="false" customHeight="false" outlineLevel="0" collapsed="false">
      <c r="A285" s="0" t="s">
        <v>116</v>
      </c>
      <c r="B285" s="0" t="s">
        <v>1824</v>
      </c>
      <c r="I285" s="0" t="s">
        <v>1825</v>
      </c>
      <c r="K285" s="0" t="str">
        <f aca="false">"1746"</f>
        <v>1746</v>
      </c>
      <c r="N285" s="0" t="str">
        <f aca="false">"1746"</f>
        <v>1746</v>
      </c>
      <c r="Q285" s="0" t="s">
        <v>1826</v>
      </c>
      <c r="R285" s="0" t="s">
        <v>73</v>
      </c>
      <c r="S285" s="0" t="s">
        <v>1827</v>
      </c>
      <c r="U285" s="0" t="s">
        <v>120</v>
      </c>
      <c r="V285" s="1" t="s">
        <v>1828</v>
      </c>
      <c r="Y285" s="0" t="s">
        <v>1829</v>
      </c>
      <c r="AA285" s="0" t="s">
        <v>643</v>
      </c>
      <c r="BL285" s="0" t="s">
        <v>122</v>
      </c>
      <c r="BP285" s="0" t="s">
        <v>1830</v>
      </c>
      <c r="BT285" s="0" t="s">
        <v>1831</v>
      </c>
    </row>
    <row r="286" customFormat="false" ht="139.35" hidden="false" customHeight="false" outlineLevel="0" collapsed="false">
      <c r="A286" s="0" t="s">
        <v>116</v>
      </c>
      <c r="B286" s="0" t="s">
        <v>1832</v>
      </c>
      <c r="I286" s="0" t="s">
        <v>1825</v>
      </c>
      <c r="Q286" s="0" t="s">
        <v>1833</v>
      </c>
      <c r="R286" s="0" t="s">
        <v>73</v>
      </c>
      <c r="S286" s="0" t="s">
        <v>1834</v>
      </c>
      <c r="U286" s="0" t="s">
        <v>120</v>
      </c>
      <c r="V286" s="1" t="s">
        <v>1835</v>
      </c>
      <c r="W286" s="1" t="s">
        <v>1836</v>
      </c>
      <c r="Y286" s="0" t="s">
        <v>1757</v>
      </c>
      <c r="AA286" s="1" t="s">
        <v>1837</v>
      </c>
      <c r="BL286" s="0" t="s">
        <v>314</v>
      </c>
      <c r="BP286" s="0" t="s">
        <v>1838</v>
      </c>
      <c r="BS286" s="0" t="s">
        <v>1839</v>
      </c>
      <c r="BT286" s="1" t="s">
        <v>1840</v>
      </c>
    </row>
    <row r="287" customFormat="false" ht="150" hidden="false" customHeight="false" outlineLevel="0" collapsed="false">
      <c r="A287" s="0" t="s">
        <v>116</v>
      </c>
      <c r="B287" s="0" t="s">
        <v>1841</v>
      </c>
      <c r="I287" s="0" t="s">
        <v>1278</v>
      </c>
      <c r="K287" s="0" t="str">
        <f aca="false">"1748"</f>
        <v>1748</v>
      </c>
      <c r="N287" s="0" t="str">
        <f aca="false">"1748"</f>
        <v>1748</v>
      </c>
      <c r="Q287" s="0" t="s">
        <v>1842</v>
      </c>
      <c r="R287" s="0" t="s">
        <v>73</v>
      </c>
      <c r="S287" s="0" t="s">
        <v>1843</v>
      </c>
      <c r="U287" s="0" t="s">
        <v>120</v>
      </c>
      <c r="V287" s="1" t="s">
        <v>1844</v>
      </c>
      <c r="W287" s="0" t="s">
        <v>817</v>
      </c>
      <c r="Y287" s="0" t="s">
        <v>1845</v>
      </c>
      <c r="AD287" s="1" t="s">
        <v>1846</v>
      </c>
      <c r="BL287" s="0" t="s">
        <v>314</v>
      </c>
      <c r="BP287" s="0" t="s">
        <v>1847</v>
      </c>
      <c r="BR287" s="0" t="s">
        <v>1848</v>
      </c>
      <c r="BT287" s="1" t="s">
        <v>1849</v>
      </c>
    </row>
    <row r="288" customFormat="false" ht="118.1" hidden="false" customHeight="false" outlineLevel="0" collapsed="false">
      <c r="A288" s="0" t="s">
        <v>116</v>
      </c>
      <c r="B288" s="0" t="s">
        <v>1850</v>
      </c>
      <c r="I288" s="0" t="s">
        <v>1851</v>
      </c>
      <c r="K288" s="0" t="str">
        <f aca="false">"1755"</f>
        <v>1755</v>
      </c>
      <c r="N288" s="0" t="str">
        <f aca="false">"1755"</f>
        <v>1755</v>
      </c>
      <c r="Q288" s="1" t="s">
        <v>1852</v>
      </c>
      <c r="R288" s="1" t="s">
        <v>1853</v>
      </c>
      <c r="S288" s="0" t="s">
        <v>1854</v>
      </c>
      <c r="U288" s="0" t="s">
        <v>120</v>
      </c>
      <c r="V288" s="1" t="s">
        <v>1855</v>
      </c>
      <c r="W288" s="1" t="s">
        <v>1856</v>
      </c>
      <c r="Y288" s="0" t="s">
        <v>1857</v>
      </c>
      <c r="AA288" s="0" t="s">
        <v>1284</v>
      </c>
      <c r="AE288" s="0" t="s">
        <v>353</v>
      </c>
      <c r="BL288" s="0" t="s">
        <v>314</v>
      </c>
      <c r="BO288" s="0" t="s">
        <v>1858</v>
      </c>
      <c r="BT288" s="0" t="s">
        <v>1859</v>
      </c>
    </row>
    <row r="289" customFormat="false" ht="107.5" hidden="false" customHeight="false" outlineLevel="0" collapsed="false">
      <c r="B289" s="0" t="s">
        <v>1860</v>
      </c>
      <c r="I289" s="0" t="s">
        <v>195</v>
      </c>
      <c r="N289" s="0" t="str">
        <f aca="false">"1706"</f>
        <v>1706</v>
      </c>
      <c r="Q289" s="1" t="s">
        <v>1861</v>
      </c>
      <c r="R289" s="1" t="s">
        <v>1862</v>
      </c>
      <c r="S289" s="0" t="s">
        <v>1863</v>
      </c>
      <c r="U289" s="0" t="s">
        <v>75</v>
      </c>
      <c r="V289" s="1" t="s">
        <v>1864</v>
      </c>
      <c r="Y289" s="0" t="s">
        <v>241</v>
      </c>
      <c r="AA289" s="1" t="s">
        <v>1865</v>
      </c>
      <c r="AS289" s="0" t="str">
        <f aca="false">"4"</f>
        <v>4</v>
      </c>
      <c r="BA289" s="1" t="s">
        <v>1866</v>
      </c>
      <c r="BF289" s="0" t="s">
        <v>195</v>
      </c>
      <c r="BG289" s="0" t="str">
        <f aca="false">"17.11.1706"</f>
        <v>17.11.1706</v>
      </c>
      <c r="BH289" s="0" t="s">
        <v>1867</v>
      </c>
    </row>
    <row r="290" customFormat="false" ht="96.85" hidden="false" customHeight="false" outlineLevel="0" collapsed="false">
      <c r="A290" s="0" t="s">
        <v>116</v>
      </c>
      <c r="B290" s="0" t="s">
        <v>1868</v>
      </c>
      <c r="K290" s="0" t="str">
        <f aca="false">"1760"</f>
        <v>1760</v>
      </c>
      <c r="N290" s="0" t="str">
        <f aca="false">"1760"</f>
        <v>1760</v>
      </c>
      <c r="S290" s="0" t="s">
        <v>1869</v>
      </c>
      <c r="U290" s="0" t="s">
        <v>120</v>
      </c>
      <c r="V290" s="1" t="s">
        <v>1870</v>
      </c>
      <c r="Y290" s="0" t="s">
        <v>1618</v>
      </c>
      <c r="BL290" s="0" t="s">
        <v>504</v>
      </c>
    </row>
    <row r="291" customFormat="false" ht="43.75" hidden="false" customHeight="false" outlineLevel="0" collapsed="false">
      <c r="A291" s="0" t="s">
        <v>116</v>
      </c>
      <c r="B291" s="0" t="s">
        <v>1871</v>
      </c>
      <c r="K291" s="0" t="str">
        <f aca="false">"1760"</f>
        <v>1760</v>
      </c>
      <c r="N291" s="0" t="str">
        <f aca="false">"1760"</f>
        <v>1760</v>
      </c>
      <c r="Q291" s="0" t="s">
        <v>1872</v>
      </c>
      <c r="R291" s="0" t="s">
        <v>73</v>
      </c>
      <c r="S291" s="0" t="s">
        <v>1873</v>
      </c>
      <c r="U291" s="0" t="s">
        <v>120</v>
      </c>
      <c r="V291" s="1" t="s">
        <v>1874</v>
      </c>
      <c r="Y291" s="0" t="s">
        <v>1618</v>
      </c>
      <c r="BL291" s="0" t="s">
        <v>314</v>
      </c>
      <c r="BT291" s="1" t="s">
        <v>1875</v>
      </c>
    </row>
    <row r="292" customFormat="false" ht="43.75" hidden="false" customHeight="false" outlineLevel="0" collapsed="false">
      <c r="A292" s="0" t="s">
        <v>116</v>
      </c>
      <c r="B292" s="0" t="s">
        <v>1876</v>
      </c>
      <c r="K292" s="0" t="str">
        <f aca="false">"1760"</f>
        <v>1760</v>
      </c>
      <c r="N292" s="0" t="str">
        <f aca="false">"1760"</f>
        <v>1760</v>
      </c>
      <c r="P292" s="0" t="s">
        <v>1877</v>
      </c>
      <c r="Q292" s="0" t="s">
        <v>1878</v>
      </c>
      <c r="R292" s="0" t="s">
        <v>73</v>
      </c>
      <c r="S292" s="0" t="s">
        <v>1879</v>
      </c>
      <c r="U292" s="0" t="s">
        <v>120</v>
      </c>
      <c r="V292" s="1" t="s">
        <v>1880</v>
      </c>
      <c r="W292" s="1" t="s">
        <v>1881</v>
      </c>
      <c r="Y292" s="0" t="s">
        <v>1618</v>
      </c>
      <c r="AA292" s="0" t="s">
        <v>643</v>
      </c>
      <c r="BL292" s="0" t="s">
        <v>314</v>
      </c>
      <c r="BS292" s="0" t="s">
        <v>1882</v>
      </c>
      <c r="BT292" s="0" t="s">
        <v>1883</v>
      </c>
    </row>
    <row r="293" customFormat="false" ht="54.35" hidden="false" customHeight="false" outlineLevel="0" collapsed="false">
      <c r="A293" s="0" t="s">
        <v>116</v>
      </c>
      <c r="B293" s="0" t="s">
        <v>1884</v>
      </c>
      <c r="K293" s="0" t="str">
        <f aca="false">"1762"</f>
        <v>1762</v>
      </c>
      <c r="N293" s="0" t="str">
        <f aca="false">"1762"</f>
        <v>1762</v>
      </c>
      <c r="Q293" s="0" t="s">
        <v>1885</v>
      </c>
      <c r="R293" s="0" t="s">
        <v>73</v>
      </c>
      <c r="S293" s="0" t="s">
        <v>1886</v>
      </c>
      <c r="T293" s="0" t="s">
        <v>439</v>
      </c>
      <c r="U293" s="0" t="s">
        <v>120</v>
      </c>
      <c r="V293" s="1" t="s">
        <v>1887</v>
      </c>
      <c r="W293" s="0" t="s">
        <v>817</v>
      </c>
      <c r="Y293" s="0" t="s">
        <v>1888</v>
      </c>
      <c r="AE293" s="0" t="s">
        <v>1404</v>
      </c>
      <c r="BO293" s="0" t="s">
        <v>1889</v>
      </c>
    </row>
    <row r="294" customFormat="false" ht="43.75" hidden="false" customHeight="false" outlineLevel="0" collapsed="false">
      <c r="A294" s="0" t="s">
        <v>116</v>
      </c>
      <c r="B294" s="0" t="s">
        <v>1890</v>
      </c>
      <c r="I294" s="0" t="s">
        <v>1891</v>
      </c>
      <c r="K294" s="0" t="str">
        <f aca="false">"08.1762"</f>
        <v>08.1762</v>
      </c>
      <c r="N294" s="0" t="str">
        <f aca="false">"08.1762"</f>
        <v>08.1762</v>
      </c>
      <c r="Q294" s="0" t="s">
        <v>835</v>
      </c>
      <c r="R294" s="0" t="s">
        <v>1892</v>
      </c>
      <c r="S294" s="0" t="s">
        <v>1893</v>
      </c>
      <c r="U294" s="0" t="s">
        <v>120</v>
      </c>
      <c r="V294" s="0" t="s">
        <v>231</v>
      </c>
      <c r="W294" s="1" t="s">
        <v>1462</v>
      </c>
      <c r="Y294" s="0" t="s">
        <v>1618</v>
      </c>
      <c r="AA294" s="1" t="s">
        <v>1894</v>
      </c>
      <c r="BL294" s="0" t="s">
        <v>122</v>
      </c>
      <c r="BP294" s="0" t="s">
        <v>1895</v>
      </c>
      <c r="BT294" s="1" t="s">
        <v>1896</v>
      </c>
    </row>
    <row r="295" customFormat="false" ht="181.85" hidden="false" customHeight="false" outlineLevel="0" collapsed="false">
      <c r="A295" s="0" t="s">
        <v>116</v>
      </c>
      <c r="B295" s="0" t="s">
        <v>1897</v>
      </c>
      <c r="K295" s="0" t="str">
        <f aca="false">"1762"</f>
        <v>1762</v>
      </c>
      <c r="N295" s="0" t="str">
        <f aca="false">"1762"</f>
        <v>1762</v>
      </c>
      <c r="S295" s="0" t="s">
        <v>1898</v>
      </c>
      <c r="U295" s="0" t="s">
        <v>120</v>
      </c>
      <c r="V295" s="1" t="s">
        <v>1899</v>
      </c>
      <c r="W295" s="1" t="s">
        <v>1900</v>
      </c>
      <c r="Y295" s="0" t="s">
        <v>1901</v>
      </c>
      <c r="AA295" s="1" t="s">
        <v>1902</v>
      </c>
      <c r="AD295" s="0" t="s">
        <v>1903</v>
      </c>
      <c r="AE295" s="0" t="s">
        <v>1404</v>
      </c>
      <c r="BL295" s="0" t="s">
        <v>314</v>
      </c>
      <c r="BO295" s="0" t="s">
        <v>1904</v>
      </c>
      <c r="BP295" s="0" t="s">
        <v>1905</v>
      </c>
      <c r="BQ295" s="0" t="s">
        <v>1906</v>
      </c>
      <c r="BS295" s="0" t="s">
        <v>1907</v>
      </c>
      <c r="BT295" s="0" t="s">
        <v>1908</v>
      </c>
    </row>
    <row r="296" customFormat="false" ht="128.75" hidden="false" customHeight="false" outlineLevel="0" collapsed="false">
      <c r="A296" s="0" t="s">
        <v>116</v>
      </c>
      <c r="B296" s="0" t="s">
        <v>1909</v>
      </c>
      <c r="I296" s="0" t="s">
        <v>1910</v>
      </c>
      <c r="K296" s="0" t="str">
        <f aca="false">"29.12.1762"</f>
        <v>29.12.1762</v>
      </c>
      <c r="N296" s="0" t="str">
        <f aca="false">"29.12.1762"</f>
        <v>29.12.1762</v>
      </c>
      <c r="Q296" s="0" t="s">
        <v>1911</v>
      </c>
      <c r="R296" s="0" t="s">
        <v>73</v>
      </c>
      <c r="S296" s="0" t="s">
        <v>1912</v>
      </c>
      <c r="U296" s="0" t="s">
        <v>120</v>
      </c>
      <c r="V296" s="1" t="s">
        <v>1913</v>
      </c>
      <c r="W296" s="1" t="s">
        <v>1914</v>
      </c>
      <c r="AA296" s="1" t="s">
        <v>1915</v>
      </c>
      <c r="AE296" s="0" t="s">
        <v>353</v>
      </c>
      <c r="BL296" s="0" t="s">
        <v>122</v>
      </c>
      <c r="BP296" s="0" t="s">
        <v>1916</v>
      </c>
      <c r="BR296" s="0" t="s">
        <v>1917</v>
      </c>
      <c r="BS296" s="0" t="s">
        <v>1918</v>
      </c>
      <c r="BT296" s="0" t="s">
        <v>1919</v>
      </c>
    </row>
    <row r="297" customFormat="false" ht="65" hidden="false" customHeight="false" outlineLevel="0" collapsed="false">
      <c r="C297" s="0" t="s">
        <v>1920</v>
      </c>
      <c r="D297" s="0" t="s">
        <v>1921</v>
      </c>
      <c r="H297" s="0" t="str">
        <f aca="false">"04.11.1711"</f>
        <v>04.11.1711</v>
      </c>
      <c r="I297" s="0" t="s">
        <v>195</v>
      </c>
      <c r="J297" s="0" t="s">
        <v>1921</v>
      </c>
      <c r="K297" s="0" t="str">
        <f aca="false">"1711"</f>
        <v>1711</v>
      </c>
      <c r="N297" s="0" t="str">
        <f aca="false">"1711"</f>
        <v>1711</v>
      </c>
      <c r="Q297" s="1" t="s">
        <v>1922</v>
      </c>
      <c r="R297" s="1" t="s">
        <v>1923</v>
      </c>
      <c r="S297" s="0" t="s">
        <v>1924</v>
      </c>
      <c r="U297" s="0" t="s">
        <v>75</v>
      </c>
      <c r="V297" s="1" t="s">
        <v>1925</v>
      </c>
      <c r="W297" s="1" t="s">
        <v>784</v>
      </c>
      <c r="Y297" s="0" t="s">
        <v>241</v>
      </c>
      <c r="BA297" s="1" t="s">
        <v>1926</v>
      </c>
      <c r="BF297" s="0" t="s">
        <v>195</v>
      </c>
      <c r="BG297" s="0" t="str">
        <f aca="false">"04.11.1711"</f>
        <v>04.11.1711</v>
      </c>
      <c r="BH297" s="0" t="s">
        <v>1927</v>
      </c>
      <c r="BL297" s="0" t="s">
        <v>1502</v>
      </c>
    </row>
    <row r="298" customFormat="false" ht="65" hidden="false" customHeight="false" outlineLevel="0" collapsed="false">
      <c r="A298" s="0" t="s">
        <v>82</v>
      </c>
      <c r="I298" s="0" t="s">
        <v>195</v>
      </c>
      <c r="K298" s="0" t="str">
        <f aca="false">"1711"</f>
        <v>1711</v>
      </c>
      <c r="N298" s="0" t="str">
        <f aca="false">"1711"</f>
        <v>1711</v>
      </c>
      <c r="Q298" s="0" t="s">
        <v>95</v>
      </c>
      <c r="R298" s="0" t="s">
        <v>85</v>
      </c>
      <c r="S298" s="0" t="s">
        <v>1928</v>
      </c>
      <c r="U298" s="0" t="s">
        <v>75</v>
      </c>
      <c r="V298" s="1" t="s">
        <v>1925</v>
      </c>
      <c r="W298" s="1" t="s">
        <v>784</v>
      </c>
      <c r="Y298" s="0" t="s">
        <v>241</v>
      </c>
      <c r="BF298" s="0" t="s">
        <v>195</v>
      </c>
      <c r="BG298" s="0" t="str">
        <f aca="false">"04.11.1711"</f>
        <v>04.11.1711</v>
      </c>
      <c r="BH298" s="0" t="s">
        <v>1927</v>
      </c>
      <c r="BL298" s="0" t="s">
        <v>1502</v>
      </c>
    </row>
    <row r="299" customFormat="false" ht="33.1" hidden="false" customHeight="false" outlineLevel="0" collapsed="false">
      <c r="A299" s="0" t="s">
        <v>116</v>
      </c>
      <c r="B299" s="0" t="s">
        <v>1929</v>
      </c>
      <c r="K299" s="0" t="str">
        <f aca="false">"24.05.1762"</f>
        <v>24.05.1762</v>
      </c>
      <c r="N299" s="0" t="str">
        <f aca="false">"24.05.1762"</f>
        <v>24.05.1762</v>
      </c>
      <c r="S299" s="0" t="s">
        <v>1930</v>
      </c>
      <c r="U299" s="0" t="s">
        <v>120</v>
      </c>
      <c r="V299" s="1" t="s">
        <v>1931</v>
      </c>
      <c r="W299" s="0" t="s">
        <v>817</v>
      </c>
      <c r="Y299" s="0" t="s">
        <v>1932</v>
      </c>
      <c r="AA299" s="0" t="s">
        <v>1681</v>
      </c>
      <c r="BL299" s="0" t="s">
        <v>314</v>
      </c>
      <c r="BP299" s="1" t="s">
        <v>1933</v>
      </c>
      <c r="BT299" s="0" t="s">
        <v>1934</v>
      </c>
    </row>
    <row r="300" customFormat="false" ht="139.35" hidden="false" customHeight="false" outlineLevel="0" collapsed="false">
      <c r="A300" s="0" t="s">
        <v>116</v>
      </c>
      <c r="B300" s="0" t="s">
        <v>1935</v>
      </c>
      <c r="I300" s="0" t="s">
        <v>1660</v>
      </c>
      <c r="K300" s="0" t="str">
        <f aca="false">"1763"</f>
        <v>1763</v>
      </c>
      <c r="N300" s="0" t="str">
        <f aca="false">"1763"</f>
        <v>1763</v>
      </c>
      <c r="S300" s="0" t="s">
        <v>1936</v>
      </c>
      <c r="U300" s="0" t="s">
        <v>120</v>
      </c>
      <c r="V300" s="1" t="s">
        <v>1937</v>
      </c>
      <c r="W300" s="1" t="s">
        <v>1938</v>
      </c>
      <c r="Y300" s="0" t="s">
        <v>421</v>
      </c>
      <c r="AA300" s="1" t="s">
        <v>1939</v>
      </c>
      <c r="BL300" s="0" t="s">
        <v>122</v>
      </c>
      <c r="BP300" s="0" t="s">
        <v>1940</v>
      </c>
      <c r="BT300" s="0" t="s">
        <v>1941</v>
      </c>
    </row>
    <row r="301" customFormat="false" ht="96.85" hidden="false" customHeight="false" outlineLevel="0" collapsed="false">
      <c r="A301" s="0" t="s">
        <v>116</v>
      </c>
      <c r="B301" s="0" t="s">
        <v>1942</v>
      </c>
      <c r="K301" s="0" t="str">
        <f aca="false">"1763"</f>
        <v>1763</v>
      </c>
      <c r="N301" s="0" t="str">
        <f aca="false">"1763"</f>
        <v>1763</v>
      </c>
      <c r="S301" s="0" t="s">
        <v>1943</v>
      </c>
      <c r="U301" s="0" t="s">
        <v>120</v>
      </c>
      <c r="V301" s="1" t="s">
        <v>1944</v>
      </c>
      <c r="Y301" s="0" t="s">
        <v>421</v>
      </c>
      <c r="AA301" s="1" t="s">
        <v>1945</v>
      </c>
      <c r="BL301" s="0" t="s">
        <v>122</v>
      </c>
      <c r="BP301" s="0" t="s">
        <v>1946</v>
      </c>
      <c r="BR301" s="0" t="s">
        <v>1947</v>
      </c>
    </row>
    <row r="302" customFormat="false" ht="128.75" hidden="false" customHeight="false" outlineLevel="0" collapsed="false">
      <c r="A302" s="0" t="s">
        <v>133</v>
      </c>
      <c r="B302" s="0" t="s">
        <v>1948</v>
      </c>
      <c r="K302" s="0" t="str">
        <f aca="false">"1621"</f>
        <v>1621</v>
      </c>
      <c r="L302" s="0" t="str">
        <f aca="false">"1625"</f>
        <v>1625</v>
      </c>
      <c r="Q302" s="0" t="s">
        <v>1949</v>
      </c>
      <c r="R302" s="0" t="s">
        <v>137</v>
      </c>
      <c r="S302" s="0" t="s">
        <v>1950</v>
      </c>
      <c r="V302" s="1" t="s">
        <v>1951</v>
      </c>
      <c r="W302" s="1" t="s">
        <v>1952</v>
      </c>
      <c r="Y302" s="0" t="s">
        <v>372</v>
      </c>
      <c r="BT302" s="0" t="s">
        <v>1953</v>
      </c>
    </row>
    <row r="303" customFormat="false" ht="33.1" hidden="false" customHeight="false" outlineLevel="0" collapsed="false">
      <c r="A303" s="0" t="s">
        <v>133</v>
      </c>
      <c r="B303" s="0" t="s">
        <v>1954</v>
      </c>
      <c r="I303" s="0" t="s">
        <v>135</v>
      </c>
      <c r="N303" s="0" t="str">
        <f aca="false">"1745"</f>
        <v>1745</v>
      </c>
      <c r="Q303" s="0" t="s">
        <v>412</v>
      </c>
      <c r="R303" s="0" t="s">
        <v>145</v>
      </c>
      <c r="S303" s="0" t="s">
        <v>1955</v>
      </c>
      <c r="W303" s="1" t="s">
        <v>1462</v>
      </c>
      <c r="Y303" s="0" t="s">
        <v>1757</v>
      </c>
      <c r="AE303" s="0" t="s">
        <v>423</v>
      </c>
      <c r="BT303" s="1" t="s">
        <v>1956</v>
      </c>
    </row>
    <row r="304" customFormat="false" ht="43.75" hidden="false" customHeight="false" outlineLevel="0" collapsed="false">
      <c r="A304" s="0" t="s">
        <v>133</v>
      </c>
      <c r="B304" s="0" t="s">
        <v>1957</v>
      </c>
      <c r="I304" s="0" t="s">
        <v>135</v>
      </c>
      <c r="N304" s="0" t="str">
        <f aca="false">"1745"</f>
        <v>1745</v>
      </c>
      <c r="Q304" s="0" t="s">
        <v>412</v>
      </c>
      <c r="R304" s="0" t="s">
        <v>145</v>
      </c>
      <c r="S304" s="0" t="s">
        <v>1955</v>
      </c>
      <c r="V304" s="1" t="s">
        <v>1958</v>
      </c>
      <c r="Y304" s="0" t="s">
        <v>1757</v>
      </c>
      <c r="AE304" s="0" t="s">
        <v>1045</v>
      </c>
      <c r="BT304" s="1" t="s">
        <v>1956</v>
      </c>
    </row>
    <row r="305" customFormat="false" ht="43.75" hidden="false" customHeight="false" outlineLevel="0" collapsed="false">
      <c r="A305" s="0" t="s">
        <v>133</v>
      </c>
      <c r="B305" s="0" t="s">
        <v>1959</v>
      </c>
      <c r="N305" s="0" t="str">
        <f aca="false">"1678"</f>
        <v>1678</v>
      </c>
      <c r="Q305" s="0" t="s">
        <v>1960</v>
      </c>
      <c r="R305" s="0" t="s">
        <v>1052</v>
      </c>
      <c r="S305" s="0" t="s">
        <v>1961</v>
      </c>
      <c r="V305" s="1" t="s">
        <v>1962</v>
      </c>
      <c r="Y305" s="0" t="s">
        <v>210</v>
      </c>
      <c r="Z305" s="0" t="s">
        <v>1963</v>
      </c>
      <c r="AA305" s="0" t="s">
        <v>1964</v>
      </c>
      <c r="BT305" s="1" t="s">
        <v>1965</v>
      </c>
    </row>
    <row r="306" customFormat="false" ht="75.6" hidden="false" customHeight="false" outlineLevel="0" collapsed="false">
      <c r="A306" s="0" t="s">
        <v>133</v>
      </c>
      <c r="B306" s="0" t="s">
        <v>1966</v>
      </c>
      <c r="N306" s="0" t="str">
        <f aca="false">"1678"</f>
        <v>1678</v>
      </c>
      <c r="Q306" s="0" t="s">
        <v>1960</v>
      </c>
      <c r="R306" s="0" t="s">
        <v>1052</v>
      </c>
      <c r="S306" s="0" t="s">
        <v>1961</v>
      </c>
      <c r="V306" s="1" t="s">
        <v>1967</v>
      </c>
      <c r="Y306" s="0" t="s">
        <v>210</v>
      </c>
      <c r="Z306" s="1" t="s">
        <v>1968</v>
      </c>
      <c r="BT306" s="1" t="s">
        <v>1965</v>
      </c>
    </row>
    <row r="307" customFormat="false" ht="22.5" hidden="false" customHeight="false" outlineLevel="0" collapsed="false">
      <c r="A307" s="0" t="s">
        <v>133</v>
      </c>
      <c r="B307" s="0" t="s">
        <v>1969</v>
      </c>
      <c r="N307" s="0" t="str">
        <f aca="false">"1779"</f>
        <v>1779</v>
      </c>
      <c r="Q307" s="0" t="s">
        <v>1970</v>
      </c>
      <c r="R307" s="0" t="s">
        <v>145</v>
      </c>
      <c r="S307" s="0" t="s">
        <v>1971</v>
      </c>
      <c r="V307" s="1" t="s">
        <v>1972</v>
      </c>
      <c r="W307" s="1" t="s">
        <v>1168</v>
      </c>
      <c r="Y307" s="0" t="s">
        <v>1774</v>
      </c>
      <c r="AE307" s="0" t="s">
        <v>423</v>
      </c>
      <c r="BT307" s="1" t="s">
        <v>1973</v>
      </c>
    </row>
    <row r="308" customFormat="false" ht="43.75" hidden="false" customHeight="false" outlineLevel="0" collapsed="false">
      <c r="A308" s="0" t="s">
        <v>133</v>
      </c>
      <c r="B308" s="0" t="s">
        <v>1974</v>
      </c>
      <c r="N308" s="0" t="str">
        <f aca="false">"1779"</f>
        <v>1779</v>
      </c>
      <c r="Q308" s="0" t="s">
        <v>1970</v>
      </c>
      <c r="R308" s="0" t="s">
        <v>145</v>
      </c>
      <c r="S308" s="0" t="s">
        <v>1971</v>
      </c>
      <c r="V308" s="1" t="s">
        <v>1975</v>
      </c>
      <c r="Y308" s="0" t="s">
        <v>1774</v>
      </c>
      <c r="Z308" s="1" t="s">
        <v>1976</v>
      </c>
      <c r="AE308" s="0" t="s">
        <v>423</v>
      </c>
      <c r="BT308" s="1" t="s">
        <v>1973</v>
      </c>
    </row>
    <row r="309" customFormat="false" ht="22.5" hidden="false" customHeight="false" outlineLevel="0" collapsed="false">
      <c r="A309" s="0" t="s">
        <v>133</v>
      </c>
      <c r="B309" s="0" t="s">
        <v>1977</v>
      </c>
      <c r="K309" s="0" t="str">
        <f aca="false">"1648"</f>
        <v>1648</v>
      </c>
      <c r="L309" s="0" t="str">
        <f aca="false">"1650"</f>
        <v>1650</v>
      </c>
      <c r="Q309" s="0" t="s">
        <v>1187</v>
      </c>
      <c r="R309" s="0" t="s">
        <v>145</v>
      </c>
      <c r="S309" s="0" t="s">
        <v>1978</v>
      </c>
      <c r="V309" s="1" t="s">
        <v>1972</v>
      </c>
      <c r="Y309" s="0" t="s">
        <v>1979</v>
      </c>
      <c r="AE309" s="0" t="s">
        <v>423</v>
      </c>
      <c r="BT309" s="1" t="s">
        <v>1980</v>
      </c>
    </row>
    <row r="310" customFormat="false" ht="33.1" hidden="false" customHeight="false" outlineLevel="0" collapsed="false">
      <c r="A310" s="0" t="s">
        <v>133</v>
      </c>
      <c r="B310" s="0" t="s">
        <v>1981</v>
      </c>
      <c r="K310" s="0" t="str">
        <f aca="false">"1648"</f>
        <v>1648</v>
      </c>
      <c r="L310" s="0" t="str">
        <f aca="false">"1650"</f>
        <v>1650</v>
      </c>
      <c r="Q310" s="0" t="s">
        <v>1187</v>
      </c>
      <c r="R310" s="0" t="s">
        <v>145</v>
      </c>
      <c r="S310" s="0" t="s">
        <v>1978</v>
      </c>
      <c r="V310" s="1" t="s">
        <v>1982</v>
      </c>
      <c r="Y310" s="0" t="s">
        <v>1979</v>
      </c>
      <c r="AE310" s="1" t="s">
        <v>883</v>
      </c>
      <c r="BT310" s="1" t="s">
        <v>1980</v>
      </c>
    </row>
    <row r="311" customFormat="false" ht="96.85" hidden="false" customHeight="false" outlineLevel="0" collapsed="false">
      <c r="A311" s="0" t="s">
        <v>863</v>
      </c>
      <c r="B311" s="0" t="s">
        <v>1983</v>
      </c>
      <c r="N311" s="0" t="str">
        <f aca="false">"1644"</f>
        <v>1644</v>
      </c>
      <c r="Q311" s="0" t="s">
        <v>1187</v>
      </c>
      <c r="R311" s="0" t="s">
        <v>145</v>
      </c>
      <c r="S311" s="0" t="s">
        <v>1984</v>
      </c>
      <c r="V311" s="1" t="s">
        <v>1985</v>
      </c>
      <c r="Y311" s="0" t="s">
        <v>174</v>
      </c>
      <c r="AE311" s="1" t="s">
        <v>1986</v>
      </c>
      <c r="BT311" s="1" t="s">
        <v>1987</v>
      </c>
    </row>
    <row r="312" customFormat="false" ht="128.75" hidden="false" customHeight="false" outlineLevel="0" collapsed="false">
      <c r="A312" s="0" t="s">
        <v>133</v>
      </c>
      <c r="B312" s="0" t="s">
        <v>1988</v>
      </c>
      <c r="N312" s="0" t="str">
        <f aca="false">"1644"</f>
        <v>1644</v>
      </c>
      <c r="Q312" s="0" t="s">
        <v>1187</v>
      </c>
      <c r="R312" s="0" t="s">
        <v>145</v>
      </c>
      <c r="S312" s="0" t="s">
        <v>1984</v>
      </c>
      <c r="V312" s="1" t="s">
        <v>1989</v>
      </c>
      <c r="Y312" s="0" t="s">
        <v>174</v>
      </c>
      <c r="AE312" s="1" t="s">
        <v>1986</v>
      </c>
      <c r="BT312" s="1" t="s">
        <v>1987</v>
      </c>
    </row>
    <row r="313" customFormat="false" ht="96.85" hidden="false" customHeight="false" outlineLevel="0" collapsed="false">
      <c r="A313" s="0" t="s">
        <v>133</v>
      </c>
      <c r="B313" s="0" t="s">
        <v>1990</v>
      </c>
      <c r="N313" s="0" t="str">
        <f aca="false">"1648"</f>
        <v>1648</v>
      </c>
      <c r="S313" s="0" t="s">
        <v>1991</v>
      </c>
      <c r="V313" s="1" t="s">
        <v>1992</v>
      </c>
      <c r="Y313" s="0" t="s">
        <v>174</v>
      </c>
      <c r="Z313" s="1" t="s">
        <v>1993</v>
      </c>
      <c r="BT313" s="0" t="s">
        <v>1994</v>
      </c>
    </row>
    <row r="314" customFormat="false" ht="86.25" hidden="false" customHeight="false" outlineLevel="0" collapsed="false">
      <c r="A314" s="0" t="s">
        <v>133</v>
      </c>
      <c r="B314" s="0" t="s">
        <v>1995</v>
      </c>
      <c r="N314" s="0" t="str">
        <f aca="false">"1648"</f>
        <v>1648</v>
      </c>
      <c r="Q314" s="0" t="s">
        <v>1187</v>
      </c>
      <c r="R314" s="0" t="s">
        <v>145</v>
      </c>
      <c r="S314" s="0" t="s">
        <v>1996</v>
      </c>
      <c r="V314" s="1" t="s">
        <v>1997</v>
      </c>
      <c r="Y314" s="0" t="s">
        <v>174</v>
      </c>
      <c r="AE314" s="0" t="s">
        <v>175</v>
      </c>
      <c r="BT314" s="1" t="s">
        <v>1998</v>
      </c>
    </row>
    <row r="315" customFormat="false" ht="65" hidden="false" customHeight="false" outlineLevel="0" collapsed="false">
      <c r="A315" s="0" t="s">
        <v>133</v>
      </c>
      <c r="B315" s="0" t="s">
        <v>1999</v>
      </c>
      <c r="N315" s="0" t="str">
        <f aca="false">"1648"</f>
        <v>1648</v>
      </c>
      <c r="Q315" s="0" t="s">
        <v>1187</v>
      </c>
      <c r="R315" s="0" t="s">
        <v>145</v>
      </c>
      <c r="S315" s="0" t="s">
        <v>1996</v>
      </c>
      <c r="V315" s="1" t="s">
        <v>2000</v>
      </c>
      <c r="Y315" s="0" t="s">
        <v>174</v>
      </c>
      <c r="AA315" s="0" t="s">
        <v>135</v>
      </c>
      <c r="BT315" s="1" t="s">
        <v>1998</v>
      </c>
    </row>
    <row r="316" customFormat="false" ht="86.25" hidden="false" customHeight="false" outlineLevel="0" collapsed="false">
      <c r="A316" s="0" t="s">
        <v>133</v>
      </c>
      <c r="B316" s="0" t="s">
        <v>2001</v>
      </c>
      <c r="I316" s="0" t="s">
        <v>1526</v>
      </c>
      <c r="N316" s="0" t="str">
        <f aca="false">"1648"</f>
        <v>1648</v>
      </c>
      <c r="Q316" s="0" t="s">
        <v>2002</v>
      </c>
      <c r="R316" s="0" t="s">
        <v>1034</v>
      </c>
      <c r="S316" s="0" t="s">
        <v>2003</v>
      </c>
      <c r="V316" s="1" t="s">
        <v>2004</v>
      </c>
      <c r="Y316" s="0" t="s">
        <v>1210</v>
      </c>
      <c r="AE316" s="0" t="s">
        <v>800</v>
      </c>
      <c r="BT316" s="1" t="s">
        <v>2005</v>
      </c>
    </row>
    <row r="317" customFormat="false" ht="22.5" hidden="false" customHeight="false" outlineLevel="0" collapsed="false">
      <c r="A317" s="0" t="s">
        <v>116</v>
      </c>
      <c r="B317" s="0" t="s">
        <v>2006</v>
      </c>
      <c r="I317" s="0" t="s">
        <v>1526</v>
      </c>
      <c r="N317" s="0" t="str">
        <f aca="false">"1648"</f>
        <v>1648</v>
      </c>
      <c r="Q317" s="0" t="s">
        <v>2002</v>
      </c>
      <c r="R317" s="0" t="s">
        <v>1034</v>
      </c>
      <c r="S317" s="0" t="s">
        <v>2003</v>
      </c>
      <c r="V317" s="0" t="s">
        <v>2007</v>
      </c>
      <c r="Y317" s="0" t="s">
        <v>1210</v>
      </c>
      <c r="AD317" s="0" t="s">
        <v>2008</v>
      </c>
      <c r="BT317" s="1" t="s">
        <v>2005</v>
      </c>
    </row>
    <row r="318" customFormat="false" ht="43.75" hidden="false" customHeight="false" outlineLevel="0" collapsed="false">
      <c r="A318" s="0" t="s">
        <v>133</v>
      </c>
      <c r="B318" s="0" t="s">
        <v>2009</v>
      </c>
      <c r="N318" s="0" t="str">
        <f aca="false">"1649"</f>
        <v>1649</v>
      </c>
      <c r="Q318" s="0" t="s">
        <v>1187</v>
      </c>
      <c r="R318" s="0" t="s">
        <v>145</v>
      </c>
      <c r="S318" s="0" t="s">
        <v>2010</v>
      </c>
      <c r="V318" s="1" t="s">
        <v>2011</v>
      </c>
      <c r="Y318" s="0" t="s">
        <v>1636</v>
      </c>
      <c r="AA318" s="0" t="s">
        <v>253</v>
      </c>
      <c r="BT318" s="1" t="s">
        <v>2012</v>
      </c>
    </row>
    <row r="319" customFormat="false" ht="107.5" hidden="false" customHeight="false" outlineLevel="0" collapsed="false">
      <c r="A319" s="0" t="s">
        <v>133</v>
      </c>
      <c r="B319" s="0" t="s">
        <v>2013</v>
      </c>
      <c r="K319" s="0" t="str">
        <f aca="false">"1649"</f>
        <v>1649</v>
      </c>
      <c r="N319" s="0" t="str">
        <f aca="false">"1649"</f>
        <v>1649</v>
      </c>
      <c r="Q319" s="0" t="s">
        <v>1187</v>
      </c>
      <c r="R319" s="0" t="s">
        <v>145</v>
      </c>
      <c r="S319" s="0" t="s">
        <v>2010</v>
      </c>
      <c r="V319" s="1" t="s">
        <v>2014</v>
      </c>
      <c r="Y319" s="0" t="s">
        <v>1636</v>
      </c>
      <c r="Z319" s="1" t="s">
        <v>2015</v>
      </c>
      <c r="AA319" s="0" t="s">
        <v>135</v>
      </c>
      <c r="BT319" s="1" t="s">
        <v>2012</v>
      </c>
    </row>
    <row r="320" customFormat="false" ht="86.25" hidden="false" customHeight="false" outlineLevel="0" collapsed="false">
      <c r="A320" s="0" t="s">
        <v>133</v>
      </c>
      <c r="B320" s="0" t="s">
        <v>2016</v>
      </c>
      <c r="K320" s="0" t="str">
        <f aca="false">"1642"</f>
        <v>1642</v>
      </c>
      <c r="L320" s="0" t="str">
        <f aca="false">"1648"</f>
        <v>1648</v>
      </c>
      <c r="M320" s="0" t="s">
        <v>2017</v>
      </c>
      <c r="Q320" s="1" t="s">
        <v>2018</v>
      </c>
      <c r="R320" s="0" t="s">
        <v>145</v>
      </c>
      <c r="S320" s="0" t="s">
        <v>2019</v>
      </c>
      <c r="V320" s="1" t="s">
        <v>2020</v>
      </c>
      <c r="Y320" s="0" t="s">
        <v>174</v>
      </c>
      <c r="BT320" s="1" t="s">
        <v>2021</v>
      </c>
    </row>
    <row r="321" customFormat="false" ht="54.35" hidden="false" customHeight="false" outlineLevel="0" collapsed="false">
      <c r="A321" s="0" t="s">
        <v>133</v>
      </c>
      <c r="B321" s="0" t="s">
        <v>2022</v>
      </c>
      <c r="K321" s="0" t="str">
        <f aca="false">"1642"</f>
        <v>1642</v>
      </c>
      <c r="L321" s="0" t="str">
        <f aca="false">"1648"</f>
        <v>1648</v>
      </c>
      <c r="M321" s="0" t="s">
        <v>2017</v>
      </c>
      <c r="Q321" s="1" t="s">
        <v>2018</v>
      </c>
      <c r="R321" s="1" t="s">
        <v>2023</v>
      </c>
      <c r="S321" s="0" t="s">
        <v>2019</v>
      </c>
      <c r="V321" s="1" t="s">
        <v>2024</v>
      </c>
      <c r="Y321" s="0" t="s">
        <v>174</v>
      </c>
      <c r="AA321" s="0" t="s">
        <v>2025</v>
      </c>
      <c r="BT321" s="1" t="s">
        <v>2021</v>
      </c>
    </row>
    <row r="322" customFormat="false" ht="86.25" hidden="false" customHeight="false" outlineLevel="0" collapsed="false">
      <c r="A322" s="0" t="s">
        <v>116</v>
      </c>
      <c r="B322" s="0" t="s">
        <v>2026</v>
      </c>
      <c r="K322" s="0" t="str">
        <f aca="false">"1763"</f>
        <v>1763</v>
      </c>
      <c r="N322" s="0" t="str">
        <f aca="false">"1763"</f>
        <v>1763</v>
      </c>
      <c r="S322" s="0" t="s">
        <v>2027</v>
      </c>
      <c r="U322" s="0" t="s">
        <v>120</v>
      </c>
      <c r="V322" s="1" t="s">
        <v>2028</v>
      </c>
      <c r="Y322" s="0" t="s">
        <v>421</v>
      </c>
      <c r="BL322" s="0" t="s">
        <v>122</v>
      </c>
      <c r="BP322" s="0" t="s">
        <v>2029</v>
      </c>
      <c r="BT322" s="0" t="s">
        <v>2030</v>
      </c>
    </row>
    <row r="323" customFormat="false" ht="150" hidden="false" customHeight="false" outlineLevel="0" collapsed="false">
      <c r="A323" s="0" t="s">
        <v>116</v>
      </c>
      <c r="B323" s="0" t="s">
        <v>2031</v>
      </c>
      <c r="I323" s="0" t="s">
        <v>2032</v>
      </c>
      <c r="K323" s="0" t="str">
        <f aca="false">"1763"</f>
        <v>1763</v>
      </c>
      <c r="N323" s="0" t="str">
        <f aca="false">"1763"</f>
        <v>1763</v>
      </c>
      <c r="Q323" s="0" t="s">
        <v>2033</v>
      </c>
      <c r="R323" s="0" t="s">
        <v>73</v>
      </c>
      <c r="S323" s="0" t="s">
        <v>2034</v>
      </c>
      <c r="U323" s="0" t="s">
        <v>120</v>
      </c>
      <c r="V323" s="1" t="s">
        <v>2035</v>
      </c>
      <c r="W323" s="0" t="s">
        <v>817</v>
      </c>
      <c r="Y323" s="0" t="s">
        <v>421</v>
      </c>
      <c r="AD323" s="0" t="s">
        <v>2036</v>
      </c>
      <c r="BL323" s="0" t="s">
        <v>122</v>
      </c>
      <c r="BP323" s="0" t="s">
        <v>2037</v>
      </c>
      <c r="BR323" s="0" t="s">
        <v>2038</v>
      </c>
      <c r="BT323" s="1" t="s">
        <v>2039</v>
      </c>
    </row>
    <row r="324" customFormat="false" ht="22.5" hidden="false" customHeight="false" outlineLevel="0" collapsed="false">
      <c r="A324" s="0" t="s">
        <v>133</v>
      </c>
      <c r="B324" s="0" t="s">
        <v>2040</v>
      </c>
      <c r="I324" s="0" t="s">
        <v>2025</v>
      </c>
      <c r="N324" s="0" t="str">
        <f aca="false">"1646"</f>
        <v>1646</v>
      </c>
      <c r="P324" s="0" t="s">
        <v>292</v>
      </c>
      <c r="Q324" s="0" t="s">
        <v>1187</v>
      </c>
      <c r="R324" s="0" t="s">
        <v>145</v>
      </c>
      <c r="S324" s="0" t="s">
        <v>2041</v>
      </c>
      <c r="Y324" s="0" t="s">
        <v>2042</v>
      </c>
      <c r="Z324" s="1" t="s">
        <v>2043</v>
      </c>
      <c r="AA324" s="0" t="s">
        <v>2025</v>
      </c>
      <c r="BT324" s="1" t="s">
        <v>2044</v>
      </c>
    </row>
    <row r="325" customFormat="false" ht="86.25" hidden="false" customHeight="false" outlineLevel="0" collapsed="false">
      <c r="A325" s="0" t="s">
        <v>133</v>
      </c>
      <c r="B325" s="0" t="s">
        <v>2045</v>
      </c>
      <c r="I325" s="0" t="s">
        <v>2025</v>
      </c>
      <c r="N325" s="0" t="str">
        <f aca="false">"1646"</f>
        <v>1646</v>
      </c>
      <c r="P325" s="0" t="s">
        <v>292</v>
      </c>
      <c r="Q325" s="0" t="s">
        <v>1187</v>
      </c>
      <c r="R325" s="0" t="s">
        <v>145</v>
      </c>
      <c r="S325" s="0" t="s">
        <v>2041</v>
      </c>
      <c r="V325" s="1" t="s">
        <v>2046</v>
      </c>
      <c r="Y325" s="0" t="s">
        <v>2042</v>
      </c>
      <c r="BT325" s="1" t="s">
        <v>2044</v>
      </c>
    </row>
    <row r="326" customFormat="false" ht="128.75" hidden="false" customHeight="false" outlineLevel="0" collapsed="false">
      <c r="A326" s="0" t="s">
        <v>116</v>
      </c>
      <c r="B326" s="0" t="s">
        <v>2047</v>
      </c>
      <c r="C326" s="0" t="s">
        <v>2048</v>
      </c>
      <c r="D326" s="0" t="s">
        <v>2049</v>
      </c>
      <c r="F326" s="0" t="s">
        <v>2050</v>
      </c>
      <c r="I326" s="0" t="s">
        <v>551</v>
      </c>
      <c r="K326" s="0" t="str">
        <f aca="false">"1763"</f>
        <v>1763</v>
      </c>
      <c r="N326" s="0" t="str">
        <f aca="false">"1763"</f>
        <v>1763</v>
      </c>
      <c r="Q326" s="0" t="s">
        <v>2048</v>
      </c>
      <c r="R326" s="0" t="s">
        <v>73</v>
      </c>
      <c r="S326" s="0" t="s">
        <v>2051</v>
      </c>
      <c r="U326" s="0" t="s">
        <v>120</v>
      </c>
      <c r="V326" s="1" t="s">
        <v>2052</v>
      </c>
      <c r="W326" s="0" t="s">
        <v>817</v>
      </c>
      <c r="Y326" s="0" t="s">
        <v>2053</v>
      </c>
      <c r="AA326" s="1" t="s">
        <v>2054</v>
      </c>
      <c r="AD326" s="0" t="s">
        <v>2055</v>
      </c>
      <c r="BL326" s="0" t="s">
        <v>469</v>
      </c>
      <c r="BP326" s="0" t="s">
        <v>2056</v>
      </c>
      <c r="BT326" s="0" t="s">
        <v>2057</v>
      </c>
    </row>
    <row r="327" customFormat="false" ht="43.75" hidden="false" customHeight="false" outlineLevel="0" collapsed="false">
      <c r="A327" s="0" t="s">
        <v>133</v>
      </c>
      <c r="B327" s="0" t="s">
        <v>2058</v>
      </c>
      <c r="N327" s="0" t="str">
        <f aca="false">"1650"</f>
        <v>1650</v>
      </c>
      <c r="Q327" s="0" t="s">
        <v>1187</v>
      </c>
      <c r="R327" s="0" t="s">
        <v>145</v>
      </c>
      <c r="S327" s="0" t="s">
        <v>2059</v>
      </c>
      <c r="V327" s="1" t="s">
        <v>2060</v>
      </c>
      <c r="Y327" s="0" t="s">
        <v>174</v>
      </c>
      <c r="BT327" s="1" t="s">
        <v>2061</v>
      </c>
    </row>
    <row r="328" customFormat="false" ht="43.75" hidden="false" customHeight="false" outlineLevel="0" collapsed="false">
      <c r="A328" s="0" t="s">
        <v>863</v>
      </c>
      <c r="B328" s="0" t="s">
        <v>2062</v>
      </c>
      <c r="N328" s="0" t="str">
        <f aca="false">"1650"</f>
        <v>1650</v>
      </c>
      <c r="Q328" s="0" t="s">
        <v>1187</v>
      </c>
      <c r="R328" s="0" t="s">
        <v>145</v>
      </c>
      <c r="S328" s="0" t="s">
        <v>2059</v>
      </c>
      <c r="V328" s="1" t="s">
        <v>2063</v>
      </c>
      <c r="Y328" s="0" t="s">
        <v>174</v>
      </c>
      <c r="BT328" s="1" t="s">
        <v>2061</v>
      </c>
    </row>
    <row r="329" customFormat="false" ht="75.6" hidden="false" customHeight="false" outlineLevel="0" collapsed="false">
      <c r="A329" s="0" t="s">
        <v>133</v>
      </c>
      <c r="B329" s="0" t="s">
        <v>2064</v>
      </c>
      <c r="N329" s="0" t="str">
        <f aca="false">"1628"</f>
        <v>1628</v>
      </c>
      <c r="Q329" s="0" t="s">
        <v>1187</v>
      </c>
      <c r="R329" s="0" t="s">
        <v>145</v>
      </c>
      <c r="S329" s="0" t="s">
        <v>2065</v>
      </c>
      <c r="V329" s="1" t="s">
        <v>2066</v>
      </c>
      <c r="Y329" s="0" t="s">
        <v>174</v>
      </c>
      <c r="BT329" s="1" t="s">
        <v>2067</v>
      </c>
    </row>
    <row r="330" customFormat="false" ht="33.1" hidden="false" customHeight="false" outlineLevel="0" collapsed="false">
      <c r="A330" s="0" t="s">
        <v>133</v>
      </c>
      <c r="B330" s="0" t="s">
        <v>2068</v>
      </c>
      <c r="N330" s="0" t="str">
        <f aca="false">"1628"</f>
        <v>1628</v>
      </c>
      <c r="Q330" s="0" t="s">
        <v>1187</v>
      </c>
      <c r="R330" s="0" t="s">
        <v>145</v>
      </c>
      <c r="S330" s="0" t="s">
        <v>2065</v>
      </c>
      <c r="V330" s="1" t="s">
        <v>2069</v>
      </c>
      <c r="Y330" s="0" t="s">
        <v>174</v>
      </c>
      <c r="AD330" s="0" t="s">
        <v>843</v>
      </c>
      <c r="BT330" s="1" t="s">
        <v>2067</v>
      </c>
    </row>
    <row r="331" customFormat="false" ht="65" hidden="false" customHeight="false" outlineLevel="0" collapsed="false">
      <c r="A331" s="0" t="s">
        <v>133</v>
      </c>
      <c r="B331" s="0" t="s">
        <v>2070</v>
      </c>
      <c r="N331" s="0" t="str">
        <f aca="false">"1628"</f>
        <v>1628</v>
      </c>
      <c r="Q331" s="0" t="s">
        <v>1187</v>
      </c>
      <c r="R331" s="0" t="s">
        <v>145</v>
      </c>
      <c r="S331" s="0" t="s">
        <v>2071</v>
      </c>
      <c r="V331" s="1" t="s">
        <v>2072</v>
      </c>
      <c r="Y331" s="0" t="s">
        <v>174</v>
      </c>
      <c r="BT331" s="1" t="s">
        <v>2073</v>
      </c>
    </row>
    <row r="332" customFormat="false" ht="65" hidden="false" customHeight="false" outlineLevel="0" collapsed="false">
      <c r="A332" s="0" t="s">
        <v>133</v>
      </c>
      <c r="B332" s="0" t="s">
        <v>2074</v>
      </c>
      <c r="N332" s="0" t="str">
        <f aca="false">"1628"</f>
        <v>1628</v>
      </c>
      <c r="Q332" s="0" t="s">
        <v>1187</v>
      </c>
      <c r="R332" s="0" t="s">
        <v>145</v>
      </c>
      <c r="S332" s="0" t="s">
        <v>2071</v>
      </c>
      <c r="V332" s="1" t="s">
        <v>2075</v>
      </c>
      <c r="Y332" s="0" t="s">
        <v>174</v>
      </c>
      <c r="BT332" s="1" t="s">
        <v>2073</v>
      </c>
    </row>
    <row r="333" customFormat="false" ht="65" hidden="false" customHeight="false" outlineLevel="0" collapsed="false">
      <c r="A333" s="0" t="s">
        <v>116</v>
      </c>
      <c r="B333" s="0" t="s">
        <v>2076</v>
      </c>
      <c r="C333" s="0" t="s">
        <v>2077</v>
      </c>
      <c r="D333" s="1" t="s">
        <v>2078</v>
      </c>
      <c r="N333" s="0" t="str">
        <f aca="false">"01.05.1763"</f>
        <v>01.05.1763</v>
      </c>
      <c r="Q333" s="0" t="s">
        <v>2077</v>
      </c>
      <c r="R333" s="0" t="s">
        <v>73</v>
      </c>
      <c r="S333" s="0" t="s">
        <v>2079</v>
      </c>
      <c r="U333" s="0" t="s">
        <v>120</v>
      </c>
      <c r="V333" s="1" t="s">
        <v>2080</v>
      </c>
      <c r="Y333" s="0" t="s">
        <v>2081</v>
      </c>
      <c r="AD333" s="0" t="s">
        <v>2082</v>
      </c>
      <c r="BL333" s="0" t="s">
        <v>122</v>
      </c>
      <c r="BO333" s="0" t="s">
        <v>2083</v>
      </c>
      <c r="BQ333" s="0" t="s">
        <v>2084</v>
      </c>
      <c r="BT333" s="0" t="s">
        <v>2085</v>
      </c>
    </row>
    <row r="334" customFormat="false" ht="65" hidden="false" customHeight="false" outlineLevel="0" collapsed="false">
      <c r="A334" s="0" t="s">
        <v>116</v>
      </c>
      <c r="B334" s="0" t="s">
        <v>2086</v>
      </c>
      <c r="K334" s="0" t="str">
        <f aca="false">"23.03.1763"</f>
        <v>23.03.1763</v>
      </c>
      <c r="N334" s="0" t="str">
        <f aca="false">"23.03.1763"</f>
        <v>23.03.1763</v>
      </c>
      <c r="S334" s="0" t="s">
        <v>2087</v>
      </c>
      <c r="U334" s="0" t="s">
        <v>120</v>
      </c>
      <c r="V334" s="1" t="s">
        <v>2088</v>
      </c>
      <c r="W334" s="1" t="s">
        <v>2089</v>
      </c>
      <c r="Y334" s="0" t="s">
        <v>2090</v>
      </c>
      <c r="AA334" s="1" t="s">
        <v>2091</v>
      </c>
      <c r="BL334" s="0" t="s">
        <v>1344</v>
      </c>
      <c r="BP334" s="0" t="s">
        <v>2092</v>
      </c>
      <c r="BS334" s="0" t="s">
        <v>2093</v>
      </c>
      <c r="BT334" s="0" t="s">
        <v>2094</v>
      </c>
    </row>
    <row r="335" customFormat="false" ht="33.1" hidden="false" customHeight="false" outlineLevel="0" collapsed="false">
      <c r="A335" s="0" t="s">
        <v>133</v>
      </c>
      <c r="B335" s="0" t="s">
        <v>2095</v>
      </c>
      <c r="N335" s="0" t="str">
        <f aca="false">"1639"</f>
        <v>1639</v>
      </c>
      <c r="Q335" s="0" t="s">
        <v>1187</v>
      </c>
      <c r="R335" s="0" t="s">
        <v>145</v>
      </c>
      <c r="S335" s="0" t="s">
        <v>2096</v>
      </c>
      <c r="V335" s="1" t="s">
        <v>2097</v>
      </c>
      <c r="W335" s="1" t="s">
        <v>2098</v>
      </c>
      <c r="Y335" s="0" t="s">
        <v>174</v>
      </c>
      <c r="BT335" s="1" t="s">
        <v>2099</v>
      </c>
    </row>
    <row r="336" customFormat="false" ht="54.35" hidden="false" customHeight="false" outlineLevel="0" collapsed="false">
      <c r="A336" s="0" t="s">
        <v>133</v>
      </c>
      <c r="B336" s="0" t="s">
        <v>2100</v>
      </c>
      <c r="N336" s="0" t="str">
        <f aca="false">"1639"</f>
        <v>1639</v>
      </c>
      <c r="Q336" s="0" t="s">
        <v>1187</v>
      </c>
      <c r="R336" s="0" t="s">
        <v>145</v>
      </c>
      <c r="S336" s="0" t="s">
        <v>2096</v>
      </c>
      <c r="V336" s="1" t="s">
        <v>2101</v>
      </c>
      <c r="Y336" s="0" t="s">
        <v>174</v>
      </c>
      <c r="AA336" s="1" t="s">
        <v>2102</v>
      </c>
      <c r="BT336" s="1" t="s">
        <v>2099</v>
      </c>
    </row>
    <row r="337" customFormat="false" ht="75.6" hidden="false" customHeight="false" outlineLevel="0" collapsed="false">
      <c r="A337" s="0" t="s">
        <v>133</v>
      </c>
      <c r="B337" s="0" t="s">
        <v>2103</v>
      </c>
      <c r="N337" s="0" t="str">
        <f aca="false">"1636"</f>
        <v>1636</v>
      </c>
      <c r="Q337" s="0" t="s">
        <v>1187</v>
      </c>
      <c r="R337" s="0" t="s">
        <v>145</v>
      </c>
      <c r="S337" s="0" t="s">
        <v>2104</v>
      </c>
      <c r="V337" s="1" t="s">
        <v>2105</v>
      </c>
      <c r="W337" s="1" t="s">
        <v>2106</v>
      </c>
      <c r="Y337" s="0" t="s">
        <v>2107</v>
      </c>
      <c r="AA337" s="0" t="s">
        <v>2108</v>
      </c>
      <c r="BT337" s="1" t="s">
        <v>2109</v>
      </c>
    </row>
    <row r="338" customFormat="false" ht="86.25" hidden="false" customHeight="false" outlineLevel="0" collapsed="false">
      <c r="A338" s="0" t="s">
        <v>133</v>
      </c>
      <c r="B338" s="0" t="s">
        <v>2110</v>
      </c>
      <c r="N338" s="0" t="str">
        <f aca="false">"1636"</f>
        <v>1636</v>
      </c>
      <c r="Q338" s="0" t="s">
        <v>1187</v>
      </c>
      <c r="R338" s="0" t="s">
        <v>145</v>
      </c>
      <c r="S338" s="0" t="s">
        <v>2104</v>
      </c>
      <c r="V338" s="1" t="s">
        <v>2111</v>
      </c>
      <c r="W338" s="1" t="s">
        <v>2106</v>
      </c>
      <c r="Y338" s="1" t="s">
        <v>2112</v>
      </c>
      <c r="BT338" s="1" t="s">
        <v>2109</v>
      </c>
    </row>
    <row r="339" customFormat="false" ht="33.1" hidden="false" customHeight="false" outlineLevel="0" collapsed="false">
      <c r="A339" s="0" t="s">
        <v>116</v>
      </c>
      <c r="B339" s="0" t="s">
        <v>2113</v>
      </c>
      <c r="K339" s="0" t="str">
        <f aca="false">"1763"</f>
        <v>1763</v>
      </c>
      <c r="N339" s="0" t="str">
        <f aca="false">"1763"</f>
        <v>1763</v>
      </c>
      <c r="S339" s="0" t="s">
        <v>2114</v>
      </c>
      <c r="U339" s="0" t="s">
        <v>120</v>
      </c>
      <c r="V339" s="1" t="s">
        <v>2115</v>
      </c>
      <c r="W339" s="0" t="s">
        <v>2116</v>
      </c>
      <c r="Y339" s="0" t="s">
        <v>421</v>
      </c>
      <c r="AD339" s="0" t="s">
        <v>2117</v>
      </c>
      <c r="BL339" s="0" t="s">
        <v>122</v>
      </c>
      <c r="BO339" s="0" t="s">
        <v>2118</v>
      </c>
      <c r="BR339" s="0" t="s">
        <v>2119</v>
      </c>
      <c r="BT339" s="0" t="s">
        <v>2120</v>
      </c>
    </row>
    <row r="340" customFormat="false" ht="43.75" hidden="false" customHeight="false" outlineLevel="0" collapsed="false">
      <c r="A340" s="0" t="s">
        <v>116</v>
      </c>
      <c r="B340" s="0" t="s">
        <v>2121</v>
      </c>
      <c r="K340" s="0" t="str">
        <f aca="false">"1763"</f>
        <v>1763</v>
      </c>
      <c r="N340" s="0" t="str">
        <f aca="false">"1763"</f>
        <v>1763</v>
      </c>
      <c r="Q340" s="0" t="s">
        <v>2122</v>
      </c>
      <c r="R340" s="0" t="s">
        <v>73</v>
      </c>
      <c r="S340" s="0" t="s">
        <v>2123</v>
      </c>
      <c r="U340" s="0" t="s">
        <v>120</v>
      </c>
      <c r="V340" s="1" t="s">
        <v>2124</v>
      </c>
      <c r="W340" s="1" t="s">
        <v>1168</v>
      </c>
      <c r="Y340" s="0" t="s">
        <v>421</v>
      </c>
      <c r="BL340" s="0" t="s">
        <v>991</v>
      </c>
      <c r="BP340" s="0" t="s">
        <v>2125</v>
      </c>
      <c r="BT340" s="0" t="s">
        <v>2126</v>
      </c>
    </row>
    <row r="341" customFormat="false" ht="33.1" hidden="false" customHeight="false" outlineLevel="0" collapsed="false">
      <c r="A341" s="0" t="s">
        <v>116</v>
      </c>
      <c r="B341" s="0" t="s">
        <v>2127</v>
      </c>
      <c r="K341" s="0" t="str">
        <f aca="false">"02.07.1763"</f>
        <v>02.07.1763</v>
      </c>
      <c r="L341" s="0" t="str">
        <f aca="false">"03.07.1763"</f>
        <v>03.07.1763</v>
      </c>
      <c r="Q341" s="0" t="s">
        <v>2128</v>
      </c>
      <c r="R341" s="0" t="s">
        <v>73</v>
      </c>
      <c r="S341" s="0" t="s">
        <v>2129</v>
      </c>
      <c r="U341" s="0" t="s">
        <v>2130</v>
      </c>
      <c r="V341" s="1" t="s">
        <v>2131</v>
      </c>
      <c r="W341" s="0" t="s">
        <v>817</v>
      </c>
      <c r="Y341" s="0" t="s">
        <v>2132</v>
      </c>
      <c r="BL341" s="0" t="s">
        <v>991</v>
      </c>
      <c r="BO341" s="0" t="s">
        <v>2133</v>
      </c>
      <c r="BS341" s="0" t="s">
        <v>2134</v>
      </c>
    </row>
    <row r="342" customFormat="false" ht="54.35" hidden="false" customHeight="false" outlineLevel="0" collapsed="false">
      <c r="A342" s="0" t="s">
        <v>116</v>
      </c>
      <c r="B342" s="0" t="s">
        <v>2135</v>
      </c>
      <c r="S342" s="0" t="s">
        <v>2136</v>
      </c>
      <c r="U342" s="0" t="s">
        <v>120</v>
      </c>
      <c r="V342" s="1" t="s">
        <v>2137</v>
      </c>
      <c r="Y342" s="0" t="s">
        <v>2138</v>
      </c>
      <c r="AA342" s="0" t="s">
        <v>2139</v>
      </c>
      <c r="AD342" s="1" t="s">
        <v>2140</v>
      </c>
      <c r="BL342" s="0" t="s">
        <v>991</v>
      </c>
      <c r="BP342" s="0" t="s">
        <v>2141</v>
      </c>
      <c r="BT342" s="0" t="s">
        <v>2142</v>
      </c>
    </row>
    <row r="343" customFormat="false" ht="96.85" hidden="false" customHeight="false" outlineLevel="0" collapsed="false">
      <c r="A343" s="0" t="s">
        <v>116</v>
      </c>
      <c r="B343" s="0" t="s">
        <v>2143</v>
      </c>
      <c r="I343" s="0" t="s">
        <v>577</v>
      </c>
      <c r="K343" s="0" t="str">
        <f aca="false">"1763"</f>
        <v>1763</v>
      </c>
      <c r="N343" s="0" t="str">
        <f aca="false">"1763"</f>
        <v>1763</v>
      </c>
      <c r="Q343" s="0" t="s">
        <v>2144</v>
      </c>
      <c r="R343" s="0" t="s">
        <v>73</v>
      </c>
      <c r="S343" s="0" t="s">
        <v>2145</v>
      </c>
      <c r="U343" s="0" t="s">
        <v>120</v>
      </c>
      <c r="V343" s="1" t="s">
        <v>2146</v>
      </c>
      <c r="Y343" s="0" t="s">
        <v>2147</v>
      </c>
      <c r="BL343" s="0" t="s">
        <v>504</v>
      </c>
      <c r="BP343" s="0" t="s">
        <v>2148</v>
      </c>
    </row>
    <row r="344" customFormat="false" ht="96.85" hidden="false" customHeight="false" outlineLevel="0" collapsed="false">
      <c r="A344" s="0" t="s">
        <v>116</v>
      </c>
      <c r="B344" s="0" t="s">
        <v>2149</v>
      </c>
      <c r="N344" s="0" t="str">
        <f aca="false">"1763"</f>
        <v>1763</v>
      </c>
      <c r="Q344" s="0" t="s">
        <v>2150</v>
      </c>
      <c r="R344" s="0" t="s">
        <v>73</v>
      </c>
      <c r="S344" s="0" t="s">
        <v>2151</v>
      </c>
      <c r="U344" s="0" t="s">
        <v>120</v>
      </c>
      <c r="V344" s="1" t="s">
        <v>2152</v>
      </c>
      <c r="W344" s="1" t="s">
        <v>1168</v>
      </c>
      <c r="Y344" s="0" t="s">
        <v>421</v>
      </c>
      <c r="AA344" s="0" t="s">
        <v>643</v>
      </c>
      <c r="BL344" s="0" t="s">
        <v>122</v>
      </c>
      <c r="BP344" s="0" t="s">
        <v>2153</v>
      </c>
      <c r="BR344" s="0" t="s">
        <v>2154</v>
      </c>
      <c r="BT344" s="0" t="s">
        <v>2155</v>
      </c>
    </row>
    <row r="345" customFormat="false" ht="86.25" hidden="false" customHeight="false" outlineLevel="0" collapsed="false">
      <c r="A345" s="0" t="s">
        <v>116</v>
      </c>
      <c r="B345" s="0" t="s">
        <v>2156</v>
      </c>
      <c r="N345" s="0" t="str">
        <f aca="false">"15.05.1763"</f>
        <v>15.05.1763</v>
      </c>
      <c r="S345" s="0" t="s">
        <v>2157</v>
      </c>
      <c r="U345" s="0" t="s">
        <v>120</v>
      </c>
      <c r="V345" s="1" t="s">
        <v>2158</v>
      </c>
      <c r="Y345" s="0" t="s">
        <v>2147</v>
      </c>
      <c r="AD345" s="0" t="s">
        <v>2159</v>
      </c>
      <c r="AE345" s="0" t="s">
        <v>1404</v>
      </c>
      <c r="BL345" s="0" t="s">
        <v>122</v>
      </c>
      <c r="BP345" s="0" t="s">
        <v>2160</v>
      </c>
      <c r="BT345" s="0" t="s">
        <v>2161</v>
      </c>
    </row>
    <row r="346" customFormat="false" ht="54.35" hidden="false" customHeight="false" outlineLevel="0" collapsed="false">
      <c r="A346" s="0" t="s">
        <v>116</v>
      </c>
      <c r="B346" s="0" t="s">
        <v>2162</v>
      </c>
      <c r="N346" s="0" t="str">
        <f aca="false">"08.09.1763"</f>
        <v>08.09.1763</v>
      </c>
      <c r="Q346" s="0" t="s">
        <v>2163</v>
      </c>
      <c r="R346" s="0" t="s">
        <v>73</v>
      </c>
      <c r="S346" s="0" t="s">
        <v>2164</v>
      </c>
      <c r="U346" s="0" t="s">
        <v>120</v>
      </c>
      <c r="V346" s="1" t="s">
        <v>2165</v>
      </c>
      <c r="W346" s="0" t="s">
        <v>2166</v>
      </c>
      <c r="Y346" s="0" t="s">
        <v>2167</v>
      </c>
      <c r="AA346" s="0" t="s">
        <v>2168</v>
      </c>
      <c r="BL346" s="0" t="s">
        <v>122</v>
      </c>
      <c r="BR346" s="0" t="s">
        <v>2169</v>
      </c>
      <c r="BT346" s="0" t="s">
        <v>2170</v>
      </c>
    </row>
    <row r="347" customFormat="false" ht="33.1" hidden="false" customHeight="false" outlineLevel="0" collapsed="false">
      <c r="A347" s="0" t="s">
        <v>116</v>
      </c>
      <c r="B347" s="0" t="s">
        <v>2171</v>
      </c>
      <c r="D347" s="0" t="s">
        <v>817</v>
      </c>
      <c r="F347" s="0" t="s">
        <v>2172</v>
      </c>
      <c r="N347" s="0" t="str">
        <f aca="false">"1763"</f>
        <v>1763</v>
      </c>
      <c r="S347" s="0" t="s">
        <v>2173</v>
      </c>
      <c r="U347" s="0" t="s">
        <v>120</v>
      </c>
      <c r="V347" s="1" t="s">
        <v>2174</v>
      </c>
      <c r="W347" s="0" t="s">
        <v>817</v>
      </c>
      <c r="Y347" s="0" t="s">
        <v>421</v>
      </c>
      <c r="AA347" s="1" t="s">
        <v>2175</v>
      </c>
      <c r="BL347" s="0" t="s">
        <v>122</v>
      </c>
      <c r="BO347" s="0" t="s">
        <v>2176</v>
      </c>
    </row>
    <row r="348" customFormat="false" ht="33.1" hidden="false" customHeight="false" outlineLevel="0" collapsed="false">
      <c r="A348" s="0" t="s">
        <v>116</v>
      </c>
      <c r="B348" s="0" t="s">
        <v>2177</v>
      </c>
      <c r="N348" s="0" t="str">
        <f aca="false">"13.03.1763"</f>
        <v>13.03.1763</v>
      </c>
      <c r="S348" s="0" t="s">
        <v>2178</v>
      </c>
      <c r="U348" s="0" t="s">
        <v>120</v>
      </c>
      <c r="V348" s="1" t="s">
        <v>2179</v>
      </c>
      <c r="Y348" s="0" t="s">
        <v>2180</v>
      </c>
      <c r="BL348" s="0" t="s">
        <v>991</v>
      </c>
      <c r="BP348" s="0" t="s">
        <v>2181</v>
      </c>
      <c r="BT348" s="0" t="s">
        <v>2182</v>
      </c>
    </row>
    <row r="349" customFormat="false" ht="181.85" hidden="false" customHeight="false" outlineLevel="0" collapsed="false">
      <c r="A349" s="0" t="s">
        <v>116</v>
      </c>
      <c r="B349" s="0" t="s">
        <v>2183</v>
      </c>
      <c r="N349" s="0" t="str">
        <f aca="false">"1763"</f>
        <v>1763</v>
      </c>
      <c r="Q349" s="0" t="s">
        <v>2184</v>
      </c>
      <c r="R349" s="0" t="s">
        <v>73</v>
      </c>
      <c r="S349" s="0" t="s">
        <v>2185</v>
      </c>
      <c r="U349" s="0" t="s">
        <v>120</v>
      </c>
      <c r="V349" s="1" t="s">
        <v>2186</v>
      </c>
      <c r="W349" s="1" t="s">
        <v>2187</v>
      </c>
      <c r="Y349" s="0" t="s">
        <v>421</v>
      </c>
      <c r="AA349" s="1" t="s">
        <v>2188</v>
      </c>
      <c r="BL349" s="0" t="s">
        <v>122</v>
      </c>
      <c r="BP349" s="0" t="s">
        <v>2189</v>
      </c>
      <c r="BR349" s="0" t="s">
        <v>2190</v>
      </c>
      <c r="BT349" s="0" t="s">
        <v>2191</v>
      </c>
    </row>
    <row r="350" customFormat="false" ht="171.25" hidden="false" customHeight="false" outlineLevel="0" collapsed="false">
      <c r="A350" s="0" t="s">
        <v>133</v>
      </c>
      <c r="B350" s="0" t="s">
        <v>2192</v>
      </c>
      <c r="N350" s="0" t="str">
        <f aca="false">"1759"</f>
        <v>1759</v>
      </c>
      <c r="Q350" s="0" t="s">
        <v>2193</v>
      </c>
      <c r="R350" s="1" t="s">
        <v>1646</v>
      </c>
      <c r="S350" s="0" t="s">
        <v>2194</v>
      </c>
      <c r="V350" s="1" t="s">
        <v>2195</v>
      </c>
      <c r="W350" s="1" t="s">
        <v>2196</v>
      </c>
      <c r="Y350" s="1" t="s">
        <v>2197</v>
      </c>
      <c r="BT350" s="0" t="s">
        <v>2198</v>
      </c>
    </row>
    <row r="351" customFormat="false" ht="33.1" hidden="false" customHeight="false" outlineLevel="0" collapsed="false">
      <c r="A351" s="0" t="s">
        <v>82</v>
      </c>
      <c r="B351" s="0" t="s">
        <v>2199</v>
      </c>
      <c r="I351" s="0" t="s">
        <v>195</v>
      </c>
      <c r="N351" s="0" t="str">
        <f aca="false">"1701"</f>
        <v>1701</v>
      </c>
      <c r="Q351" s="0" t="s">
        <v>2200</v>
      </c>
      <c r="R351" s="0" t="s">
        <v>85</v>
      </c>
      <c r="S351" s="0" t="s">
        <v>2201</v>
      </c>
      <c r="U351" s="0" t="s">
        <v>75</v>
      </c>
      <c r="V351" s="1" t="s">
        <v>2202</v>
      </c>
      <c r="W351" s="1" t="s">
        <v>784</v>
      </c>
      <c r="Y351" s="0" t="s">
        <v>241</v>
      </c>
      <c r="BF351" s="0" t="s">
        <v>195</v>
      </c>
      <c r="BG351" s="0" t="str">
        <f aca="false">"1701"</f>
        <v>1701</v>
      </c>
      <c r="BL351" s="0" t="s">
        <v>1487</v>
      </c>
      <c r="BO351" s="0" t="s">
        <v>1324</v>
      </c>
    </row>
    <row r="352" customFormat="false" ht="171.25" hidden="false" customHeight="false" outlineLevel="0" collapsed="false">
      <c r="A352" s="0" t="s">
        <v>116</v>
      </c>
      <c r="B352" s="0" t="s">
        <v>2203</v>
      </c>
      <c r="C352" s="0" t="s">
        <v>2204</v>
      </c>
      <c r="E352" s="0" t="s">
        <v>2205</v>
      </c>
      <c r="N352" s="0" t="str">
        <f aca="false">"1763"</f>
        <v>1763</v>
      </c>
      <c r="Q352" s="0" t="s">
        <v>2204</v>
      </c>
      <c r="R352" s="0" t="s">
        <v>73</v>
      </c>
      <c r="S352" s="0" t="s">
        <v>2206</v>
      </c>
      <c r="U352" s="0" t="s">
        <v>120</v>
      </c>
      <c r="V352" s="1" t="s">
        <v>2207</v>
      </c>
      <c r="W352" s="1" t="s">
        <v>2208</v>
      </c>
      <c r="Y352" s="0" t="s">
        <v>2209</v>
      </c>
      <c r="AA352" s="1" t="s">
        <v>2210</v>
      </c>
      <c r="BL352" s="0" t="s">
        <v>122</v>
      </c>
      <c r="BP352" s="0" t="s">
        <v>2211</v>
      </c>
      <c r="BT352" s="0" t="s">
        <v>2212</v>
      </c>
    </row>
    <row r="353" customFormat="false" ht="54.35" hidden="false" customHeight="false" outlineLevel="0" collapsed="false">
      <c r="A353" s="0" t="s">
        <v>116</v>
      </c>
      <c r="B353" s="0" t="s">
        <v>2213</v>
      </c>
      <c r="N353" s="0" t="str">
        <f aca="false">"1763"</f>
        <v>1763</v>
      </c>
      <c r="S353" s="0" t="s">
        <v>2214</v>
      </c>
      <c r="T353" s="0" t="s">
        <v>122</v>
      </c>
      <c r="U353" s="0" t="s">
        <v>120</v>
      </c>
      <c r="V353" s="1" t="s">
        <v>2215</v>
      </c>
      <c r="Y353" s="0" t="s">
        <v>421</v>
      </c>
      <c r="AA353" s="1" t="s">
        <v>2216</v>
      </c>
      <c r="BL353" s="0" t="s">
        <v>233</v>
      </c>
      <c r="BP353" s="0" t="s">
        <v>2217</v>
      </c>
      <c r="BT353" s="0" t="s">
        <v>2218</v>
      </c>
    </row>
    <row r="354" customFormat="false" ht="107.5" hidden="false" customHeight="false" outlineLevel="0" collapsed="false">
      <c r="A354" s="0" t="s">
        <v>116</v>
      </c>
      <c r="B354" s="0" t="s">
        <v>2219</v>
      </c>
      <c r="C354" s="0" t="s">
        <v>2220</v>
      </c>
      <c r="D354" s="0" t="s">
        <v>817</v>
      </c>
      <c r="N354" s="0" t="str">
        <f aca="false">"1763"</f>
        <v>1763</v>
      </c>
      <c r="Q354" s="0" t="s">
        <v>2220</v>
      </c>
      <c r="R354" s="0" t="s">
        <v>73</v>
      </c>
      <c r="S354" s="0" t="s">
        <v>2221</v>
      </c>
      <c r="U354" s="0" t="s">
        <v>120</v>
      </c>
      <c r="V354" s="1" t="s">
        <v>2222</v>
      </c>
      <c r="W354" s="1" t="s">
        <v>2223</v>
      </c>
      <c r="Y354" s="0" t="s">
        <v>421</v>
      </c>
      <c r="BL354" s="0" t="s">
        <v>122</v>
      </c>
      <c r="BP354" s="0" t="s">
        <v>2224</v>
      </c>
      <c r="BT354" s="0" t="s">
        <v>2225</v>
      </c>
    </row>
    <row r="355" customFormat="false" ht="54.35" hidden="false" customHeight="false" outlineLevel="0" collapsed="false">
      <c r="A355" s="0" t="s">
        <v>116</v>
      </c>
      <c r="B355" s="0" t="s">
        <v>2226</v>
      </c>
      <c r="I355" s="0" t="s">
        <v>577</v>
      </c>
      <c r="N355" s="0" t="str">
        <f aca="false">"1763"</f>
        <v>1763</v>
      </c>
      <c r="Q355" s="0" t="s">
        <v>2227</v>
      </c>
      <c r="R355" s="0" t="s">
        <v>73</v>
      </c>
      <c r="S355" s="0" t="s">
        <v>2228</v>
      </c>
      <c r="T355" s="0" t="s">
        <v>2229</v>
      </c>
      <c r="U355" s="0" t="s">
        <v>120</v>
      </c>
      <c r="V355" s="1" t="s">
        <v>2230</v>
      </c>
      <c r="Y355" s="0" t="s">
        <v>2147</v>
      </c>
      <c r="BL355" s="0" t="s">
        <v>504</v>
      </c>
      <c r="BP355" s="0" t="s">
        <v>2231</v>
      </c>
      <c r="BS355" s="0" t="s">
        <v>2232</v>
      </c>
      <c r="BT355" s="0" t="s">
        <v>2233</v>
      </c>
    </row>
    <row r="356" customFormat="false" ht="65" hidden="false" customHeight="false" outlineLevel="0" collapsed="false">
      <c r="A356" s="0" t="s">
        <v>116</v>
      </c>
      <c r="B356" s="0" t="s">
        <v>2234</v>
      </c>
      <c r="I356" s="0" t="s">
        <v>2235</v>
      </c>
      <c r="N356" s="0" t="str">
        <f aca="false">"30.05.1763"</f>
        <v>30.05.1763</v>
      </c>
      <c r="Q356" s="0" t="s">
        <v>2236</v>
      </c>
      <c r="R356" s="0" t="s">
        <v>73</v>
      </c>
      <c r="S356" s="0" t="s">
        <v>2237</v>
      </c>
      <c r="T356" s="0" t="s">
        <v>1320</v>
      </c>
      <c r="U356" s="0" t="s">
        <v>120</v>
      </c>
      <c r="V356" s="1" t="s">
        <v>2238</v>
      </c>
      <c r="Y356" s="0" t="s">
        <v>2239</v>
      </c>
      <c r="AA356" s="1" t="s">
        <v>2240</v>
      </c>
      <c r="BL356" s="0" t="s">
        <v>504</v>
      </c>
      <c r="BP356" s="0" t="s">
        <v>2241</v>
      </c>
      <c r="BT356" s="0" t="s">
        <v>2242</v>
      </c>
    </row>
    <row r="357" customFormat="false" ht="118.1" hidden="false" customHeight="false" outlineLevel="0" collapsed="false">
      <c r="A357" s="0" t="s">
        <v>116</v>
      </c>
      <c r="B357" s="0" t="s">
        <v>2243</v>
      </c>
      <c r="C357" s="0" t="s">
        <v>2244</v>
      </c>
      <c r="D357" s="0" t="s">
        <v>1771</v>
      </c>
      <c r="N357" s="0" t="str">
        <f aca="false">"24.02.1763"</f>
        <v>24.02.1763</v>
      </c>
      <c r="Q357" s="0" t="s">
        <v>2244</v>
      </c>
      <c r="R357" s="0" t="s">
        <v>73</v>
      </c>
      <c r="S357" s="0" t="s">
        <v>2245</v>
      </c>
      <c r="T357" s="0" t="s">
        <v>122</v>
      </c>
      <c r="U357" s="0" t="s">
        <v>120</v>
      </c>
      <c r="V357" s="1" t="s">
        <v>2246</v>
      </c>
      <c r="W357" s="1" t="s">
        <v>2247</v>
      </c>
      <c r="Y357" s="0" t="s">
        <v>2248</v>
      </c>
      <c r="AA357" s="1" t="s">
        <v>2249</v>
      </c>
      <c r="BL357" s="0" t="s">
        <v>469</v>
      </c>
    </row>
    <row r="358" customFormat="false" ht="245.6" hidden="false" customHeight="false" outlineLevel="0" collapsed="false">
      <c r="A358" s="0" t="s">
        <v>116</v>
      </c>
      <c r="B358" s="0" t="s">
        <v>2250</v>
      </c>
      <c r="I358" s="0" t="s">
        <v>152</v>
      </c>
      <c r="N358" s="0" t="str">
        <f aca="false">"1763"</f>
        <v>1763</v>
      </c>
      <c r="Q358" s="0" t="s">
        <v>2251</v>
      </c>
      <c r="R358" s="0" t="s">
        <v>73</v>
      </c>
      <c r="S358" s="0" t="s">
        <v>2252</v>
      </c>
      <c r="U358" s="0" t="s">
        <v>120</v>
      </c>
      <c r="V358" s="1" t="s">
        <v>2253</v>
      </c>
      <c r="W358" s="1" t="s">
        <v>2254</v>
      </c>
      <c r="Y358" s="0" t="s">
        <v>2255</v>
      </c>
      <c r="AA358" s="1" t="s">
        <v>2256</v>
      </c>
      <c r="AE358" s="0" t="s">
        <v>1404</v>
      </c>
      <c r="AL358" s="0" t="s">
        <v>2257</v>
      </c>
      <c r="AN358" s="0" t="str">
        <f aca="false">"10.04.1763"</f>
        <v>10.04.1763</v>
      </c>
      <c r="AO358" s="0" t="s">
        <v>2258</v>
      </c>
      <c r="AP358" s="0" t="s">
        <v>2259</v>
      </c>
      <c r="AQ358" s="0" t="s">
        <v>2260</v>
      </c>
      <c r="AR358" s="0" t="s">
        <v>2261</v>
      </c>
      <c r="BL358" s="0" t="s">
        <v>439</v>
      </c>
      <c r="BT358" s="0" t="s">
        <v>2262</v>
      </c>
    </row>
    <row r="359" customFormat="false" ht="22.5" hidden="false" customHeight="false" outlineLevel="0" collapsed="false">
      <c r="A359" s="0" t="s">
        <v>116</v>
      </c>
      <c r="B359" s="0" t="s">
        <v>2263</v>
      </c>
      <c r="I359" s="0" t="s">
        <v>1278</v>
      </c>
      <c r="N359" s="0" t="str">
        <f aca="false">"30.03.1763"</f>
        <v>30.03.1763</v>
      </c>
      <c r="Q359" s="0" t="s">
        <v>1872</v>
      </c>
      <c r="R359" s="0" t="s">
        <v>73</v>
      </c>
      <c r="S359" s="0" t="s">
        <v>2264</v>
      </c>
      <c r="U359" s="0" t="s">
        <v>120</v>
      </c>
      <c r="V359" s="1" t="s">
        <v>2265</v>
      </c>
      <c r="W359" s="0" t="s">
        <v>817</v>
      </c>
      <c r="Y359" s="0" t="s">
        <v>421</v>
      </c>
      <c r="AA359" s="0" t="s">
        <v>1278</v>
      </c>
      <c r="BL359" s="0" t="s">
        <v>314</v>
      </c>
      <c r="BP359" s="0" t="s">
        <v>1768</v>
      </c>
      <c r="BS359" s="0" t="s">
        <v>2266</v>
      </c>
      <c r="BT359" s="0" t="s">
        <v>2267</v>
      </c>
    </row>
    <row r="360" customFormat="false" ht="139.35" hidden="false" customHeight="false" outlineLevel="0" collapsed="false">
      <c r="A360" s="0" t="s">
        <v>116</v>
      </c>
      <c r="B360" s="0" t="s">
        <v>2268</v>
      </c>
      <c r="N360" s="0" t="str">
        <f aca="false">"28.04.1763"</f>
        <v>28.04.1763</v>
      </c>
      <c r="Q360" s="0" t="s">
        <v>2269</v>
      </c>
      <c r="R360" s="0" t="s">
        <v>73</v>
      </c>
      <c r="S360" s="0" t="s">
        <v>2270</v>
      </c>
      <c r="U360" s="0" t="s">
        <v>120</v>
      </c>
      <c r="V360" s="1" t="s">
        <v>2271</v>
      </c>
      <c r="Y360" s="0" t="s">
        <v>2272</v>
      </c>
      <c r="AA360" s="1" t="s">
        <v>2273</v>
      </c>
      <c r="BL360" s="0" t="s">
        <v>314</v>
      </c>
      <c r="BP360" s="0" t="s">
        <v>2274</v>
      </c>
    </row>
    <row r="361" customFormat="false" ht="160.6" hidden="false" customHeight="false" outlineLevel="0" collapsed="false">
      <c r="A361" s="0" t="s">
        <v>116</v>
      </c>
      <c r="B361" s="0" t="s">
        <v>2275</v>
      </c>
      <c r="N361" s="0" t="str">
        <f aca="false">"28.04.1763"</f>
        <v>28.04.1763</v>
      </c>
      <c r="R361" s="0" t="s">
        <v>73</v>
      </c>
      <c r="S361" s="0" t="s">
        <v>2270</v>
      </c>
      <c r="U361" s="0" t="s">
        <v>120</v>
      </c>
      <c r="V361" s="1" t="s">
        <v>2276</v>
      </c>
      <c r="Y361" s="0" t="s">
        <v>2272</v>
      </c>
      <c r="AA361" s="1" t="s">
        <v>2277</v>
      </c>
      <c r="BL361" s="0" t="s">
        <v>122</v>
      </c>
      <c r="BP361" s="0" t="s">
        <v>2278</v>
      </c>
    </row>
    <row r="362" customFormat="false" ht="118.1" hidden="false" customHeight="false" outlineLevel="0" collapsed="false">
      <c r="A362" s="0" t="s">
        <v>116</v>
      </c>
      <c r="B362" s="0" t="s">
        <v>2279</v>
      </c>
      <c r="N362" s="0" t="str">
        <f aca="false">"28.04.1763"</f>
        <v>28.04.1763</v>
      </c>
      <c r="Q362" s="0" t="s">
        <v>2280</v>
      </c>
      <c r="R362" s="0" t="s">
        <v>73</v>
      </c>
      <c r="S362" s="0" t="s">
        <v>2281</v>
      </c>
      <c r="U362" s="0" t="s">
        <v>120</v>
      </c>
      <c r="V362" s="1" t="s">
        <v>2282</v>
      </c>
      <c r="W362" s="1" t="s">
        <v>1881</v>
      </c>
      <c r="Y362" s="0" t="s">
        <v>2272</v>
      </c>
      <c r="AA362" s="0" t="s">
        <v>2283</v>
      </c>
      <c r="BL362" s="0" t="s">
        <v>314</v>
      </c>
      <c r="BP362" s="0" t="s">
        <v>2284</v>
      </c>
    </row>
    <row r="363" customFormat="false" ht="128.75" hidden="false" customHeight="false" outlineLevel="0" collapsed="false">
      <c r="A363" s="0" t="s">
        <v>116</v>
      </c>
      <c r="B363" s="0" t="s">
        <v>2285</v>
      </c>
      <c r="I363" s="0" t="s">
        <v>760</v>
      </c>
      <c r="N363" s="0" t="str">
        <f aca="false">"13.10.1769"</f>
        <v>13.10.1769</v>
      </c>
      <c r="Q363" s="0" t="s">
        <v>2286</v>
      </c>
      <c r="R363" s="0" t="s">
        <v>73</v>
      </c>
      <c r="S363" s="0" t="s">
        <v>2287</v>
      </c>
      <c r="U363" s="0" t="s">
        <v>120</v>
      </c>
      <c r="V363" s="1" t="s">
        <v>2288</v>
      </c>
      <c r="W363" s="1" t="s">
        <v>2289</v>
      </c>
      <c r="Y363" s="0" t="s">
        <v>2290</v>
      </c>
      <c r="AA363" s="1" t="s">
        <v>2291</v>
      </c>
      <c r="AD363" s="0" t="s">
        <v>2292</v>
      </c>
      <c r="BL363" s="0" t="s">
        <v>122</v>
      </c>
      <c r="BO363" s="0" t="s">
        <v>2293</v>
      </c>
    </row>
    <row r="364" customFormat="false" ht="65" hidden="false" customHeight="false" outlineLevel="0" collapsed="false">
      <c r="A364" s="0" t="s">
        <v>116</v>
      </c>
      <c r="B364" s="0" t="s">
        <v>2294</v>
      </c>
      <c r="C364" s="0" t="s">
        <v>2295</v>
      </c>
      <c r="D364" s="1" t="s">
        <v>1881</v>
      </c>
      <c r="I364" s="0" t="s">
        <v>1660</v>
      </c>
      <c r="N364" s="0" t="str">
        <f aca="false">"1763"</f>
        <v>1763</v>
      </c>
      <c r="Q364" s="0" t="s">
        <v>2295</v>
      </c>
      <c r="R364" s="0" t="s">
        <v>73</v>
      </c>
      <c r="S364" s="0" t="s">
        <v>2296</v>
      </c>
      <c r="U364" s="0" t="s">
        <v>120</v>
      </c>
      <c r="V364" s="1" t="s">
        <v>2297</v>
      </c>
      <c r="W364" s="1" t="s">
        <v>2208</v>
      </c>
      <c r="Y364" s="0" t="s">
        <v>2298</v>
      </c>
      <c r="AA364" s="1" t="s">
        <v>2299</v>
      </c>
      <c r="BL364" s="0" t="s">
        <v>314</v>
      </c>
      <c r="BP364" s="0" t="s">
        <v>2300</v>
      </c>
      <c r="BS364" s="0" t="s">
        <v>2301</v>
      </c>
      <c r="BT364" s="0" t="s">
        <v>2302</v>
      </c>
    </row>
    <row r="365" customFormat="false" ht="160.6" hidden="false" customHeight="false" outlineLevel="0" collapsed="false">
      <c r="A365" s="0" t="s">
        <v>116</v>
      </c>
      <c r="B365" s="0" t="s">
        <v>2303</v>
      </c>
      <c r="I365" s="0" t="s">
        <v>2304</v>
      </c>
      <c r="N365" s="0" t="str">
        <f aca="false">"1763"</f>
        <v>1763</v>
      </c>
      <c r="Q365" s="0" t="s">
        <v>2305</v>
      </c>
      <c r="R365" s="0" t="s">
        <v>73</v>
      </c>
      <c r="S365" s="0" t="s">
        <v>2306</v>
      </c>
      <c r="U365" s="0" t="s">
        <v>120</v>
      </c>
      <c r="V365" s="1" t="s">
        <v>2307</v>
      </c>
      <c r="W365" s="1" t="s">
        <v>2308</v>
      </c>
      <c r="Y365" s="0" t="s">
        <v>2309</v>
      </c>
      <c r="AA365" s="1" t="s">
        <v>2310</v>
      </c>
      <c r="BL365" s="0" t="s">
        <v>314</v>
      </c>
      <c r="BP365" s="0" t="s">
        <v>2311</v>
      </c>
      <c r="BS365" s="0" t="s">
        <v>2312</v>
      </c>
      <c r="BT365" s="0" t="s">
        <v>2313</v>
      </c>
    </row>
    <row r="366" customFormat="false" ht="128.75" hidden="false" customHeight="false" outlineLevel="0" collapsed="false">
      <c r="A366" s="0" t="s">
        <v>116</v>
      </c>
      <c r="B366" s="0" t="s">
        <v>2314</v>
      </c>
      <c r="I366" s="0" t="s">
        <v>212</v>
      </c>
      <c r="Q366" s="0" t="s">
        <v>2315</v>
      </c>
      <c r="R366" s="0" t="s">
        <v>73</v>
      </c>
      <c r="S366" s="0" t="s">
        <v>2316</v>
      </c>
      <c r="U366" s="0" t="s">
        <v>120</v>
      </c>
      <c r="V366" s="1" t="s">
        <v>2317</v>
      </c>
      <c r="Y366" s="0" t="s">
        <v>421</v>
      </c>
      <c r="AA366" s="0" t="s">
        <v>643</v>
      </c>
      <c r="BL366" s="0" t="s">
        <v>314</v>
      </c>
      <c r="BP366" s="0" t="s">
        <v>2318</v>
      </c>
      <c r="BR366" s="0" t="s">
        <v>2319</v>
      </c>
      <c r="BT366" s="0" t="s">
        <v>2320</v>
      </c>
    </row>
    <row r="367" customFormat="false" ht="75.6" hidden="false" customHeight="false" outlineLevel="0" collapsed="false">
      <c r="A367" s="0" t="s">
        <v>116</v>
      </c>
      <c r="B367" s="0" t="s">
        <v>2321</v>
      </c>
      <c r="Q367" s="0" t="s">
        <v>1661</v>
      </c>
      <c r="R367" s="0" t="s">
        <v>73</v>
      </c>
      <c r="S367" s="0" t="s">
        <v>2322</v>
      </c>
      <c r="U367" s="0" t="s">
        <v>120</v>
      </c>
      <c r="V367" s="1" t="s">
        <v>2323</v>
      </c>
      <c r="Y367" s="0" t="s">
        <v>2324</v>
      </c>
      <c r="AA367" s="0" t="s">
        <v>643</v>
      </c>
      <c r="BL367" s="0" t="s">
        <v>2229</v>
      </c>
      <c r="BP367" s="0" t="s">
        <v>2325</v>
      </c>
      <c r="BT367" s="0" t="s">
        <v>2326</v>
      </c>
    </row>
    <row r="368" customFormat="false" ht="33.1" hidden="false" customHeight="false" outlineLevel="0" collapsed="false">
      <c r="A368" s="0" t="s">
        <v>116</v>
      </c>
      <c r="B368" s="0" t="s">
        <v>2327</v>
      </c>
      <c r="Q368" s="0" t="s">
        <v>2328</v>
      </c>
      <c r="R368" s="0" t="s">
        <v>73</v>
      </c>
      <c r="S368" s="0" t="s">
        <v>2329</v>
      </c>
      <c r="U368" s="0" t="s">
        <v>120</v>
      </c>
      <c r="V368" s="1" t="s">
        <v>2330</v>
      </c>
      <c r="W368" s="1" t="s">
        <v>2331</v>
      </c>
      <c r="Y368" s="0" t="s">
        <v>2332</v>
      </c>
      <c r="AA368" s="1" t="s">
        <v>2333</v>
      </c>
      <c r="AE368" s="0" t="s">
        <v>1404</v>
      </c>
      <c r="BL368" s="0" t="s">
        <v>2229</v>
      </c>
      <c r="BP368" s="0" t="s">
        <v>2334</v>
      </c>
      <c r="BS368" s="0" t="s">
        <v>2335</v>
      </c>
      <c r="BT368" s="0" t="s">
        <v>2336</v>
      </c>
    </row>
    <row r="369" customFormat="false" ht="160.6" hidden="false" customHeight="false" outlineLevel="0" collapsed="false">
      <c r="A369" s="0" t="s">
        <v>116</v>
      </c>
      <c r="B369" s="0" t="s">
        <v>2337</v>
      </c>
      <c r="C369" s="0" t="s">
        <v>2338</v>
      </c>
      <c r="I369" s="0" t="s">
        <v>377</v>
      </c>
      <c r="N369" s="0" t="str">
        <f aca="false">"1763"</f>
        <v>1763</v>
      </c>
      <c r="Q369" s="0" t="s">
        <v>2338</v>
      </c>
      <c r="R369" s="0" t="s">
        <v>73</v>
      </c>
      <c r="S369" s="0" t="s">
        <v>2339</v>
      </c>
      <c r="U369" s="0" t="s">
        <v>120</v>
      </c>
      <c r="V369" s="1" t="s">
        <v>2340</v>
      </c>
      <c r="W369" s="1" t="s">
        <v>1462</v>
      </c>
      <c r="Y369" s="0" t="s">
        <v>2341</v>
      </c>
      <c r="AA369" s="1" t="s">
        <v>2342</v>
      </c>
      <c r="BL369" s="0" t="s">
        <v>122</v>
      </c>
      <c r="BP369" s="0" t="s">
        <v>2343</v>
      </c>
      <c r="BT369" s="0" t="s">
        <v>2344</v>
      </c>
    </row>
    <row r="370" customFormat="false" ht="33.1" hidden="false" customHeight="false" outlineLevel="0" collapsed="false">
      <c r="A370" s="0" t="s">
        <v>116</v>
      </c>
      <c r="B370" s="0" t="s">
        <v>2345</v>
      </c>
      <c r="C370" s="0" t="s">
        <v>2346</v>
      </c>
      <c r="N370" s="0" t="str">
        <f aca="false">"1763"</f>
        <v>1763</v>
      </c>
      <c r="Q370" s="0" t="s">
        <v>2346</v>
      </c>
      <c r="R370" s="0" t="s">
        <v>73</v>
      </c>
      <c r="S370" s="0" t="s">
        <v>2347</v>
      </c>
      <c r="U370" s="0" t="s">
        <v>120</v>
      </c>
      <c r="V370" s="1" t="s">
        <v>2348</v>
      </c>
      <c r="Y370" s="0" t="s">
        <v>2349</v>
      </c>
      <c r="AA370" s="0" t="s">
        <v>643</v>
      </c>
      <c r="BL370" s="0" t="s">
        <v>439</v>
      </c>
      <c r="BP370" s="0" t="s">
        <v>2350</v>
      </c>
      <c r="BT370" s="0" t="s">
        <v>2351</v>
      </c>
    </row>
    <row r="371" customFormat="false" ht="43.75" hidden="false" customHeight="false" outlineLevel="0" collapsed="false">
      <c r="A371" s="0" t="s">
        <v>116</v>
      </c>
      <c r="B371" s="0" t="s">
        <v>2352</v>
      </c>
      <c r="Q371" s="0" t="s">
        <v>2353</v>
      </c>
      <c r="R371" s="0" t="s">
        <v>73</v>
      </c>
      <c r="S371" s="0" t="s">
        <v>2354</v>
      </c>
      <c r="U371" s="0" t="s">
        <v>120</v>
      </c>
      <c r="V371" s="1" t="s">
        <v>2355</v>
      </c>
      <c r="Y371" s="0" t="s">
        <v>2356</v>
      </c>
      <c r="AA371" s="1" t="s">
        <v>2357</v>
      </c>
      <c r="BL371" s="0" t="s">
        <v>314</v>
      </c>
      <c r="BP371" s="0" t="s">
        <v>2358</v>
      </c>
      <c r="BT371" s="0" t="s">
        <v>2359</v>
      </c>
    </row>
    <row r="372" customFormat="false" ht="54.35" hidden="false" customHeight="false" outlineLevel="0" collapsed="false">
      <c r="A372" s="0" t="s">
        <v>116</v>
      </c>
      <c r="B372" s="0" t="s">
        <v>2360</v>
      </c>
      <c r="Q372" s="0" t="s">
        <v>2361</v>
      </c>
      <c r="R372" s="0" t="s">
        <v>73</v>
      </c>
      <c r="S372" s="0" t="s">
        <v>2362</v>
      </c>
      <c r="U372" s="0" t="s">
        <v>120</v>
      </c>
      <c r="V372" s="1" t="s">
        <v>2363</v>
      </c>
      <c r="AA372" s="0" t="s">
        <v>2364</v>
      </c>
      <c r="BL372" s="0" t="s">
        <v>122</v>
      </c>
      <c r="BP372" s="0" t="s">
        <v>2365</v>
      </c>
      <c r="BS372" s="0" t="s">
        <v>2366</v>
      </c>
    </row>
    <row r="373" customFormat="false" ht="22.5" hidden="false" customHeight="false" outlineLevel="0" collapsed="false">
      <c r="A373" s="0" t="s">
        <v>116</v>
      </c>
      <c r="B373" s="0" t="s">
        <v>2367</v>
      </c>
      <c r="I373" s="0" t="s">
        <v>377</v>
      </c>
      <c r="M373" s="0" t="s">
        <v>961</v>
      </c>
      <c r="S373" s="0" t="s">
        <v>2368</v>
      </c>
      <c r="U373" s="0" t="s">
        <v>120</v>
      </c>
      <c r="V373" s="1" t="s">
        <v>2369</v>
      </c>
      <c r="Y373" s="0" t="s">
        <v>174</v>
      </c>
      <c r="AA373" s="0" t="s">
        <v>2370</v>
      </c>
      <c r="BL373" s="0" t="s">
        <v>233</v>
      </c>
      <c r="BP373" s="0" t="s">
        <v>2371</v>
      </c>
    </row>
    <row r="374" customFormat="false" ht="22.5" hidden="false" customHeight="false" outlineLevel="0" collapsed="false">
      <c r="A374" s="0" t="s">
        <v>133</v>
      </c>
      <c r="B374" s="0" t="s">
        <v>2372</v>
      </c>
      <c r="M374" s="0" t="s">
        <v>2373</v>
      </c>
      <c r="N374" s="0" t="str">
        <f aca="false">"1632"</f>
        <v>1632</v>
      </c>
      <c r="S374" s="0" t="s">
        <v>2374</v>
      </c>
      <c r="V374" s="0" t="s">
        <v>2375</v>
      </c>
      <c r="W374" s="1" t="s">
        <v>784</v>
      </c>
      <c r="Y374" s="0" t="s">
        <v>714</v>
      </c>
      <c r="AA374" s="0" t="s">
        <v>1660</v>
      </c>
      <c r="BT374" s="0" t="s">
        <v>2376</v>
      </c>
    </row>
    <row r="375" customFormat="false" ht="128.75" hidden="false" customHeight="false" outlineLevel="0" collapsed="false">
      <c r="A375" s="0" t="s">
        <v>133</v>
      </c>
      <c r="B375" s="0" t="s">
        <v>2377</v>
      </c>
      <c r="N375" s="0" t="str">
        <f aca="false">"1763"</f>
        <v>1763</v>
      </c>
      <c r="Q375" s="1" t="s">
        <v>2378</v>
      </c>
      <c r="R375" s="1" t="s">
        <v>2379</v>
      </c>
      <c r="S375" s="0" t="s">
        <v>2380</v>
      </c>
      <c r="V375" s="1" t="s">
        <v>2381</v>
      </c>
      <c r="Y375" s="0" t="s">
        <v>2382</v>
      </c>
      <c r="AA375" s="1" t="s">
        <v>2383</v>
      </c>
      <c r="AC375" s="1" t="s">
        <v>2384</v>
      </c>
      <c r="AD375" s="0" t="s">
        <v>2385</v>
      </c>
      <c r="BT375" s="0" t="s">
        <v>2386</v>
      </c>
    </row>
    <row r="376" customFormat="false" ht="118.1" hidden="false" customHeight="false" outlineLevel="0" collapsed="false">
      <c r="A376" s="0" t="s">
        <v>116</v>
      </c>
      <c r="B376" s="0" t="s">
        <v>2387</v>
      </c>
      <c r="S376" s="0" t="s">
        <v>2388</v>
      </c>
      <c r="V376" s="1" t="s">
        <v>2389</v>
      </c>
      <c r="W376" s="1" t="s">
        <v>2390</v>
      </c>
      <c r="Y376" s="0" t="s">
        <v>241</v>
      </c>
      <c r="AA376" s="1" t="s">
        <v>2391</v>
      </c>
      <c r="BL376" s="0" t="s">
        <v>122</v>
      </c>
      <c r="BP376" s="0" t="s">
        <v>2392</v>
      </c>
      <c r="BS376" s="0" t="s">
        <v>2393</v>
      </c>
      <c r="BT376" s="0" t="s">
        <v>2394</v>
      </c>
    </row>
    <row r="377" customFormat="false" ht="12.8" hidden="false" customHeight="false" outlineLevel="0" collapsed="false">
      <c r="A377" s="0" t="s">
        <v>116</v>
      </c>
      <c r="B377" s="0" t="s">
        <v>2395</v>
      </c>
      <c r="I377" s="0" t="s">
        <v>2032</v>
      </c>
      <c r="N377" s="0" t="str">
        <f aca="false">"1713"</f>
        <v>1713</v>
      </c>
      <c r="Q377" s="0" t="s">
        <v>2396</v>
      </c>
      <c r="R377" s="0" t="s">
        <v>73</v>
      </c>
      <c r="S377" s="0" t="s">
        <v>2397</v>
      </c>
      <c r="U377" s="0" t="s">
        <v>120</v>
      </c>
      <c r="V377" s="0" t="s">
        <v>231</v>
      </c>
      <c r="Y377" s="0" t="s">
        <v>1379</v>
      </c>
      <c r="BL377" s="0" t="s">
        <v>122</v>
      </c>
      <c r="BT377" s="0" t="s">
        <v>2398</v>
      </c>
    </row>
    <row r="378" customFormat="false" ht="150" hidden="false" customHeight="false" outlineLevel="0" collapsed="false">
      <c r="A378" s="0" t="s">
        <v>133</v>
      </c>
      <c r="B378" s="0" t="s">
        <v>2399</v>
      </c>
      <c r="N378" s="0" t="str">
        <f aca="false">"1648"</f>
        <v>1648</v>
      </c>
      <c r="Q378" s="1" t="s">
        <v>2400</v>
      </c>
      <c r="R378" s="1" t="s">
        <v>2401</v>
      </c>
      <c r="S378" s="0" t="s">
        <v>2402</v>
      </c>
      <c r="V378" s="1" t="s">
        <v>2403</v>
      </c>
      <c r="Y378" s="0" t="s">
        <v>174</v>
      </c>
      <c r="BT378" s="1" t="s">
        <v>2404</v>
      </c>
    </row>
    <row r="379" customFormat="false" ht="33.1" hidden="false" customHeight="false" outlineLevel="0" collapsed="false">
      <c r="A379" s="0" t="s">
        <v>116</v>
      </c>
      <c r="B379" s="0" t="s">
        <v>2405</v>
      </c>
      <c r="Q379" s="0" t="s">
        <v>2406</v>
      </c>
      <c r="R379" s="0" t="s">
        <v>73</v>
      </c>
      <c r="S379" s="0" t="s">
        <v>2407</v>
      </c>
      <c r="U379" s="0" t="s">
        <v>120</v>
      </c>
      <c r="V379" s="1" t="s">
        <v>2408</v>
      </c>
      <c r="Y379" s="0" t="s">
        <v>421</v>
      </c>
      <c r="BL379" s="0" t="s">
        <v>122</v>
      </c>
      <c r="BP379" s="0" t="s">
        <v>2409</v>
      </c>
      <c r="BR379" s="0" t="s">
        <v>2410</v>
      </c>
    </row>
    <row r="380" customFormat="false" ht="12.8" hidden="false" customHeight="false" outlineLevel="0" collapsed="false">
      <c r="A380" s="0" t="s">
        <v>116</v>
      </c>
      <c r="B380" s="0" t="s">
        <v>2411</v>
      </c>
      <c r="Q380" s="0" t="s">
        <v>2412</v>
      </c>
      <c r="R380" s="0" t="s">
        <v>73</v>
      </c>
      <c r="S380" s="0" t="s">
        <v>2413</v>
      </c>
      <c r="U380" s="0" t="s">
        <v>120</v>
      </c>
      <c r="V380" s="0" t="s">
        <v>2414</v>
      </c>
      <c r="Y380" s="0" t="s">
        <v>714</v>
      </c>
      <c r="AA380" s="0" t="s">
        <v>2415</v>
      </c>
      <c r="BL380" s="0" t="s">
        <v>122</v>
      </c>
      <c r="BO380" s="0" t="s">
        <v>2416</v>
      </c>
    </row>
    <row r="381" customFormat="false" ht="86.25" hidden="false" customHeight="false" outlineLevel="0" collapsed="false">
      <c r="A381" s="0" t="s">
        <v>116</v>
      </c>
      <c r="B381" s="0" t="s">
        <v>2417</v>
      </c>
      <c r="M381" s="0" t="s">
        <v>2418</v>
      </c>
      <c r="Q381" s="0" t="s">
        <v>446</v>
      </c>
      <c r="R381" s="0" t="s">
        <v>73</v>
      </c>
      <c r="S381" s="0" t="s">
        <v>2419</v>
      </c>
      <c r="U381" s="0" t="s">
        <v>120</v>
      </c>
      <c r="V381" s="1" t="s">
        <v>2420</v>
      </c>
      <c r="Y381" s="0" t="s">
        <v>2421</v>
      </c>
      <c r="BL381" s="0" t="s">
        <v>122</v>
      </c>
      <c r="BT381" s="0" t="s">
        <v>2422</v>
      </c>
    </row>
    <row r="382" customFormat="false" ht="12.8" hidden="false" customHeight="false" outlineLevel="0" collapsed="false">
      <c r="A382" s="0" t="s">
        <v>116</v>
      </c>
      <c r="B382" s="0" t="s">
        <v>2423</v>
      </c>
      <c r="Q382" s="0" t="s">
        <v>2412</v>
      </c>
      <c r="R382" s="0" t="s">
        <v>73</v>
      </c>
      <c r="S382" s="0" t="s">
        <v>2424</v>
      </c>
      <c r="T382" s="0" t="s">
        <v>2425</v>
      </c>
      <c r="U382" s="0" t="s">
        <v>120</v>
      </c>
      <c r="Y382" s="0" t="s">
        <v>714</v>
      </c>
      <c r="BL382" s="0" t="s">
        <v>122</v>
      </c>
      <c r="BP382" s="0" t="s">
        <v>2426</v>
      </c>
    </row>
    <row r="383" customFormat="false" ht="12.8" hidden="false" customHeight="false" outlineLevel="0" collapsed="false">
      <c r="A383" s="0" t="s">
        <v>116</v>
      </c>
      <c r="B383" s="0" t="s">
        <v>2427</v>
      </c>
      <c r="Q383" s="0" t="s">
        <v>2412</v>
      </c>
      <c r="R383" s="0" t="s">
        <v>73</v>
      </c>
      <c r="S383" s="0" t="s">
        <v>2428</v>
      </c>
      <c r="T383" s="0" t="s">
        <v>2425</v>
      </c>
      <c r="U383" s="0" t="s">
        <v>120</v>
      </c>
      <c r="BL383" s="0" t="s">
        <v>122</v>
      </c>
      <c r="BO383" s="0" t="s">
        <v>2429</v>
      </c>
      <c r="BP383" s="0" t="s">
        <v>2430</v>
      </c>
    </row>
    <row r="384" customFormat="false" ht="33.1" hidden="false" customHeight="false" outlineLevel="0" collapsed="false">
      <c r="A384" s="0" t="s">
        <v>116</v>
      </c>
      <c r="B384" s="0" t="s">
        <v>1909</v>
      </c>
      <c r="Q384" s="0" t="s">
        <v>463</v>
      </c>
      <c r="R384" s="0" t="s">
        <v>73</v>
      </c>
      <c r="S384" s="0" t="s">
        <v>2431</v>
      </c>
      <c r="U384" s="0" t="s">
        <v>120</v>
      </c>
      <c r="V384" s="1" t="s">
        <v>2432</v>
      </c>
      <c r="Y384" s="0" t="s">
        <v>174</v>
      </c>
      <c r="BL384" s="0" t="s">
        <v>122</v>
      </c>
      <c r="BO384" s="0" t="s">
        <v>2433</v>
      </c>
      <c r="BR384" s="0" t="s">
        <v>2434</v>
      </c>
      <c r="BT384" s="1" t="s">
        <v>2435</v>
      </c>
    </row>
    <row r="385" customFormat="false" ht="12.8" hidden="false" customHeight="false" outlineLevel="0" collapsed="false">
      <c r="A385" s="0" t="s">
        <v>116</v>
      </c>
      <c r="B385" s="0" t="s">
        <v>2436</v>
      </c>
      <c r="Q385" s="0" t="s">
        <v>2412</v>
      </c>
      <c r="R385" s="0" t="s">
        <v>73</v>
      </c>
      <c r="S385" s="0" t="s">
        <v>2437</v>
      </c>
      <c r="T385" s="0" t="s">
        <v>2425</v>
      </c>
      <c r="U385" s="0" t="s">
        <v>120</v>
      </c>
      <c r="Y385" s="0" t="s">
        <v>714</v>
      </c>
      <c r="BL385" s="0" t="s">
        <v>122</v>
      </c>
      <c r="BO385" s="0" t="s">
        <v>2438</v>
      </c>
      <c r="BP385" s="0" t="s">
        <v>2439</v>
      </c>
      <c r="BT385" s="0" t="s">
        <v>2440</v>
      </c>
    </row>
    <row r="386" customFormat="false" ht="43.75" hidden="false" customHeight="false" outlineLevel="0" collapsed="false">
      <c r="A386" s="0" t="s">
        <v>133</v>
      </c>
      <c r="B386" s="0" t="s">
        <v>2441</v>
      </c>
      <c r="I386" s="0" t="s">
        <v>152</v>
      </c>
      <c r="N386" s="0" t="str">
        <f aca="false">"1763"</f>
        <v>1763</v>
      </c>
      <c r="R386" s="0" t="s">
        <v>145</v>
      </c>
      <c r="S386" s="0" t="s">
        <v>2442</v>
      </c>
      <c r="V386" s="0" t="s">
        <v>1063</v>
      </c>
      <c r="W386" s="1" t="s">
        <v>2443</v>
      </c>
      <c r="Y386" s="0" t="s">
        <v>421</v>
      </c>
      <c r="BT386" s="1" t="s">
        <v>2444</v>
      </c>
    </row>
    <row r="387" customFormat="false" ht="86.25" hidden="false" customHeight="false" outlineLevel="0" collapsed="false">
      <c r="A387" s="0" t="s">
        <v>133</v>
      </c>
      <c r="B387" s="0" t="s">
        <v>2445</v>
      </c>
      <c r="I387" s="0" t="s">
        <v>152</v>
      </c>
      <c r="N387" s="0" t="str">
        <f aca="false">"1763"</f>
        <v>1763</v>
      </c>
      <c r="R387" s="0" t="s">
        <v>145</v>
      </c>
      <c r="S387" s="0" t="s">
        <v>2442</v>
      </c>
      <c r="V387" s="1" t="s">
        <v>2446</v>
      </c>
      <c r="Y387" s="0" t="s">
        <v>421</v>
      </c>
      <c r="BT387" s="1" t="s">
        <v>2444</v>
      </c>
    </row>
    <row r="388" customFormat="false" ht="128.75" hidden="false" customHeight="false" outlineLevel="0" collapsed="false">
      <c r="A388" s="0" t="s">
        <v>133</v>
      </c>
      <c r="B388" s="0" t="s">
        <v>2447</v>
      </c>
      <c r="I388" s="0" t="s">
        <v>152</v>
      </c>
      <c r="Q388" s="1" t="s">
        <v>2448</v>
      </c>
      <c r="R388" s="1" t="s">
        <v>2449</v>
      </c>
      <c r="S388" s="0" t="s">
        <v>2442</v>
      </c>
      <c r="V388" s="1" t="s">
        <v>2450</v>
      </c>
      <c r="W388" s="1" t="s">
        <v>2443</v>
      </c>
      <c r="Y388" s="1" t="s">
        <v>2451</v>
      </c>
      <c r="Z388" s="1" t="s">
        <v>2452</v>
      </c>
      <c r="AA388" s="1" t="s">
        <v>2453</v>
      </c>
      <c r="BT388" s="1" t="s">
        <v>2444</v>
      </c>
    </row>
    <row r="389" customFormat="false" ht="65" hidden="false" customHeight="false" outlineLevel="0" collapsed="false">
      <c r="B389" s="0" t="s">
        <v>2454</v>
      </c>
      <c r="I389" s="0" t="s">
        <v>2455</v>
      </c>
      <c r="N389" s="0" t="str">
        <f aca="false">"1648"</f>
        <v>1648</v>
      </c>
      <c r="P389" s="0" t="s">
        <v>517</v>
      </c>
      <c r="Q389" s="0" t="s">
        <v>2456</v>
      </c>
      <c r="R389" s="0" t="s">
        <v>73</v>
      </c>
      <c r="S389" s="0" t="s">
        <v>2457</v>
      </c>
      <c r="U389" s="0" t="s">
        <v>120</v>
      </c>
      <c r="V389" s="1" t="s">
        <v>2458</v>
      </c>
      <c r="Y389" s="0" t="s">
        <v>174</v>
      </c>
      <c r="AD389" s="1" t="s">
        <v>2459</v>
      </c>
      <c r="AL389" s="0" t="s">
        <v>2460</v>
      </c>
      <c r="AM389" s="0" t="s">
        <v>2461</v>
      </c>
      <c r="AN389" s="0" t="str">
        <f aca="false">"15.11.1648"</f>
        <v>15.11.1648</v>
      </c>
      <c r="AO389" s="0" t="s">
        <v>2462</v>
      </c>
      <c r="AP389" s="0" t="s">
        <v>2455</v>
      </c>
      <c r="AQ389" s="0" t="s">
        <v>2463</v>
      </c>
      <c r="AR389" s="0" t="s">
        <v>2464</v>
      </c>
      <c r="BL389" s="0" t="s">
        <v>442</v>
      </c>
      <c r="BR389" s="0" t="s">
        <v>2465</v>
      </c>
      <c r="BT389" s="0" t="s">
        <v>2466</v>
      </c>
    </row>
    <row r="390" customFormat="false" ht="54.35" hidden="false" customHeight="false" outlineLevel="0" collapsed="false">
      <c r="A390" s="0" t="s">
        <v>133</v>
      </c>
      <c r="B390" s="0" t="s">
        <v>2467</v>
      </c>
      <c r="N390" s="0" t="str">
        <f aca="false">"1652"</f>
        <v>1652</v>
      </c>
      <c r="R390" s="0" t="s">
        <v>1133</v>
      </c>
      <c r="S390" s="0" t="s">
        <v>2468</v>
      </c>
      <c r="V390" s="1" t="s">
        <v>2469</v>
      </c>
      <c r="W390" s="1" t="s">
        <v>2470</v>
      </c>
      <c r="Y390" s="0" t="s">
        <v>2471</v>
      </c>
      <c r="BT390" s="0" t="s">
        <v>2472</v>
      </c>
    </row>
    <row r="391" customFormat="false" ht="33.1" hidden="false" customHeight="false" outlineLevel="0" collapsed="false">
      <c r="A391" s="0" t="s">
        <v>116</v>
      </c>
      <c r="B391" s="0" t="s">
        <v>2473</v>
      </c>
      <c r="Q391" s="1" t="s">
        <v>2474</v>
      </c>
      <c r="R391" s="0" t="s">
        <v>73</v>
      </c>
      <c r="S391" s="0" t="s">
        <v>2475</v>
      </c>
      <c r="U391" s="0" t="s">
        <v>120</v>
      </c>
      <c r="V391" s="1" t="s">
        <v>2476</v>
      </c>
      <c r="BL391" s="0" t="s">
        <v>122</v>
      </c>
      <c r="BP391" s="0" t="s">
        <v>2477</v>
      </c>
      <c r="BT391" s="0" t="s">
        <v>2478</v>
      </c>
    </row>
    <row r="392" customFormat="false" ht="33.1" hidden="false" customHeight="false" outlineLevel="0" collapsed="false">
      <c r="A392" s="0" t="s">
        <v>116</v>
      </c>
      <c r="B392" s="0" t="s">
        <v>2479</v>
      </c>
      <c r="Q392" s="0" t="s">
        <v>987</v>
      </c>
      <c r="R392" s="0" t="s">
        <v>73</v>
      </c>
      <c r="S392" s="0" t="s">
        <v>2480</v>
      </c>
      <c r="U392" s="0" t="s">
        <v>120</v>
      </c>
      <c r="V392" s="1" t="s">
        <v>2481</v>
      </c>
      <c r="Y392" s="0" t="s">
        <v>174</v>
      </c>
      <c r="BL392" s="0" t="s">
        <v>122</v>
      </c>
    </row>
    <row r="393" customFormat="false" ht="65" hidden="false" customHeight="false" outlineLevel="0" collapsed="false">
      <c r="A393" s="0" t="s">
        <v>116</v>
      </c>
      <c r="B393" s="0" t="s">
        <v>2482</v>
      </c>
      <c r="Q393" s="0" t="s">
        <v>457</v>
      </c>
      <c r="R393" s="0" t="s">
        <v>73</v>
      </c>
      <c r="S393" s="0" t="s">
        <v>2483</v>
      </c>
      <c r="U393" s="0" t="s">
        <v>120</v>
      </c>
      <c r="V393" s="1" t="s">
        <v>2484</v>
      </c>
      <c r="Y393" s="0" t="s">
        <v>174</v>
      </c>
      <c r="BL393" s="0" t="s">
        <v>122</v>
      </c>
      <c r="BP393" s="0" t="s">
        <v>2485</v>
      </c>
      <c r="BT393" s="0" t="s">
        <v>2486</v>
      </c>
    </row>
    <row r="394" customFormat="false" ht="12.8" hidden="false" customHeight="false" outlineLevel="0" collapsed="false">
      <c r="A394" s="0" t="s">
        <v>116</v>
      </c>
      <c r="B394" s="0" t="s">
        <v>2487</v>
      </c>
      <c r="I394" s="0" t="s">
        <v>2488</v>
      </c>
      <c r="N394" s="0" t="str">
        <f aca="false">"1648"</f>
        <v>1648</v>
      </c>
      <c r="R394" s="0" t="s">
        <v>73</v>
      </c>
      <c r="U394" s="0" t="s">
        <v>120</v>
      </c>
      <c r="V394" s="0" t="s">
        <v>2414</v>
      </c>
      <c r="Y394" s="0" t="s">
        <v>174</v>
      </c>
      <c r="BL394" s="0" t="s">
        <v>991</v>
      </c>
      <c r="BP394" s="0" t="s">
        <v>2489</v>
      </c>
    </row>
    <row r="395" customFormat="false" ht="22.5" hidden="false" customHeight="false" outlineLevel="0" collapsed="false">
      <c r="A395" s="0" t="s">
        <v>116</v>
      </c>
      <c r="B395" s="0" t="s">
        <v>2490</v>
      </c>
      <c r="M395" s="0" t="s">
        <v>2491</v>
      </c>
      <c r="Q395" s="0" t="s">
        <v>2492</v>
      </c>
      <c r="R395" s="0" t="s">
        <v>73</v>
      </c>
      <c r="S395" s="0" t="s">
        <v>2493</v>
      </c>
      <c r="U395" s="0" t="s">
        <v>120</v>
      </c>
      <c r="V395" s="1" t="s">
        <v>2494</v>
      </c>
      <c r="Y395" s="0" t="s">
        <v>714</v>
      </c>
      <c r="BL395" s="0" t="s">
        <v>991</v>
      </c>
      <c r="BP395" s="0" t="s">
        <v>2495</v>
      </c>
      <c r="BT395" s="0" t="s">
        <v>2496</v>
      </c>
    </row>
    <row r="396" customFormat="false" ht="22.5" hidden="false" customHeight="false" outlineLevel="0" collapsed="false">
      <c r="A396" s="0" t="s">
        <v>116</v>
      </c>
      <c r="B396" s="0" t="s">
        <v>2497</v>
      </c>
      <c r="C396" s="0" t="s">
        <v>2498</v>
      </c>
      <c r="D396" s="0" t="s">
        <v>2499</v>
      </c>
      <c r="I396" s="0" t="s">
        <v>2500</v>
      </c>
      <c r="N396" s="0" t="str">
        <f aca="false">"1648"</f>
        <v>1648</v>
      </c>
      <c r="P396" s="1" t="s">
        <v>2501</v>
      </c>
      <c r="Q396" s="0" t="s">
        <v>2498</v>
      </c>
      <c r="R396" s="0" t="s">
        <v>73</v>
      </c>
      <c r="S396" s="0" t="s">
        <v>2502</v>
      </c>
      <c r="U396" s="0" t="s">
        <v>120</v>
      </c>
      <c r="V396" s="1" t="s">
        <v>2503</v>
      </c>
      <c r="Y396" s="0" t="s">
        <v>2504</v>
      </c>
      <c r="AL396" s="0" t="s">
        <v>2505</v>
      </c>
      <c r="AN396" s="0" t="str">
        <f aca="false">"02.11.1648"</f>
        <v>02.11.1648</v>
      </c>
      <c r="AP396" s="0" t="s">
        <v>2506</v>
      </c>
      <c r="AQ396" s="1" t="s">
        <v>2507</v>
      </c>
      <c r="BL396" s="0" t="s">
        <v>442</v>
      </c>
      <c r="BR396" s="0" t="s">
        <v>2508</v>
      </c>
      <c r="BT396" s="1" t="s">
        <v>2509</v>
      </c>
    </row>
    <row r="397" customFormat="false" ht="160.6" hidden="false" customHeight="false" outlineLevel="0" collapsed="false">
      <c r="A397" s="0" t="s">
        <v>133</v>
      </c>
      <c r="B397" s="0" t="s">
        <v>2510</v>
      </c>
      <c r="I397" s="0" t="s">
        <v>84</v>
      </c>
      <c r="N397" s="0" t="str">
        <f aca="false">"1645"</f>
        <v>1645</v>
      </c>
      <c r="Q397" s="0" t="s">
        <v>2511</v>
      </c>
      <c r="R397" s="0" t="s">
        <v>154</v>
      </c>
      <c r="S397" s="0" t="s">
        <v>2512</v>
      </c>
      <c r="V397" s="1" t="s">
        <v>2513</v>
      </c>
      <c r="W397" s="1" t="s">
        <v>2514</v>
      </c>
      <c r="Y397" s="1" t="s">
        <v>2515</v>
      </c>
      <c r="BT397" s="1" t="s">
        <v>2516</v>
      </c>
    </row>
    <row r="398" customFormat="false" ht="12.8" hidden="false" customHeight="false" outlineLevel="0" collapsed="false">
      <c r="A398" s="0" t="s">
        <v>116</v>
      </c>
      <c r="B398" s="0" t="s">
        <v>2517</v>
      </c>
      <c r="Q398" s="0" t="s">
        <v>2412</v>
      </c>
      <c r="R398" s="0" t="s">
        <v>73</v>
      </c>
      <c r="S398" s="0" t="s">
        <v>2518</v>
      </c>
      <c r="T398" s="0" t="s">
        <v>2425</v>
      </c>
      <c r="U398" s="0" t="s">
        <v>120</v>
      </c>
      <c r="V398" s="0" t="s">
        <v>2519</v>
      </c>
      <c r="Y398" s="0" t="s">
        <v>714</v>
      </c>
      <c r="BL398" s="0" t="s">
        <v>122</v>
      </c>
      <c r="BO398" s="0" t="s">
        <v>2520</v>
      </c>
      <c r="BT398" s="0" t="s">
        <v>2521</v>
      </c>
    </row>
    <row r="399" customFormat="false" ht="22.5" hidden="false" customHeight="false" outlineLevel="0" collapsed="false">
      <c r="A399" s="0" t="s">
        <v>116</v>
      </c>
      <c r="B399" s="0" t="s">
        <v>2522</v>
      </c>
      <c r="Q399" s="0" t="s">
        <v>2412</v>
      </c>
      <c r="R399" s="0" t="s">
        <v>73</v>
      </c>
      <c r="S399" s="0" t="s">
        <v>2523</v>
      </c>
      <c r="T399" s="0" t="s">
        <v>2425</v>
      </c>
      <c r="U399" s="0" t="s">
        <v>120</v>
      </c>
      <c r="V399" s="1" t="s">
        <v>2524</v>
      </c>
      <c r="Y399" s="0" t="s">
        <v>714</v>
      </c>
      <c r="BL399" s="0" t="s">
        <v>122</v>
      </c>
      <c r="BP399" s="0" t="s">
        <v>2525</v>
      </c>
    </row>
    <row r="400" customFormat="false" ht="65" hidden="false" customHeight="false" outlineLevel="0" collapsed="false">
      <c r="A400" s="0" t="s">
        <v>116</v>
      </c>
      <c r="B400" s="0" t="s">
        <v>2526</v>
      </c>
      <c r="N400" s="0" t="str">
        <f aca="false">"1680"</f>
        <v>1680</v>
      </c>
      <c r="S400" s="0" t="s">
        <v>2527</v>
      </c>
      <c r="U400" s="0" t="s">
        <v>120</v>
      </c>
      <c r="V400" s="1" t="s">
        <v>2528</v>
      </c>
      <c r="AA400" s="1" t="s">
        <v>2529</v>
      </c>
      <c r="BL400" s="0" t="s">
        <v>233</v>
      </c>
      <c r="BP400" s="0" t="s">
        <v>2530</v>
      </c>
      <c r="BT400" s="0" t="s">
        <v>2531</v>
      </c>
    </row>
    <row r="401" customFormat="false" ht="22.5" hidden="false" customHeight="false" outlineLevel="0" collapsed="false">
      <c r="A401" s="0" t="s">
        <v>116</v>
      </c>
      <c r="B401" s="0" t="s">
        <v>2532</v>
      </c>
      <c r="I401" s="0" t="s">
        <v>135</v>
      </c>
      <c r="N401" s="0" t="str">
        <f aca="false">"1650"</f>
        <v>1650</v>
      </c>
      <c r="S401" s="0" t="s">
        <v>2533</v>
      </c>
      <c r="Z401" s="0" t="s">
        <v>364</v>
      </c>
      <c r="BT401" s="1" t="s">
        <v>2534</v>
      </c>
    </row>
    <row r="402" customFormat="false" ht="22.5" hidden="false" customHeight="false" outlineLevel="0" collapsed="false">
      <c r="A402" s="0" t="s">
        <v>133</v>
      </c>
      <c r="B402" s="0" t="s">
        <v>2535</v>
      </c>
      <c r="I402" s="0" t="s">
        <v>135</v>
      </c>
      <c r="N402" s="0" t="str">
        <f aca="false">"1650"</f>
        <v>1650</v>
      </c>
      <c r="S402" s="0" t="s">
        <v>2533</v>
      </c>
      <c r="V402" s="1" t="s">
        <v>2536</v>
      </c>
      <c r="Y402" s="0" t="s">
        <v>140</v>
      </c>
      <c r="BT402" s="1" t="s">
        <v>2534</v>
      </c>
    </row>
    <row r="403" customFormat="false" ht="107.5" hidden="false" customHeight="false" outlineLevel="0" collapsed="false">
      <c r="A403" s="0" t="s">
        <v>116</v>
      </c>
      <c r="B403" s="0" t="s">
        <v>2537</v>
      </c>
      <c r="Q403" s="1" t="s">
        <v>2538</v>
      </c>
      <c r="R403" s="1" t="s">
        <v>1853</v>
      </c>
      <c r="S403" s="0" t="s">
        <v>2539</v>
      </c>
      <c r="U403" s="0" t="s">
        <v>120</v>
      </c>
      <c r="V403" s="1" t="s">
        <v>2540</v>
      </c>
      <c r="AA403" s="1" t="s">
        <v>2541</v>
      </c>
      <c r="BL403" s="0" t="s">
        <v>122</v>
      </c>
      <c r="BP403" s="0" t="s">
        <v>2542</v>
      </c>
      <c r="BR403" s="0" t="s">
        <v>2543</v>
      </c>
      <c r="BS403" s="0" t="s">
        <v>2544</v>
      </c>
    </row>
    <row r="404" customFormat="false" ht="96.85" hidden="false" customHeight="false" outlineLevel="0" collapsed="false">
      <c r="A404" s="0" t="s">
        <v>116</v>
      </c>
      <c r="B404" s="0" t="s">
        <v>2545</v>
      </c>
      <c r="C404" s="0" t="s">
        <v>2546</v>
      </c>
      <c r="D404" s="1" t="s">
        <v>2547</v>
      </c>
      <c r="I404" s="0" t="s">
        <v>2548</v>
      </c>
      <c r="N404" s="0" t="str">
        <f aca="false">"1705"</f>
        <v>1705</v>
      </c>
      <c r="P404" s="0" t="s">
        <v>886</v>
      </c>
      <c r="Q404" s="0" t="s">
        <v>2546</v>
      </c>
      <c r="R404" s="0" t="s">
        <v>73</v>
      </c>
      <c r="S404" s="0" t="s">
        <v>2549</v>
      </c>
      <c r="U404" s="0" t="s">
        <v>120</v>
      </c>
      <c r="V404" s="1" t="s">
        <v>2550</v>
      </c>
      <c r="Y404" s="0" t="s">
        <v>1618</v>
      </c>
      <c r="Z404" s="0" t="s">
        <v>1109</v>
      </c>
      <c r="AA404" s="1" t="s">
        <v>2551</v>
      </c>
      <c r="BL404" s="0" t="s">
        <v>122</v>
      </c>
      <c r="BP404" s="0" t="s">
        <v>2552</v>
      </c>
    </row>
    <row r="405" customFormat="false" ht="22.5" hidden="false" customHeight="false" outlineLevel="0" collapsed="false">
      <c r="A405" s="0" t="s">
        <v>116</v>
      </c>
      <c r="B405" s="0" t="s">
        <v>2553</v>
      </c>
      <c r="N405" s="0" t="str">
        <f aca="false">"1714"</f>
        <v>1714</v>
      </c>
      <c r="P405" s="0" t="s">
        <v>2554</v>
      </c>
      <c r="S405" s="0" t="s">
        <v>2555</v>
      </c>
      <c r="U405" s="0" t="s">
        <v>120</v>
      </c>
      <c r="V405" s="1" t="s">
        <v>2556</v>
      </c>
      <c r="BL405" s="0" t="s">
        <v>122</v>
      </c>
      <c r="BP405" s="0" t="s">
        <v>2557</v>
      </c>
    </row>
    <row r="406" customFormat="false" ht="12.8" hidden="false" customHeight="false" outlineLevel="0" collapsed="false">
      <c r="A406" s="0" t="s">
        <v>116</v>
      </c>
      <c r="B406" s="0" t="s">
        <v>2558</v>
      </c>
      <c r="N406" s="0" t="str">
        <f aca="false">"1633"</f>
        <v>1633</v>
      </c>
      <c r="P406" s="0" t="s">
        <v>2559</v>
      </c>
      <c r="Q406" s="0" t="s">
        <v>2560</v>
      </c>
      <c r="R406" s="0" t="s">
        <v>73</v>
      </c>
      <c r="S406" s="0" t="s">
        <v>2561</v>
      </c>
      <c r="U406" s="0" t="s">
        <v>120</v>
      </c>
      <c r="Y406" s="0" t="s">
        <v>2562</v>
      </c>
      <c r="AL406" s="0" t="s">
        <v>2563</v>
      </c>
      <c r="AN406" s="0" t="str">
        <f aca="false">"07.05.1632"</f>
        <v>07.05.1632</v>
      </c>
      <c r="AP406" s="0" t="s">
        <v>305</v>
      </c>
      <c r="AQ406" s="0" t="s">
        <v>2564</v>
      </c>
      <c r="AR406" s="0" t="s">
        <v>2565</v>
      </c>
      <c r="BL406" s="0" t="s">
        <v>645</v>
      </c>
      <c r="BT406" s="0" t="s">
        <v>2566</v>
      </c>
    </row>
    <row r="407" customFormat="false" ht="33.1" hidden="false" customHeight="false" outlineLevel="0" collapsed="false">
      <c r="A407" s="0" t="s">
        <v>116</v>
      </c>
      <c r="B407" s="0" t="s">
        <v>2567</v>
      </c>
      <c r="C407" s="1" t="s">
        <v>2568</v>
      </c>
      <c r="D407" s="0" t="s">
        <v>2569</v>
      </c>
      <c r="F407" s="0" t="s">
        <v>1077</v>
      </c>
      <c r="I407" s="0" t="s">
        <v>1660</v>
      </c>
      <c r="N407" s="0" t="str">
        <f aca="false">"1635"</f>
        <v>1635</v>
      </c>
      <c r="Q407" s="0" t="s">
        <v>2569</v>
      </c>
      <c r="R407" s="0" t="s">
        <v>73</v>
      </c>
      <c r="S407" s="0" t="s">
        <v>2570</v>
      </c>
      <c r="U407" s="0" t="s">
        <v>120</v>
      </c>
      <c r="Y407" s="0" t="s">
        <v>1553</v>
      </c>
      <c r="AL407" s="0" t="s">
        <v>2571</v>
      </c>
      <c r="AN407" s="0" t="str">
        <f aca="false">"24.06.1635"</f>
        <v>24.06.1635</v>
      </c>
      <c r="AO407" s="0" t="s">
        <v>2572</v>
      </c>
      <c r="AP407" s="0" t="s">
        <v>2573</v>
      </c>
      <c r="AQ407" s="0" t="s">
        <v>643</v>
      </c>
      <c r="BL407" s="0" t="s">
        <v>442</v>
      </c>
      <c r="BT407" s="0" t="s">
        <v>2574</v>
      </c>
    </row>
    <row r="408" customFormat="false" ht="75.6" hidden="false" customHeight="false" outlineLevel="0" collapsed="false">
      <c r="A408" s="0" t="s">
        <v>133</v>
      </c>
      <c r="B408" s="0" t="s">
        <v>2575</v>
      </c>
      <c r="I408" s="0" t="s">
        <v>135</v>
      </c>
      <c r="N408" s="0" t="str">
        <f aca="false">"1813"</f>
        <v>1813</v>
      </c>
      <c r="Q408" s="0" t="s">
        <v>2576</v>
      </c>
      <c r="R408" s="0" t="s">
        <v>1052</v>
      </c>
      <c r="S408" s="0" t="s">
        <v>2577</v>
      </c>
      <c r="V408" s="1" t="s">
        <v>2578</v>
      </c>
      <c r="Y408" s="0" t="s">
        <v>2579</v>
      </c>
      <c r="Z408" s="1" t="s">
        <v>2580</v>
      </c>
      <c r="BT408" s="1" t="s">
        <v>2581</v>
      </c>
    </row>
    <row r="409" customFormat="false" ht="33.1" hidden="false" customHeight="false" outlineLevel="0" collapsed="false">
      <c r="A409" s="0" t="s">
        <v>133</v>
      </c>
      <c r="B409" s="0" t="s">
        <v>2582</v>
      </c>
      <c r="I409" s="0" t="s">
        <v>135</v>
      </c>
      <c r="N409" s="0" t="str">
        <f aca="false">"1813"</f>
        <v>1813</v>
      </c>
      <c r="Q409" s="0" t="s">
        <v>2576</v>
      </c>
      <c r="R409" s="0" t="s">
        <v>1052</v>
      </c>
      <c r="S409" s="0" t="s">
        <v>2577</v>
      </c>
      <c r="V409" s="1" t="s">
        <v>2583</v>
      </c>
      <c r="Y409" s="0" t="s">
        <v>2579</v>
      </c>
      <c r="BT409" s="1" t="s">
        <v>2581</v>
      </c>
    </row>
    <row r="410" customFormat="false" ht="22.5" hidden="false" customHeight="false" outlineLevel="0" collapsed="false">
      <c r="A410" s="0" t="s">
        <v>116</v>
      </c>
      <c r="B410" s="0" t="s">
        <v>2584</v>
      </c>
      <c r="C410" s="1" t="s">
        <v>2585</v>
      </c>
      <c r="D410" s="0" t="s">
        <v>2586</v>
      </c>
      <c r="F410" s="1" t="s">
        <v>2587</v>
      </c>
      <c r="H410" s="0" t="str">
        <f aca="false">"24.06.1637"</f>
        <v>24.06.1637</v>
      </c>
      <c r="N410" s="0" t="str">
        <f aca="false">"1637"</f>
        <v>1637</v>
      </c>
      <c r="Q410" s="0" t="s">
        <v>2588</v>
      </c>
      <c r="R410" s="0" t="s">
        <v>73</v>
      </c>
      <c r="S410" s="0" t="s">
        <v>2589</v>
      </c>
      <c r="U410" s="0" t="s">
        <v>120</v>
      </c>
      <c r="Y410" s="0" t="s">
        <v>714</v>
      </c>
      <c r="AL410" s="0" t="s">
        <v>2590</v>
      </c>
      <c r="AP410" s="0" t="s">
        <v>2591</v>
      </c>
      <c r="AQ410" s="0" t="s">
        <v>2592</v>
      </c>
      <c r="AR410" s="0" t="s">
        <v>2593</v>
      </c>
      <c r="BL410" s="0" t="s">
        <v>2594</v>
      </c>
      <c r="BO410" s="0" t="s">
        <v>2595</v>
      </c>
      <c r="BP410" s="0" t="s">
        <v>2596</v>
      </c>
      <c r="BT410" s="0" t="s">
        <v>2597</v>
      </c>
    </row>
    <row r="411" customFormat="false" ht="22.5" hidden="false" customHeight="false" outlineLevel="0" collapsed="false">
      <c r="C411" s="0" t="s">
        <v>2598</v>
      </c>
      <c r="D411" s="0" t="s">
        <v>2599</v>
      </c>
      <c r="I411" s="0" t="s">
        <v>2600</v>
      </c>
      <c r="N411" s="0" t="str">
        <f aca="false">"1707"</f>
        <v>1707</v>
      </c>
      <c r="Q411" s="0" t="s">
        <v>2598</v>
      </c>
      <c r="R411" s="0" t="s">
        <v>73</v>
      </c>
      <c r="S411" s="0" t="s">
        <v>2601</v>
      </c>
      <c r="U411" s="0" t="s">
        <v>120</v>
      </c>
      <c r="V411" s="0" t="s">
        <v>231</v>
      </c>
      <c r="W411" s="0" t="s">
        <v>2599</v>
      </c>
      <c r="Y411" s="0" t="s">
        <v>2602</v>
      </c>
      <c r="AD411" s="1" t="s">
        <v>2603</v>
      </c>
      <c r="BL411" s="0" t="s">
        <v>122</v>
      </c>
      <c r="BO411" s="0" t="s">
        <v>2604</v>
      </c>
      <c r="BP411" s="0" t="s">
        <v>2605</v>
      </c>
    </row>
    <row r="412" customFormat="false" ht="65" hidden="false" customHeight="false" outlineLevel="0" collapsed="false">
      <c r="A412" s="0" t="s">
        <v>116</v>
      </c>
      <c r="B412" s="0" t="s">
        <v>2606</v>
      </c>
      <c r="I412" s="0" t="s">
        <v>2607</v>
      </c>
      <c r="N412" s="0" t="str">
        <f aca="false">"21.03.1763"</f>
        <v>21.03.1763</v>
      </c>
      <c r="Q412" s="0" t="s">
        <v>2608</v>
      </c>
      <c r="R412" s="0" t="s">
        <v>73</v>
      </c>
      <c r="S412" s="0" t="s">
        <v>2609</v>
      </c>
      <c r="U412" s="0" t="s">
        <v>120</v>
      </c>
      <c r="V412" s="1" t="s">
        <v>2610</v>
      </c>
      <c r="Y412" s="0" t="s">
        <v>2611</v>
      </c>
      <c r="BL412" s="0" t="s">
        <v>122</v>
      </c>
      <c r="BR412" s="0" t="s">
        <v>2612</v>
      </c>
    </row>
    <row r="413" customFormat="false" ht="54.35" hidden="false" customHeight="false" outlineLevel="0" collapsed="false">
      <c r="A413" s="0" t="s">
        <v>116</v>
      </c>
      <c r="B413" s="0" t="s">
        <v>2613</v>
      </c>
      <c r="I413" s="0" t="s">
        <v>2614</v>
      </c>
      <c r="N413" s="0" t="str">
        <f aca="false">"1739"</f>
        <v>1739</v>
      </c>
      <c r="P413" s="0" t="s">
        <v>292</v>
      </c>
      <c r="S413" s="0" t="s">
        <v>2615</v>
      </c>
      <c r="U413" s="0" t="s">
        <v>120</v>
      </c>
      <c r="V413" s="1" t="s">
        <v>2616</v>
      </c>
      <c r="W413" s="1" t="s">
        <v>2617</v>
      </c>
      <c r="Y413" s="0" t="s">
        <v>2618</v>
      </c>
      <c r="BL413" s="0" t="s">
        <v>233</v>
      </c>
      <c r="BP413" s="0" t="s">
        <v>2619</v>
      </c>
      <c r="BS413" s="0" t="s">
        <v>2620</v>
      </c>
    </row>
    <row r="414" customFormat="false" ht="160.6" hidden="false" customHeight="false" outlineLevel="0" collapsed="false">
      <c r="A414" s="0" t="s">
        <v>116</v>
      </c>
      <c r="B414" s="0" t="s">
        <v>282</v>
      </c>
      <c r="C414" s="0" t="s">
        <v>2621</v>
      </c>
      <c r="N414" s="0" t="str">
        <f aca="false">"1650"</f>
        <v>1650</v>
      </c>
      <c r="Q414" s="0" t="s">
        <v>2621</v>
      </c>
      <c r="R414" s="0" t="s">
        <v>73</v>
      </c>
      <c r="S414" s="0" t="s">
        <v>285</v>
      </c>
      <c r="V414" s="1" t="s">
        <v>2622</v>
      </c>
      <c r="W414" s="1" t="s">
        <v>784</v>
      </c>
      <c r="X414" s="1" t="s">
        <v>2623</v>
      </c>
      <c r="Y414" s="0" t="s">
        <v>174</v>
      </c>
      <c r="AD414" s="0" t="s">
        <v>2624</v>
      </c>
      <c r="BT414" s="1" t="s">
        <v>287</v>
      </c>
    </row>
    <row r="415" customFormat="false" ht="65" hidden="false" customHeight="false" outlineLevel="0" collapsed="false">
      <c r="A415" s="0" t="s">
        <v>116</v>
      </c>
      <c r="B415" s="0" t="s">
        <v>2625</v>
      </c>
      <c r="I415" s="0" t="s">
        <v>2626</v>
      </c>
      <c r="N415" s="0" t="str">
        <f aca="false">"1762"</f>
        <v>1762</v>
      </c>
      <c r="Q415" s="0" t="s">
        <v>2627</v>
      </c>
      <c r="R415" s="0" t="s">
        <v>73</v>
      </c>
      <c r="S415" s="0" t="s">
        <v>2628</v>
      </c>
      <c r="U415" s="0" t="s">
        <v>120</v>
      </c>
      <c r="V415" s="1" t="s">
        <v>2629</v>
      </c>
      <c r="W415" s="1" t="s">
        <v>2630</v>
      </c>
      <c r="Y415" s="0" t="s">
        <v>1901</v>
      </c>
      <c r="AA415" s="1" t="s">
        <v>2631</v>
      </c>
      <c r="BL415" s="0" t="s">
        <v>314</v>
      </c>
      <c r="BP415" s="0" t="s">
        <v>2632</v>
      </c>
      <c r="BS415" s="0" t="s">
        <v>2633</v>
      </c>
    </row>
    <row r="416" customFormat="false" ht="43.75" hidden="false" customHeight="false" outlineLevel="0" collapsed="false">
      <c r="A416" s="0" t="s">
        <v>133</v>
      </c>
      <c r="B416" s="0" t="s">
        <v>2634</v>
      </c>
      <c r="I416" s="0" t="s">
        <v>1526</v>
      </c>
      <c r="N416" s="0" t="str">
        <f aca="false">"1648"</f>
        <v>1648</v>
      </c>
      <c r="Q416" s="0" t="s">
        <v>2002</v>
      </c>
      <c r="R416" s="0" t="s">
        <v>1034</v>
      </c>
      <c r="S416" s="0" t="s">
        <v>2635</v>
      </c>
      <c r="V416" s="1" t="s">
        <v>2636</v>
      </c>
      <c r="Y416" s="0" t="s">
        <v>174</v>
      </c>
      <c r="AA416" s="0" t="s">
        <v>1526</v>
      </c>
      <c r="BT416" s="1" t="s">
        <v>2637</v>
      </c>
    </row>
    <row r="417" customFormat="false" ht="54.35" hidden="false" customHeight="false" outlineLevel="0" collapsed="false">
      <c r="A417" s="0" t="s">
        <v>133</v>
      </c>
      <c r="B417" s="0" t="s">
        <v>2638</v>
      </c>
      <c r="I417" s="0" t="s">
        <v>1526</v>
      </c>
      <c r="N417" s="0" t="str">
        <f aca="false">"1648"</f>
        <v>1648</v>
      </c>
      <c r="Q417" s="0" t="s">
        <v>2002</v>
      </c>
      <c r="R417" s="0" t="s">
        <v>1034</v>
      </c>
      <c r="S417" s="0" t="s">
        <v>2635</v>
      </c>
      <c r="V417" s="1" t="s">
        <v>2639</v>
      </c>
      <c r="Y417" s="0" t="s">
        <v>174</v>
      </c>
      <c r="BT417" s="1" t="s">
        <v>2637</v>
      </c>
    </row>
    <row r="418" customFormat="false" ht="107.5" hidden="false" customHeight="false" outlineLevel="0" collapsed="false">
      <c r="A418" s="0" t="s">
        <v>116</v>
      </c>
      <c r="B418" s="0" t="s">
        <v>2640</v>
      </c>
      <c r="I418" s="0" t="s">
        <v>551</v>
      </c>
      <c r="N418" s="0" t="str">
        <f aca="false">"1750"</f>
        <v>1750</v>
      </c>
      <c r="Q418" s="0" t="s">
        <v>2641</v>
      </c>
      <c r="R418" s="0" t="s">
        <v>73</v>
      </c>
      <c r="S418" s="0" t="s">
        <v>2642</v>
      </c>
      <c r="U418" s="0" t="s">
        <v>120</v>
      </c>
      <c r="V418" s="1" t="s">
        <v>2643</v>
      </c>
      <c r="W418" s="1" t="s">
        <v>2644</v>
      </c>
      <c r="Y418" s="0" t="s">
        <v>174</v>
      </c>
      <c r="AA418" s="1" t="s">
        <v>2645</v>
      </c>
      <c r="AE418" s="0" t="s">
        <v>2646</v>
      </c>
      <c r="BL418" s="0" t="s">
        <v>122</v>
      </c>
      <c r="BP418" s="0" t="s">
        <v>2647</v>
      </c>
      <c r="BT418" s="0" t="s">
        <v>2648</v>
      </c>
    </row>
    <row r="419" customFormat="false" ht="96.85" hidden="false" customHeight="false" outlineLevel="0" collapsed="false">
      <c r="A419" s="0" t="s">
        <v>116</v>
      </c>
      <c r="B419" s="0" t="s">
        <v>2649</v>
      </c>
      <c r="C419" s="0" t="s">
        <v>2650</v>
      </c>
      <c r="D419" s="0" t="s">
        <v>1685</v>
      </c>
      <c r="I419" s="0" t="s">
        <v>1686</v>
      </c>
      <c r="N419" s="0" t="str">
        <f aca="false">"1740"</f>
        <v>1740</v>
      </c>
      <c r="Q419" s="0" t="s">
        <v>2650</v>
      </c>
      <c r="R419" s="0" t="s">
        <v>73</v>
      </c>
      <c r="S419" s="0" t="s">
        <v>2651</v>
      </c>
      <c r="U419" s="0" t="s">
        <v>120</v>
      </c>
      <c r="V419" s="1" t="s">
        <v>2652</v>
      </c>
      <c r="W419" s="1" t="s">
        <v>2653</v>
      </c>
      <c r="Y419" s="0" t="s">
        <v>2618</v>
      </c>
      <c r="AA419" s="1" t="s">
        <v>2654</v>
      </c>
      <c r="BL419" s="0" t="s">
        <v>122</v>
      </c>
      <c r="BP419" s="0" t="s">
        <v>2655</v>
      </c>
    </row>
    <row r="420" customFormat="false" ht="33.1" hidden="false" customHeight="false" outlineLevel="0" collapsed="false">
      <c r="A420" s="0" t="s">
        <v>116</v>
      </c>
      <c r="B420" s="0" t="s">
        <v>2399</v>
      </c>
      <c r="I420" s="0" t="s">
        <v>135</v>
      </c>
      <c r="N420" s="0" t="str">
        <f aca="false">"1648"</f>
        <v>1648</v>
      </c>
      <c r="S420" s="0" t="s">
        <v>2402</v>
      </c>
      <c r="U420" s="0" t="s">
        <v>120</v>
      </c>
      <c r="V420" s="1" t="s">
        <v>2656</v>
      </c>
      <c r="Y420" s="0" t="s">
        <v>174</v>
      </c>
      <c r="BL420" s="0" t="s">
        <v>122</v>
      </c>
      <c r="BT420" s="1" t="s">
        <v>2404</v>
      </c>
    </row>
    <row r="421" customFormat="false" ht="139.35" hidden="false" customHeight="false" outlineLevel="0" collapsed="false">
      <c r="A421" s="0" t="s">
        <v>116</v>
      </c>
      <c r="B421" s="0" t="s">
        <v>2657</v>
      </c>
      <c r="I421" s="0" t="s">
        <v>2658</v>
      </c>
      <c r="N421" s="0" t="str">
        <f aca="false">"1749"</f>
        <v>1749</v>
      </c>
      <c r="Q421" s="0" t="s">
        <v>2659</v>
      </c>
      <c r="R421" s="0" t="s">
        <v>73</v>
      </c>
      <c r="S421" s="0" t="s">
        <v>2660</v>
      </c>
      <c r="U421" s="0" t="s">
        <v>120</v>
      </c>
      <c r="V421" s="1" t="s">
        <v>2661</v>
      </c>
      <c r="W421" s="1" t="s">
        <v>2662</v>
      </c>
      <c r="X421" s="0" t="s">
        <v>2116</v>
      </c>
      <c r="Y421" s="0" t="s">
        <v>2663</v>
      </c>
      <c r="AA421" s="1" t="s">
        <v>2664</v>
      </c>
      <c r="BL421" s="0" t="s">
        <v>122</v>
      </c>
      <c r="BT421" s="0" t="s">
        <v>2665</v>
      </c>
    </row>
    <row r="422" customFormat="false" ht="65" hidden="false" customHeight="false" outlineLevel="0" collapsed="false">
      <c r="A422" s="0" t="s">
        <v>133</v>
      </c>
      <c r="B422" s="0" t="s">
        <v>2666</v>
      </c>
      <c r="I422" s="0" t="s">
        <v>1526</v>
      </c>
      <c r="J422" s="0" t="s">
        <v>2667</v>
      </c>
      <c r="N422" s="0" t="str">
        <f aca="false">"1648"</f>
        <v>1648</v>
      </c>
      <c r="Q422" s="0" t="s">
        <v>2002</v>
      </c>
      <c r="R422" s="0" t="s">
        <v>1034</v>
      </c>
      <c r="S422" s="0" t="s">
        <v>2668</v>
      </c>
      <c r="V422" s="1" t="s">
        <v>2669</v>
      </c>
      <c r="Y422" s="0" t="s">
        <v>174</v>
      </c>
      <c r="AA422" s="0" t="s">
        <v>1526</v>
      </c>
      <c r="BT422" s="1" t="s">
        <v>2670</v>
      </c>
    </row>
    <row r="423" customFormat="false" ht="96.85" hidden="false" customHeight="false" outlineLevel="0" collapsed="false">
      <c r="A423" s="0" t="s">
        <v>116</v>
      </c>
      <c r="B423" s="0" t="s">
        <v>2671</v>
      </c>
      <c r="I423" s="0" t="s">
        <v>2672</v>
      </c>
      <c r="N423" s="0" t="str">
        <f aca="false">"1762"</f>
        <v>1762</v>
      </c>
      <c r="Q423" s="0" t="s">
        <v>2673</v>
      </c>
      <c r="R423" s="0" t="s">
        <v>73</v>
      </c>
      <c r="S423" s="0" t="s">
        <v>2674</v>
      </c>
      <c r="U423" s="0" t="s">
        <v>120</v>
      </c>
      <c r="V423" s="1" t="s">
        <v>2675</v>
      </c>
      <c r="W423" s="1" t="s">
        <v>2676</v>
      </c>
      <c r="Y423" s="0" t="s">
        <v>2677</v>
      </c>
      <c r="AA423" s="1" t="s">
        <v>2678</v>
      </c>
      <c r="AE423" s="0" t="s">
        <v>1404</v>
      </c>
      <c r="BL423" s="1" t="s">
        <v>2679</v>
      </c>
      <c r="BO423" s="0" t="s">
        <v>2680</v>
      </c>
      <c r="BQ423" s="0" t="s">
        <v>2681</v>
      </c>
      <c r="BR423" s="0" t="s">
        <v>2682</v>
      </c>
      <c r="BS423" s="0" t="s">
        <v>1324</v>
      </c>
      <c r="BT423" s="0" t="s">
        <v>2683</v>
      </c>
    </row>
    <row r="424" customFormat="false" ht="54.35" hidden="false" customHeight="false" outlineLevel="0" collapsed="false">
      <c r="A424" s="0" t="s">
        <v>133</v>
      </c>
      <c r="B424" s="0" t="s">
        <v>2684</v>
      </c>
      <c r="I424" s="0" t="s">
        <v>1526</v>
      </c>
      <c r="J424" s="0" t="s">
        <v>2667</v>
      </c>
      <c r="N424" s="0" t="str">
        <f aca="false">"1648"</f>
        <v>1648</v>
      </c>
      <c r="Q424" s="0" t="s">
        <v>2002</v>
      </c>
      <c r="R424" s="0" t="s">
        <v>1034</v>
      </c>
      <c r="S424" s="0" t="s">
        <v>2668</v>
      </c>
      <c r="V424" s="1" t="s">
        <v>2685</v>
      </c>
      <c r="Y424" s="0" t="s">
        <v>174</v>
      </c>
      <c r="BT424" s="1" t="s">
        <v>2670</v>
      </c>
    </row>
    <row r="425" customFormat="false" ht="75.6" hidden="false" customHeight="false" outlineLevel="0" collapsed="false">
      <c r="A425" s="0" t="s">
        <v>116</v>
      </c>
      <c r="B425" s="0" t="s">
        <v>2686</v>
      </c>
      <c r="C425" s="1" t="s">
        <v>2687</v>
      </c>
      <c r="D425" s="0" t="s">
        <v>2688</v>
      </c>
      <c r="F425" s="0" t="s">
        <v>1671</v>
      </c>
      <c r="H425" s="0" t="str">
        <f aca="false">"27.01.1646"</f>
        <v>27.01.1646</v>
      </c>
      <c r="I425" s="0" t="s">
        <v>2506</v>
      </c>
      <c r="N425" s="0" t="str">
        <f aca="false">"1646"</f>
        <v>1646</v>
      </c>
      <c r="P425" s="0" t="s">
        <v>886</v>
      </c>
      <c r="Q425" s="0" t="s">
        <v>2498</v>
      </c>
      <c r="R425" s="0" t="s">
        <v>73</v>
      </c>
      <c r="S425" s="0" t="s">
        <v>2689</v>
      </c>
      <c r="U425" s="0" t="s">
        <v>120</v>
      </c>
      <c r="V425" s="1" t="s">
        <v>2690</v>
      </c>
      <c r="W425" s="1" t="s">
        <v>2691</v>
      </c>
      <c r="Y425" s="0" t="s">
        <v>174</v>
      </c>
      <c r="AA425" s="0" t="s">
        <v>2692</v>
      </c>
      <c r="AL425" s="0" t="s">
        <v>2693</v>
      </c>
      <c r="AN425" s="0" t="str">
        <f aca="false">"01.01.1646"</f>
        <v>01.01.1646</v>
      </c>
      <c r="AO425" s="0" t="s">
        <v>2694</v>
      </c>
      <c r="AP425" s="0" t="s">
        <v>2506</v>
      </c>
      <c r="AQ425" s="0" t="s">
        <v>2695</v>
      </c>
      <c r="BL425" s="0" t="s">
        <v>442</v>
      </c>
      <c r="BR425" s="0" t="s">
        <v>2696</v>
      </c>
      <c r="BT425" s="1" t="s">
        <v>2697</v>
      </c>
    </row>
    <row r="426" customFormat="false" ht="139.35" hidden="false" customHeight="false" outlineLevel="0" collapsed="false">
      <c r="A426" s="0" t="s">
        <v>133</v>
      </c>
      <c r="B426" s="0" t="s">
        <v>1001</v>
      </c>
      <c r="I426" s="0" t="s">
        <v>135</v>
      </c>
      <c r="N426" s="0" t="str">
        <f aca="false">"1650"</f>
        <v>1650</v>
      </c>
      <c r="S426" s="0" t="s">
        <v>1002</v>
      </c>
      <c r="V426" s="1" t="s">
        <v>2698</v>
      </c>
      <c r="Y426" s="0" t="s">
        <v>520</v>
      </c>
      <c r="BT426" s="0" t="s">
        <v>1005</v>
      </c>
    </row>
    <row r="427" customFormat="false" ht="96.85" hidden="false" customHeight="false" outlineLevel="0" collapsed="false">
      <c r="A427" s="0" t="s">
        <v>133</v>
      </c>
      <c r="B427" s="0" t="s">
        <v>2699</v>
      </c>
      <c r="I427" s="0" t="s">
        <v>1660</v>
      </c>
      <c r="N427" s="0" t="str">
        <f aca="false">"1629"</f>
        <v>1629</v>
      </c>
      <c r="Q427" s="1" t="s">
        <v>2700</v>
      </c>
      <c r="R427" s="1" t="s">
        <v>2701</v>
      </c>
      <c r="S427" s="0" t="s">
        <v>2702</v>
      </c>
      <c r="V427" s="1" t="s">
        <v>2703</v>
      </c>
      <c r="Y427" s="0" t="s">
        <v>2704</v>
      </c>
      <c r="BT427" s="1" t="s">
        <v>2705</v>
      </c>
    </row>
    <row r="428" customFormat="false" ht="65" hidden="false" customHeight="false" outlineLevel="0" collapsed="false">
      <c r="A428" s="0" t="s">
        <v>133</v>
      </c>
      <c r="B428" s="0" t="s">
        <v>2706</v>
      </c>
      <c r="N428" s="0" t="str">
        <f aca="false">"1629"</f>
        <v>1629</v>
      </c>
      <c r="Q428" s="1" t="s">
        <v>2700</v>
      </c>
      <c r="R428" s="1" t="s">
        <v>2701</v>
      </c>
      <c r="S428" s="0" t="s">
        <v>2702</v>
      </c>
      <c r="V428" s="1" t="s">
        <v>2707</v>
      </c>
      <c r="Y428" s="0" t="s">
        <v>2704</v>
      </c>
      <c r="AA428" s="0" t="s">
        <v>212</v>
      </c>
      <c r="AD428" s="0" t="s">
        <v>2708</v>
      </c>
      <c r="BT428" s="1" t="s">
        <v>2705</v>
      </c>
    </row>
    <row r="429" customFormat="false" ht="330" hidden="false" customHeight="false" outlineLevel="0" collapsed="false">
      <c r="A429" s="0" t="s">
        <v>133</v>
      </c>
      <c r="B429" s="0" t="s">
        <v>2709</v>
      </c>
      <c r="M429" s="0" t="s">
        <v>2710</v>
      </c>
      <c r="N429" s="0" t="str">
        <f aca="false">"1631"</f>
        <v>1631</v>
      </c>
      <c r="S429" s="0" t="s">
        <v>2711</v>
      </c>
      <c r="V429" s="1" t="s">
        <v>2712</v>
      </c>
      <c r="W429" s="1" t="s">
        <v>2713</v>
      </c>
      <c r="X429" s="1" t="s">
        <v>2714</v>
      </c>
      <c r="Y429" s="0" t="s">
        <v>2715</v>
      </c>
      <c r="Z429" s="1" t="s">
        <v>2716</v>
      </c>
      <c r="AA429" s="1" t="s">
        <v>2717</v>
      </c>
      <c r="BT429" s="0" t="s">
        <v>2718</v>
      </c>
    </row>
    <row r="430" customFormat="false" ht="181.85" hidden="false" customHeight="false" outlineLevel="0" collapsed="false">
      <c r="A430" s="0" t="s">
        <v>133</v>
      </c>
      <c r="B430" s="0" t="s">
        <v>242</v>
      </c>
      <c r="I430" s="0" t="s">
        <v>152</v>
      </c>
      <c r="N430" s="0" t="str">
        <f aca="false">"1648"</f>
        <v>1648</v>
      </c>
      <c r="Q430" s="0" t="s">
        <v>2719</v>
      </c>
      <c r="R430" s="0" t="s">
        <v>154</v>
      </c>
      <c r="S430" s="0" t="s">
        <v>243</v>
      </c>
      <c r="V430" s="1" t="s">
        <v>2720</v>
      </c>
      <c r="Y430" s="0" t="s">
        <v>174</v>
      </c>
      <c r="Z430" s="1" t="s">
        <v>2721</v>
      </c>
      <c r="BT430" s="0" t="s">
        <v>245</v>
      </c>
    </row>
    <row r="431" customFormat="false" ht="22.5" hidden="false" customHeight="false" outlineLevel="0" collapsed="false">
      <c r="A431" s="0" t="s">
        <v>133</v>
      </c>
      <c r="B431" s="0" t="s">
        <v>603</v>
      </c>
      <c r="I431" s="0" t="s">
        <v>152</v>
      </c>
      <c r="N431" s="0" t="str">
        <f aca="false">"1656"</f>
        <v>1656</v>
      </c>
      <c r="Q431" s="0" t="s">
        <v>2722</v>
      </c>
      <c r="R431" s="0" t="s">
        <v>154</v>
      </c>
      <c r="S431" s="0" t="s">
        <v>606</v>
      </c>
      <c r="V431" s="0" t="s">
        <v>1142</v>
      </c>
      <c r="W431" s="1" t="s">
        <v>784</v>
      </c>
      <c r="Y431" s="0" t="s">
        <v>2723</v>
      </c>
      <c r="BT431" s="0" t="s">
        <v>610</v>
      </c>
    </row>
    <row r="432" customFormat="false" ht="150" hidden="false" customHeight="false" outlineLevel="0" collapsed="false">
      <c r="A432" s="0" t="s">
        <v>133</v>
      </c>
      <c r="B432" s="0" t="s">
        <v>603</v>
      </c>
      <c r="N432" s="0" t="str">
        <f aca="false">"1630"</f>
        <v>1630</v>
      </c>
      <c r="Q432" s="0" t="s">
        <v>2724</v>
      </c>
      <c r="R432" s="0" t="s">
        <v>154</v>
      </c>
      <c r="S432" s="0" t="s">
        <v>2725</v>
      </c>
      <c r="V432" s="1" t="s">
        <v>2726</v>
      </c>
      <c r="W432" s="1" t="s">
        <v>2727</v>
      </c>
      <c r="Y432" s="0" t="s">
        <v>870</v>
      </c>
      <c r="Z432" s="1" t="s">
        <v>2728</v>
      </c>
      <c r="BT432" s="1" t="s">
        <v>2729</v>
      </c>
    </row>
    <row r="433" customFormat="false" ht="372.5" hidden="false" customHeight="false" outlineLevel="0" collapsed="false">
      <c r="A433" s="0" t="s">
        <v>133</v>
      </c>
      <c r="B433" s="0" t="s">
        <v>603</v>
      </c>
      <c r="I433" s="0" t="s">
        <v>135</v>
      </c>
      <c r="N433" s="0" t="str">
        <f aca="false">"1630"</f>
        <v>1630</v>
      </c>
      <c r="Q433" s="0" t="s">
        <v>2730</v>
      </c>
      <c r="R433" s="0" t="s">
        <v>137</v>
      </c>
      <c r="S433" s="0" t="s">
        <v>2731</v>
      </c>
      <c r="V433" s="1" t="s">
        <v>2732</v>
      </c>
      <c r="W433" s="1" t="s">
        <v>2733</v>
      </c>
      <c r="Y433" s="0" t="s">
        <v>870</v>
      </c>
      <c r="BT433" s="1" t="s">
        <v>2734</v>
      </c>
    </row>
    <row r="434" customFormat="false" ht="75.6" hidden="false" customHeight="false" outlineLevel="0" collapsed="false">
      <c r="A434" s="0" t="s">
        <v>133</v>
      </c>
      <c r="B434" s="0" t="s">
        <v>2735</v>
      </c>
      <c r="I434" s="0" t="s">
        <v>152</v>
      </c>
      <c r="N434" s="0" t="str">
        <f aca="false">"1731"</f>
        <v>1731</v>
      </c>
      <c r="Q434" s="0" t="s">
        <v>2736</v>
      </c>
      <c r="R434" s="0" t="s">
        <v>154</v>
      </c>
      <c r="S434" s="0" t="s">
        <v>2737</v>
      </c>
      <c r="V434" s="1" t="s">
        <v>2738</v>
      </c>
      <c r="W434" s="1" t="s">
        <v>2691</v>
      </c>
      <c r="Y434" s="0" t="s">
        <v>429</v>
      </c>
      <c r="AA434" s="0" t="s">
        <v>152</v>
      </c>
      <c r="BT434" s="0" t="s">
        <v>2739</v>
      </c>
    </row>
    <row r="435" customFormat="false" ht="75.6" hidden="false" customHeight="false" outlineLevel="0" collapsed="false">
      <c r="A435" s="0" t="s">
        <v>133</v>
      </c>
      <c r="B435" s="0" t="s">
        <v>2740</v>
      </c>
      <c r="N435" s="0" t="str">
        <f aca="false">"1641"</f>
        <v>1641</v>
      </c>
      <c r="Q435" s="0" t="s">
        <v>1187</v>
      </c>
      <c r="R435" s="0" t="s">
        <v>145</v>
      </c>
      <c r="S435" s="0" t="s">
        <v>2741</v>
      </c>
      <c r="V435" s="1" t="s">
        <v>2742</v>
      </c>
      <c r="W435" s="0" t="s">
        <v>2743</v>
      </c>
      <c r="Y435" s="0" t="s">
        <v>2744</v>
      </c>
      <c r="Z435" s="1" t="s">
        <v>2745</v>
      </c>
      <c r="AA435" s="0" t="s">
        <v>178</v>
      </c>
      <c r="AB435" s="0" t="s">
        <v>2743</v>
      </c>
      <c r="BT435" s="1" t="s">
        <v>2746</v>
      </c>
    </row>
    <row r="436" customFormat="false" ht="150" hidden="false" customHeight="false" outlineLevel="0" collapsed="false">
      <c r="A436" s="0" t="s">
        <v>133</v>
      </c>
      <c r="B436" s="0" t="s">
        <v>2747</v>
      </c>
      <c r="N436" s="0" t="str">
        <f aca="false">"1641"</f>
        <v>1641</v>
      </c>
      <c r="Q436" s="0" t="s">
        <v>1187</v>
      </c>
      <c r="R436" s="0" t="s">
        <v>145</v>
      </c>
      <c r="S436" s="0" t="s">
        <v>2741</v>
      </c>
      <c r="V436" s="1" t="s">
        <v>2748</v>
      </c>
      <c r="W436" s="1" t="s">
        <v>2749</v>
      </c>
      <c r="Y436" s="0" t="s">
        <v>2744</v>
      </c>
      <c r="BT436" s="1" t="s">
        <v>2746</v>
      </c>
    </row>
    <row r="437" customFormat="false" ht="43.75" hidden="false" customHeight="false" outlineLevel="0" collapsed="false">
      <c r="A437" s="0" t="s">
        <v>133</v>
      </c>
      <c r="B437" s="0" t="s">
        <v>2750</v>
      </c>
      <c r="I437" s="0" t="s">
        <v>2025</v>
      </c>
      <c r="N437" s="0" t="str">
        <f aca="false">"1650"</f>
        <v>1650</v>
      </c>
      <c r="Q437" s="0" t="s">
        <v>2751</v>
      </c>
      <c r="R437" s="0" t="s">
        <v>145</v>
      </c>
      <c r="S437" s="0" t="s">
        <v>2752</v>
      </c>
      <c r="V437" s="1" t="s">
        <v>2753</v>
      </c>
      <c r="Y437" s="0" t="s">
        <v>140</v>
      </c>
      <c r="AA437" s="0" t="s">
        <v>135</v>
      </c>
      <c r="BT437" s="1" t="s">
        <v>2754</v>
      </c>
    </row>
    <row r="438" customFormat="false" ht="65" hidden="false" customHeight="false" outlineLevel="0" collapsed="false">
      <c r="A438" s="0" t="s">
        <v>133</v>
      </c>
      <c r="B438" s="0" t="s">
        <v>2755</v>
      </c>
      <c r="I438" s="0" t="s">
        <v>2025</v>
      </c>
      <c r="N438" s="0" t="str">
        <f aca="false">"1650"</f>
        <v>1650</v>
      </c>
      <c r="Q438" s="0" t="s">
        <v>2751</v>
      </c>
      <c r="R438" s="0" t="s">
        <v>145</v>
      </c>
      <c r="S438" s="0" t="s">
        <v>2752</v>
      </c>
      <c r="V438" s="1" t="s">
        <v>2756</v>
      </c>
      <c r="Y438" s="0" t="s">
        <v>140</v>
      </c>
      <c r="BT438" s="1" t="s">
        <v>2754</v>
      </c>
    </row>
    <row r="439" customFormat="false" ht="86.25" hidden="false" customHeight="false" outlineLevel="0" collapsed="false">
      <c r="A439" s="0" t="s">
        <v>133</v>
      </c>
      <c r="B439" s="0" t="s">
        <v>834</v>
      </c>
      <c r="I439" s="0" t="s">
        <v>1278</v>
      </c>
      <c r="N439" s="0" t="str">
        <f aca="false">"1763"</f>
        <v>1763</v>
      </c>
      <c r="Q439" s="0" t="s">
        <v>2757</v>
      </c>
      <c r="R439" s="0" t="s">
        <v>1133</v>
      </c>
      <c r="S439" s="0" t="s">
        <v>836</v>
      </c>
      <c r="V439" s="1" t="s">
        <v>2758</v>
      </c>
      <c r="W439" s="1" t="s">
        <v>1462</v>
      </c>
      <c r="Y439" s="0" t="s">
        <v>421</v>
      </c>
      <c r="BT439" s="0" t="s">
        <v>839</v>
      </c>
    </row>
    <row r="440" customFormat="false" ht="33.1" hidden="false" customHeight="false" outlineLevel="0" collapsed="false">
      <c r="A440" s="0" t="s">
        <v>82</v>
      </c>
      <c r="B440" s="0" t="s">
        <v>2759</v>
      </c>
      <c r="I440" s="0" t="s">
        <v>263</v>
      </c>
      <c r="N440" s="0" t="str">
        <f aca="false">"1660"</f>
        <v>1660</v>
      </c>
      <c r="Q440" s="1" t="s">
        <v>2760</v>
      </c>
      <c r="R440" s="1" t="s">
        <v>2761</v>
      </c>
      <c r="S440" s="0" t="s">
        <v>2762</v>
      </c>
      <c r="U440" s="0" t="s">
        <v>75</v>
      </c>
      <c r="V440" s="1" t="s">
        <v>2763</v>
      </c>
      <c r="Y440" s="0" t="s">
        <v>78</v>
      </c>
      <c r="BF440" s="0" t="s">
        <v>263</v>
      </c>
      <c r="BG440" s="0" t="str">
        <f aca="false">"1660"</f>
        <v>1660</v>
      </c>
      <c r="BH440" s="0" t="s">
        <v>2764</v>
      </c>
    </row>
    <row r="441" customFormat="false" ht="54.35" hidden="false" customHeight="false" outlineLevel="0" collapsed="false">
      <c r="A441" s="0" t="s">
        <v>82</v>
      </c>
      <c r="B441" s="0" t="s">
        <v>2765</v>
      </c>
      <c r="I441" s="0" t="s">
        <v>263</v>
      </c>
      <c r="N441" s="0" t="str">
        <f aca="false">"1660"</f>
        <v>1660</v>
      </c>
      <c r="Q441" s="1" t="s">
        <v>2760</v>
      </c>
      <c r="R441" s="1" t="s">
        <v>2761</v>
      </c>
      <c r="S441" s="0" t="s">
        <v>2766</v>
      </c>
      <c r="U441" s="0" t="s">
        <v>75</v>
      </c>
      <c r="V441" s="1" t="s">
        <v>2767</v>
      </c>
      <c r="Y441" s="0" t="s">
        <v>78</v>
      </c>
      <c r="AZ441" s="1" t="s">
        <v>2768</v>
      </c>
      <c r="BA441" s="1" t="s">
        <v>2769</v>
      </c>
      <c r="BF441" s="0" t="s">
        <v>263</v>
      </c>
      <c r="BG441" s="0" t="str">
        <f aca="false">"1660"</f>
        <v>1660</v>
      </c>
      <c r="BH441" s="0" t="s">
        <v>2764</v>
      </c>
    </row>
    <row r="442" customFormat="false" ht="22.5" hidden="false" customHeight="false" outlineLevel="0" collapsed="false">
      <c r="A442" s="0" t="s">
        <v>116</v>
      </c>
      <c r="B442" s="0" t="s">
        <v>1871</v>
      </c>
      <c r="N442" s="0" t="str">
        <f aca="false">"1788"</f>
        <v>1788</v>
      </c>
      <c r="Q442" s="0" t="s">
        <v>2770</v>
      </c>
      <c r="R442" s="0" t="s">
        <v>73</v>
      </c>
      <c r="S442" s="0" t="s">
        <v>2771</v>
      </c>
      <c r="U442" s="0" t="s">
        <v>120</v>
      </c>
      <c r="V442" s="1" t="s">
        <v>2772</v>
      </c>
      <c r="BL442" s="0" t="s">
        <v>122</v>
      </c>
      <c r="BP442" s="0" t="s">
        <v>2773</v>
      </c>
      <c r="BQ442" s="0" t="s">
        <v>2774</v>
      </c>
    </row>
    <row r="443" customFormat="false" ht="12.8" hidden="false" customHeight="false" outlineLevel="0" collapsed="false">
      <c r="A443" s="0" t="s">
        <v>116</v>
      </c>
      <c r="B443" s="0" t="s">
        <v>1871</v>
      </c>
      <c r="Q443" s="0" t="s">
        <v>2770</v>
      </c>
      <c r="R443" s="0" t="s">
        <v>73</v>
      </c>
      <c r="S443" s="0" t="s">
        <v>2775</v>
      </c>
      <c r="U443" s="0" t="s">
        <v>120</v>
      </c>
      <c r="V443" s="0" t="s">
        <v>231</v>
      </c>
      <c r="BL443" s="0" t="s">
        <v>122</v>
      </c>
      <c r="BP443" s="0" t="s">
        <v>2776</v>
      </c>
      <c r="BQ443" s="0" t="s">
        <v>2777</v>
      </c>
    </row>
    <row r="444" customFormat="false" ht="33.1" hidden="false" customHeight="false" outlineLevel="0" collapsed="false">
      <c r="A444" s="0" t="s">
        <v>612</v>
      </c>
      <c r="B444" s="0" t="s">
        <v>2778</v>
      </c>
      <c r="C444" s="0" t="s">
        <v>2779</v>
      </c>
      <c r="H444" s="0" t="str">
        <f aca="false">"15.01.1660"</f>
        <v>15.01.1660</v>
      </c>
      <c r="I444" s="0" t="s">
        <v>263</v>
      </c>
      <c r="N444" s="0" t="str">
        <f aca="false">"1660"</f>
        <v>1660</v>
      </c>
      <c r="Q444" s="1" t="s">
        <v>2780</v>
      </c>
      <c r="R444" s="1" t="s">
        <v>218</v>
      </c>
      <c r="S444" s="0" t="s">
        <v>2781</v>
      </c>
      <c r="U444" s="0" t="s">
        <v>75</v>
      </c>
      <c r="V444" s="1" t="s">
        <v>2782</v>
      </c>
      <c r="Y444" s="0" t="s">
        <v>78</v>
      </c>
      <c r="BF444" s="0" t="s">
        <v>263</v>
      </c>
      <c r="BG444" s="0" t="str">
        <f aca="false">"1660"</f>
        <v>1660</v>
      </c>
      <c r="BH444" s="0" t="s">
        <v>2764</v>
      </c>
      <c r="BI444" s="0" t="s">
        <v>263</v>
      </c>
      <c r="BJ444" s="0" t="str">
        <f aca="false">"1660"</f>
        <v>1660</v>
      </c>
      <c r="BK444" s="0" t="s">
        <v>2764</v>
      </c>
    </row>
    <row r="445" customFormat="false" ht="75.6" hidden="false" customHeight="false" outlineLevel="0" collapsed="false">
      <c r="A445" s="0" t="s">
        <v>612</v>
      </c>
      <c r="B445" s="0" t="s">
        <v>2765</v>
      </c>
      <c r="I445" s="0" t="s">
        <v>263</v>
      </c>
      <c r="N445" s="0" t="str">
        <f aca="false">"1660"</f>
        <v>1660</v>
      </c>
      <c r="Q445" s="0" t="s">
        <v>2783</v>
      </c>
      <c r="R445" s="0" t="s">
        <v>73</v>
      </c>
      <c r="S445" s="0" t="s">
        <v>2784</v>
      </c>
      <c r="U445" s="0" t="s">
        <v>75</v>
      </c>
      <c r="V445" s="1" t="s">
        <v>2785</v>
      </c>
      <c r="Y445" s="0" t="s">
        <v>78</v>
      </c>
      <c r="BA445" s="1" t="s">
        <v>2786</v>
      </c>
      <c r="BF445" s="0" t="s">
        <v>263</v>
      </c>
      <c r="BG445" s="0" t="str">
        <f aca="false">"1660"</f>
        <v>1660</v>
      </c>
      <c r="BH445" s="0" t="s">
        <v>2764</v>
      </c>
      <c r="BI445" s="0" t="s">
        <v>263</v>
      </c>
      <c r="BJ445" s="0" t="str">
        <f aca="false">"1660"</f>
        <v>1660</v>
      </c>
      <c r="BK445" s="0" t="s">
        <v>2764</v>
      </c>
    </row>
    <row r="446" customFormat="false" ht="12.8" hidden="false" customHeight="false" outlineLevel="0" collapsed="false">
      <c r="A446" s="0" t="s">
        <v>116</v>
      </c>
      <c r="B446" s="0" t="s">
        <v>2787</v>
      </c>
      <c r="Q446" s="0" t="s">
        <v>2412</v>
      </c>
      <c r="R446" s="0" t="s">
        <v>73</v>
      </c>
      <c r="S446" s="0" t="s">
        <v>2788</v>
      </c>
      <c r="T446" s="0" t="s">
        <v>2425</v>
      </c>
      <c r="U446" s="0" t="s">
        <v>120</v>
      </c>
      <c r="V446" s="0" t="s">
        <v>2789</v>
      </c>
      <c r="Y446" s="0" t="s">
        <v>714</v>
      </c>
      <c r="BL446" s="0" t="s">
        <v>122</v>
      </c>
      <c r="BQ446" s="0" t="s">
        <v>2790</v>
      </c>
    </row>
    <row r="447" customFormat="false" ht="12.8" hidden="false" customHeight="false" outlineLevel="0" collapsed="false">
      <c r="A447" s="0" t="s">
        <v>116</v>
      </c>
      <c r="B447" s="0" t="s">
        <v>2791</v>
      </c>
      <c r="Q447" s="0" t="s">
        <v>2412</v>
      </c>
      <c r="S447" s="0" t="s">
        <v>2792</v>
      </c>
      <c r="T447" s="0" t="s">
        <v>2425</v>
      </c>
      <c r="U447" s="0" t="s">
        <v>120</v>
      </c>
      <c r="Y447" s="0" t="s">
        <v>714</v>
      </c>
      <c r="BL447" s="0" t="s">
        <v>122</v>
      </c>
      <c r="BQ447" s="0" t="s">
        <v>2793</v>
      </c>
    </row>
    <row r="448" customFormat="false" ht="12.8" hidden="false" customHeight="false" outlineLevel="0" collapsed="false">
      <c r="A448" s="0" t="s">
        <v>116</v>
      </c>
      <c r="B448" s="0" t="s">
        <v>2794</v>
      </c>
      <c r="Q448" s="0" t="s">
        <v>2412</v>
      </c>
      <c r="R448" s="0" t="s">
        <v>73</v>
      </c>
      <c r="S448" s="0" t="s">
        <v>2795</v>
      </c>
      <c r="T448" s="0" t="s">
        <v>2425</v>
      </c>
      <c r="U448" s="0" t="s">
        <v>120</v>
      </c>
      <c r="V448" s="0" t="s">
        <v>2796</v>
      </c>
      <c r="Y448" s="0" t="s">
        <v>714</v>
      </c>
      <c r="BL448" s="0" t="s">
        <v>122</v>
      </c>
      <c r="BQ448" s="0" t="s">
        <v>2797</v>
      </c>
    </row>
    <row r="449" customFormat="false" ht="12.8" hidden="false" customHeight="false" outlineLevel="0" collapsed="false">
      <c r="A449" s="0" t="s">
        <v>116</v>
      </c>
      <c r="B449" s="0" t="s">
        <v>2798</v>
      </c>
      <c r="Q449" s="0" t="s">
        <v>2412</v>
      </c>
      <c r="R449" s="0" t="s">
        <v>73</v>
      </c>
      <c r="S449" s="0" t="s">
        <v>2799</v>
      </c>
      <c r="T449" s="0" t="s">
        <v>2425</v>
      </c>
      <c r="U449" s="0" t="s">
        <v>120</v>
      </c>
      <c r="V449" s="0" t="s">
        <v>2800</v>
      </c>
      <c r="Y449" s="0" t="s">
        <v>714</v>
      </c>
      <c r="BL449" s="0" t="s">
        <v>122</v>
      </c>
      <c r="BQ449" s="0" t="s">
        <v>2801</v>
      </c>
    </row>
    <row r="450" customFormat="false" ht="12.8" hidden="false" customHeight="false" outlineLevel="0" collapsed="false">
      <c r="A450" s="0" t="s">
        <v>116</v>
      </c>
      <c r="B450" s="0" t="s">
        <v>2360</v>
      </c>
      <c r="Q450" s="0" t="s">
        <v>2412</v>
      </c>
      <c r="R450" s="0" t="s">
        <v>73</v>
      </c>
      <c r="S450" s="0" t="s">
        <v>2802</v>
      </c>
      <c r="T450" s="0" t="s">
        <v>2425</v>
      </c>
      <c r="U450" s="0" t="s">
        <v>120</v>
      </c>
      <c r="V450" s="0" t="s">
        <v>2803</v>
      </c>
      <c r="Y450" s="0" t="s">
        <v>714</v>
      </c>
      <c r="BL450" s="0" t="s">
        <v>122</v>
      </c>
      <c r="BQ450" s="0" t="s">
        <v>2804</v>
      </c>
    </row>
    <row r="451" customFormat="false" ht="12.8" hidden="false" customHeight="false" outlineLevel="0" collapsed="false">
      <c r="A451" s="0" t="s">
        <v>116</v>
      </c>
      <c r="B451" s="0" t="s">
        <v>2805</v>
      </c>
      <c r="Q451" s="0" t="s">
        <v>2412</v>
      </c>
      <c r="R451" s="0" t="s">
        <v>73</v>
      </c>
      <c r="S451" s="0" t="s">
        <v>2806</v>
      </c>
      <c r="T451" s="0" t="s">
        <v>2425</v>
      </c>
      <c r="U451" s="0" t="s">
        <v>120</v>
      </c>
      <c r="V451" s="0" t="s">
        <v>2807</v>
      </c>
      <c r="Y451" s="0" t="s">
        <v>714</v>
      </c>
      <c r="BL451" s="0" t="s">
        <v>122</v>
      </c>
      <c r="BQ451" s="0" t="s">
        <v>2808</v>
      </c>
    </row>
    <row r="452" customFormat="false" ht="12.8" hidden="false" customHeight="false" outlineLevel="0" collapsed="false">
      <c r="A452" s="0" t="s">
        <v>116</v>
      </c>
      <c r="B452" s="0" t="s">
        <v>2809</v>
      </c>
      <c r="M452" s="0" t="s">
        <v>2810</v>
      </c>
      <c r="Q452" s="0" t="s">
        <v>2412</v>
      </c>
      <c r="R452" s="0" t="s">
        <v>73</v>
      </c>
      <c r="S452" s="0" t="s">
        <v>2811</v>
      </c>
      <c r="T452" s="0" t="s">
        <v>2425</v>
      </c>
      <c r="U452" s="0" t="s">
        <v>120</v>
      </c>
      <c r="Y452" s="0" t="s">
        <v>174</v>
      </c>
      <c r="BL452" s="0" t="s">
        <v>122</v>
      </c>
      <c r="BQ452" s="0" t="s">
        <v>2812</v>
      </c>
    </row>
    <row r="453" customFormat="false" ht="12.8" hidden="false" customHeight="false" outlineLevel="0" collapsed="false">
      <c r="A453" s="0" t="s">
        <v>116</v>
      </c>
      <c r="B453" s="0" t="s">
        <v>2809</v>
      </c>
      <c r="K453" s="0" t="str">
        <f aca="false">"1648"</f>
        <v>1648</v>
      </c>
      <c r="L453" s="0" t="str">
        <f aca="false">"1650"</f>
        <v>1650</v>
      </c>
      <c r="Q453" s="0" t="s">
        <v>2412</v>
      </c>
      <c r="R453" s="0" t="s">
        <v>73</v>
      </c>
      <c r="S453" s="0" t="s">
        <v>2813</v>
      </c>
      <c r="T453" s="0" t="s">
        <v>2425</v>
      </c>
      <c r="U453" s="0" t="s">
        <v>120</v>
      </c>
      <c r="Y453" s="0" t="s">
        <v>174</v>
      </c>
      <c r="BL453" s="0" t="s">
        <v>122</v>
      </c>
      <c r="BQ453" s="0" t="s">
        <v>2814</v>
      </c>
    </row>
    <row r="454" customFormat="false" ht="12.8" hidden="false" customHeight="false" outlineLevel="0" collapsed="false">
      <c r="A454" s="0" t="s">
        <v>116</v>
      </c>
      <c r="B454" s="0" t="s">
        <v>2360</v>
      </c>
      <c r="M454" s="0" t="s">
        <v>2810</v>
      </c>
      <c r="Q454" s="0" t="s">
        <v>2412</v>
      </c>
      <c r="R454" s="0" t="s">
        <v>73</v>
      </c>
      <c r="S454" s="0" t="s">
        <v>2815</v>
      </c>
      <c r="T454" s="0" t="s">
        <v>2425</v>
      </c>
      <c r="U454" s="0" t="s">
        <v>120</v>
      </c>
      <c r="Y454" s="0" t="s">
        <v>174</v>
      </c>
      <c r="BL454" s="0" t="s">
        <v>122</v>
      </c>
      <c r="BQ454" s="0" t="s">
        <v>2816</v>
      </c>
    </row>
    <row r="455" customFormat="false" ht="12.8" hidden="false" customHeight="false" outlineLevel="0" collapsed="false">
      <c r="A455" s="0" t="s">
        <v>116</v>
      </c>
      <c r="B455" s="0" t="s">
        <v>2817</v>
      </c>
      <c r="K455" s="0" t="str">
        <f aca="false">"1645"</f>
        <v>1645</v>
      </c>
      <c r="L455" s="0" t="str">
        <f aca="false">"1648"</f>
        <v>1648</v>
      </c>
      <c r="Q455" s="0" t="s">
        <v>2412</v>
      </c>
      <c r="R455" s="0" t="s">
        <v>73</v>
      </c>
      <c r="S455" s="0" t="s">
        <v>2818</v>
      </c>
      <c r="T455" s="0" t="s">
        <v>2425</v>
      </c>
      <c r="U455" s="0" t="s">
        <v>120</v>
      </c>
      <c r="Y455" s="0" t="s">
        <v>174</v>
      </c>
      <c r="BL455" s="0" t="s">
        <v>122</v>
      </c>
      <c r="BQ455" s="0" t="s">
        <v>2819</v>
      </c>
    </row>
    <row r="456" customFormat="false" ht="12.8" hidden="false" customHeight="false" outlineLevel="0" collapsed="false">
      <c r="A456" s="0" t="s">
        <v>116</v>
      </c>
      <c r="B456" s="0" t="s">
        <v>2820</v>
      </c>
      <c r="Q456" s="0" t="s">
        <v>2412</v>
      </c>
      <c r="R456" s="0" t="s">
        <v>73</v>
      </c>
      <c r="S456" s="0" t="s">
        <v>2821</v>
      </c>
      <c r="T456" s="0" t="s">
        <v>2425</v>
      </c>
      <c r="U456" s="0" t="s">
        <v>120</v>
      </c>
      <c r="Y456" s="0" t="s">
        <v>174</v>
      </c>
      <c r="BL456" s="0" t="s">
        <v>122</v>
      </c>
      <c r="BO456" s="0" t="s">
        <v>2822</v>
      </c>
    </row>
    <row r="457" customFormat="false" ht="12.8" hidden="false" customHeight="false" outlineLevel="0" collapsed="false">
      <c r="A457" s="0" t="s">
        <v>116</v>
      </c>
      <c r="B457" s="0" t="s">
        <v>2360</v>
      </c>
      <c r="N457" s="0" t="str">
        <f aca="false">"1648"</f>
        <v>1648</v>
      </c>
      <c r="Q457" s="0" t="s">
        <v>2412</v>
      </c>
      <c r="R457" s="0" t="s">
        <v>73</v>
      </c>
      <c r="S457" s="0" t="s">
        <v>2823</v>
      </c>
      <c r="T457" s="0" t="s">
        <v>2425</v>
      </c>
      <c r="U457" s="0" t="s">
        <v>120</v>
      </c>
      <c r="Y457" s="0" t="s">
        <v>174</v>
      </c>
      <c r="BL457" s="0" t="s">
        <v>122</v>
      </c>
      <c r="BQ457" s="0" t="s">
        <v>2824</v>
      </c>
    </row>
    <row r="458" customFormat="false" ht="12.8" hidden="false" customHeight="false" outlineLevel="0" collapsed="false">
      <c r="A458" s="0" t="s">
        <v>116</v>
      </c>
      <c r="B458" s="0" t="s">
        <v>2825</v>
      </c>
      <c r="M458" s="0" t="s">
        <v>2810</v>
      </c>
      <c r="Q458" s="0" t="s">
        <v>2412</v>
      </c>
      <c r="R458" s="0" t="s">
        <v>73</v>
      </c>
      <c r="S458" s="0" t="s">
        <v>2826</v>
      </c>
      <c r="T458" s="0" t="s">
        <v>2425</v>
      </c>
      <c r="U458" s="0" t="s">
        <v>120</v>
      </c>
      <c r="Y458" s="0" t="s">
        <v>174</v>
      </c>
      <c r="BL458" s="0" t="s">
        <v>122</v>
      </c>
      <c r="BQ458" s="0" t="s">
        <v>2827</v>
      </c>
    </row>
    <row r="459" customFormat="false" ht="118.1" hidden="false" customHeight="false" outlineLevel="0" collapsed="false">
      <c r="A459" s="0" t="s">
        <v>116</v>
      </c>
      <c r="B459" s="0" t="s">
        <v>2828</v>
      </c>
      <c r="N459" s="0" t="str">
        <f aca="false">"04.08.1762"</f>
        <v>04.08.1762</v>
      </c>
      <c r="O459" s="0" t="s">
        <v>2829</v>
      </c>
      <c r="Q459" s="0" t="s">
        <v>2673</v>
      </c>
      <c r="R459" s="0" t="s">
        <v>73</v>
      </c>
      <c r="S459" s="0" t="s">
        <v>2830</v>
      </c>
      <c r="U459" s="0" t="s">
        <v>120</v>
      </c>
      <c r="V459" s="1" t="s">
        <v>2831</v>
      </c>
      <c r="Y459" s="0" t="s">
        <v>2677</v>
      </c>
      <c r="AA459" s="1" t="s">
        <v>2832</v>
      </c>
      <c r="AD459" s="0" t="s">
        <v>2833</v>
      </c>
      <c r="AE459" s="0" t="s">
        <v>1404</v>
      </c>
      <c r="BL459" s="0" t="s">
        <v>469</v>
      </c>
      <c r="BO459" s="0" t="s">
        <v>2834</v>
      </c>
    </row>
    <row r="460" customFormat="false" ht="150" hidden="false" customHeight="false" outlineLevel="0" collapsed="false">
      <c r="A460" s="0" t="s">
        <v>116</v>
      </c>
      <c r="B460" s="0" t="s">
        <v>2835</v>
      </c>
      <c r="I460" s="0" t="s">
        <v>2672</v>
      </c>
      <c r="N460" s="0" t="str">
        <f aca="false">"04.08.1762"</f>
        <v>04.08.1762</v>
      </c>
      <c r="O460" s="0" t="s">
        <v>2829</v>
      </c>
      <c r="Q460" s="0" t="s">
        <v>2836</v>
      </c>
      <c r="R460" s="0" t="s">
        <v>73</v>
      </c>
      <c r="S460" s="0" t="s">
        <v>2674</v>
      </c>
      <c r="U460" s="0" t="s">
        <v>120</v>
      </c>
      <c r="V460" s="1" t="s">
        <v>2837</v>
      </c>
      <c r="W460" s="1" t="s">
        <v>2630</v>
      </c>
      <c r="Y460" s="0" t="s">
        <v>1901</v>
      </c>
      <c r="AA460" s="1" t="s">
        <v>2838</v>
      </c>
      <c r="AE460" s="0" t="s">
        <v>1404</v>
      </c>
      <c r="BL460" s="0" t="s">
        <v>469</v>
      </c>
      <c r="BP460" s="0" t="s">
        <v>2839</v>
      </c>
      <c r="BT460" s="0" t="s">
        <v>2683</v>
      </c>
    </row>
    <row r="461" customFormat="false" ht="65" hidden="false" customHeight="false" outlineLevel="0" collapsed="false">
      <c r="A461" s="0" t="s">
        <v>82</v>
      </c>
      <c r="B461" s="0" t="s">
        <v>2840</v>
      </c>
      <c r="I461" s="0" t="s">
        <v>79</v>
      </c>
      <c r="N461" s="0" t="str">
        <f aca="false">"1713"</f>
        <v>1713</v>
      </c>
      <c r="Q461" s="0" t="s">
        <v>2841</v>
      </c>
      <c r="R461" s="0" t="s">
        <v>85</v>
      </c>
      <c r="S461" s="0" t="s">
        <v>2842</v>
      </c>
      <c r="U461" s="0" t="s">
        <v>75</v>
      </c>
      <c r="V461" s="1" t="s">
        <v>2843</v>
      </c>
      <c r="Y461" s="0" t="s">
        <v>241</v>
      </c>
      <c r="AS461" s="0" t="str">
        <f aca="false">"3"</f>
        <v>3</v>
      </c>
      <c r="AU461" s="1" t="s">
        <v>2844</v>
      </c>
      <c r="AZ461" s="1" t="s">
        <v>2845</v>
      </c>
      <c r="BA461" s="1" t="s">
        <v>2846</v>
      </c>
      <c r="BF461" s="0" t="s">
        <v>79</v>
      </c>
      <c r="BG461" s="0" t="str">
        <f aca="false">"1713"</f>
        <v>1713</v>
      </c>
      <c r="BH461" s="0" t="s">
        <v>275</v>
      </c>
      <c r="BI461" s="0" t="s">
        <v>79</v>
      </c>
      <c r="BJ461" s="0" t="str">
        <f aca="false">"1713"</f>
        <v>1713</v>
      </c>
      <c r="BK461" s="0" t="s">
        <v>275</v>
      </c>
      <c r="BL461" s="0" t="s">
        <v>1548</v>
      </c>
    </row>
    <row r="462" customFormat="false" ht="22.5" hidden="false" customHeight="false" outlineLevel="0" collapsed="false">
      <c r="A462" s="0" t="s">
        <v>116</v>
      </c>
      <c r="B462" s="0" t="s">
        <v>2847</v>
      </c>
      <c r="I462" s="0" t="s">
        <v>2672</v>
      </c>
      <c r="N462" s="0" t="str">
        <f aca="false">"22.03.1763"</f>
        <v>22.03.1763</v>
      </c>
      <c r="Q462" s="0" t="s">
        <v>2673</v>
      </c>
      <c r="R462" s="0" t="s">
        <v>73</v>
      </c>
      <c r="S462" s="0" t="s">
        <v>2848</v>
      </c>
      <c r="U462" s="0" t="s">
        <v>120</v>
      </c>
      <c r="V462" s="1" t="s">
        <v>2849</v>
      </c>
      <c r="Y462" s="0" t="s">
        <v>2850</v>
      </c>
      <c r="AD462" s="0" t="s">
        <v>2851</v>
      </c>
      <c r="BL462" s="0" t="s">
        <v>469</v>
      </c>
      <c r="BQ462" s="0" t="s">
        <v>2852</v>
      </c>
    </row>
    <row r="463" customFormat="false" ht="33.1" hidden="false" customHeight="false" outlineLevel="0" collapsed="false">
      <c r="A463" s="0" t="s">
        <v>82</v>
      </c>
      <c r="B463" s="0" t="s">
        <v>2853</v>
      </c>
      <c r="I463" s="0" t="s">
        <v>195</v>
      </c>
      <c r="N463" s="0" t="str">
        <f aca="false">"1695"</f>
        <v>1695</v>
      </c>
      <c r="Q463" s="1" t="s">
        <v>2854</v>
      </c>
      <c r="R463" s="1" t="s">
        <v>2761</v>
      </c>
      <c r="S463" s="0" t="s">
        <v>2855</v>
      </c>
      <c r="U463" s="0" t="s">
        <v>75</v>
      </c>
      <c r="V463" s="1" t="s">
        <v>2856</v>
      </c>
      <c r="Y463" s="0" t="s">
        <v>241</v>
      </c>
      <c r="AS463" s="0" t="str">
        <f aca="false">"2"</f>
        <v>2</v>
      </c>
      <c r="AT463" s="0" t="s">
        <v>2857</v>
      </c>
      <c r="AW463" s="0" t="s">
        <v>2858</v>
      </c>
      <c r="AZ463" s="0" t="s">
        <v>2859</v>
      </c>
      <c r="BA463" s="1" t="s">
        <v>2860</v>
      </c>
      <c r="BD463" s="0" t="s">
        <v>2861</v>
      </c>
      <c r="BE463" s="0" t="s">
        <v>2862</v>
      </c>
      <c r="BI463" s="0" t="s">
        <v>195</v>
      </c>
      <c r="BJ463" s="0" t="str">
        <f aca="false">"1695"</f>
        <v>1695</v>
      </c>
    </row>
    <row r="464" customFormat="false" ht="65" hidden="false" customHeight="false" outlineLevel="0" collapsed="false">
      <c r="A464" s="0" t="s">
        <v>116</v>
      </c>
      <c r="B464" s="0" t="s">
        <v>2863</v>
      </c>
      <c r="I464" s="0" t="s">
        <v>2672</v>
      </c>
      <c r="N464" s="0" t="str">
        <f aca="false">"21.03.1763"</f>
        <v>21.03.1763</v>
      </c>
      <c r="Q464" s="0" t="s">
        <v>2673</v>
      </c>
      <c r="R464" s="0" t="s">
        <v>73</v>
      </c>
      <c r="S464" s="0" t="s">
        <v>2864</v>
      </c>
      <c r="U464" s="0" t="s">
        <v>120</v>
      </c>
      <c r="V464" s="1" t="s">
        <v>2865</v>
      </c>
      <c r="W464" s="1" t="s">
        <v>1168</v>
      </c>
      <c r="Y464" s="0" t="s">
        <v>2850</v>
      </c>
      <c r="AE464" s="0" t="s">
        <v>1404</v>
      </c>
      <c r="BL464" s="0" t="s">
        <v>469</v>
      </c>
      <c r="BP464" s="0" t="s">
        <v>2866</v>
      </c>
    </row>
    <row r="465" customFormat="false" ht="65" hidden="false" customHeight="false" outlineLevel="0" collapsed="false">
      <c r="A465" s="0" t="s">
        <v>82</v>
      </c>
      <c r="B465" s="0" t="s">
        <v>2867</v>
      </c>
      <c r="N465" s="0" t="str">
        <f aca="false">"1713"</f>
        <v>1713</v>
      </c>
      <c r="Q465" s="0" t="s">
        <v>2841</v>
      </c>
      <c r="R465" s="0" t="s">
        <v>85</v>
      </c>
      <c r="S465" s="0" t="s">
        <v>2868</v>
      </c>
      <c r="U465" s="0" t="s">
        <v>75</v>
      </c>
      <c r="V465" s="1" t="s">
        <v>2843</v>
      </c>
      <c r="Y465" s="0" t="s">
        <v>241</v>
      </c>
      <c r="AS465" s="0" t="str">
        <f aca="false">"3"</f>
        <v>3</v>
      </c>
      <c r="AU465" s="1" t="s">
        <v>2844</v>
      </c>
      <c r="AZ465" s="1" t="s">
        <v>2869</v>
      </c>
      <c r="BA465" s="1" t="s">
        <v>2846</v>
      </c>
      <c r="BF465" s="0" t="s">
        <v>79</v>
      </c>
      <c r="BG465" s="0" t="str">
        <f aca="false">"1713"</f>
        <v>1713</v>
      </c>
      <c r="BH465" s="0" t="s">
        <v>275</v>
      </c>
      <c r="BL465" s="0" t="s">
        <v>1548</v>
      </c>
    </row>
    <row r="466" customFormat="false" ht="96.85" hidden="false" customHeight="false" outlineLevel="0" collapsed="false">
      <c r="A466" s="0" t="s">
        <v>612</v>
      </c>
      <c r="D466" s="0" t="s">
        <v>1921</v>
      </c>
      <c r="I466" s="0" t="s">
        <v>195</v>
      </c>
      <c r="N466" s="0" t="str">
        <f aca="false">"1712"</f>
        <v>1712</v>
      </c>
      <c r="S466" s="0" t="s">
        <v>2870</v>
      </c>
      <c r="U466" s="0" t="s">
        <v>75</v>
      </c>
      <c r="V466" s="1" t="s">
        <v>2871</v>
      </c>
      <c r="Y466" s="0" t="s">
        <v>241</v>
      </c>
      <c r="AA466" s="1" t="s">
        <v>2872</v>
      </c>
      <c r="AS466" s="0" t="str">
        <f aca="false">"20"</f>
        <v>20</v>
      </c>
      <c r="AT466" s="1" t="s">
        <v>2873</v>
      </c>
      <c r="AU466" s="1" t="s">
        <v>2874</v>
      </c>
      <c r="AV466" s="0" t="str">
        <f aca="false">"64"</f>
        <v>64</v>
      </c>
      <c r="AZ466" s="1" t="s">
        <v>2875</v>
      </c>
      <c r="BA466" s="1" t="s">
        <v>2876</v>
      </c>
      <c r="BF466" s="0" t="s">
        <v>195</v>
      </c>
      <c r="BG466" s="0" t="str">
        <f aca="false">"04.11.1712"</f>
        <v>04.11.1712</v>
      </c>
      <c r="BH466" s="0" t="s">
        <v>1867</v>
      </c>
      <c r="BI466" s="0" t="s">
        <v>195</v>
      </c>
      <c r="BJ466" s="0" t="str">
        <f aca="false">"04.11.1712"</f>
        <v>04.11.1712</v>
      </c>
      <c r="BK466" s="0" t="s">
        <v>1867</v>
      </c>
      <c r="BL466" s="0" t="s">
        <v>1502</v>
      </c>
    </row>
    <row r="467" customFormat="false" ht="192.5" hidden="false" customHeight="false" outlineLevel="0" collapsed="false">
      <c r="A467" s="0" t="s">
        <v>116</v>
      </c>
      <c r="B467" s="0" t="s">
        <v>2877</v>
      </c>
      <c r="I467" s="0" t="s">
        <v>2672</v>
      </c>
      <c r="N467" s="0" t="str">
        <f aca="false">"1763"</f>
        <v>1763</v>
      </c>
      <c r="Q467" s="0" t="s">
        <v>2878</v>
      </c>
      <c r="R467" s="0" t="s">
        <v>73</v>
      </c>
      <c r="S467" s="0" t="s">
        <v>2879</v>
      </c>
      <c r="U467" s="0" t="s">
        <v>120</v>
      </c>
      <c r="V467" s="1" t="s">
        <v>2880</v>
      </c>
      <c r="W467" s="0" t="s">
        <v>817</v>
      </c>
      <c r="AA467" s="1" t="s">
        <v>2881</v>
      </c>
      <c r="BL467" s="0" t="s">
        <v>314</v>
      </c>
      <c r="BP467" s="0" t="s">
        <v>2882</v>
      </c>
      <c r="BS467" s="0" t="s">
        <v>2883</v>
      </c>
    </row>
    <row r="468" customFormat="false" ht="33.1" hidden="false" customHeight="false" outlineLevel="0" collapsed="false">
      <c r="A468" s="0" t="s">
        <v>116</v>
      </c>
      <c r="B468" s="0" t="s">
        <v>2884</v>
      </c>
      <c r="K468" s="0" t="str">
        <f aca="false">"1645"</f>
        <v>1645</v>
      </c>
      <c r="L468" s="0" t="str">
        <f aca="false">"1648"</f>
        <v>1648</v>
      </c>
      <c r="R468" s="0" t="s">
        <v>73</v>
      </c>
      <c r="S468" s="0" t="s">
        <v>2885</v>
      </c>
      <c r="U468" s="0" t="s">
        <v>120</v>
      </c>
      <c r="V468" s="1" t="s">
        <v>2886</v>
      </c>
      <c r="AA468" s="1" t="s">
        <v>2887</v>
      </c>
      <c r="BL468" s="0" t="s">
        <v>122</v>
      </c>
      <c r="BM468" s="0" t="s">
        <v>2888</v>
      </c>
      <c r="BN468" s="0" t="s">
        <v>2889</v>
      </c>
      <c r="BS468" s="0" t="s">
        <v>2890</v>
      </c>
    </row>
    <row r="469" customFormat="false" ht="245.6" hidden="false" customHeight="false" outlineLevel="0" collapsed="false">
      <c r="A469" s="0" t="s">
        <v>116</v>
      </c>
      <c r="B469" s="0" t="s">
        <v>2891</v>
      </c>
      <c r="C469" s="0" t="s">
        <v>2892</v>
      </c>
      <c r="D469" s="1" t="s">
        <v>1143</v>
      </c>
      <c r="I469" s="0" t="s">
        <v>377</v>
      </c>
      <c r="N469" s="0" t="str">
        <f aca="false">"1742"</f>
        <v>1742</v>
      </c>
      <c r="P469" s="0" t="s">
        <v>893</v>
      </c>
      <c r="Q469" s="0" t="s">
        <v>2892</v>
      </c>
      <c r="R469" s="0" t="s">
        <v>73</v>
      </c>
      <c r="S469" s="0" t="s">
        <v>2893</v>
      </c>
      <c r="U469" s="0" t="s">
        <v>120</v>
      </c>
      <c r="V469" s="1" t="s">
        <v>2894</v>
      </c>
      <c r="W469" s="1" t="s">
        <v>2895</v>
      </c>
      <c r="Y469" s="0" t="s">
        <v>415</v>
      </c>
      <c r="AA469" s="1" t="s">
        <v>2896</v>
      </c>
      <c r="BL469" s="0" t="s">
        <v>314</v>
      </c>
      <c r="BP469" s="0" t="s">
        <v>2897</v>
      </c>
      <c r="BT469" s="0" t="s">
        <v>2898</v>
      </c>
    </row>
    <row r="470" customFormat="false" ht="107.5" hidden="false" customHeight="false" outlineLevel="0" collapsed="false">
      <c r="A470" s="0" t="s">
        <v>116</v>
      </c>
      <c r="B470" s="0" t="s">
        <v>2899</v>
      </c>
      <c r="I470" s="0" t="s">
        <v>152</v>
      </c>
      <c r="N470" s="0" t="str">
        <f aca="false">"1763"</f>
        <v>1763</v>
      </c>
      <c r="T470" s="0" t="s">
        <v>122</v>
      </c>
      <c r="U470" s="0" t="s">
        <v>120</v>
      </c>
      <c r="V470" s="1" t="s">
        <v>2900</v>
      </c>
      <c r="Y470" s="0" t="s">
        <v>421</v>
      </c>
      <c r="AA470" s="1" t="s">
        <v>833</v>
      </c>
      <c r="BL470" s="0" t="s">
        <v>233</v>
      </c>
    </row>
    <row r="471" customFormat="false" ht="118.1" hidden="false" customHeight="false" outlineLevel="0" collapsed="false">
      <c r="A471" s="0" t="s">
        <v>116</v>
      </c>
      <c r="B471" s="0" t="s">
        <v>2901</v>
      </c>
      <c r="N471" s="0" t="str">
        <f aca="false">"1748"</f>
        <v>1748</v>
      </c>
      <c r="S471" s="0" t="s">
        <v>2902</v>
      </c>
      <c r="U471" s="0" t="s">
        <v>120</v>
      </c>
      <c r="V471" s="1" t="s">
        <v>2903</v>
      </c>
      <c r="Y471" s="0" t="s">
        <v>1845</v>
      </c>
      <c r="BL471" s="0" t="s">
        <v>233</v>
      </c>
      <c r="BP471" s="0" t="s">
        <v>2904</v>
      </c>
    </row>
    <row r="472" customFormat="false" ht="96.85" hidden="false" customHeight="false" outlineLevel="0" collapsed="false">
      <c r="A472" s="0" t="s">
        <v>116</v>
      </c>
      <c r="B472" s="0" t="s">
        <v>2905</v>
      </c>
      <c r="C472" s="0" t="s">
        <v>2906</v>
      </c>
      <c r="D472" s="0" t="s">
        <v>2907</v>
      </c>
      <c r="I472" s="0" t="s">
        <v>2908</v>
      </c>
      <c r="N472" s="0" t="str">
        <f aca="false">"1643"</f>
        <v>1643</v>
      </c>
      <c r="P472" s="0" t="s">
        <v>2909</v>
      </c>
      <c r="Q472" s="0" t="s">
        <v>2906</v>
      </c>
      <c r="R472" s="0" t="s">
        <v>73</v>
      </c>
      <c r="S472" s="0" t="s">
        <v>2910</v>
      </c>
      <c r="U472" s="0" t="s">
        <v>120</v>
      </c>
      <c r="V472" s="1" t="s">
        <v>2911</v>
      </c>
      <c r="AA472" s="0" t="s">
        <v>2912</v>
      </c>
      <c r="BL472" s="0" t="s">
        <v>122</v>
      </c>
      <c r="BP472" s="0" t="s">
        <v>2913</v>
      </c>
    </row>
    <row r="473" customFormat="false" ht="181.85" hidden="false" customHeight="false" outlineLevel="0" collapsed="false">
      <c r="A473" s="0" t="s">
        <v>116</v>
      </c>
      <c r="B473" s="0" t="s">
        <v>2914</v>
      </c>
      <c r="C473" s="0" t="s">
        <v>2915</v>
      </c>
      <c r="D473" s="0" t="s">
        <v>2916</v>
      </c>
      <c r="I473" s="0" t="s">
        <v>745</v>
      </c>
      <c r="N473" s="0" t="str">
        <f aca="false">"1648"</f>
        <v>1648</v>
      </c>
      <c r="Q473" s="0" t="s">
        <v>2915</v>
      </c>
      <c r="R473" s="0" t="s">
        <v>73</v>
      </c>
      <c r="S473" s="0" t="s">
        <v>2917</v>
      </c>
      <c r="U473" s="0" t="s">
        <v>120</v>
      </c>
      <c r="V473" s="1" t="s">
        <v>2918</v>
      </c>
      <c r="AA473" s="1" t="s">
        <v>2919</v>
      </c>
      <c r="AE473" s="0" t="s">
        <v>2920</v>
      </c>
      <c r="BL473" s="0" t="s">
        <v>122</v>
      </c>
      <c r="BP473" s="0" t="s">
        <v>2921</v>
      </c>
      <c r="BR473" s="0" t="s">
        <v>2922</v>
      </c>
    </row>
    <row r="474" customFormat="false" ht="65" hidden="false" customHeight="false" outlineLevel="0" collapsed="false">
      <c r="A474" s="0" t="s">
        <v>116</v>
      </c>
      <c r="B474" s="0" t="s">
        <v>1776</v>
      </c>
      <c r="I474" s="0" t="s">
        <v>135</v>
      </c>
      <c r="N474" s="0" t="str">
        <f aca="false">"1645"</f>
        <v>1645</v>
      </c>
      <c r="Q474" s="0" t="s">
        <v>457</v>
      </c>
      <c r="R474" s="0" t="s">
        <v>73</v>
      </c>
      <c r="S474" s="0" t="s">
        <v>1779</v>
      </c>
      <c r="U474" s="0" t="s">
        <v>120</v>
      </c>
      <c r="V474" s="1" t="s">
        <v>2923</v>
      </c>
      <c r="Y474" s="0" t="s">
        <v>714</v>
      </c>
      <c r="AD474" s="1" t="s">
        <v>1781</v>
      </c>
      <c r="BL474" s="0" t="s">
        <v>122</v>
      </c>
      <c r="BT474" s="0" t="s">
        <v>1782</v>
      </c>
    </row>
    <row r="475" customFormat="false" ht="33.1" hidden="false" customHeight="false" outlineLevel="0" collapsed="false">
      <c r="A475" s="0" t="s">
        <v>116</v>
      </c>
      <c r="B475" s="0" t="s">
        <v>2924</v>
      </c>
      <c r="N475" s="0" t="str">
        <f aca="false">"26.12.1745"</f>
        <v>26.12.1745</v>
      </c>
      <c r="P475" s="0" t="s">
        <v>2909</v>
      </c>
      <c r="Q475" s="0" t="s">
        <v>1785</v>
      </c>
      <c r="R475" s="0" t="s">
        <v>73</v>
      </c>
      <c r="S475" s="0" t="s">
        <v>2925</v>
      </c>
      <c r="U475" s="0" t="s">
        <v>120</v>
      </c>
      <c r="V475" s="1" t="s">
        <v>2926</v>
      </c>
      <c r="W475" s="1" t="s">
        <v>2927</v>
      </c>
      <c r="Y475" s="0" t="s">
        <v>1757</v>
      </c>
      <c r="AA475" s="1" t="s">
        <v>2928</v>
      </c>
      <c r="BL475" s="0" t="s">
        <v>122</v>
      </c>
      <c r="BQ475" s="0" t="s">
        <v>2929</v>
      </c>
    </row>
    <row r="476" customFormat="false" ht="86.25" hidden="false" customHeight="false" outlineLevel="0" collapsed="false">
      <c r="A476" s="0" t="s">
        <v>82</v>
      </c>
      <c r="B476" s="0" t="s">
        <v>2930</v>
      </c>
      <c r="I476" s="0" t="s">
        <v>2931</v>
      </c>
      <c r="K476" s="0" t="str">
        <f aca="false">"1697"</f>
        <v>1697</v>
      </c>
      <c r="L476" s="0" t="str">
        <f aca="false">"1698"</f>
        <v>1698</v>
      </c>
      <c r="Q476" s="0" t="s">
        <v>2932</v>
      </c>
      <c r="R476" s="0" t="s">
        <v>2933</v>
      </c>
      <c r="S476" s="0" t="s">
        <v>2934</v>
      </c>
      <c r="U476" s="0" t="s">
        <v>2935</v>
      </c>
      <c r="V476" s="1" t="s">
        <v>2936</v>
      </c>
      <c r="W476" s="0" t="s">
        <v>694</v>
      </c>
      <c r="Y476" s="0" t="s">
        <v>89</v>
      </c>
      <c r="AS476" s="0" t="str">
        <f aca="false">"8"</f>
        <v>8</v>
      </c>
      <c r="AT476" s="0" t="s">
        <v>2937</v>
      </c>
      <c r="AU476" s="0" t="s">
        <v>2938</v>
      </c>
      <c r="AV476" s="0" t="str">
        <f aca="false">"2"</f>
        <v>2</v>
      </c>
      <c r="BL476" s="0" t="s">
        <v>92</v>
      </c>
    </row>
    <row r="477" customFormat="false" ht="54.35" hidden="false" customHeight="false" outlineLevel="0" collapsed="false">
      <c r="A477" s="0" t="s">
        <v>116</v>
      </c>
      <c r="B477" s="0" t="s">
        <v>1532</v>
      </c>
      <c r="I477" s="0" t="s">
        <v>2939</v>
      </c>
      <c r="M477" s="0" t="s">
        <v>2940</v>
      </c>
      <c r="N477" s="0" t="str">
        <f aca="false">"1648"</f>
        <v>1648</v>
      </c>
      <c r="Q477" s="0" t="s">
        <v>1268</v>
      </c>
      <c r="R477" s="0" t="s">
        <v>73</v>
      </c>
      <c r="S477" s="0" t="s">
        <v>1533</v>
      </c>
      <c r="U477" s="0" t="s">
        <v>120</v>
      </c>
      <c r="V477" s="1" t="s">
        <v>2941</v>
      </c>
      <c r="Y477" s="0" t="s">
        <v>174</v>
      </c>
      <c r="BL477" s="0" t="s">
        <v>122</v>
      </c>
      <c r="BT477" s="1" t="s">
        <v>1535</v>
      </c>
    </row>
    <row r="478" customFormat="false" ht="96.85" hidden="false" customHeight="false" outlineLevel="0" collapsed="false">
      <c r="A478" s="0" t="s">
        <v>116</v>
      </c>
      <c r="B478" s="0" t="s">
        <v>1550</v>
      </c>
      <c r="N478" s="0" t="str">
        <f aca="false">"1636"</f>
        <v>1636</v>
      </c>
      <c r="S478" s="0" t="s">
        <v>1551</v>
      </c>
      <c r="U478" s="0" t="s">
        <v>120</v>
      </c>
      <c r="V478" s="1" t="s">
        <v>2942</v>
      </c>
      <c r="Y478" s="0" t="s">
        <v>1553</v>
      </c>
      <c r="BL478" s="0" t="s">
        <v>122</v>
      </c>
      <c r="BO478" s="0" t="s">
        <v>2943</v>
      </c>
      <c r="BT478" s="0" t="s">
        <v>1554</v>
      </c>
    </row>
    <row r="479" customFormat="false" ht="12.8" hidden="false" customHeight="false" outlineLevel="0" collapsed="false">
      <c r="A479" s="0" t="s">
        <v>116</v>
      </c>
      <c r="B479" s="0" t="s">
        <v>2944</v>
      </c>
      <c r="N479" s="0" t="str">
        <f aca="false">"1745"</f>
        <v>1745</v>
      </c>
      <c r="Q479" s="0" t="s">
        <v>2945</v>
      </c>
      <c r="R479" s="0" t="s">
        <v>73</v>
      </c>
      <c r="S479" s="0" t="s">
        <v>2946</v>
      </c>
      <c r="U479" s="0" t="s">
        <v>120</v>
      </c>
      <c r="BL479" s="0" t="s">
        <v>122</v>
      </c>
      <c r="BO479" s="0" t="s">
        <v>2947</v>
      </c>
      <c r="BQ479" s="0" t="s">
        <v>2948</v>
      </c>
      <c r="BT479" s="0" t="s">
        <v>2949</v>
      </c>
    </row>
    <row r="480" customFormat="false" ht="33.1" hidden="false" customHeight="false" outlineLevel="0" collapsed="false">
      <c r="A480" s="0" t="s">
        <v>116</v>
      </c>
      <c r="B480" s="0" t="s">
        <v>2360</v>
      </c>
      <c r="N480" s="0" t="str">
        <f aca="false">"1758"</f>
        <v>1758</v>
      </c>
      <c r="Q480" s="0" t="s">
        <v>2950</v>
      </c>
      <c r="R480" s="0" t="s">
        <v>73</v>
      </c>
      <c r="S480" s="0" t="s">
        <v>2951</v>
      </c>
      <c r="U480" s="0" t="s">
        <v>120</v>
      </c>
      <c r="V480" s="1" t="s">
        <v>2952</v>
      </c>
      <c r="Y480" s="0" t="s">
        <v>1618</v>
      </c>
      <c r="BL480" s="0" t="s">
        <v>122</v>
      </c>
      <c r="BQ480" s="0" t="s">
        <v>2953</v>
      </c>
      <c r="BT480" s="0" t="s">
        <v>2954</v>
      </c>
    </row>
    <row r="481" customFormat="false" ht="33.1" hidden="false" customHeight="false" outlineLevel="0" collapsed="false">
      <c r="A481" s="0" t="s">
        <v>116</v>
      </c>
      <c r="B481" s="0" t="s">
        <v>2955</v>
      </c>
      <c r="N481" s="0" t="str">
        <f aca="false">"05.03.1763"</f>
        <v>05.03.1763</v>
      </c>
      <c r="Q481" s="0" t="s">
        <v>835</v>
      </c>
      <c r="R481" s="0" t="s">
        <v>1892</v>
      </c>
      <c r="S481" s="0" t="s">
        <v>2956</v>
      </c>
      <c r="U481" s="0" t="s">
        <v>120</v>
      </c>
      <c r="V481" s="1" t="s">
        <v>2957</v>
      </c>
      <c r="Y481" s="0" t="s">
        <v>421</v>
      </c>
      <c r="BL481" s="0" t="s">
        <v>122</v>
      </c>
      <c r="BR481" s="0" t="s">
        <v>2958</v>
      </c>
    </row>
    <row r="482" customFormat="false" ht="75.6" hidden="false" customHeight="false" outlineLevel="0" collapsed="false">
      <c r="A482" s="0" t="s">
        <v>116</v>
      </c>
      <c r="B482" s="0" t="s">
        <v>2959</v>
      </c>
      <c r="C482" s="0" t="s">
        <v>987</v>
      </c>
      <c r="E482" s="0" t="s">
        <v>2960</v>
      </c>
      <c r="H482" s="0" t="str">
        <f aca="false">"8.11.1647"</f>
        <v>8.11.1647</v>
      </c>
      <c r="K482" s="0" t="str">
        <f aca="false">"1647"</f>
        <v>1647</v>
      </c>
      <c r="L482" s="0" t="str">
        <f aca="false">"1648"</f>
        <v>1648</v>
      </c>
      <c r="Q482" s="0" t="s">
        <v>987</v>
      </c>
      <c r="R482" s="0" t="s">
        <v>73</v>
      </c>
      <c r="S482" s="0" t="s">
        <v>2961</v>
      </c>
      <c r="U482" s="0" t="s">
        <v>120</v>
      </c>
      <c r="V482" s="1" t="s">
        <v>2962</v>
      </c>
      <c r="Y482" s="0" t="s">
        <v>174</v>
      </c>
      <c r="AE482" s="0" t="s">
        <v>1404</v>
      </c>
      <c r="BL482" s="0" t="s">
        <v>504</v>
      </c>
      <c r="BM482" s="1" t="s">
        <v>2963</v>
      </c>
      <c r="BN482" s="1" t="s">
        <v>2964</v>
      </c>
      <c r="BP482" s="0" t="s">
        <v>2965</v>
      </c>
      <c r="BT482" s="0" t="s">
        <v>2966</v>
      </c>
    </row>
    <row r="483" customFormat="false" ht="75.6" hidden="false" customHeight="false" outlineLevel="0" collapsed="false">
      <c r="A483" s="0" t="s">
        <v>116</v>
      </c>
      <c r="B483" s="0" t="s">
        <v>2967</v>
      </c>
      <c r="I483" s="1" t="s">
        <v>2968</v>
      </c>
      <c r="N483" s="0" t="str">
        <f aca="false">"1763"</f>
        <v>1763</v>
      </c>
      <c r="S483" s="0" t="s">
        <v>2969</v>
      </c>
      <c r="U483" s="0" t="s">
        <v>120</v>
      </c>
      <c r="V483" s="1" t="s">
        <v>2970</v>
      </c>
      <c r="W483" s="1" t="s">
        <v>2971</v>
      </c>
      <c r="Y483" s="0" t="s">
        <v>421</v>
      </c>
      <c r="AA483" s="1" t="s">
        <v>2972</v>
      </c>
      <c r="AD483" s="1" t="s">
        <v>2973</v>
      </c>
      <c r="BL483" s="0" t="s">
        <v>122</v>
      </c>
      <c r="BR483" s="0" t="s">
        <v>2974</v>
      </c>
    </row>
    <row r="484" customFormat="false" ht="96.85" hidden="false" customHeight="false" outlineLevel="0" collapsed="false">
      <c r="A484" s="0" t="s">
        <v>116</v>
      </c>
      <c r="B484" s="0" t="s">
        <v>2975</v>
      </c>
      <c r="I484" s="0" t="s">
        <v>2626</v>
      </c>
      <c r="N484" s="0" t="str">
        <f aca="false">"21.01.1746"</f>
        <v>21.01.1746</v>
      </c>
      <c r="Q484" s="0" t="s">
        <v>2976</v>
      </c>
      <c r="R484" s="0" t="s">
        <v>73</v>
      </c>
      <c r="S484" s="0" t="s">
        <v>2977</v>
      </c>
      <c r="U484" s="0" t="s">
        <v>120</v>
      </c>
      <c r="V484" s="1" t="s">
        <v>2978</v>
      </c>
      <c r="W484" s="1" t="s">
        <v>2979</v>
      </c>
      <c r="Y484" s="0" t="s">
        <v>2980</v>
      </c>
      <c r="AA484" s="1" t="s">
        <v>2981</v>
      </c>
      <c r="BL484" s="0" t="s">
        <v>469</v>
      </c>
      <c r="BP484" s="0" t="s">
        <v>2982</v>
      </c>
      <c r="BS484" s="0" t="s">
        <v>2983</v>
      </c>
      <c r="BT484" s="1" t="s">
        <v>2984</v>
      </c>
    </row>
    <row r="485" customFormat="false" ht="12.8" hidden="false" customHeight="false" outlineLevel="0" collapsed="false">
      <c r="A485" s="0" t="s">
        <v>116</v>
      </c>
      <c r="B485" s="0" t="s">
        <v>2985</v>
      </c>
      <c r="N485" s="0" t="str">
        <f aca="false">"1648"</f>
        <v>1648</v>
      </c>
      <c r="Q485" s="0" t="s">
        <v>2412</v>
      </c>
      <c r="R485" s="0" t="s">
        <v>73</v>
      </c>
      <c r="S485" s="0" t="s">
        <v>2986</v>
      </c>
      <c r="T485" s="0" t="s">
        <v>2425</v>
      </c>
      <c r="U485" s="0" t="s">
        <v>120</v>
      </c>
      <c r="Y485" s="0" t="s">
        <v>174</v>
      </c>
      <c r="BL485" s="0" t="s">
        <v>122</v>
      </c>
      <c r="BQ485" s="0" t="s">
        <v>2987</v>
      </c>
    </row>
    <row r="486" customFormat="false" ht="22.5" hidden="false" customHeight="false" outlineLevel="0" collapsed="false">
      <c r="A486" s="0" t="s">
        <v>116</v>
      </c>
      <c r="B486" s="0" t="s">
        <v>2988</v>
      </c>
      <c r="Q486" s="0" t="s">
        <v>2412</v>
      </c>
      <c r="R486" s="0" t="s">
        <v>73</v>
      </c>
      <c r="S486" s="0" t="s">
        <v>2989</v>
      </c>
      <c r="T486" s="0" t="s">
        <v>2425</v>
      </c>
      <c r="U486" s="0" t="s">
        <v>120</v>
      </c>
      <c r="V486" s="1" t="s">
        <v>2990</v>
      </c>
      <c r="Y486" s="0" t="s">
        <v>714</v>
      </c>
      <c r="BL486" s="0" t="s">
        <v>122</v>
      </c>
      <c r="BQ486" s="0" t="s">
        <v>2991</v>
      </c>
    </row>
    <row r="487" customFormat="false" ht="22.5" hidden="false" customHeight="false" outlineLevel="0" collapsed="false">
      <c r="A487" s="0" t="s">
        <v>116</v>
      </c>
      <c r="B487" s="0" t="s">
        <v>2992</v>
      </c>
      <c r="K487" s="0" t="str">
        <f aca="false">"1648"</f>
        <v>1648</v>
      </c>
      <c r="L487" s="0" t="str">
        <f aca="false">"1650"</f>
        <v>1650</v>
      </c>
      <c r="Q487" s="0" t="s">
        <v>2412</v>
      </c>
      <c r="R487" s="0" t="s">
        <v>73</v>
      </c>
      <c r="S487" s="0" t="s">
        <v>2993</v>
      </c>
      <c r="T487" s="0" t="s">
        <v>2425</v>
      </c>
      <c r="U487" s="0" t="s">
        <v>120</v>
      </c>
      <c r="Y487" s="1" t="s">
        <v>2994</v>
      </c>
      <c r="BL487" s="0" t="s">
        <v>122</v>
      </c>
      <c r="BQ487" s="0" t="s">
        <v>2995</v>
      </c>
    </row>
    <row r="488" customFormat="false" ht="12.8" hidden="false" customHeight="false" outlineLevel="0" collapsed="false">
      <c r="A488" s="0" t="s">
        <v>116</v>
      </c>
      <c r="B488" s="0" t="s">
        <v>2996</v>
      </c>
      <c r="N488" s="0" t="str">
        <f aca="false">"1648"</f>
        <v>1648</v>
      </c>
      <c r="Q488" s="0" t="s">
        <v>2412</v>
      </c>
      <c r="R488" s="0" t="s">
        <v>73</v>
      </c>
      <c r="S488" s="0" t="s">
        <v>2997</v>
      </c>
      <c r="T488" s="0" t="s">
        <v>2425</v>
      </c>
      <c r="U488" s="0" t="s">
        <v>120</v>
      </c>
      <c r="V488" s="0" t="s">
        <v>231</v>
      </c>
      <c r="Y488" s="0" t="s">
        <v>174</v>
      </c>
      <c r="BL488" s="0" t="s">
        <v>122</v>
      </c>
      <c r="BQ488" s="0" t="s">
        <v>2998</v>
      </c>
    </row>
    <row r="489" customFormat="false" ht="96.85" hidden="false" customHeight="false" outlineLevel="0" collapsed="false">
      <c r="A489" s="0" t="s">
        <v>116</v>
      </c>
      <c r="B489" s="0" t="s">
        <v>2999</v>
      </c>
      <c r="C489" s="0" t="s">
        <v>1268</v>
      </c>
      <c r="D489" s="1" t="s">
        <v>3000</v>
      </c>
      <c r="N489" s="0" t="str">
        <f aca="false">"1644"</f>
        <v>1644</v>
      </c>
      <c r="Q489" s="0" t="s">
        <v>1268</v>
      </c>
      <c r="R489" s="0" t="s">
        <v>73</v>
      </c>
      <c r="S489" s="0" t="s">
        <v>3001</v>
      </c>
      <c r="U489" s="0" t="s">
        <v>120</v>
      </c>
      <c r="V489" s="1" t="s">
        <v>3002</v>
      </c>
      <c r="Y489" s="0" t="s">
        <v>714</v>
      </c>
      <c r="AA489" s="1" t="s">
        <v>3003</v>
      </c>
      <c r="BL489" s="0" t="s">
        <v>122</v>
      </c>
    </row>
    <row r="490" customFormat="false" ht="96.85" hidden="false" customHeight="false" outlineLevel="0" collapsed="false">
      <c r="A490" s="0" t="s">
        <v>116</v>
      </c>
      <c r="B490" s="0" t="s">
        <v>2229</v>
      </c>
      <c r="I490" s="0" t="s">
        <v>377</v>
      </c>
      <c r="N490" s="0" t="str">
        <f aca="false">"1742"</f>
        <v>1742</v>
      </c>
      <c r="Q490" s="0" t="s">
        <v>2892</v>
      </c>
      <c r="R490" s="0" t="s">
        <v>73</v>
      </c>
      <c r="S490" s="0" t="s">
        <v>2893</v>
      </c>
      <c r="U490" s="0" t="s">
        <v>120</v>
      </c>
      <c r="V490" s="1" t="s">
        <v>3004</v>
      </c>
      <c r="W490" s="1" t="s">
        <v>3005</v>
      </c>
      <c r="Y490" s="0" t="s">
        <v>415</v>
      </c>
      <c r="AA490" s="1" t="s">
        <v>3006</v>
      </c>
      <c r="BL490" s="0" t="s">
        <v>2229</v>
      </c>
      <c r="BT490" s="0" t="s">
        <v>2898</v>
      </c>
    </row>
    <row r="491" customFormat="false" ht="86.25" hidden="false" customHeight="false" outlineLevel="0" collapsed="false">
      <c r="A491" s="0" t="s">
        <v>82</v>
      </c>
      <c r="B491" s="0" t="s">
        <v>3007</v>
      </c>
      <c r="I491" s="0" t="s">
        <v>79</v>
      </c>
      <c r="K491" s="0" t="str">
        <f aca="false">"1700"</f>
        <v>1700</v>
      </c>
      <c r="L491" s="0" t="str">
        <f aca="false">"1716"</f>
        <v>1716</v>
      </c>
      <c r="Q491" s="0" t="s">
        <v>95</v>
      </c>
      <c r="R491" s="0" t="s">
        <v>85</v>
      </c>
      <c r="S491" s="0" t="s">
        <v>3008</v>
      </c>
      <c r="U491" s="0" t="s">
        <v>75</v>
      </c>
      <c r="V491" s="1" t="s">
        <v>3009</v>
      </c>
      <c r="Y491" s="0" t="s">
        <v>241</v>
      </c>
      <c r="AS491" s="0" t="str">
        <f aca="false">"1"</f>
        <v>1</v>
      </c>
      <c r="AT491" s="0" t="s">
        <v>2859</v>
      </c>
      <c r="AU491" s="1" t="s">
        <v>3010</v>
      </c>
      <c r="AV491" s="0" t="str">
        <f aca="false">"3"</f>
        <v>3</v>
      </c>
      <c r="BL491" s="0" t="s">
        <v>1487</v>
      </c>
    </row>
    <row r="492" customFormat="false" ht="96.85" hidden="false" customHeight="false" outlineLevel="0" collapsed="false">
      <c r="A492" s="0" t="s">
        <v>82</v>
      </c>
      <c r="N492" s="0" t="str">
        <f aca="false">"12.1716"</f>
        <v>12.1716</v>
      </c>
      <c r="Q492" s="0" t="s">
        <v>95</v>
      </c>
      <c r="R492" s="0" t="s">
        <v>85</v>
      </c>
      <c r="S492" s="0" t="s">
        <v>3011</v>
      </c>
      <c r="U492" s="0" t="s">
        <v>75</v>
      </c>
      <c r="V492" s="1" t="s">
        <v>3012</v>
      </c>
      <c r="Y492" s="0" t="s">
        <v>1575</v>
      </c>
      <c r="AS492" s="0" t="str">
        <f aca="false">"1"</f>
        <v>1</v>
      </c>
      <c r="AT492" s="0" t="s">
        <v>2859</v>
      </c>
      <c r="AU492" s="1" t="s">
        <v>3010</v>
      </c>
      <c r="AV492" s="0" t="str">
        <f aca="false">"3"</f>
        <v>3</v>
      </c>
      <c r="BG492" s="0" t="str">
        <f aca="false">"24.12.1716"</f>
        <v>24.12.1716</v>
      </c>
      <c r="BL492" s="0" t="s">
        <v>1487</v>
      </c>
      <c r="BT492" s="1" t="s">
        <v>3013</v>
      </c>
    </row>
    <row r="493" customFormat="false" ht="75.6" hidden="false" customHeight="false" outlineLevel="0" collapsed="false">
      <c r="A493" s="0" t="s">
        <v>612</v>
      </c>
      <c r="B493" s="0" t="s">
        <v>3014</v>
      </c>
      <c r="I493" s="0" t="s">
        <v>79</v>
      </c>
      <c r="N493" s="0" t="str">
        <f aca="false">"1660"</f>
        <v>1660</v>
      </c>
      <c r="Q493" s="0" t="s">
        <v>3015</v>
      </c>
      <c r="R493" s="0" t="s">
        <v>73</v>
      </c>
      <c r="S493" s="0" t="s">
        <v>3016</v>
      </c>
      <c r="U493" s="0" t="s">
        <v>75</v>
      </c>
      <c r="V493" s="1" t="s">
        <v>3017</v>
      </c>
      <c r="Y493" s="0" t="s">
        <v>78</v>
      </c>
      <c r="AA493" s="1" t="s">
        <v>3018</v>
      </c>
      <c r="BL493" s="0" t="s">
        <v>1487</v>
      </c>
      <c r="BT493" s="1" t="s">
        <v>3019</v>
      </c>
    </row>
    <row r="494" customFormat="false" ht="75.6" hidden="false" customHeight="false" outlineLevel="0" collapsed="false">
      <c r="A494" s="0" t="s">
        <v>82</v>
      </c>
      <c r="B494" s="0" t="s">
        <v>3020</v>
      </c>
      <c r="N494" s="0" t="str">
        <f aca="false">"1619"</f>
        <v>1619</v>
      </c>
      <c r="Q494" s="0" t="s">
        <v>3021</v>
      </c>
      <c r="R494" s="0" t="s">
        <v>85</v>
      </c>
      <c r="S494" s="0" t="s">
        <v>3022</v>
      </c>
      <c r="U494" s="0" t="s">
        <v>75</v>
      </c>
      <c r="V494" s="1" t="s">
        <v>3023</v>
      </c>
      <c r="Y494" s="0" t="s">
        <v>714</v>
      </c>
      <c r="BL494" s="0" t="s">
        <v>3024</v>
      </c>
    </row>
    <row r="495" customFormat="false" ht="86.25" hidden="false" customHeight="false" outlineLevel="0" collapsed="false">
      <c r="A495" s="0" t="s">
        <v>116</v>
      </c>
      <c r="B495" s="0" t="s">
        <v>3025</v>
      </c>
      <c r="I495" s="0" t="s">
        <v>377</v>
      </c>
      <c r="N495" s="0" t="str">
        <f aca="false">"10.04.1642"</f>
        <v>10.04.1642</v>
      </c>
      <c r="P495" s="0" t="s">
        <v>893</v>
      </c>
      <c r="S495" s="0" t="s">
        <v>3026</v>
      </c>
      <c r="U495" s="0" t="s">
        <v>120</v>
      </c>
      <c r="V495" s="1" t="s">
        <v>3027</v>
      </c>
      <c r="W495" s="1" t="s">
        <v>3028</v>
      </c>
      <c r="Y495" s="0" t="s">
        <v>381</v>
      </c>
      <c r="AA495" s="1" t="s">
        <v>3029</v>
      </c>
      <c r="BL495" s="0" t="s">
        <v>122</v>
      </c>
      <c r="BM495" s="0" t="s">
        <v>3030</v>
      </c>
      <c r="BT495" s="0" t="s">
        <v>3031</v>
      </c>
    </row>
    <row r="496" customFormat="false" ht="65" hidden="false" customHeight="false" outlineLevel="0" collapsed="false">
      <c r="A496" s="0" t="s">
        <v>116</v>
      </c>
      <c r="B496" s="0" t="s">
        <v>3032</v>
      </c>
      <c r="N496" s="0" t="str">
        <f aca="false">"10.04.1642"</f>
        <v>10.04.1642</v>
      </c>
      <c r="S496" s="0" t="s">
        <v>3026</v>
      </c>
      <c r="U496" s="0" t="s">
        <v>120</v>
      </c>
      <c r="V496" s="1" t="s">
        <v>3033</v>
      </c>
      <c r="Y496" s="0" t="s">
        <v>381</v>
      </c>
      <c r="BT496" s="0" t="s">
        <v>3031</v>
      </c>
    </row>
    <row r="497" customFormat="false" ht="43.75" hidden="false" customHeight="false" outlineLevel="0" collapsed="false">
      <c r="A497" s="0" t="s">
        <v>116</v>
      </c>
      <c r="B497" s="0" t="s">
        <v>3034</v>
      </c>
      <c r="I497" s="0" t="s">
        <v>377</v>
      </c>
      <c r="N497" s="0" t="str">
        <f aca="false">"10.04.1642"</f>
        <v>10.04.1642</v>
      </c>
      <c r="O497" s="0" t="s">
        <v>3035</v>
      </c>
      <c r="P497" s="0" t="s">
        <v>893</v>
      </c>
      <c r="S497" s="0" t="s">
        <v>3026</v>
      </c>
      <c r="U497" s="0" t="s">
        <v>120</v>
      </c>
      <c r="V497" s="1" t="s">
        <v>3036</v>
      </c>
      <c r="W497" s="1" t="s">
        <v>3037</v>
      </c>
      <c r="Y497" s="0" t="s">
        <v>381</v>
      </c>
      <c r="AA497" s="1" t="s">
        <v>3038</v>
      </c>
      <c r="BL497" s="0" t="s">
        <v>122</v>
      </c>
      <c r="BP497" s="0" t="s">
        <v>3039</v>
      </c>
      <c r="BS497" s="0" t="s">
        <v>3040</v>
      </c>
      <c r="BT497" s="0" t="s">
        <v>3031</v>
      </c>
    </row>
    <row r="498" customFormat="false" ht="33.1" hidden="false" customHeight="false" outlineLevel="0" collapsed="false">
      <c r="A498" s="0" t="s">
        <v>612</v>
      </c>
      <c r="B498" s="0" t="s">
        <v>3041</v>
      </c>
      <c r="I498" s="0" t="s">
        <v>3042</v>
      </c>
      <c r="N498" s="0" t="str">
        <f aca="false">"1662"</f>
        <v>1662</v>
      </c>
      <c r="Q498" s="1" t="s">
        <v>3043</v>
      </c>
      <c r="R498" s="1" t="s">
        <v>218</v>
      </c>
      <c r="S498" s="0" t="s">
        <v>3044</v>
      </c>
      <c r="U498" s="0" t="s">
        <v>3045</v>
      </c>
      <c r="V498" s="1" t="s">
        <v>3046</v>
      </c>
      <c r="W498" s="1" t="s">
        <v>3047</v>
      </c>
      <c r="Y498" s="0" t="s">
        <v>78</v>
      </c>
      <c r="BA498" s="1" t="s">
        <v>3048</v>
      </c>
      <c r="BF498" s="0" t="s">
        <v>3042</v>
      </c>
      <c r="BG498" s="0" t="str">
        <f aca="false">"07.02.1662"</f>
        <v>07.02.1662</v>
      </c>
    </row>
    <row r="499" customFormat="false" ht="12.8" hidden="false" customHeight="false" outlineLevel="0" collapsed="false">
      <c r="B499" s="0" t="s">
        <v>3049</v>
      </c>
      <c r="C499" s="0" t="s">
        <v>3050</v>
      </c>
      <c r="F499" s="0" t="s">
        <v>1671</v>
      </c>
      <c r="I499" s="0" t="s">
        <v>1410</v>
      </c>
      <c r="N499" s="0" t="str">
        <f aca="false">"09.10.1637"</f>
        <v>09.10.1637</v>
      </c>
      <c r="Q499" s="0" t="s">
        <v>3050</v>
      </c>
      <c r="R499" s="0" t="s">
        <v>73</v>
      </c>
      <c r="S499" s="0" t="s">
        <v>3051</v>
      </c>
      <c r="T499" s="0" t="s">
        <v>439</v>
      </c>
      <c r="U499" s="0" t="s">
        <v>3052</v>
      </c>
      <c r="V499" s="0" t="s">
        <v>3053</v>
      </c>
      <c r="AL499" s="0" t="s">
        <v>3054</v>
      </c>
      <c r="AN499" s="0" t="str">
        <f aca="false">"09.07.1637"</f>
        <v>09.07.1637</v>
      </c>
      <c r="AP499" s="0" t="s">
        <v>1410</v>
      </c>
      <c r="AQ499" s="0" t="s">
        <v>3055</v>
      </c>
      <c r="AR499" s="0" t="s">
        <v>3056</v>
      </c>
      <c r="BL499" s="0" t="s">
        <v>3057</v>
      </c>
      <c r="BO499" s="0" t="s">
        <v>3058</v>
      </c>
      <c r="BT499" s="0" t="s">
        <v>3059</v>
      </c>
    </row>
    <row r="500" customFormat="false" ht="54.35" hidden="false" customHeight="false" outlineLevel="0" collapsed="false">
      <c r="A500" s="0" t="s">
        <v>116</v>
      </c>
      <c r="B500" s="0" t="s">
        <v>3060</v>
      </c>
      <c r="C500" s="0" t="s">
        <v>3061</v>
      </c>
      <c r="E500" s="0" t="s">
        <v>3062</v>
      </c>
      <c r="F500" s="0" t="s">
        <v>1077</v>
      </c>
      <c r="H500" s="0" t="str">
        <f aca="false">"21.08.1650"</f>
        <v>21.08.1650</v>
      </c>
      <c r="I500" s="0" t="s">
        <v>1851</v>
      </c>
      <c r="N500" s="0" t="str">
        <f aca="false">"1650"</f>
        <v>1650</v>
      </c>
      <c r="P500" s="0" t="s">
        <v>3063</v>
      </c>
      <c r="Q500" s="0" t="s">
        <v>3061</v>
      </c>
      <c r="R500" s="0" t="s">
        <v>73</v>
      </c>
      <c r="S500" s="0" t="s">
        <v>3064</v>
      </c>
      <c r="T500" s="0" t="s">
        <v>439</v>
      </c>
      <c r="U500" s="0" t="s">
        <v>120</v>
      </c>
      <c r="V500" s="1" t="s">
        <v>3065</v>
      </c>
      <c r="Y500" s="0" t="s">
        <v>3066</v>
      </c>
      <c r="Z500" s="0" t="s">
        <v>643</v>
      </c>
      <c r="AL500" s="0" t="s">
        <v>3067</v>
      </c>
      <c r="AN500" s="0" t="str">
        <f aca="false">"22.07.1650"</f>
        <v>22.07.1650</v>
      </c>
      <c r="AO500" s="0" t="s">
        <v>3068</v>
      </c>
      <c r="AP500" s="0" t="s">
        <v>3069</v>
      </c>
      <c r="AQ500" s="0" t="s">
        <v>643</v>
      </c>
      <c r="BL500" s="0" t="s">
        <v>442</v>
      </c>
      <c r="BR500" s="0" t="s">
        <v>3070</v>
      </c>
      <c r="BT500" s="0" t="s">
        <v>3071</v>
      </c>
    </row>
    <row r="501" customFormat="false" ht="33.1" hidden="false" customHeight="false" outlineLevel="0" collapsed="false">
      <c r="B501" s="0" t="s">
        <v>3072</v>
      </c>
      <c r="C501" s="1" t="s">
        <v>3073</v>
      </c>
      <c r="D501" s="1" t="s">
        <v>3074</v>
      </c>
      <c r="E501" s="1" t="s">
        <v>3075</v>
      </c>
      <c r="F501" s="1" t="s">
        <v>3076</v>
      </c>
      <c r="H501" s="0" t="str">
        <f aca="false">"18.10.1650"</f>
        <v>18.10.1650</v>
      </c>
      <c r="I501" s="0" t="s">
        <v>212</v>
      </c>
      <c r="N501" s="0" t="str">
        <f aca="false">"22.07.1650"</f>
        <v>22.07.1650</v>
      </c>
      <c r="P501" s="0" t="s">
        <v>552</v>
      </c>
      <c r="Q501" s="0" t="s">
        <v>3077</v>
      </c>
      <c r="R501" s="0" t="s">
        <v>73</v>
      </c>
      <c r="S501" s="0" t="s">
        <v>3078</v>
      </c>
      <c r="U501" s="0" t="s">
        <v>3079</v>
      </c>
      <c r="V501" s="0" t="s">
        <v>3080</v>
      </c>
      <c r="AL501" s="0" t="s">
        <v>3081</v>
      </c>
      <c r="AN501" s="0" t="str">
        <f aca="false">"22.07.1650"</f>
        <v>22.07.1650</v>
      </c>
      <c r="AO501" s="0" t="s">
        <v>3068</v>
      </c>
      <c r="AP501" s="0" t="s">
        <v>212</v>
      </c>
      <c r="AQ501" s="0" t="s">
        <v>643</v>
      </c>
      <c r="AR501" s="0" t="s">
        <v>3082</v>
      </c>
      <c r="BL501" s="0" t="s">
        <v>442</v>
      </c>
      <c r="BT501" s="0" t="s">
        <v>3083</v>
      </c>
    </row>
    <row r="502" customFormat="false" ht="33.1" hidden="false" customHeight="false" outlineLevel="0" collapsed="false">
      <c r="B502" s="0" t="s">
        <v>3084</v>
      </c>
      <c r="C502" s="1" t="s">
        <v>3085</v>
      </c>
      <c r="D502" s="0" t="s">
        <v>3086</v>
      </c>
      <c r="F502" s="0" t="s">
        <v>1671</v>
      </c>
      <c r="I502" s="0" t="s">
        <v>1851</v>
      </c>
      <c r="N502" s="0" t="str">
        <f aca="false">"25.07.1650"</f>
        <v>25.07.1650</v>
      </c>
      <c r="P502" s="0" t="s">
        <v>517</v>
      </c>
      <c r="Q502" s="0" t="s">
        <v>3086</v>
      </c>
      <c r="R502" s="0" t="s">
        <v>73</v>
      </c>
      <c r="U502" s="0" t="s">
        <v>3079</v>
      </c>
      <c r="V502" s="1" t="s">
        <v>3087</v>
      </c>
      <c r="AL502" s="0" t="s">
        <v>3081</v>
      </c>
      <c r="AN502" s="0" t="str">
        <f aca="false">"25.07.1560"</f>
        <v>25.07.1560</v>
      </c>
      <c r="AP502" s="0" t="s">
        <v>3088</v>
      </c>
      <c r="AR502" s="0" t="s">
        <v>3089</v>
      </c>
      <c r="BL502" s="0" t="s">
        <v>442</v>
      </c>
      <c r="BR502" s="0" t="s">
        <v>3090</v>
      </c>
      <c r="BT502" s="0" t="s">
        <v>3091</v>
      </c>
    </row>
    <row r="503" customFormat="false" ht="54.35" hidden="false" customHeight="false" outlineLevel="0" collapsed="false">
      <c r="A503" s="0" t="s">
        <v>133</v>
      </c>
      <c r="B503" s="0" t="s">
        <v>3092</v>
      </c>
      <c r="N503" s="0" t="str">
        <f aca="false">"1697"</f>
        <v>1697</v>
      </c>
      <c r="Q503" s="0" t="s">
        <v>3093</v>
      </c>
      <c r="R503" s="0" t="s">
        <v>145</v>
      </c>
      <c r="S503" s="0" t="s">
        <v>3094</v>
      </c>
      <c r="V503" s="1" t="s">
        <v>3095</v>
      </c>
      <c r="Y503" s="0" t="s">
        <v>98</v>
      </c>
      <c r="AD503" s="0" t="s">
        <v>3096</v>
      </c>
      <c r="BT503" s="1" t="s">
        <v>3097</v>
      </c>
    </row>
    <row r="504" customFormat="false" ht="139.35" hidden="false" customHeight="false" outlineLevel="0" collapsed="false">
      <c r="A504" s="0" t="s">
        <v>133</v>
      </c>
      <c r="B504" s="0" t="s">
        <v>3098</v>
      </c>
      <c r="N504" s="0" t="str">
        <f aca="false">"1697"</f>
        <v>1697</v>
      </c>
      <c r="Q504" s="0" t="s">
        <v>3093</v>
      </c>
      <c r="R504" s="0" t="s">
        <v>145</v>
      </c>
      <c r="S504" s="0" t="s">
        <v>3094</v>
      </c>
      <c r="V504" s="1" t="s">
        <v>3099</v>
      </c>
      <c r="Y504" s="0" t="s">
        <v>98</v>
      </c>
      <c r="Z504" s="1" t="s">
        <v>3100</v>
      </c>
      <c r="AA504" s="1" t="s">
        <v>3101</v>
      </c>
      <c r="AB504" s="0" t="s">
        <v>1300</v>
      </c>
      <c r="BT504" s="1" t="s">
        <v>3097</v>
      </c>
    </row>
    <row r="505" customFormat="false" ht="33.1" hidden="false" customHeight="false" outlineLevel="0" collapsed="false">
      <c r="A505" s="0" t="s">
        <v>133</v>
      </c>
      <c r="B505" s="0" t="s">
        <v>3102</v>
      </c>
      <c r="N505" s="0" t="str">
        <f aca="false">"1713"</f>
        <v>1713</v>
      </c>
      <c r="Q505" s="0" t="s">
        <v>970</v>
      </c>
      <c r="R505" s="0" t="s">
        <v>137</v>
      </c>
      <c r="S505" s="0" t="s">
        <v>3103</v>
      </c>
      <c r="V505" s="1" t="s">
        <v>3104</v>
      </c>
      <c r="Y505" s="0" t="s">
        <v>1413</v>
      </c>
      <c r="AA505" s="0" t="s">
        <v>3105</v>
      </c>
      <c r="BT505" s="0" t="s">
        <v>3106</v>
      </c>
    </row>
    <row r="506" customFormat="false" ht="33.1" hidden="false" customHeight="false" outlineLevel="0" collapsed="false">
      <c r="B506" s="0" t="s">
        <v>3107</v>
      </c>
      <c r="C506" s="0" t="s">
        <v>3108</v>
      </c>
      <c r="D506" s="0" t="s">
        <v>3109</v>
      </c>
      <c r="F506" s="0" t="s">
        <v>1671</v>
      </c>
      <c r="N506" s="0" t="str">
        <f aca="false">"1698"</f>
        <v>1698</v>
      </c>
      <c r="Q506" s="0" t="s">
        <v>3108</v>
      </c>
      <c r="R506" s="0" t="s">
        <v>73</v>
      </c>
      <c r="S506" s="0" t="s">
        <v>3110</v>
      </c>
      <c r="U506" s="0" t="s">
        <v>3052</v>
      </c>
      <c r="V506" s="1" t="s">
        <v>3111</v>
      </c>
      <c r="Y506" s="0" t="s">
        <v>3112</v>
      </c>
      <c r="AL506" s="0" t="s">
        <v>3113</v>
      </c>
      <c r="AN506" s="0" t="str">
        <f aca="false">"02.12.1697"</f>
        <v>02.12.1697</v>
      </c>
      <c r="AP506" s="0" t="s">
        <v>3114</v>
      </c>
      <c r="AQ506" s="0" t="s">
        <v>3115</v>
      </c>
      <c r="BL506" s="0" t="s">
        <v>442</v>
      </c>
      <c r="BR506" s="0" t="s">
        <v>3116</v>
      </c>
    </row>
    <row r="507" customFormat="false" ht="22.5" hidden="false" customHeight="false" outlineLevel="0" collapsed="false">
      <c r="A507" s="0" t="s">
        <v>133</v>
      </c>
      <c r="B507" s="0" t="s">
        <v>3117</v>
      </c>
      <c r="N507" s="0" t="str">
        <f aca="false">"1714"</f>
        <v>1714</v>
      </c>
      <c r="Q507" s="0" t="s">
        <v>1033</v>
      </c>
      <c r="R507" s="0" t="s">
        <v>145</v>
      </c>
      <c r="S507" s="0" t="s">
        <v>3118</v>
      </c>
      <c r="V507" s="0" t="s">
        <v>1063</v>
      </c>
      <c r="W507" s="1" t="s">
        <v>3119</v>
      </c>
      <c r="Y507" s="0" t="s">
        <v>1575</v>
      </c>
      <c r="BT507" s="1" t="s">
        <v>3120</v>
      </c>
    </row>
    <row r="508" customFormat="false" ht="54.35" hidden="false" customHeight="false" outlineLevel="0" collapsed="false">
      <c r="A508" s="0" t="s">
        <v>133</v>
      </c>
      <c r="B508" s="0" t="s">
        <v>3121</v>
      </c>
      <c r="N508" s="0" t="str">
        <f aca="false">"1714"</f>
        <v>1714</v>
      </c>
      <c r="Q508" s="0" t="s">
        <v>3122</v>
      </c>
      <c r="R508" s="0" t="s">
        <v>145</v>
      </c>
      <c r="S508" s="0" t="s">
        <v>3118</v>
      </c>
      <c r="V508" s="1" t="s">
        <v>3123</v>
      </c>
      <c r="Y508" s="0" t="s">
        <v>1575</v>
      </c>
      <c r="BT508" s="1" t="s">
        <v>3120</v>
      </c>
    </row>
    <row r="509" customFormat="false" ht="22.5" hidden="false" customHeight="false" outlineLevel="0" collapsed="false">
      <c r="A509" s="0" t="s">
        <v>3124</v>
      </c>
      <c r="B509" s="0" t="s">
        <v>3117</v>
      </c>
      <c r="N509" s="0" t="str">
        <f aca="false">"1714"</f>
        <v>1714</v>
      </c>
      <c r="Q509" s="0" t="s">
        <v>3125</v>
      </c>
      <c r="R509" s="0" t="s">
        <v>145</v>
      </c>
      <c r="S509" s="0" t="s">
        <v>3126</v>
      </c>
      <c r="V509" s="0" t="s">
        <v>1063</v>
      </c>
      <c r="Y509" s="0" t="s">
        <v>1575</v>
      </c>
      <c r="BT509" s="1" t="s">
        <v>3127</v>
      </c>
    </row>
    <row r="510" customFormat="false" ht="43.75" hidden="false" customHeight="false" outlineLevel="0" collapsed="false">
      <c r="A510" s="0" t="s">
        <v>133</v>
      </c>
      <c r="B510" s="0" t="s">
        <v>3121</v>
      </c>
      <c r="N510" s="0" t="str">
        <f aca="false">"1714"</f>
        <v>1714</v>
      </c>
      <c r="Q510" s="0" t="s">
        <v>3128</v>
      </c>
      <c r="R510" s="0" t="s">
        <v>145</v>
      </c>
      <c r="S510" s="0" t="s">
        <v>3126</v>
      </c>
      <c r="V510" s="1" t="s">
        <v>3129</v>
      </c>
      <c r="Y510" s="0" t="s">
        <v>1575</v>
      </c>
      <c r="BT510" s="1" t="s">
        <v>3127</v>
      </c>
    </row>
    <row r="511" customFormat="false" ht="22.5" hidden="false" customHeight="false" outlineLevel="0" collapsed="false">
      <c r="A511" s="0" t="s">
        <v>3124</v>
      </c>
      <c r="B511" s="0" t="s">
        <v>3130</v>
      </c>
      <c r="N511" s="0" t="str">
        <f aca="false">"1714"</f>
        <v>1714</v>
      </c>
      <c r="Q511" s="0" t="s">
        <v>3131</v>
      </c>
      <c r="R511" s="0" t="s">
        <v>145</v>
      </c>
      <c r="S511" s="0" t="s">
        <v>3132</v>
      </c>
      <c r="V511" s="0" t="s">
        <v>1063</v>
      </c>
      <c r="Y511" s="0" t="s">
        <v>3133</v>
      </c>
      <c r="BT511" s="1" t="s">
        <v>3134</v>
      </c>
    </row>
    <row r="512" customFormat="false" ht="43.75" hidden="false" customHeight="false" outlineLevel="0" collapsed="false">
      <c r="A512" s="0" t="s">
        <v>133</v>
      </c>
      <c r="B512" s="0" t="s">
        <v>3135</v>
      </c>
      <c r="N512" s="0" t="str">
        <f aca="false">"1714"</f>
        <v>1714</v>
      </c>
      <c r="Q512" s="0" t="s">
        <v>3131</v>
      </c>
      <c r="R512" s="0" t="s">
        <v>145</v>
      </c>
      <c r="S512" s="0" t="s">
        <v>3132</v>
      </c>
      <c r="V512" s="1" t="s">
        <v>3136</v>
      </c>
      <c r="Y512" s="0" t="s">
        <v>3133</v>
      </c>
      <c r="BT512" s="1" t="s">
        <v>3134</v>
      </c>
    </row>
    <row r="513" customFormat="false" ht="22.5" hidden="false" customHeight="false" outlineLevel="0" collapsed="false">
      <c r="A513" s="0" t="s">
        <v>133</v>
      </c>
      <c r="B513" s="0" t="s">
        <v>3117</v>
      </c>
      <c r="N513" s="0" t="str">
        <f aca="false">"1714"</f>
        <v>1714</v>
      </c>
      <c r="S513" s="0" t="s">
        <v>3137</v>
      </c>
      <c r="V513" s="0" t="s">
        <v>1063</v>
      </c>
      <c r="Y513" s="0" t="s">
        <v>1575</v>
      </c>
      <c r="BT513" s="1" t="s">
        <v>3138</v>
      </c>
    </row>
    <row r="514" customFormat="false" ht="43.75" hidden="false" customHeight="false" outlineLevel="0" collapsed="false">
      <c r="A514" s="0" t="s">
        <v>133</v>
      </c>
      <c r="B514" s="0" t="s">
        <v>3121</v>
      </c>
      <c r="N514" s="0" t="str">
        <f aca="false">"1714"</f>
        <v>1714</v>
      </c>
      <c r="S514" s="0" t="s">
        <v>3137</v>
      </c>
      <c r="V514" s="1" t="s">
        <v>3139</v>
      </c>
      <c r="Y514" s="0" t="s">
        <v>1575</v>
      </c>
      <c r="BT514" s="1" t="s">
        <v>3138</v>
      </c>
    </row>
    <row r="515" customFormat="false" ht="22.5" hidden="false" customHeight="false" outlineLevel="0" collapsed="false">
      <c r="A515" s="0" t="s">
        <v>133</v>
      </c>
      <c r="B515" s="0" t="s">
        <v>3140</v>
      </c>
      <c r="N515" s="0" t="str">
        <f aca="false">"1713"</f>
        <v>1713</v>
      </c>
      <c r="S515" s="0" t="s">
        <v>3141</v>
      </c>
      <c r="V515" s="0" t="s">
        <v>3142</v>
      </c>
      <c r="Y515" s="0" t="s">
        <v>1413</v>
      </c>
      <c r="AA515" s="0" t="s">
        <v>3105</v>
      </c>
      <c r="BT515" s="1" t="s">
        <v>3143</v>
      </c>
    </row>
    <row r="516" customFormat="false" ht="22.5" hidden="false" customHeight="false" outlineLevel="0" collapsed="false">
      <c r="A516" s="0" t="s">
        <v>133</v>
      </c>
      <c r="B516" s="0" t="s">
        <v>3144</v>
      </c>
      <c r="N516" s="0" t="str">
        <f aca="false">"1713"</f>
        <v>1713</v>
      </c>
      <c r="S516" s="0" t="s">
        <v>3141</v>
      </c>
      <c r="V516" s="1" t="s">
        <v>3145</v>
      </c>
      <c r="Y516" s="0" t="s">
        <v>1413</v>
      </c>
      <c r="BT516" s="1" t="s">
        <v>3143</v>
      </c>
    </row>
    <row r="517" customFormat="false" ht="22.5" hidden="false" customHeight="false" outlineLevel="0" collapsed="false">
      <c r="A517" s="0" t="s">
        <v>133</v>
      </c>
      <c r="B517" s="0" t="s">
        <v>3130</v>
      </c>
      <c r="N517" s="0" t="str">
        <f aca="false">"1714"</f>
        <v>1714</v>
      </c>
      <c r="Q517" s="0" t="s">
        <v>3125</v>
      </c>
      <c r="R517" s="0" t="s">
        <v>145</v>
      </c>
      <c r="S517" s="0" t="s">
        <v>3146</v>
      </c>
      <c r="V517" s="1" t="s">
        <v>3147</v>
      </c>
      <c r="Y517" s="0" t="s">
        <v>3133</v>
      </c>
      <c r="Z517" s="0" t="s">
        <v>3148</v>
      </c>
      <c r="AA517" s="0" t="s">
        <v>3148</v>
      </c>
      <c r="BT517" s="1" t="s">
        <v>3149</v>
      </c>
    </row>
    <row r="518" customFormat="false" ht="22.5" hidden="false" customHeight="false" outlineLevel="0" collapsed="false">
      <c r="A518" s="0" t="s">
        <v>133</v>
      </c>
      <c r="B518" s="0" t="s">
        <v>3150</v>
      </c>
      <c r="I518" s="0" t="s">
        <v>135</v>
      </c>
      <c r="N518" s="0" t="str">
        <f aca="false">"1714"</f>
        <v>1714</v>
      </c>
      <c r="Q518" s="0" t="s">
        <v>3125</v>
      </c>
      <c r="R518" s="0" t="s">
        <v>145</v>
      </c>
      <c r="S518" s="0" t="s">
        <v>3151</v>
      </c>
      <c r="V518" s="1" t="s">
        <v>3152</v>
      </c>
      <c r="Y518" s="0" t="s">
        <v>1575</v>
      </c>
      <c r="BT518" s="1" t="s">
        <v>3153</v>
      </c>
    </row>
    <row r="519" customFormat="false" ht="22.5" hidden="false" customHeight="false" outlineLevel="0" collapsed="false">
      <c r="A519" s="0" t="s">
        <v>133</v>
      </c>
      <c r="B519" s="0" t="s">
        <v>3154</v>
      </c>
      <c r="I519" s="0" t="s">
        <v>135</v>
      </c>
      <c r="N519" s="0" t="str">
        <f aca="false">"1714"</f>
        <v>1714</v>
      </c>
      <c r="Q519" s="0" t="s">
        <v>3125</v>
      </c>
      <c r="R519" s="0" t="s">
        <v>145</v>
      </c>
      <c r="S519" s="0" t="s">
        <v>3151</v>
      </c>
      <c r="V519" s="0" t="s">
        <v>3155</v>
      </c>
      <c r="Y519" s="0" t="s">
        <v>1575</v>
      </c>
      <c r="AA519" s="0" t="s">
        <v>3156</v>
      </c>
      <c r="BT519" s="1" t="s">
        <v>3153</v>
      </c>
    </row>
    <row r="520" customFormat="false" ht="75.6" hidden="false" customHeight="false" outlineLevel="0" collapsed="false">
      <c r="A520" s="0" t="s">
        <v>133</v>
      </c>
      <c r="B520" s="0" t="s">
        <v>3157</v>
      </c>
      <c r="N520" s="0" t="str">
        <f aca="false">"1714"</f>
        <v>1714</v>
      </c>
      <c r="S520" s="0" t="s">
        <v>3158</v>
      </c>
      <c r="V520" s="1" t="s">
        <v>3159</v>
      </c>
      <c r="W520" s="1" t="s">
        <v>3119</v>
      </c>
      <c r="Y520" s="0" t="s">
        <v>1575</v>
      </c>
      <c r="BT520" s="0" t="s">
        <v>3160</v>
      </c>
    </row>
    <row r="521" customFormat="false" ht="43.75" hidden="false" customHeight="false" outlineLevel="0" collapsed="false">
      <c r="A521" s="0" t="s">
        <v>133</v>
      </c>
      <c r="B521" s="0" t="s">
        <v>3161</v>
      </c>
      <c r="N521" s="0" t="str">
        <f aca="false">"1714"</f>
        <v>1714</v>
      </c>
      <c r="S521" s="0" t="s">
        <v>3162</v>
      </c>
      <c r="V521" s="1" t="s">
        <v>3163</v>
      </c>
      <c r="W521" s="1" t="s">
        <v>3119</v>
      </c>
      <c r="Y521" s="0" t="s">
        <v>1575</v>
      </c>
      <c r="BT521" s="1" t="s">
        <v>3164</v>
      </c>
    </row>
    <row r="522" customFormat="false" ht="33.1" hidden="false" customHeight="false" outlineLevel="0" collapsed="false">
      <c r="A522" s="0" t="s">
        <v>133</v>
      </c>
      <c r="B522" s="0" t="s">
        <v>3165</v>
      </c>
      <c r="N522" s="0" t="str">
        <f aca="false">"1714"</f>
        <v>1714</v>
      </c>
      <c r="S522" s="0" t="s">
        <v>3162</v>
      </c>
      <c r="V522" s="1" t="s">
        <v>3166</v>
      </c>
      <c r="W522" s="1" t="s">
        <v>3167</v>
      </c>
      <c r="Y522" s="0" t="s">
        <v>1575</v>
      </c>
      <c r="BT522" s="1" t="s">
        <v>3164</v>
      </c>
    </row>
    <row r="523" customFormat="false" ht="65" hidden="false" customHeight="false" outlineLevel="0" collapsed="false">
      <c r="A523" s="0" t="s">
        <v>133</v>
      </c>
      <c r="B523" s="0" t="s">
        <v>3168</v>
      </c>
      <c r="N523" s="0" t="str">
        <f aca="false">"1660"</f>
        <v>1660</v>
      </c>
      <c r="Q523" s="0" t="s">
        <v>2751</v>
      </c>
      <c r="R523" s="0" t="s">
        <v>145</v>
      </c>
      <c r="S523" s="0" t="s">
        <v>3169</v>
      </c>
      <c r="V523" s="1" t="s">
        <v>3170</v>
      </c>
      <c r="Y523" s="0" t="s">
        <v>1301</v>
      </c>
      <c r="AA523" s="1" t="s">
        <v>3171</v>
      </c>
      <c r="BT523" s="1" t="s">
        <v>3172</v>
      </c>
    </row>
    <row r="524" customFormat="false" ht="96.85" hidden="false" customHeight="false" outlineLevel="0" collapsed="false">
      <c r="A524" s="0" t="s">
        <v>133</v>
      </c>
      <c r="B524" s="0" t="s">
        <v>3173</v>
      </c>
      <c r="N524" s="0" t="str">
        <f aca="false">"1660"</f>
        <v>1660</v>
      </c>
      <c r="Q524" s="0" t="s">
        <v>2751</v>
      </c>
      <c r="R524" s="0" t="s">
        <v>145</v>
      </c>
      <c r="S524" s="0" t="s">
        <v>3169</v>
      </c>
      <c r="V524" s="1" t="s">
        <v>3174</v>
      </c>
      <c r="Y524" s="0" t="s">
        <v>1301</v>
      </c>
      <c r="AA524" s="1" t="s">
        <v>3175</v>
      </c>
      <c r="BT524" s="1" t="s">
        <v>3172</v>
      </c>
    </row>
    <row r="525" customFormat="false" ht="118.1" hidden="false" customHeight="false" outlineLevel="0" collapsed="false">
      <c r="A525" s="0" t="s">
        <v>133</v>
      </c>
      <c r="K525" s="0" t="str">
        <f aca="false">"1660"</f>
        <v>1660</v>
      </c>
      <c r="L525" s="0" t="str">
        <f aca="false">"1669"</f>
        <v>1669</v>
      </c>
      <c r="R525" s="0" t="s">
        <v>137</v>
      </c>
      <c r="S525" s="0" t="s">
        <v>3176</v>
      </c>
      <c r="V525" s="1" t="s">
        <v>3177</v>
      </c>
      <c r="W525" s="1" t="s">
        <v>3178</v>
      </c>
      <c r="Y525" s="0" t="s">
        <v>3179</v>
      </c>
      <c r="AA525" s="1" t="s">
        <v>3180</v>
      </c>
      <c r="BT525" s="0" t="s">
        <v>3181</v>
      </c>
    </row>
    <row r="526" customFormat="false" ht="54.35" hidden="false" customHeight="false" outlineLevel="0" collapsed="false">
      <c r="A526" s="0" t="s">
        <v>133</v>
      </c>
      <c r="B526" s="0" t="s">
        <v>3182</v>
      </c>
      <c r="N526" s="0" t="str">
        <f aca="false">"1660"</f>
        <v>1660</v>
      </c>
      <c r="Q526" s="0" t="s">
        <v>1195</v>
      </c>
      <c r="R526" s="0" t="s">
        <v>154</v>
      </c>
      <c r="S526" s="0" t="s">
        <v>3183</v>
      </c>
      <c r="V526" s="1" t="s">
        <v>3184</v>
      </c>
      <c r="W526" s="1" t="s">
        <v>3185</v>
      </c>
      <c r="Y526" s="0" t="s">
        <v>1301</v>
      </c>
      <c r="BT526" s="0" t="s">
        <v>3186</v>
      </c>
    </row>
    <row r="527" customFormat="false" ht="65" hidden="false" customHeight="false" outlineLevel="0" collapsed="false">
      <c r="A527" s="0" t="s">
        <v>116</v>
      </c>
      <c r="B527" s="0" t="s">
        <v>3182</v>
      </c>
      <c r="N527" s="0" t="str">
        <f aca="false">"1660"</f>
        <v>1660</v>
      </c>
      <c r="S527" s="0" t="s">
        <v>3183</v>
      </c>
      <c r="V527" s="1" t="s">
        <v>3187</v>
      </c>
      <c r="Y527" s="0" t="s">
        <v>1301</v>
      </c>
      <c r="BT527" s="0" t="s">
        <v>3186</v>
      </c>
    </row>
    <row r="528" customFormat="false" ht="12.8" hidden="false" customHeight="false" outlineLevel="0" collapsed="false">
      <c r="B528" s="0" t="s">
        <v>3188</v>
      </c>
      <c r="C528" s="0" t="s">
        <v>677</v>
      </c>
      <c r="D528" s="0" t="s">
        <v>3189</v>
      </c>
      <c r="F528" s="0" t="s">
        <v>3190</v>
      </c>
      <c r="H528" s="0" t="str">
        <f aca="false">"01.09.1609"</f>
        <v>01.09.1609</v>
      </c>
      <c r="N528" s="0" t="str">
        <f aca="false">"1609"</f>
        <v>1609</v>
      </c>
      <c r="Q528" s="0" t="s">
        <v>677</v>
      </c>
      <c r="R528" s="0" t="s">
        <v>73</v>
      </c>
      <c r="S528" s="0" t="s">
        <v>3191</v>
      </c>
      <c r="U528" s="0" t="s">
        <v>120</v>
      </c>
      <c r="AL528" s="0" t="s">
        <v>3192</v>
      </c>
      <c r="AN528" s="0" t="str">
        <f aca="false">"11.06.1609"</f>
        <v>11.06.1609</v>
      </c>
      <c r="AO528" s="0" t="s">
        <v>3193</v>
      </c>
      <c r="AP528" s="0" t="s">
        <v>3194</v>
      </c>
      <c r="BL528" s="0" t="s">
        <v>439</v>
      </c>
      <c r="BO528" s="0" t="s">
        <v>3195</v>
      </c>
      <c r="BT528" s="0" t="s">
        <v>3196</v>
      </c>
    </row>
    <row r="529" customFormat="false" ht="96.85" hidden="false" customHeight="false" outlineLevel="0" collapsed="false">
      <c r="A529" s="0" t="s">
        <v>133</v>
      </c>
      <c r="B529" s="0" t="s">
        <v>3197</v>
      </c>
      <c r="I529" s="0" t="s">
        <v>3198</v>
      </c>
      <c r="Q529" s="0" t="s">
        <v>3199</v>
      </c>
      <c r="R529" s="0" t="s">
        <v>1133</v>
      </c>
      <c r="S529" s="0" t="s">
        <v>3200</v>
      </c>
      <c r="V529" s="1" t="s">
        <v>3201</v>
      </c>
      <c r="W529" s="1" t="s">
        <v>3202</v>
      </c>
      <c r="Y529" s="0" t="s">
        <v>78</v>
      </c>
      <c r="BT529" s="0" t="s">
        <v>3203</v>
      </c>
    </row>
    <row r="530" customFormat="false" ht="43.75" hidden="false" customHeight="false" outlineLevel="0" collapsed="false">
      <c r="A530" s="0" t="s">
        <v>116</v>
      </c>
      <c r="B530" s="0" t="s">
        <v>3204</v>
      </c>
      <c r="C530" s="0" t="s">
        <v>3205</v>
      </c>
      <c r="F530" s="0" t="s">
        <v>3206</v>
      </c>
      <c r="H530" s="0" t="str">
        <f aca="false">"14.11.1655"</f>
        <v>14.11.1655</v>
      </c>
      <c r="I530" s="0" t="s">
        <v>212</v>
      </c>
      <c r="N530" s="0" t="str">
        <f aca="false">"1655"</f>
        <v>1655</v>
      </c>
      <c r="P530" s="0" t="s">
        <v>552</v>
      </c>
      <c r="Q530" s="0" t="s">
        <v>3205</v>
      </c>
      <c r="R530" s="0" t="s">
        <v>73</v>
      </c>
      <c r="S530" s="0" t="s">
        <v>3207</v>
      </c>
      <c r="U530" s="0" t="s">
        <v>120</v>
      </c>
      <c r="Y530" s="0" t="s">
        <v>3208</v>
      </c>
      <c r="AF530" s="1" t="s">
        <v>3209</v>
      </c>
      <c r="AG530" s="1" t="s">
        <v>3210</v>
      </c>
      <c r="AH530" s="1" t="s">
        <v>3211</v>
      </c>
      <c r="AI530" s="1" t="s">
        <v>3212</v>
      </c>
      <c r="AJ530" s="0" t="s">
        <v>3213</v>
      </c>
      <c r="AK530" s="1" t="s">
        <v>3214</v>
      </c>
      <c r="AL530" s="0" t="s">
        <v>3215</v>
      </c>
      <c r="AN530" s="1" t="s">
        <v>3216</v>
      </c>
      <c r="AP530" s="0" t="s">
        <v>2235</v>
      </c>
      <c r="AQ530" s="0" t="s">
        <v>643</v>
      </c>
      <c r="AR530" s="0" t="s">
        <v>644</v>
      </c>
      <c r="BL530" s="0" t="s">
        <v>439</v>
      </c>
      <c r="BT530" s="0" t="s">
        <v>3217</v>
      </c>
    </row>
    <row r="531" customFormat="false" ht="86.25" hidden="false" customHeight="false" outlineLevel="0" collapsed="false">
      <c r="A531" s="0" t="s">
        <v>133</v>
      </c>
      <c r="B531" s="0" t="s">
        <v>3218</v>
      </c>
      <c r="N531" s="0" t="str">
        <f aca="false">"1660"</f>
        <v>1660</v>
      </c>
      <c r="S531" s="0" t="s">
        <v>3219</v>
      </c>
      <c r="V531" s="1" t="s">
        <v>3220</v>
      </c>
      <c r="W531" s="1" t="s">
        <v>3221</v>
      </c>
      <c r="Y531" s="0" t="s">
        <v>3179</v>
      </c>
      <c r="Z531" s="1" t="s">
        <v>3222</v>
      </c>
      <c r="BT531" s="0" t="s">
        <v>3223</v>
      </c>
    </row>
    <row r="532" customFormat="false" ht="75.6" hidden="false" customHeight="false" outlineLevel="0" collapsed="false">
      <c r="A532" s="0" t="s">
        <v>116</v>
      </c>
      <c r="B532" s="0" t="s">
        <v>3224</v>
      </c>
      <c r="I532" s="0" t="s">
        <v>135</v>
      </c>
      <c r="N532" s="0" t="str">
        <f aca="false">"1659"</f>
        <v>1659</v>
      </c>
      <c r="Q532" s="0" t="s">
        <v>3225</v>
      </c>
      <c r="R532" s="0" t="s">
        <v>73</v>
      </c>
      <c r="S532" s="0" t="s">
        <v>3226</v>
      </c>
      <c r="V532" s="1" t="s">
        <v>3227</v>
      </c>
      <c r="Y532" s="0" t="s">
        <v>3228</v>
      </c>
      <c r="BT532" s="0" t="s">
        <v>3229</v>
      </c>
    </row>
    <row r="533" customFormat="false" ht="86.25" hidden="false" customHeight="false" outlineLevel="0" collapsed="false">
      <c r="A533" s="0" t="s">
        <v>133</v>
      </c>
      <c r="B533" s="0" t="s">
        <v>3230</v>
      </c>
      <c r="I533" s="0" t="s">
        <v>1066</v>
      </c>
      <c r="N533" s="0" t="str">
        <f aca="false">"1667"</f>
        <v>1667</v>
      </c>
      <c r="Q533" s="0" t="s">
        <v>3231</v>
      </c>
      <c r="R533" s="0" t="s">
        <v>852</v>
      </c>
      <c r="S533" s="0" t="s">
        <v>3232</v>
      </c>
      <c r="V533" s="1" t="s">
        <v>3233</v>
      </c>
      <c r="Y533" s="0" t="s">
        <v>3234</v>
      </c>
      <c r="BT533" s="0" t="s">
        <v>3235</v>
      </c>
    </row>
    <row r="534" customFormat="false" ht="33.1" hidden="false" customHeight="false" outlineLevel="0" collapsed="false">
      <c r="A534" s="0" t="s">
        <v>133</v>
      </c>
      <c r="B534" s="0" t="s">
        <v>3117</v>
      </c>
      <c r="I534" s="0" t="s">
        <v>135</v>
      </c>
      <c r="N534" s="0" t="str">
        <f aca="false">"1714"</f>
        <v>1714</v>
      </c>
      <c r="Q534" s="0" t="s">
        <v>1033</v>
      </c>
      <c r="R534" s="0" t="s">
        <v>145</v>
      </c>
      <c r="S534" s="0" t="s">
        <v>3236</v>
      </c>
      <c r="V534" s="1" t="s">
        <v>3237</v>
      </c>
      <c r="Y534" s="0" t="s">
        <v>1575</v>
      </c>
      <c r="BT534" s="1" t="s">
        <v>3238</v>
      </c>
    </row>
    <row r="535" customFormat="false" ht="33.1" hidden="false" customHeight="false" outlineLevel="0" collapsed="false">
      <c r="A535" s="0" t="s">
        <v>133</v>
      </c>
      <c r="B535" s="0" t="s">
        <v>3121</v>
      </c>
      <c r="I535" s="0" t="s">
        <v>135</v>
      </c>
      <c r="N535" s="0" t="str">
        <f aca="false">"1714"</f>
        <v>1714</v>
      </c>
      <c r="Q535" s="0" t="s">
        <v>3122</v>
      </c>
      <c r="R535" s="0" t="s">
        <v>145</v>
      </c>
      <c r="S535" s="0" t="s">
        <v>3236</v>
      </c>
      <c r="V535" s="1" t="s">
        <v>3239</v>
      </c>
      <c r="Y535" s="0" t="s">
        <v>1575</v>
      </c>
      <c r="BT535" s="1" t="s">
        <v>3238</v>
      </c>
    </row>
    <row r="536" customFormat="false" ht="43.75" hidden="false" customHeight="false" outlineLevel="0" collapsed="false">
      <c r="A536" s="0" t="s">
        <v>133</v>
      </c>
      <c r="B536" s="0" t="s">
        <v>3240</v>
      </c>
      <c r="I536" s="0" t="s">
        <v>135</v>
      </c>
      <c r="M536" s="0" t="s">
        <v>3241</v>
      </c>
      <c r="N536" s="0" t="str">
        <f aca="false">"27.07.1650"</f>
        <v>27.07.1650</v>
      </c>
      <c r="O536" s="0" t="s">
        <v>3242</v>
      </c>
      <c r="S536" s="0" t="s">
        <v>3243</v>
      </c>
      <c r="V536" s="1" t="s">
        <v>3244</v>
      </c>
      <c r="Y536" s="0" t="s">
        <v>140</v>
      </c>
      <c r="BT536" s="1" t="s">
        <v>3245</v>
      </c>
    </row>
    <row r="537" customFormat="false" ht="22.5" hidden="false" customHeight="false" outlineLevel="0" collapsed="false">
      <c r="A537" s="0" t="s">
        <v>133</v>
      </c>
      <c r="B537" s="0" t="s">
        <v>3246</v>
      </c>
      <c r="I537" s="0" t="s">
        <v>135</v>
      </c>
      <c r="M537" s="0" t="s">
        <v>3241</v>
      </c>
      <c r="N537" s="0" t="str">
        <f aca="false">"27.07.1650"</f>
        <v>27.07.1650</v>
      </c>
      <c r="O537" s="0" t="s">
        <v>3242</v>
      </c>
      <c r="Q537" s="0" t="s">
        <v>1033</v>
      </c>
      <c r="R537" s="0" t="s">
        <v>1034</v>
      </c>
      <c r="S537" s="0" t="s">
        <v>3243</v>
      </c>
      <c r="V537" s="0" t="s">
        <v>3247</v>
      </c>
      <c r="Y537" s="0" t="s">
        <v>140</v>
      </c>
      <c r="Z537" s="0" t="s">
        <v>135</v>
      </c>
      <c r="BT537" s="1" t="s">
        <v>3245</v>
      </c>
    </row>
    <row r="538" customFormat="false" ht="65" hidden="false" customHeight="false" outlineLevel="0" collapsed="false">
      <c r="A538" s="0" t="s">
        <v>133</v>
      </c>
      <c r="B538" s="0" t="s">
        <v>3248</v>
      </c>
      <c r="I538" s="0" t="s">
        <v>3042</v>
      </c>
      <c r="N538" s="0" t="str">
        <f aca="false">"1679"</f>
        <v>1679</v>
      </c>
      <c r="Q538" s="0" t="s">
        <v>3249</v>
      </c>
      <c r="R538" s="0" t="s">
        <v>1133</v>
      </c>
      <c r="S538" s="0" t="s">
        <v>3250</v>
      </c>
      <c r="V538" s="1" t="s">
        <v>3251</v>
      </c>
      <c r="W538" s="0" t="s">
        <v>215</v>
      </c>
      <c r="Y538" s="0" t="s">
        <v>3252</v>
      </c>
      <c r="AA538" s="1" t="s">
        <v>3253</v>
      </c>
      <c r="BT538" s="0" t="s">
        <v>3254</v>
      </c>
    </row>
    <row r="539" customFormat="false" ht="65" hidden="false" customHeight="false" outlineLevel="0" collapsed="false">
      <c r="A539" s="0" t="s">
        <v>133</v>
      </c>
      <c r="B539" s="0" t="s">
        <v>3255</v>
      </c>
      <c r="N539" s="0" t="str">
        <f aca="false">"1685"</f>
        <v>1685</v>
      </c>
      <c r="Q539" s="0" t="s">
        <v>3256</v>
      </c>
      <c r="R539" s="0" t="s">
        <v>154</v>
      </c>
      <c r="S539" s="0" t="s">
        <v>3257</v>
      </c>
      <c r="V539" s="1" t="s">
        <v>3258</v>
      </c>
      <c r="W539" s="1" t="s">
        <v>3259</v>
      </c>
      <c r="Y539" s="0" t="s">
        <v>3260</v>
      </c>
      <c r="BT539" s="0" t="s">
        <v>3261</v>
      </c>
    </row>
    <row r="540" customFormat="false" ht="86.25" hidden="false" customHeight="false" outlineLevel="0" collapsed="false">
      <c r="A540" s="0" t="s">
        <v>133</v>
      </c>
      <c r="B540" s="0" t="s">
        <v>3262</v>
      </c>
      <c r="I540" s="0" t="s">
        <v>135</v>
      </c>
      <c r="N540" s="0" t="str">
        <f aca="false">"1679"</f>
        <v>1679</v>
      </c>
      <c r="Q540" s="1" t="s">
        <v>3263</v>
      </c>
      <c r="R540" s="0" t="s">
        <v>1133</v>
      </c>
      <c r="S540" s="0" t="s">
        <v>3264</v>
      </c>
      <c r="V540" s="1" t="s">
        <v>3265</v>
      </c>
      <c r="W540" s="1" t="s">
        <v>3266</v>
      </c>
      <c r="Y540" s="0" t="s">
        <v>210</v>
      </c>
      <c r="AB540" s="1" t="s">
        <v>3267</v>
      </c>
      <c r="BT540" s="0" t="s">
        <v>3268</v>
      </c>
    </row>
    <row r="541" customFormat="false" ht="54.35" hidden="false" customHeight="false" outlineLevel="0" collapsed="false">
      <c r="A541" s="0" t="s">
        <v>133</v>
      </c>
      <c r="B541" s="0" t="s">
        <v>3269</v>
      </c>
      <c r="I541" s="0" t="s">
        <v>152</v>
      </c>
      <c r="N541" s="0" t="str">
        <f aca="false">"1697"</f>
        <v>1697</v>
      </c>
      <c r="Q541" s="0" t="s">
        <v>3128</v>
      </c>
      <c r="R541" s="0" t="s">
        <v>145</v>
      </c>
      <c r="S541" s="0" t="s">
        <v>3270</v>
      </c>
      <c r="V541" s="1" t="s">
        <v>3271</v>
      </c>
      <c r="Y541" s="0" t="s">
        <v>89</v>
      </c>
      <c r="BT541" s="1" t="s">
        <v>3272</v>
      </c>
    </row>
    <row r="542" customFormat="false" ht="33.1" hidden="false" customHeight="false" outlineLevel="0" collapsed="false">
      <c r="A542" s="0" t="s">
        <v>116</v>
      </c>
      <c r="B542" s="0" t="s">
        <v>3273</v>
      </c>
      <c r="S542" s="0" t="s">
        <v>3270</v>
      </c>
      <c r="Y542" s="0" t="s">
        <v>89</v>
      </c>
      <c r="AD542" s="0" t="s">
        <v>3274</v>
      </c>
      <c r="BP542" s="0" t="s">
        <v>3275</v>
      </c>
      <c r="BT542" s="1" t="s">
        <v>3272</v>
      </c>
    </row>
    <row r="543" customFormat="false" ht="65" hidden="false" customHeight="false" outlineLevel="0" collapsed="false">
      <c r="A543" s="0" t="s">
        <v>133</v>
      </c>
      <c r="B543" s="0" t="s">
        <v>3276</v>
      </c>
      <c r="I543" s="0" t="s">
        <v>152</v>
      </c>
      <c r="N543" s="0" t="str">
        <f aca="false">"1697"</f>
        <v>1697</v>
      </c>
      <c r="Q543" s="0" t="s">
        <v>3128</v>
      </c>
      <c r="R543" s="0" t="s">
        <v>145</v>
      </c>
      <c r="S543" s="0" t="s">
        <v>3270</v>
      </c>
      <c r="V543" s="1" t="s">
        <v>3277</v>
      </c>
      <c r="Y543" s="0" t="s">
        <v>89</v>
      </c>
      <c r="BT543" s="1" t="s">
        <v>3272</v>
      </c>
    </row>
    <row r="544" customFormat="false" ht="33.1" hidden="false" customHeight="false" outlineLevel="0" collapsed="false">
      <c r="A544" s="0" t="s">
        <v>116</v>
      </c>
      <c r="B544" s="0" t="s">
        <v>3276</v>
      </c>
      <c r="I544" s="0" t="s">
        <v>152</v>
      </c>
      <c r="N544" s="0" t="str">
        <f aca="false">"1697"</f>
        <v>1697</v>
      </c>
      <c r="Q544" s="0" t="s">
        <v>3128</v>
      </c>
      <c r="R544" s="0" t="s">
        <v>145</v>
      </c>
      <c r="S544" s="0" t="s">
        <v>3270</v>
      </c>
      <c r="V544" s="0" t="s">
        <v>2807</v>
      </c>
      <c r="Y544" s="0" t="s">
        <v>89</v>
      </c>
      <c r="BT544" s="1" t="s">
        <v>3272</v>
      </c>
    </row>
    <row r="545" customFormat="false" ht="33.1" hidden="false" customHeight="false" outlineLevel="0" collapsed="false">
      <c r="A545" s="0" t="s">
        <v>116</v>
      </c>
      <c r="B545" s="0" t="s">
        <v>3278</v>
      </c>
      <c r="S545" s="0" t="s">
        <v>3270</v>
      </c>
      <c r="Y545" s="0" t="s">
        <v>89</v>
      </c>
      <c r="AD545" s="0" t="s">
        <v>3279</v>
      </c>
      <c r="BT545" s="1" t="s">
        <v>3272</v>
      </c>
    </row>
    <row r="546" customFormat="false" ht="22.5" hidden="false" customHeight="false" outlineLevel="0" collapsed="false">
      <c r="A546" s="0" t="s">
        <v>116</v>
      </c>
      <c r="B546" s="0" t="s">
        <v>3280</v>
      </c>
      <c r="N546" s="0" t="str">
        <f aca="false">"1714"</f>
        <v>1714</v>
      </c>
      <c r="S546" s="0" t="s">
        <v>3151</v>
      </c>
      <c r="V546" s="0" t="s">
        <v>2807</v>
      </c>
      <c r="Y546" s="0" t="s">
        <v>1575</v>
      </c>
      <c r="BT546" s="1" t="s">
        <v>3153</v>
      </c>
    </row>
    <row r="547" customFormat="false" ht="22.5" hidden="false" customHeight="false" outlineLevel="0" collapsed="false">
      <c r="A547" s="0" t="s">
        <v>116</v>
      </c>
      <c r="B547" s="0" t="s">
        <v>3281</v>
      </c>
      <c r="N547" s="0" t="str">
        <f aca="false">"1714"</f>
        <v>1714</v>
      </c>
      <c r="S547" s="0" t="s">
        <v>3118</v>
      </c>
      <c r="V547" s="0" t="s">
        <v>2807</v>
      </c>
      <c r="Y547" s="0" t="s">
        <v>1575</v>
      </c>
      <c r="BT547" s="1" t="s">
        <v>3120</v>
      </c>
    </row>
    <row r="548" customFormat="false" ht="33.1" hidden="false" customHeight="false" outlineLevel="0" collapsed="false">
      <c r="A548" s="0" t="s">
        <v>133</v>
      </c>
      <c r="B548" s="0" t="s">
        <v>3282</v>
      </c>
      <c r="I548" s="0" t="s">
        <v>135</v>
      </c>
      <c r="N548" s="0" t="str">
        <f aca="false">"1697"</f>
        <v>1697</v>
      </c>
      <c r="O548" s="0" t="s">
        <v>3242</v>
      </c>
      <c r="Q548" s="0" t="s">
        <v>1033</v>
      </c>
      <c r="S548" s="0" t="s">
        <v>3283</v>
      </c>
      <c r="V548" s="1" t="s">
        <v>3284</v>
      </c>
      <c r="Y548" s="0" t="s">
        <v>89</v>
      </c>
      <c r="AA548" s="0" t="s">
        <v>135</v>
      </c>
      <c r="BT548" s="1" t="s">
        <v>3285</v>
      </c>
    </row>
    <row r="549" customFormat="false" ht="54.35" hidden="false" customHeight="false" outlineLevel="0" collapsed="false">
      <c r="A549" s="0" t="s">
        <v>863</v>
      </c>
      <c r="B549" s="0" t="s">
        <v>3286</v>
      </c>
      <c r="I549" s="0" t="s">
        <v>135</v>
      </c>
      <c r="N549" s="0" t="str">
        <f aca="false">"1697"</f>
        <v>1697</v>
      </c>
      <c r="O549" s="0" t="s">
        <v>3242</v>
      </c>
      <c r="Q549" s="0" t="s">
        <v>1033</v>
      </c>
      <c r="R549" s="0" t="s">
        <v>1034</v>
      </c>
      <c r="S549" s="0" t="s">
        <v>3283</v>
      </c>
      <c r="V549" s="1" t="s">
        <v>3287</v>
      </c>
      <c r="Y549" s="0" t="s">
        <v>89</v>
      </c>
      <c r="Z549" s="0" t="s">
        <v>135</v>
      </c>
      <c r="BT549" s="1" t="s">
        <v>3285</v>
      </c>
    </row>
    <row r="550" customFormat="false" ht="33.1" hidden="false" customHeight="false" outlineLevel="0" collapsed="false">
      <c r="A550" s="0" t="s">
        <v>133</v>
      </c>
      <c r="B550" s="0" t="s">
        <v>3288</v>
      </c>
      <c r="I550" s="0" t="s">
        <v>135</v>
      </c>
      <c r="N550" s="0" t="str">
        <f aca="false">"1697"</f>
        <v>1697</v>
      </c>
      <c r="Q550" s="0" t="s">
        <v>3289</v>
      </c>
      <c r="R550" s="0" t="s">
        <v>145</v>
      </c>
      <c r="S550" s="0" t="s">
        <v>3290</v>
      </c>
      <c r="V550" s="1" t="s">
        <v>3291</v>
      </c>
      <c r="Y550" s="0" t="s">
        <v>89</v>
      </c>
      <c r="AA550" s="0" t="s">
        <v>3292</v>
      </c>
      <c r="BT550" s="1" t="s">
        <v>3293</v>
      </c>
    </row>
    <row r="551" customFormat="false" ht="65" hidden="false" customHeight="false" outlineLevel="0" collapsed="false">
      <c r="A551" s="0" t="s">
        <v>133</v>
      </c>
      <c r="B551" s="0" t="s">
        <v>3294</v>
      </c>
      <c r="I551" s="0" t="s">
        <v>135</v>
      </c>
      <c r="N551" s="0" t="str">
        <f aca="false">"1697"</f>
        <v>1697</v>
      </c>
      <c r="Q551" s="0" t="s">
        <v>3289</v>
      </c>
      <c r="R551" s="0" t="s">
        <v>145</v>
      </c>
      <c r="S551" s="0" t="s">
        <v>3290</v>
      </c>
      <c r="V551" s="1" t="s">
        <v>3295</v>
      </c>
      <c r="Y551" s="0" t="s">
        <v>89</v>
      </c>
      <c r="Z551" s="1" t="s">
        <v>3296</v>
      </c>
      <c r="BT551" s="1" t="s">
        <v>3293</v>
      </c>
    </row>
    <row r="552" customFormat="false" ht="33.1" hidden="false" customHeight="false" outlineLevel="0" collapsed="false">
      <c r="A552" s="0" t="s">
        <v>116</v>
      </c>
      <c r="B552" s="0" t="s">
        <v>3297</v>
      </c>
      <c r="S552" s="0" t="s">
        <v>3290</v>
      </c>
      <c r="AD552" s="0" t="s">
        <v>3298</v>
      </c>
      <c r="BT552" s="1" t="s">
        <v>3293</v>
      </c>
    </row>
    <row r="553" customFormat="false" ht="96.85" hidden="false" customHeight="false" outlineLevel="0" collapsed="false">
      <c r="A553" s="0" t="s">
        <v>133</v>
      </c>
      <c r="B553" s="0" t="s">
        <v>3299</v>
      </c>
      <c r="K553" s="0" t="str">
        <f aca="false">"1718"</f>
        <v>1718</v>
      </c>
      <c r="L553" s="0" t="str">
        <f aca="false">"1719"</f>
        <v>1719</v>
      </c>
      <c r="S553" s="0" t="s">
        <v>3300</v>
      </c>
      <c r="V553" s="1" t="s">
        <v>3301</v>
      </c>
      <c r="W553" s="1" t="s">
        <v>3302</v>
      </c>
      <c r="Y553" s="0" t="s">
        <v>3303</v>
      </c>
      <c r="BT553" s="0" t="s">
        <v>3304</v>
      </c>
    </row>
    <row r="554" customFormat="false" ht="75.6" hidden="false" customHeight="false" outlineLevel="0" collapsed="false">
      <c r="A554" s="0" t="s">
        <v>133</v>
      </c>
      <c r="B554" s="0" t="s">
        <v>3305</v>
      </c>
      <c r="I554" s="0" t="s">
        <v>597</v>
      </c>
      <c r="N554" s="0" t="str">
        <f aca="false">"1718"</f>
        <v>1718</v>
      </c>
      <c r="Q554" s="0" t="s">
        <v>3306</v>
      </c>
      <c r="R554" s="0" t="s">
        <v>154</v>
      </c>
      <c r="S554" s="0" t="s">
        <v>3307</v>
      </c>
      <c r="V554" s="1" t="s">
        <v>3308</v>
      </c>
      <c r="Y554" s="0" t="s">
        <v>3303</v>
      </c>
      <c r="AA554" s="0" t="s">
        <v>3309</v>
      </c>
      <c r="BT554" s="0" t="s">
        <v>3310</v>
      </c>
    </row>
    <row r="555" customFormat="false" ht="54.35" hidden="false" customHeight="false" outlineLevel="0" collapsed="false">
      <c r="A555" s="0" t="s">
        <v>133</v>
      </c>
      <c r="B555" s="0" t="s">
        <v>3311</v>
      </c>
      <c r="I555" s="0" t="s">
        <v>152</v>
      </c>
      <c r="K555" s="0" t="str">
        <f aca="false">"1769"</f>
        <v>1769</v>
      </c>
      <c r="L555" s="0" t="str">
        <f aca="false">"1774"</f>
        <v>1774</v>
      </c>
      <c r="Q555" s="0" t="s">
        <v>1459</v>
      </c>
      <c r="R555" s="0" t="s">
        <v>1133</v>
      </c>
      <c r="S555" s="0" t="s">
        <v>3312</v>
      </c>
      <c r="V555" s="1" t="s">
        <v>3313</v>
      </c>
      <c r="W555" s="1" t="s">
        <v>3314</v>
      </c>
      <c r="Y555" s="0" t="s">
        <v>3315</v>
      </c>
      <c r="AA555" s="1" t="s">
        <v>3316</v>
      </c>
      <c r="BT555" s="0" t="s">
        <v>3317</v>
      </c>
    </row>
    <row r="556" customFormat="false" ht="86.25" hidden="false" customHeight="false" outlineLevel="0" collapsed="false">
      <c r="A556" s="0" t="s">
        <v>133</v>
      </c>
      <c r="B556" s="0" t="s">
        <v>3318</v>
      </c>
      <c r="I556" s="0" t="s">
        <v>152</v>
      </c>
      <c r="N556" s="0" t="str">
        <f aca="false">"1791"</f>
        <v>1791</v>
      </c>
      <c r="Q556" s="0" t="s">
        <v>1459</v>
      </c>
      <c r="R556" s="0" t="s">
        <v>1133</v>
      </c>
      <c r="S556" s="0" t="s">
        <v>3319</v>
      </c>
      <c r="V556" s="1" t="s">
        <v>3320</v>
      </c>
      <c r="W556" s="1" t="s">
        <v>3321</v>
      </c>
      <c r="Y556" s="0" t="s">
        <v>3322</v>
      </c>
      <c r="BT556" s="0" t="s">
        <v>3323</v>
      </c>
    </row>
    <row r="557" customFormat="false" ht="22.5" hidden="false" customHeight="false" outlineLevel="0" collapsed="false">
      <c r="A557" s="0" t="s">
        <v>133</v>
      </c>
      <c r="B557" s="0" t="s">
        <v>3324</v>
      </c>
      <c r="I557" s="0" t="s">
        <v>152</v>
      </c>
      <c r="N557" s="0" t="str">
        <f aca="false">"1763"</f>
        <v>1763</v>
      </c>
      <c r="R557" s="0" t="s">
        <v>145</v>
      </c>
      <c r="S557" s="0" t="s">
        <v>3325</v>
      </c>
      <c r="V557" s="1" t="s">
        <v>3326</v>
      </c>
      <c r="Y557" s="0" t="s">
        <v>608</v>
      </c>
      <c r="BT557" s="1" t="s">
        <v>3327</v>
      </c>
    </row>
    <row r="558" customFormat="false" ht="43.75" hidden="false" customHeight="false" outlineLevel="0" collapsed="false">
      <c r="A558" s="0" t="s">
        <v>133</v>
      </c>
      <c r="B558" s="0" t="s">
        <v>3328</v>
      </c>
      <c r="I558" s="0" t="s">
        <v>152</v>
      </c>
      <c r="N558" s="0" t="str">
        <f aca="false">"1763"</f>
        <v>1763</v>
      </c>
      <c r="R558" s="0" t="s">
        <v>145</v>
      </c>
      <c r="S558" s="0" t="s">
        <v>3325</v>
      </c>
      <c r="V558" s="1" t="s">
        <v>3329</v>
      </c>
      <c r="Y558" s="0" t="s">
        <v>608</v>
      </c>
      <c r="BT558" s="1" t="s">
        <v>3327</v>
      </c>
    </row>
    <row r="559" customFormat="false" ht="22.5" hidden="false" customHeight="false" outlineLevel="0" collapsed="false">
      <c r="A559" s="0" t="s">
        <v>133</v>
      </c>
      <c r="B559" s="0" t="s">
        <v>3330</v>
      </c>
      <c r="I559" s="0" t="s">
        <v>253</v>
      </c>
      <c r="N559" s="0" t="str">
        <f aca="false">"1763"</f>
        <v>1763</v>
      </c>
      <c r="Q559" s="0" t="s">
        <v>3331</v>
      </c>
      <c r="R559" s="0" t="s">
        <v>145</v>
      </c>
      <c r="S559" s="0" t="s">
        <v>3332</v>
      </c>
      <c r="V559" s="0" t="s">
        <v>1063</v>
      </c>
      <c r="W559" s="1" t="s">
        <v>3333</v>
      </c>
      <c r="Y559" s="0" t="s">
        <v>421</v>
      </c>
      <c r="BT559" s="1" t="s">
        <v>3334</v>
      </c>
    </row>
    <row r="560" customFormat="false" ht="43.75" hidden="false" customHeight="false" outlineLevel="0" collapsed="false">
      <c r="A560" s="0" t="s">
        <v>133</v>
      </c>
      <c r="B560" s="0" t="s">
        <v>3335</v>
      </c>
      <c r="I560" s="0" t="s">
        <v>253</v>
      </c>
      <c r="N560" s="0" t="str">
        <f aca="false">"1763"</f>
        <v>1763</v>
      </c>
      <c r="Q560" s="0" t="s">
        <v>3331</v>
      </c>
      <c r="R560" s="0" t="s">
        <v>145</v>
      </c>
      <c r="S560" s="0" t="s">
        <v>3332</v>
      </c>
      <c r="V560" s="1" t="s">
        <v>3336</v>
      </c>
      <c r="Y560" s="0" t="s">
        <v>421</v>
      </c>
      <c r="Z560" s="0" t="s">
        <v>1681</v>
      </c>
      <c r="BT560" s="1" t="s">
        <v>3334</v>
      </c>
    </row>
    <row r="561" customFormat="false" ht="22.5" hidden="false" customHeight="false" outlineLevel="0" collapsed="false">
      <c r="B561" s="0" t="s">
        <v>3337</v>
      </c>
      <c r="I561" s="0" t="s">
        <v>152</v>
      </c>
      <c r="N561" s="0" t="str">
        <f aca="false">"1763"</f>
        <v>1763</v>
      </c>
      <c r="Q561" s="0" t="s">
        <v>3338</v>
      </c>
      <c r="R561" s="0" t="s">
        <v>3339</v>
      </c>
      <c r="S561" s="0" t="s">
        <v>3340</v>
      </c>
      <c r="V561" s="0" t="s">
        <v>3341</v>
      </c>
      <c r="W561" s="0" t="s">
        <v>817</v>
      </c>
      <c r="Y561" s="0" t="s">
        <v>421</v>
      </c>
      <c r="BT561" s="1" t="s">
        <v>3342</v>
      </c>
    </row>
    <row r="562" customFormat="false" ht="65" hidden="false" customHeight="false" outlineLevel="0" collapsed="false">
      <c r="A562" s="0" t="s">
        <v>133</v>
      </c>
      <c r="B562" s="0" t="s">
        <v>3343</v>
      </c>
      <c r="I562" s="0" t="s">
        <v>152</v>
      </c>
      <c r="N562" s="0" t="str">
        <f aca="false">"1763"</f>
        <v>1763</v>
      </c>
      <c r="Q562" s="0" t="s">
        <v>3338</v>
      </c>
      <c r="R562" s="0" t="s">
        <v>3339</v>
      </c>
      <c r="S562" s="0" t="s">
        <v>3340</v>
      </c>
      <c r="V562" s="1" t="s">
        <v>3344</v>
      </c>
      <c r="Y562" s="0" t="s">
        <v>421</v>
      </c>
      <c r="Z562" s="0" t="s">
        <v>1109</v>
      </c>
      <c r="BT562" s="1" t="s">
        <v>3342</v>
      </c>
    </row>
    <row r="563" customFormat="false" ht="308.75" hidden="false" customHeight="false" outlineLevel="0" collapsed="false">
      <c r="A563" s="0" t="s">
        <v>116</v>
      </c>
      <c r="B563" s="0" t="s">
        <v>3345</v>
      </c>
      <c r="I563" s="0" t="s">
        <v>416</v>
      </c>
      <c r="N563" s="0" t="str">
        <f aca="false">"1745"</f>
        <v>1745</v>
      </c>
      <c r="Q563" s="0" t="s">
        <v>1785</v>
      </c>
      <c r="R563" s="0" t="s">
        <v>73</v>
      </c>
      <c r="S563" s="0" t="s">
        <v>3346</v>
      </c>
      <c r="U563" s="0" t="s">
        <v>120</v>
      </c>
      <c r="V563" s="1" t="s">
        <v>3347</v>
      </c>
      <c r="W563" s="1" t="s">
        <v>3348</v>
      </c>
      <c r="Y563" s="0" t="s">
        <v>3349</v>
      </c>
      <c r="AA563" s="1" t="s">
        <v>3350</v>
      </c>
      <c r="AD563" s="0" t="s">
        <v>3351</v>
      </c>
      <c r="BL563" s="0" t="s">
        <v>122</v>
      </c>
      <c r="BP563" s="0" t="s">
        <v>3352</v>
      </c>
      <c r="BS563" s="0" t="s">
        <v>3353</v>
      </c>
      <c r="BT563" s="0" t="s">
        <v>3354</v>
      </c>
    </row>
    <row r="564" customFormat="false" ht="43.75" hidden="false" customHeight="false" outlineLevel="0" collapsed="false">
      <c r="A564" s="0" t="s">
        <v>133</v>
      </c>
      <c r="B564" s="0" t="s">
        <v>3355</v>
      </c>
      <c r="I564" s="0" t="s">
        <v>597</v>
      </c>
      <c r="N564" s="0" t="str">
        <f aca="false">"1763"</f>
        <v>1763</v>
      </c>
      <c r="Q564" s="0" t="s">
        <v>3356</v>
      </c>
      <c r="R564" s="0" t="s">
        <v>1052</v>
      </c>
      <c r="S564" s="0" t="s">
        <v>3357</v>
      </c>
      <c r="V564" s="1" t="s">
        <v>3358</v>
      </c>
      <c r="Y564" s="0" t="s">
        <v>3359</v>
      </c>
      <c r="BT564" s="1" t="s">
        <v>3360</v>
      </c>
    </row>
    <row r="565" customFormat="false" ht="33.1" hidden="false" customHeight="false" outlineLevel="0" collapsed="false">
      <c r="A565" s="0" t="s">
        <v>133</v>
      </c>
      <c r="B565" s="0" t="s">
        <v>3361</v>
      </c>
      <c r="N565" s="0" t="str">
        <f aca="false">"1762"</f>
        <v>1762</v>
      </c>
      <c r="S565" s="0" t="s">
        <v>3362</v>
      </c>
      <c r="V565" s="1" t="s">
        <v>3363</v>
      </c>
      <c r="Y565" s="1" t="s">
        <v>3364</v>
      </c>
      <c r="BT565" s="1" t="s">
        <v>3365</v>
      </c>
    </row>
    <row r="566" customFormat="false" ht="43.75" hidden="false" customHeight="false" outlineLevel="0" collapsed="false">
      <c r="A566" s="0" t="s">
        <v>133</v>
      </c>
      <c r="B566" s="0" t="s">
        <v>3366</v>
      </c>
      <c r="N566" s="0" t="str">
        <f aca="false">"1762"</f>
        <v>1762</v>
      </c>
      <c r="S566" s="0" t="s">
        <v>3362</v>
      </c>
      <c r="V566" s="1" t="s">
        <v>3367</v>
      </c>
      <c r="Y566" s="1" t="s">
        <v>3364</v>
      </c>
      <c r="BT566" s="1" t="s">
        <v>3365</v>
      </c>
    </row>
    <row r="567" customFormat="false" ht="65" hidden="false" customHeight="false" outlineLevel="0" collapsed="false">
      <c r="A567" s="0" t="s">
        <v>116</v>
      </c>
      <c r="B567" s="0" t="s">
        <v>3368</v>
      </c>
      <c r="I567" s="0" t="s">
        <v>1660</v>
      </c>
      <c r="N567" s="0" t="str">
        <f aca="false">"1656"</f>
        <v>1656</v>
      </c>
      <c r="P567" s="0" t="s">
        <v>761</v>
      </c>
      <c r="Q567" s="0" t="s">
        <v>3061</v>
      </c>
      <c r="R567" s="0" t="s">
        <v>73</v>
      </c>
      <c r="T567" s="0" t="s">
        <v>439</v>
      </c>
      <c r="U567" s="0" t="s">
        <v>120</v>
      </c>
      <c r="V567" s="1" t="s">
        <v>3369</v>
      </c>
      <c r="W567" s="1" t="s">
        <v>784</v>
      </c>
      <c r="Y567" s="0" t="s">
        <v>3208</v>
      </c>
      <c r="AD567" s="1" t="s">
        <v>3370</v>
      </c>
      <c r="AF567" s="0" t="s">
        <v>3371</v>
      </c>
      <c r="AG567" s="0" t="s">
        <v>3372</v>
      </c>
      <c r="AH567" s="0" t="s">
        <v>3373</v>
      </c>
      <c r="AL567" s="0" t="s">
        <v>3374</v>
      </c>
      <c r="AN567" s="0" t="str">
        <f aca="false">"25.09.1655"</f>
        <v>25.09.1655</v>
      </c>
      <c r="AP567" s="0" t="s">
        <v>3069</v>
      </c>
      <c r="AQ567" s="0" t="s">
        <v>643</v>
      </c>
      <c r="BL567" s="0" t="s">
        <v>442</v>
      </c>
      <c r="BR567" s="0" t="s">
        <v>3375</v>
      </c>
      <c r="BT567" s="0" t="s">
        <v>3376</v>
      </c>
    </row>
    <row r="568" customFormat="false" ht="43.75" hidden="false" customHeight="false" outlineLevel="0" collapsed="false">
      <c r="A568" s="0" t="s">
        <v>133</v>
      </c>
      <c r="B568" s="0" t="s">
        <v>3377</v>
      </c>
      <c r="I568" s="0" t="s">
        <v>3378</v>
      </c>
      <c r="N568" s="0" t="str">
        <f aca="false">"1714"</f>
        <v>1714</v>
      </c>
      <c r="S568" s="0" t="s">
        <v>3379</v>
      </c>
      <c r="V568" s="1" t="s">
        <v>3163</v>
      </c>
      <c r="W568" s="1" t="s">
        <v>3119</v>
      </c>
      <c r="Y568" s="0" t="s">
        <v>1575</v>
      </c>
      <c r="BT568" s="0" t="s">
        <v>3380</v>
      </c>
    </row>
    <row r="569" customFormat="false" ht="118.1" hidden="false" customHeight="false" outlineLevel="0" collapsed="false">
      <c r="A569" s="0" t="s">
        <v>133</v>
      </c>
      <c r="B569" s="0" t="s">
        <v>3381</v>
      </c>
      <c r="I569" s="0" t="s">
        <v>135</v>
      </c>
      <c r="N569" s="0" t="str">
        <f aca="false">"1762"</f>
        <v>1762</v>
      </c>
      <c r="S569" s="0" t="s">
        <v>3382</v>
      </c>
      <c r="V569" s="1" t="s">
        <v>3383</v>
      </c>
      <c r="Y569" s="0" t="s">
        <v>421</v>
      </c>
      <c r="AA569" s="0" t="s">
        <v>135</v>
      </c>
      <c r="BT569" s="0" t="s">
        <v>3384</v>
      </c>
    </row>
    <row r="570" customFormat="false" ht="118.1" hidden="false" customHeight="false" outlineLevel="0" collapsed="false">
      <c r="A570" s="0" t="s">
        <v>116</v>
      </c>
      <c r="B570" s="0" t="s">
        <v>3385</v>
      </c>
      <c r="I570" s="0" t="s">
        <v>135</v>
      </c>
      <c r="N570" s="0" t="str">
        <f aca="false">"1762"</f>
        <v>1762</v>
      </c>
      <c r="Q570" s="0" t="s">
        <v>3386</v>
      </c>
      <c r="R570" s="0" t="s">
        <v>73</v>
      </c>
      <c r="S570" s="0" t="s">
        <v>3382</v>
      </c>
      <c r="V570" s="1" t="s">
        <v>3387</v>
      </c>
      <c r="Y570" s="0" t="s">
        <v>421</v>
      </c>
      <c r="BT570" s="0" t="s">
        <v>3384</v>
      </c>
    </row>
    <row r="571" customFormat="false" ht="75.6" hidden="false" customHeight="false" outlineLevel="0" collapsed="false">
      <c r="A571" s="0" t="s">
        <v>133</v>
      </c>
      <c r="B571" s="0" t="s">
        <v>3388</v>
      </c>
      <c r="I571" s="0" t="s">
        <v>1066</v>
      </c>
      <c r="N571" s="0" t="str">
        <f aca="false">"1763"</f>
        <v>1763</v>
      </c>
      <c r="Q571" s="0" t="s">
        <v>3389</v>
      </c>
      <c r="R571" s="0" t="s">
        <v>145</v>
      </c>
      <c r="S571" s="0" t="s">
        <v>3390</v>
      </c>
      <c r="V571" s="1" t="s">
        <v>3391</v>
      </c>
      <c r="Y571" s="1" t="s">
        <v>3392</v>
      </c>
      <c r="Z571" s="1" t="s">
        <v>3393</v>
      </c>
      <c r="BT571" s="1" t="s">
        <v>3394</v>
      </c>
    </row>
    <row r="572" customFormat="false" ht="43.75" hidden="false" customHeight="false" outlineLevel="0" collapsed="false">
      <c r="A572" s="0" t="s">
        <v>116</v>
      </c>
      <c r="B572" s="0" t="s">
        <v>3395</v>
      </c>
      <c r="S572" s="0" t="s">
        <v>3390</v>
      </c>
      <c r="Y572" s="1" t="s">
        <v>3396</v>
      </c>
      <c r="AD572" s="0" t="s">
        <v>3397</v>
      </c>
      <c r="BT572" s="1" t="s">
        <v>3394</v>
      </c>
    </row>
    <row r="573" customFormat="false" ht="33.1" hidden="false" customHeight="false" outlineLevel="0" collapsed="false">
      <c r="A573" s="0" t="s">
        <v>133</v>
      </c>
      <c r="B573" s="0" t="s">
        <v>3398</v>
      </c>
      <c r="N573" s="0" t="str">
        <f aca="false">"1763"</f>
        <v>1763</v>
      </c>
      <c r="S573" s="0" t="s">
        <v>3399</v>
      </c>
      <c r="V573" s="1" t="s">
        <v>3400</v>
      </c>
      <c r="W573" s="1" t="s">
        <v>2254</v>
      </c>
      <c r="Y573" s="0" t="s">
        <v>421</v>
      </c>
      <c r="BT573" s="0" t="s">
        <v>3401</v>
      </c>
    </row>
    <row r="574" customFormat="false" ht="54.35" hidden="false" customHeight="false" outlineLevel="0" collapsed="false">
      <c r="A574" s="0" t="s">
        <v>133</v>
      </c>
      <c r="B574" s="0" t="s">
        <v>3402</v>
      </c>
      <c r="I574" s="0" t="s">
        <v>152</v>
      </c>
      <c r="N574" s="0" t="str">
        <f aca="false">"1749"</f>
        <v>1749</v>
      </c>
      <c r="Q574" s="0" t="s">
        <v>3403</v>
      </c>
      <c r="R574" s="0" t="s">
        <v>1133</v>
      </c>
      <c r="S574" s="0" t="s">
        <v>3404</v>
      </c>
      <c r="V574" s="1" t="s">
        <v>3405</v>
      </c>
      <c r="Y574" s="0" t="s">
        <v>1845</v>
      </c>
      <c r="AD574" s="0" t="s">
        <v>3406</v>
      </c>
      <c r="BT574" s="1" t="s">
        <v>3407</v>
      </c>
    </row>
    <row r="575" customFormat="false" ht="22.5" hidden="false" customHeight="false" outlineLevel="0" collapsed="false">
      <c r="A575" s="0" t="s">
        <v>133</v>
      </c>
      <c r="B575" s="0" t="s">
        <v>3408</v>
      </c>
      <c r="I575" s="0" t="s">
        <v>2025</v>
      </c>
      <c r="N575" s="0" t="str">
        <f aca="false">"1660"</f>
        <v>1660</v>
      </c>
      <c r="Q575" s="0" t="s">
        <v>2751</v>
      </c>
      <c r="R575" s="0" t="s">
        <v>145</v>
      </c>
      <c r="S575" s="0" t="s">
        <v>3409</v>
      </c>
      <c r="V575" s="0" t="s">
        <v>1063</v>
      </c>
      <c r="Y575" s="0" t="s">
        <v>1301</v>
      </c>
      <c r="BT575" s="1" t="s">
        <v>3410</v>
      </c>
    </row>
    <row r="576" customFormat="false" ht="43.75" hidden="false" customHeight="false" outlineLevel="0" collapsed="false">
      <c r="A576" s="0" t="s">
        <v>3124</v>
      </c>
      <c r="B576" s="0" t="s">
        <v>3411</v>
      </c>
      <c r="I576" s="0" t="s">
        <v>2025</v>
      </c>
      <c r="N576" s="0" t="str">
        <f aca="false">"1660"</f>
        <v>1660</v>
      </c>
      <c r="Q576" s="0" t="s">
        <v>2751</v>
      </c>
      <c r="R576" s="0" t="s">
        <v>145</v>
      </c>
      <c r="S576" s="0" t="s">
        <v>3409</v>
      </c>
      <c r="V576" s="1" t="s">
        <v>3412</v>
      </c>
      <c r="Y576" s="0" t="s">
        <v>1301</v>
      </c>
      <c r="AA576" s="0" t="s">
        <v>2025</v>
      </c>
      <c r="BT576" s="1" t="s">
        <v>3410</v>
      </c>
    </row>
    <row r="577" customFormat="false" ht="54.35" hidden="false" customHeight="false" outlineLevel="0" collapsed="false">
      <c r="A577" s="0" t="s">
        <v>133</v>
      </c>
      <c r="B577" s="0" t="s">
        <v>3413</v>
      </c>
      <c r="N577" s="0" t="str">
        <f aca="false">"1683"</f>
        <v>1683</v>
      </c>
      <c r="Q577" s="0" t="s">
        <v>3414</v>
      </c>
      <c r="R577" s="0" t="s">
        <v>145</v>
      </c>
      <c r="S577" s="0" t="s">
        <v>3415</v>
      </c>
      <c r="V577" s="1" t="s">
        <v>3416</v>
      </c>
      <c r="W577" s="1" t="s">
        <v>3417</v>
      </c>
      <c r="Y577" s="0" t="s">
        <v>1353</v>
      </c>
      <c r="Z577" s="1" t="s">
        <v>3418</v>
      </c>
      <c r="BT577" s="1" t="s">
        <v>3419</v>
      </c>
    </row>
    <row r="578" customFormat="false" ht="65" hidden="false" customHeight="false" outlineLevel="0" collapsed="false">
      <c r="A578" s="0" t="s">
        <v>133</v>
      </c>
      <c r="B578" s="0" t="s">
        <v>3420</v>
      </c>
      <c r="N578" s="0" t="str">
        <f aca="false">"1683"</f>
        <v>1683</v>
      </c>
      <c r="Q578" s="0" t="s">
        <v>3414</v>
      </c>
      <c r="R578" s="0" t="s">
        <v>145</v>
      </c>
      <c r="S578" s="0" t="s">
        <v>3415</v>
      </c>
      <c r="V578" s="1" t="s">
        <v>3421</v>
      </c>
      <c r="Y578" s="0" t="s">
        <v>1353</v>
      </c>
      <c r="Z578" s="0" t="s">
        <v>253</v>
      </c>
      <c r="AA578" s="0" t="s">
        <v>253</v>
      </c>
      <c r="BT578" s="1" t="s">
        <v>3419</v>
      </c>
    </row>
    <row r="579" customFormat="false" ht="22.5" hidden="false" customHeight="false" outlineLevel="0" collapsed="false">
      <c r="A579" s="0" t="s">
        <v>133</v>
      </c>
      <c r="B579" s="0" t="s">
        <v>3422</v>
      </c>
      <c r="N579" s="0" t="str">
        <f aca="false">"1718"</f>
        <v>1718</v>
      </c>
      <c r="Q579" s="0" t="s">
        <v>3125</v>
      </c>
      <c r="R579" s="0" t="s">
        <v>145</v>
      </c>
      <c r="S579" s="0" t="s">
        <v>3423</v>
      </c>
      <c r="V579" s="0" t="s">
        <v>1063</v>
      </c>
      <c r="Y579" s="0" t="s">
        <v>1432</v>
      </c>
      <c r="BT579" s="1" t="s">
        <v>3424</v>
      </c>
    </row>
    <row r="580" customFormat="false" ht="86.25" hidden="false" customHeight="false" outlineLevel="0" collapsed="false">
      <c r="A580" s="0" t="s">
        <v>133</v>
      </c>
      <c r="B580" s="0" t="s">
        <v>3425</v>
      </c>
      <c r="N580" s="0" t="str">
        <f aca="false">"1718"</f>
        <v>1718</v>
      </c>
      <c r="Q580" s="0" t="s">
        <v>3128</v>
      </c>
      <c r="R580" s="0" t="s">
        <v>145</v>
      </c>
      <c r="S580" s="0" t="s">
        <v>3423</v>
      </c>
      <c r="V580" s="1" t="s">
        <v>3426</v>
      </c>
      <c r="Y580" s="0" t="s">
        <v>1432</v>
      </c>
      <c r="BT580" s="1" t="s">
        <v>3424</v>
      </c>
    </row>
    <row r="581" customFormat="false" ht="86.25" hidden="false" customHeight="false" outlineLevel="0" collapsed="false">
      <c r="A581" s="0" t="s">
        <v>133</v>
      </c>
      <c r="B581" s="0" t="s">
        <v>3427</v>
      </c>
      <c r="I581" s="0" t="s">
        <v>79</v>
      </c>
      <c r="N581" s="0" t="str">
        <f aca="false">"1780"</f>
        <v>1780</v>
      </c>
      <c r="Q581" s="0" t="s">
        <v>3428</v>
      </c>
      <c r="R581" s="0" t="s">
        <v>3429</v>
      </c>
      <c r="S581" s="0" t="s">
        <v>3430</v>
      </c>
      <c r="V581" s="1" t="s">
        <v>3431</v>
      </c>
      <c r="W581" s="1" t="s">
        <v>1462</v>
      </c>
      <c r="Y581" s="0" t="s">
        <v>1774</v>
      </c>
      <c r="BT581" s="0" t="s">
        <v>3432</v>
      </c>
    </row>
    <row r="582" customFormat="false" ht="75.6" hidden="false" customHeight="false" outlineLevel="0" collapsed="false">
      <c r="A582" s="0" t="s">
        <v>133</v>
      </c>
      <c r="B582" s="0" t="s">
        <v>3433</v>
      </c>
      <c r="I582" s="0" t="s">
        <v>135</v>
      </c>
      <c r="N582" s="0" t="str">
        <f aca="false">"1779"</f>
        <v>1779</v>
      </c>
      <c r="Q582" s="0" t="s">
        <v>3434</v>
      </c>
      <c r="R582" s="0" t="s">
        <v>73</v>
      </c>
      <c r="S582" s="0" t="s">
        <v>3435</v>
      </c>
      <c r="V582" s="1" t="s">
        <v>3436</v>
      </c>
      <c r="Y582" s="0" t="s">
        <v>1774</v>
      </c>
      <c r="AA582" s="0" t="s">
        <v>135</v>
      </c>
      <c r="BT582" s="0" t="s">
        <v>3437</v>
      </c>
    </row>
    <row r="583" customFormat="false" ht="86.25" hidden="false" customHeight="false" outlineLevel="0" collapsed="false">
      <c r="A583" s="0" t="s">
        <v>116</v>
      </c>
      <c r="B583" s="0" t="s">
        <v>3433</v>
      </c>
      <c r="I583" s="0" t="s">
        <v>135</v>
      </c>
      <c r="N583" s="0" t="str">
        <f aca="false">"1779"</f>
        <v>1779</v>
      </c>
      <c r="Q583" s="0" t="s">
        <v>3438</v>
      </c>
      <c r="R583" s="0" t="s">
        <v>73</v>
      </c>
      <c r="S583" s="0" t="s">
        <v>3435</v>
      </c>
      <c r="V583" s="1" t="s">
        <v>3439</v>
      </c>
      <c r="Y583" s="0" t="s">
        <v>1774</v>
      </c>
      <c r="BT583" s="0" t="s">
        <v>3437</v>
      </c>
    </row>
    <row r="584" customFormat="false" ht="75.6" hidden="false" customHeight="false" outlineLevel="0" collapsed="false">
      <c r="A584" s="0" t="s">
        <v>133</v>
      </c>
      <c r="B584" s="0" t="s">
        <v>3440</v>
      </c>
      <c r="N584" s="0" t="str">
        <f aca="false">"1795"</f>
        <v>1795</v>
      </c>
      <c r="Q584" s="0" t="s">
        <v>3441</v>
      </c>
      <c r="R584" s="0" t="s">
        <v>154</v>
      </c>
      <c r="S584" s="0" t="s">
        <v>3442</v>
      </c>
      <c r="V584" s="1" t="s">
        <v>3443</v>
      </c>
      <c r="Y584" s="0" t="s">
        <v>3444</v>
      </c>
      <c r="BT584" s="0" t="s">
        <v>3445</v>
      </c>
    </row>
    <row r="585" customFormat="false" ht="96.85" hidden="false" customHeight="false" outlineLevel="0" collapsed="false">
      <c r="A585" s="0" t="s">
        <v>133</v>
      </c>
      <c r="B585" s="0" t="s">
        <v>949</v>
      </c>
      <c r="I585" s="0" t="s">
        <v>2500</v>
      </c>
      <c r="N585" s="0" t="str">
        <f aca="false">"1648"</f>
        <v>1648</v>
      </c>
      <c r="R585" s="0" t="s">
        <v>1133</v>
      </c>
      <c r="S585" s="0" t="s">
        <v>950</v>
      </c>
      <c r="V585" s="1" t="s">
        <v>3446</v>
      </c>
      <c r="Y585" s="0" t="s">
        <v>174</v>
      </c>
      <c r="BT585" s="0" t="s">
        <v>953</v>
      </c>
    </row>
    <row r="586" customFormat="false" ht="43.75" hidden="false" customHeight="false" outlineLevel="0" collapsed="false">
      <c r="A586" s="0" t="s">
        <v>133</v>
      </c>
      <c r="B586" s="0" t="s">
        <v>3447</v>
      </c>
      <c r="N586" s="0" t="str">
        <f aca="false">"1609"</f>
        <v>1609</v>
      </c>
      <c r="Q586" s="0" t="s">
        <v>3448</v>
      </c>
      <c r="R586" s="0" t="s">
        <v>1133</v>
      </c>
      <c r="S586" s="0" t="s">
        <v>3449</v>
      </c>
      <c r="V586" s="1" t="s">
        <v>3450</v>
      </c>
      <c r="Y586" s="0" t="s">
        <v>372</v>
      </c>
      <c r="AA586" s="0" t="s">
        <v>373</v>
      </c>
      <c r="BT586" s="0" t="s">
        <v>3451</v>
      </c>
    </row>
    <row r="587" customFormat="false" ht="213.75" hidden="false" customHeight="false" outlineLevel="0" collapsed="false">
      <c r="A587" s="0" t="s">
        <v>116</v>
      </c>
      <c r="B587" s="0" t="s">
        <v>3452</v>
      </c>
      <c r="I587" s="0" t="s">
        <v>135</v>
      </c>
      <c r="N587" s="0" t="str">
        <f aca="false">"1755"</f>
        <v>1755</v>
      </c>
      <c r="Q587" s="0" t="s">
        <v>3453</v>
      </c>
      <c r="R587" s="0" t="s">
        <v>73</v>
      </c>
      <c r="S587" s="0" t="s">
        <v>3454</v>
      </c>
      <c r="V587" s="1" t="s">
        <v>3455</v>
      </c>
      <c r="W587" s="1" t="s">
        <v>3456</v>
      </c>
      <c r="Y587" s="0" t="s">
        <v>149</v>
      </c>
      <c r="AA587" s="1" t="s">
        <v>3457</v>
      </c>
      <c r="AD587" s="0" t="s">
        <v>3458</v>
      </c>
      <c r="BT587" s="1" t="s">
        <v>3459</v>
      </c>
    </row>
    <row r="588" customFormat="false" ht="224.35" hidden="false" customHeight="false" outlineLevel="0" collapsed="false">
      <c r="A588" s="0" t="s">
        <v>133</v>
      </c>
      <c r="B588" s="0" t="s">
        <v>3460</v>
      </c>
      <c r="N588" s="0" t="str">
        <f aca="false">"1649"</f>
        <v>1649</v>
      </c>
      <c r="S588" s="0" t="s">
        <v>338</v>
      </c>
      <c r="V588" s="1" t="s">
        <v>3461</v>
      </c>
      <c r="Y588" s="0" t="s">
        <v>174</v>
      </c>
      <c r="Z588" s="1" t="s">
        <v>1637</v>
      </c>
      <c r="BS588" s="0" t="s">
        <v>3462</v>
      </c>
      <c r="BT588" s="0" t="s">
        <v>342</v>
      </c>
    </row>
    <row r="589" customFormat="false" ht="12.8" hidden="false" customHeight="false" outlineLevel="0" collapsed="false">
      <c r="B589" s="0" t="s">
        <v>3463</v>
      </c>
      <c r="C589" s="0" t="s">
        <v>3464</v>
      </c>
      <c r="D589" s="0" t="s">
        <v>3465</v>
      </c>
      <c r="F589" s="0" t="s">
        <v>1671</v>
      </c>
      <c r="N589" s="0" t="str">
        <f aca="false">"25.08.1763"</f>
        <v>25.08.1763</v>
      </c>
      <c r="Q589" s="0" t="s">
        <v>3464</v>
      </c>
      <c r="R589" s="0" t="s">
        <v>73</v>
      </c>
      <c r="S589" s="0" t="s">
        <v>3466</v>
      </c>
      <c r="U589" s="0" t="s">
        <v>3052</v>
      </c>
      <c r="AL589" s="0" t="s">
        <v>3467</v>
      </c>
      <c r="AN589" s="0" t="str">
        <f aca="false">"25.08.1763"</f>
        <v>25.08.1763</v>
      </c>
      <c r="AP589" s="0" t="s">
        <v>3468</v>
      </c>
      <c r="AQ589" s="0" t="s">
        <v>3469</v>
      </c>
      <c r="BL589" s="0" t="s">
        <v>439</v>
      </c>
    </row>
    <row r="590" customFormat="false" ht="12.8" hidden="false" customHeight="false" outlineLevel="0" collapsed="false">
      <c r="B590" s="0" t="s">
        <v>3470</v>
      </c>
      <c r="N590" s="0" t="str">
        <f aca="false">"01.05.1763"</f>
        <v>01.05.1763</v>
      </c>
      <c r="P590" s="0" t="s">
        <v>3063</v>
      </c>
      <c r="Q590" s="0" t="s">
        <v>3471</v>
      </c>
      <c r="R590" s="0" t="s">
        <v>73</v>
      </c>
      <c r="S590" s="0" t="s">
        <v>3472</v>
      </c>
      <c r="U590" s="0" t="s">
        <v>120</v>
      </c>
      <c r="AN590" s="0" t="str">
        <f aca="false">"01.05.1763"</f>
        <v>01.05.1763</v>
      </c>
      <c r="AO590" s="0" t="s">
        <v>3473</v>
      </c>
      <c r="BL590" s="0" t="s">
        <v>442</v>
      </c>
    </row>
    <row r="591" customFormat="false" ht="33.1" hidden="false" customHeight="false" outlineLevel="0" collapsed="false">
      <c r="A591" s="0" t="s">
        <v>116</v>
      </c>
      <c r="B591" s="0" t="s">
        <v>3474</v>
      </c>
      <c r="I591" s="0" t="s">
        <v>1278</v>
      </c>
      <c r="N591" s="0" t="str">
        <f aca="false">"1757"</f>
        <v>1757</v>
      </c>
      <c r="P591" s="0" t="s">
        <v>3475</v>
      </c>
      <c r="Q591" s="0" t="s">
        <v>3476</v>
      </c>
      <c r="R591" s="0" t="s">
        <v>73</v>
      </c>
      <c r="S591" s="0" t="s">
        <v>3477</v>
      </c>
      <c r="T591" s="0" t="s">
        <v>439</v>
      </c>
      <c r="U591" s="0" t="s">
        <v>3052</v>
      </c>
      <c r="V591" s="1" t="s">
        <v>3478</v>
      </c>
      <c r="W591" s="0" t="s">
        <v>817</v>
      </c>
      <c r="Y591" s="0" t="s">
        <v>3479</v>
      </c>
      <c r="AL591" s="0" t="s">
        <v>3480</v>
      </c>
      <c r="AN591" s="0" t="str">
        <f aca="false">"10.12.1757"</f>
        <v>10.12.1757</v>
      </c>
      <c r="AO591" s="0" t="s">
        <v>3481</v>
      </c>
      <c r="AP591" s="0" t="s">
        <v>1278</v>
      </c>
      <c r="AR591" s="0" t="s">
        <v>3482</v>
      </c>
      <c r="BL591" s="0" t="s">
        <v>645</v>
      </c>
    </row>
    <row r="592" customFormat="false" ht="54.35" hidden="false" customHeight="false" outlineLevel="0" collapsed="false">
      <c r="A592" s="0" t="s">
        <v>3483</v>
      </c>
      <c r="B592" s="0" t="s">
        <v>3484</v>
      </c>
      <c r="C592" s="0" t="s">
        <v>3485</v>
      </c>
      <c r="E592" s="0" t="s">
        <v>3486</v>
      </c>
      <c r="F592" s="0" t="s">
        <v>710</v>
      </c>
      <c r="H592" s="0" t="str">
        <f aca="false">"15.05.1763"</f>
        <v>15.05.1763</v>
      </c>
      <c r="I592" s="0" t="s">
        <v>577</v>
      </c>
      <c r="N592" s="0" t="str">
        <f aca="false">"1763"</f>
        <v>1763</v>
      </c>
      <c r="P592" s="0" t="s">
        <v>3063</v>
      </c>
      <c r="Q592" s="0" t="s">
        <v>3485</v>
      </c>
      <c r="R592" s="0" t="s">
        <v>73</v>
      </c>
      <c r="S592" s="0" t="s">
        <v>3487</v>
      </c>
      <c r="U592" s="0" t="s">
        <v>120</v>
      </c>
      <c r="V592" s="1" t="s">
        <v>3488</v>
      </c>
      <c r="Y592" s="0" t="s">
        <v>2147</v>
      </c>
      <c r="AL592" s="0" t="s">
        <v>3489</v>
      </c>
      <c r="AN592" s="0" t="str">
        <f aca="false">"15.05.1763"</f>
        <v>15.05.1763</v>
      </c>
      <c r="AO592" s="0" t="s">
        <v>3490</v>
      </c>
      <c r="AP592" s="0" t="s">
        <v>577</v>
      </c>
      <c r="AQ592" s="0" t="s">
        <v>3491</v>
      </c>
      <c r="AR592" s="0" t="s">
        <v>728</v>
      </c>
      <c r="BL592" s="0" t="s">
        <v>442</v>
      </c>
      <c r="BT592" s="0" t="s">
        <v>3492</v>
      </c>
    </row>
    <row r="593" customFormat="false" ht="12.8" hidden="false" customHeight="false" outlineLevel="0" collapsed="false">
      <c r="B593" s="0" t="s">
        <v>3493</v>
      </c>
    </row>
    <row r="594" customFormat="false" ht="12.8" hidden="false" customHeight="false" outlineLevel="0" collapsed="false">
      <c r="B594" s="0" t="s">
        <v>3494</v>
      </c>
      <c r="E594" s="0" t="s">
        <v>3495</v>
      </c>
      <c r="F594" s="0" t="s">
        <v>3496</v>
      </c>
      <c r="N594" s="0" t="str">
        <f aca="false">"1642"</f>
        <v>1642</v>
      </c>
      <c r="Q594" s="0" t="s">
        <v>3497</v>
      </c>
      <c r="R594" s="0" t="s">
        <v>73</v>
      </c>
      <c r="S594" s="0" t="s">
        <v>3498</v>
      </c>
      <c r="U594" s="0" t="s">
        <v>3052</v>
      </c>
      <c r="AL594" s="0" t="s">
        <v>3499</v>
      </c>
      <c r="AN594" s="0" t="str">
        <f aca="false">"02.10.1642"</f>
        <v>02.10.1642</v>
      </c>
      <c r="AP594" s="0" t="s">
        <v>1410</v>
      </c>
      <c r="AR594" s="0" t="s">
        <v>3500</v>
      </c>
      <c r="BT594" s="0" t="s">
        <v>3501</v>
      </c>
    </row>
    <row r="595" customFormat="false" ht="65" hidden="false" customHeight="false" outlineLevel="0" collapsed="false">
      <c r="B595" s="0" t="s">
        <v>3502</v>
      </c>
      <c r="C595" s="0" t="s">
        <v>3503</v>
      </c>
      <c r="D595" s="1" t="s">
        <v>3504</v>
      </c>
      <c r="E595" s="0" t="s">
        <v>3505</v>
      </c>
      <c r="F595" s="0" t="s">
        <v>1077</v>
      </c>
      <c r="I595" s="0" t="s">
        <v>3506</v>
      </c>
      <c r="N595" s="0" t="str">
        <f aca="false">"1689"</f>
        <v>1689</v>
      </c>
      <c r="P595" s="0" t="s">
        <v>3507</v>
      </c>
      <c r="Q595" s="0" t="s">
        <v>3503</v>
      </c>
      <c r="R595" s="0" t="s">
        <v>73</v>
      </c>
      <c r="S595" s="0" t="s">
        <v>3508</v>
      </c>
      <c r="U595" s="0" t="s">
        <v>3079</v>
      </c>
      <c r="V595" s="1" t="s">
        <v>3509</v>
      </c>
      <c r="AL595" s="0" t="s">
        <v>3510</v>
      </c>
      <c r="AN595" s="0" t="str">
        <f aca="false">"25.9.1689"</f>
        <v>25.9.1689</v>
      </c>
      <c r="AO595" s="0" t="s">
        <v>3511</v>
      </c>
      <c r="AP595" s="0" t="s">
        <v>3512</v>
      </c>
      <c r="BL595" s="0" t="s">
        <v>3513</v>
      </c>
      <c r="BR595" s="0" t="s">
        <v>3514</v>
      </c>
      <c r="BT595" s="0" t="s">
        <v>3515</v>
      </c>
    </row>
    <row r="596" customFormat="false" ht="340.6" hidden="false" customHeight="false" outlineLevel="0" collapsed="false">
      <c r="A596" s="0" t="s">
        <v>116</v>
      </c>
      <c r="B596" s="0" t="s">
        <v>3516</v>
      </c>
      <c r="I596" s="0" t="s">
        <v>577</v>
      </c>
      <c r="N596" s="0" t="str">
        <f aca="false">"1650"</f>
        <v>1650</v>
      </c>
      <c r="P596" s="0" t="s">
        <v>552</v>
      </c>
      <c r="Q596" s="0" t="s">
        <v>3517</v>
      </c>
      <c r="R596" s="0" t="s">
        <v>73</v>
      </c>
      <c r="S596" s="0" t="s">
        <v>3518</v>
      </c>
      <c r="U596" s="0" t="s">
        <v>120</v>
      </c>
      <c r="V596" s="1" t="s">
        <v>3519</v>
      </c>
      <c r="W596" s="1" t="s">
        <v>784</v>
      </c>
      <c r="Y596" s="0" t="s">
        <v>3520</v>
      </c>
      <c r="AA596" s="0" t="s">
        <v>3521</v>
      </c>
      <c r="AD596" s="1" t="s">
        <v>3522</v>
      </c>
      <c r="AL596" s="0" t="s">
        <v>3523</v>
      </c>
      <c r="AN596" s="0" t="str">
        <f aca="false">"08.12.1649"</f>
        <v>08.12.1649</v>
      </c>
      <c r="AP596" s="0" t="s">
        <v>3524</v>
      </c>
      <c r="AQ596" s="0" t="s">
        <v>3525</v>
      </c>
      <c r="AR596" s="0" t="s">
        <v>3526</v>
      </c>
      <c r="BL596" s="0" t="s">
        <v>442</v>
      </c>
      <c r="BR596" s="0" t="s">
        <v>3527</v>
      </c>
      <c r="BT596" s="1" t="s">
        <v>3528</v>
      </c>
    </row>
    <row r="597" customFormat="false" ht="22.5" hidden="false" customHeight="false" outlineLevel="0" collapsed="false">
      <c r="A597" s="0" t="s">
        <v>116</v>
      </c>
      <c r="B597" s="0" t="s">
        <v>3529</v>
      </c>
      <c r="I597" s="0" t="s">
        <v>3530</v>
      </c>
      <c r="N597" s="0" t="str">
        <f aca="false">"1762"</f>
        <v>1762</v>
      </c>
      <c r="S597" s="0" t="s">
        <v>3531</v>
      </c>
      <c r="U597" s="0" t="s">
        <v>120</v>
      </c>
      <c r="V597" s="1" t="s">
        <v>3532</v>
      </c>
      <c r="W597" s="1" t="s">
        <v>3533</v>
      </c>
      <c r="Y597" s="0" t="s">
        <v>1901</v>
      </c>
      <c r="AA597" s="0" t="s">
        <v>3534</v>
      </c>
      <c r="BL597" s="0" t="s">
        <v>122</v>
      </c>
    </row>
    <row r="598" customFormat="false" ht="22.5" hidden="false" customHeight="false" outlineLevel="0" collapsed="false">
      <c r="A598" s="0" t="s">
        <v>116</v>
      </c>
      <c r="B598" s="0" t="s">
        <v>3535</v>
      </c>
      <c r="C598" s="0" t="s">
        <v>3536</v>
      </c>
      <c r="I598" s="0" t="s">
        <v>212</v>
      </c>
      <c r="N598" s="0" t="str">
        <f aca="false">"1650"</f>
        <v>1650</v>
      </c>
      <c r="P598" s="0" t="s">
        <v>552</v>
      </c>
      <c r="Q598" s="0" t="s">
        <v>3536</v>
      </c>
      <c r="R598" s="0" t="s">
        <v>73</v>
      </c>
      <c r="S598" s="0" t="s">
        <v>3537</v>
      </c>
      <c r="T598" s="0" t="s">
        <v>1585</v>
      </c>
      <c r="U598" s="0" t="s">
        <v>120</v>
      </c>
      <c r="V598" s="1" t="s">
        <v>2494</v>
      </c>
      <c r="Y598" s="0" t="s">
        <v>3538</v>
      </c>
      <c r="AN598" s="0" t="str">
        <f aca="false">"22.07.1650"</f>
        <v>22.07.1650</v>
      </c>
      <c r="AO598" s="0" t="s">
        <v>3068</v>
      </c>
      <c r="AQ598" s="0" t="s">
        <v>643</v>
      </c>
      <c r="BL598" s="0" t="s">
        <v>122</v>
      </c>
      <c r="BT598" s="0" t="s">
        <v>3539</v>
      </c>
    </row>
    <row r="599" customFormat="false" ht="43.75" hidden="false" customHeight="false" outlineLevel="0" collapsed="false">
      <c r="A599" s="0" t="s">
        <v>116</v>
      </c>
      <c r="B599" s="0" t="s">
        <v>3540</v>
      </c>
      <c r="I599" s="0" t="s">
        <v>377</v>
      </c>
      <c r="N599" s="0" t="str">
        <f aca="false">"10.04.1643"</f>
        <v>10.04.1643</v>
      </c>
      <c r="P599" s="0" t="s">
        <v>893</v>
      </c>
      <c r="Q599" s="0" t="s">
        <v>376</v>
      </c>
      <c r="R599" s="0" t="s">
        <v>73</v>
      </c>
      <c r="S599" s="0" t="s">
        <v>3541</v>
      </c>
      <c r="U599" s="0" t="s">
        <v>120</v>
      </c>
      <c r="V599" s="1" t="s">
        <v>3542</v>
      </c>
      <c r="Y599" s="0" t="s">
        <v>381</v>
      </c>
      <c r="BL599" s="0" t="s">
        <v>122</v>
      </c>
      <c r="BT599" s="0" t="s">
        <v>3543</v>
      </c>
    </row>
    <row r="600" customFormat="false" ht="33.1" hidden="false" customHeight="false" outlineLevel="0" collapsed="false">
      <c r="A600" s="0" t="s">
        <v>116</v>
      </c>
      <c r="B600" s="0" t="s">
        <v>3544</v>
      </c>
      <c r="I600" s="0" t="s">
        <v>3545</v>
      </c>
      <c r="N600" s="0" t="str">
        <f aca="false">"1760"</f>
        <v>1760</v>
      </c>
      <c r="Q600" s="0" t="s">
        <v>3546</v>
      </c>
      <c r="R600" s="0" t="s">
        <v>73</v>
      </c>
      <c r="S600" s="0" t="s">
        <v>3547</v>
      </c>
      <c r="T600" s="0" t="s">
        <v>325</v>
      </c>
      <c r="U600" s="0" t="s">
        <v>120</v>
      </c>
      <c r="V600" s="1" t="s">
        <v>3548</v>
      </c>
      <c r="W600" s="1" t="s">
        <v>3549</v>
      </c>
      <c r="Y600" s="0" t="s">
        <v>1618</v>
      </c>
      <c r="AA600" s="1" t="s">
        <v>3550</v>
      </c>
      <c r="BL600" s="0" t="s">
        <v>122</v>
      </c>
      <c r="BP600" s="0" t="s">
        <v>3551</v>
      </c>
      <c r="BT600" s="0" t="s">
        <v>3552</v>
      </c>
    </row>
    <row r="601" customFormat="false" ht="65" hidden="false" customHeight="false" outlineLevel="0" collapsed="false">
      <c r="A601" s="0" t="s">
        <v>116</v>
      </c>
      <c r="B601" s="0" t="s">
        <v>3553</v>
      </c>
      <c r="I601" s="0" t="s">
        <v>1278</v>
      </c>
      <c r="N601" s="0" t="str">
        <f aca="false">"1757"</f>
        <v>1757</v>
      </c>
      <c r="S601" s="0" t="s">
        <v>3554</v>
      </c>
      <c r="U601" s="0" t="s">
        <v>120</v>
      </c>
      <c r="V601" s="1" t="s">
        <v>3555</v>
      </c>
      <c r="W601" s="1" t="s">
        <v>3556</v>
      </c>
      <c r="Y601" s="0" t="s">
        <v>3479</v>
      </c>
      <c r="AA601" s="1" t="s">
        <v>3557</v>
      </c>
      <c r="BL601" s="0" t="s">
        <v>122</v>
      </c>
      <c r="BP601" s="0" t="s">
        <v>3558</v>
      </c>
      <c r="BT601" s="0" t="s">
        <v>3559</v>
      </c>
    </row>
    <row r="602" customFormat="false" ht="54.35" hidden="false" customHeight="false" outlineLevel="0" collapsed="false">
      <c r="A602" s="0" t="s">
        <v>116</v>
      </c>
      <c r="B602" s="0" t="s">
        <v>3560</v>
      </c>
      <c r="C602" s="0" t="s">
        <v>3561</v>
      </c>
      <c r="D602" s="0" t="s">
        <v>3562</v>
      </c>
      <c r="I602" s="0" t="s">
        <v>1278</v>
      </c>
      <c r="N602" s="0" t="str">
        <f aca="false">"1677"</f>
        <v>1677</v>
      </c>
      <c r="Q602" s="0" t="s">
        <v>3561</v>
      </c>
      <c r="R602" s="0" t="s">
        <v>73</v>
      </c>
      <c r="S602" s="0" t="s">
        <v>3563</v>
      </c>
      <c r="U602" s="0" t="s">
        <v>120</v>
      </c>
      <c r="V602" s="1" t="s">
        <v>3564</v>
      </c>
      <c r="W602" s="1" t="s">
        <v>3565</v>
      </c>
      <c r="Y602" s="0" t="s">
        <v>3566</v>
      </c>
      <c r="AA602" s="1" t="s">
        <v>3567</v>
      </c>
      <c r="BL602" s="0" t="s">
        <v>122</v>
      </c>
      <c r="BP602" s="0" t="s">
        <v>3568</v>
      </c>
      <c r="BT602" s="0" t="s">
        <v>3569</v>
      </c>
    </row>
    <row r="603" customFormat="false" ht="65" hidden="false" customHeight="false" outlineLevel="0" collapsed="false">
      <c r="A603" s="0" t="s">
        <v>116</v>
      </c>
      <c r="B603" s="0" t="s">
        <v>3570</v>
      </c>
      <c r="I603" s="0" t="s">
        <v>2235</v>
      </c>
      <c r="N603" s="0" t="str">
        <f aca="false">"1650"</f>
        <v>1650</v>
      </c>
      <c r="Q603" s="0" t="s">
        <v>3571</v>
      </c>
      <c r="R603" s="0" t="s">
        <v>73</v>
      </c>
      <c r="S603" s="0" t="s">
        <v>3572</v>
      </c>
      <c r="U603" s="0" t="s">
        <v>120</v>
      </c>
      <c r="V603" s="1" t="s">
        <v>3573</v>
      </c>
      <c r="W603" s="1" t="s">
        <v>3574</v>
      </c>
      <c r="Y603" s="0" t="s">
        <v>3538</v>
      </c>
      <c r="AA603" s="1" t="s">
        <v>3575</v>
      </c>
      <c r="BL603" s="0" t="s">
        <v>122</v>
      </c>
      <c r="BP603" s="0" t="s">
        <v>3576</v>
      </c>
      <c r="BT603" s="1" t="s">
        <v>3577</v>
      </c>
    </row>
    <row r="604" customFormat="false" ht="33.1" hidden="false" customHeight="false" outlineLevel="0" collapsed="false">
      <c r="A604" s="0" t="s">
        <v>116</v>
      </c>
      <c r="B604" s="0" t="s">
        <v>3578</v>
      </c>
      <c r="D604" s="0" t="s">
        <v>817</v>
      </c>
      <c r="I604" s="0" t="s">
        <v>2032</v>
      </c>
      <c r="N604" s="0" t="str">
        <f aca="false">"1763"</f>
        <v>1763</v>
      </c>
      <c r="Q604" s="0" t="s">
        <v>3579</v>
      </c>
      <c r="R604" s="0" t="s">
        <v>73</v>
      </c>
      <c r="S604" s="0" t="s">
        <v>3580</v>
      </c>
      <c r="U604" s="0" t="s">
        <v>87</v>
      </c>
      <c r="V604" s="1" t="s">
        <v>3581</v>
      </c>
      <c r="W604" s="1" t="s">
        <v>1462</v>
      </c>
      <c r="Y604" s="0" t="s">
        <v>3582</v>
      </c>
      <c r="AA604" s="1" t="s">
        <v>3583</v>
      </c>
      <c r="BL604" s="0" t="s">
        <v>469</v>
      </c>
      <c r="BP604" s="0" t="s">
        <v>3584</v>
      </c>
    </row>
    <row r="605" customFormat="false" ht="22.5" hidden="false" customHeight="false" outlineLevel="0" collapsed="false">
      <c r="A605" s="0" t="s">
        <v>116</v>
      </c>
      <c r="B605" s="0" t="s">
        <v>3585</v>
      </c>
      <c r="I605" s="0" t="s">
        <v>3586</v>
      </c>
      <c r="N605" s="0" t="str">
        <f aca="false">"1763"</f>
        <v>1763</v>
      </c>
      <c r="Q605" s="0" t="s">
        <v>3587</v>
      </c>
      <c r="R605" s="0" t="s">
        <v>73</v>
      </c>
      <c r="S605" s="0" t="s">
        <v>3588</v>
      </c>
      <c r="U605" s="0" t="s">
        <v>120</v>
      </c>
      <c r="V605" s="1" t="s">
        <v>3589</v>
      </c>
      <c r="Y605" s="0" t="s">
        <v>3590</v>
      </c>
      <c r="BL605" s="0" t="s">
        <v>991</v>
      </c>
      <c r="BP605" s="0" t="s">
        <v>3591</v>
      </c>
      <c r="BT605" s="0" t="s">
        <v>3592</v>
      </c>
    </row>
    <row r="606" customFormat="false" ht="150" hidden="false" customHeight="false" outlineLevel="0" collapsed="false">
      <c r="A606" s="0" t="s">
        <v>116</v>
      </c>
      <c r="B606" s="0" t="s">
        <v>3593</v>
      </c>
      <c r="C606" s="0" t="s">
        <v>2456</v>
      </c>
      <c r="D606" s="1" t="s">
        <v>3594</v>
      </c>
      <c r="F606" s="0" t="s">
        <v>1077</v>
      </c>
      <c r="I606" s="0" t="s">
        <v>3595</v>
      </c>
      <c r="J606" s="0" t="s">
        <v>3596</v>
      </c>
      <c r="N606" s="0" t="str">
        <f aca="false">"19.08.1650"</f>
        <v>19.08.1650</v>
      </c>
      <c r="P606" s="0" t="s">
        <v>3063</v>
      </c>
      <c r="Q606" s="0" t="s">
        <v>2456</v>
      </c>
      <c r="R606" s="0" t="s">
        <v>73</v>
      </c>
      <c r="S606" s="0" t="s">
        <v>3597</v>
      </c>
      <c r="U606" s="0" t="s">
        <v>120</v>
      </c>
      <c r="V606" s="1" t="s">
        <v>3598</v>
      </c>
      <c r="W606" s="1" t="s">
        <v>3599</v>
      </c>
      <c r="Y606" s="0" t="s">
        <v>3600</v>
      </c>
      <c r="AD606" s="1" t="s">
        <v>3601</v>
      </c>
      <c r="AL606" s="0" t="s">
        <v>3602</v>
      </c>
      <c r="AM606" s="0" t="s">
        <v>3596</v>
      </c>
      <c r="AN606" s="0" t="str">
        <f aca="false">"19.08.1650"</f>
        <v>19.08.1650</v>
      </c>
      <c r="AO606" s="0" t="s">
        <v>3603</v>
      </c>
      <c r="AP606" s="0" t="s">
        <v>2455</v>
      </c>
      <c r="AQ606" s="0" t="s">
        <v>2463</v>
      </c>
      <c r="AR606" s="0" t="s">
        <v>2464</v>
      </c>
      <c r="BL606" s="0" t="s">
        <v>442</v>
      </c>
      <c r="BR606" s="0" t="s">
        <v>3604</v>
      </c>
      <c r="BT606" s="0" t="s">
        <v>3605</v>
      </c>
    </row>
    <row r="607" customFormat="false" ht="139.35" hidden="false" customHeight="false" outlineLevel="0" collapsed="false">
      <c r="A607" s="0" t="s">
        <v>116</v>
      </c>
      <c r="B607" s="0" t="s">
        <v>3606</v>
      </c>
      <c r="I607" s="0" t="s">
        <v>1278</v>
      </c>
      <c r="N607" s="0" t="str">
        <f aca="false">"1762"</f>
        <v>1762</v>
      </c>
      <c r="Q607" s="0" t="s">
        <v>3607</v>
      </c>
      <c r="R607" s="0" t="s">
        <v>73</v>
      </c>
      <c r="S607" s="0" t="s">
        <v>3608</v>
      </c>
      <c r="T607" s="0" t="s">
        <v>122</v>
      </c>
      <c r="U607" s="0" t="s">
        <v>120</v>
      </c>
      <c r="V607" s="1" t="s">
        <v>3609</v>
      </c>
      <c r="W607" s="1" t="s">
        <v>3610</v>
      </c>
      <c r="Y607" s="0" t="s">
        <v>3611</v>
      </c>
      <c r="AA607" s="1" t="s">
        <v>3612</v>
      </c>
      <c r="AF607" s="0" t="s">
        <v>3613</v>
      </c>
      <c r="AG607" s="0" t="s">
        <v>3213</v>
      </c>
      <c r="AH607" s="0" t="str">
        <f aca="false">"323"</f>
        <v>323</v>
      </c>
      <c r="AL607" s="0" t="s">
        <v>3614</v>
      </c>
      <c r="AN607" s="0" t="str">
        <f aca="false">"30.05.1762"</f>
        <v>30.05.1762</v>
      </c>
      <c r="AO607" s="0" t="s">
        <v>3615</v>
      </c>
      <c r="AP607" s="0" t="s">
        <v>1278</v>
      </c>
      <c r="AQ607" s="0" t="s">
        <v>3616</v>
      </c>
      <c r="BL607" s="0" t="s">
        <v>439</v>
      </c>
      <c r="BP607" s="0" t="s">
        <v>3617</v>
      </c>
      <c r="BT607" s="0" t="s">
        <v>3618</v>
      </c>
    </row>
    <row r="608" customFormat="false" ht="12.8" hidden="false" customHeight="false" outlineLevel="0" collapsed="false">
      <c r="B608" s="0" t="s">
        <v>3619</v>
      </c>
      <c r="I608" s="0" t="s">
        <v>2939</v>
      </c>
      <c r="N608" s="0" t="str">
        <f aca="false">"1653"</f>
        <v>1653</v>
      </c>
      <c r="P608" s="0" t="s">
        <v>3620</v>
      </c>
      <c r="Q608" s="0" t="s">
        <v>3621</v>
      </c>
      <c r="R608" s="0" t="s">
        <v>73</v>
      </c>
      <c r="S608" s="0" t="s">
        <v>3622</v>
      </c>
      <c r="U608" s="0" t="s">
        <v>120</v>
      </c>
      <c r="Y608" s="0" t="s">
        <v>3623</v>
      </c>
      <c r="AL608" s="0" t="s">
        <v>3624</v>
      </c>
      <c r="AN608" s="0" t="str">
        <f aca="false">"01.11.1653"</f>
        <v>01.11.1653</v>
      </c>
      <c r="AO608" s="0" t="s">
        <v>3625</v>
      </c>
      <c r="AP608" s="0" t="s">
        <v>3626</v>
      </c>
      <c r="AR608" s="0" t="s">
        <v>3627</v>
      </c>
      <c r="BL608" s="0" t="s">
        <v>439</v>
      </c>
      <c r="BO608" s="0" t="s">
        <v>3628</v>
      </c>
      <c r="BT608" s="0" t="s">
        <v>3629</v>
      </c>
    </row>
    <row r="609" customFormat="false" ht="43.75" hidden="false" customHeight="false" outlineLevel="0" collapsed="false">
      <c r="A609" s="0" t="s">
        <v>116</v>
      </c>
      <c r="B609" s="0" t="s">
        <v>3630</v>
      </c>
      <c r="I609" s="0" t="s">
        <v>1278</v>
      </c>
      <c r="N609" s="0" t="str">
        <f aca="false">"1762"</f>
        <v>1762</v>
      </c>
      <c r="Q609" s="0" t="s">
        <v>3607</v>
      </c>
      <c r="R609" s="0" t="s">
        <v>73</v>
      </c>
      <c r="S609" s="0" t="s">
        <v>3631</v>
      </c>
      <c r="U609" s="0" t="s">
        <v>120</v>
      </c>
      <c r="V609" s="1" t="s">
        <v>3632</v>
      </c>
      <c r="W609" s="1" t="s">
        <v>3633</v>
      </c>
      <c r="Y609" s="0" t="s">
        <v>3611</v>
      </c>
      <c r="AA609" s="1" t="s">
        <v>3634</v>
      </c>
      <c r="BL609" s="0" t="s">
        <v>122</v>
      </c>
      <c r="BP609" s="0" t="s">
        <v>3635</v>
      </c>
      <c r="BT609" s="0" t="s">
        <v>3636</v>
      </c>
    </row>
    <row r="610" customFormat="false" ht="107.5" hidden="false" customHeight="false" outlineLevel="0" collapsed="false">
      <c r="A610" s="0" t="s">
        <v>116</v>
      </c>
      <c r="B610" s="0" t="s">
        <v>3637</v>
      </c>
      <c r="D610" s="0" t="s">
        <v>817</v>
      </c>
      <c r="I610" s="0" t="s">
        <v>3638</v>
      </c>
      <c r="N610" s="0" t="str">
        <f aca="false">"1742"</f>
        <v>1742</v>
      </c>
      <c r="S610" s="0" t="s">
        <v>3639</v>
      </c>
      <c r="U610" s="0" t="s">
        <v>120</v>
      </c>
      <c r="V610" s="1" t="s">
        <v>3640</v>
      </c>
      <c r="W610" s="1" t="s">
        <v>3641</v>
      </c>
      <c r="Y610" s="0" t="s">
        <v>3642</v>
      </c>
      <c r="AA610" s="1" t="s">
        <v>3643</v>
      </c>
      <c r="BL610" s="0" t="s">
        <v>122</v>
      </c>
      <c r="BP610" s="0" t="s">
        <v>3644</v>
      </c>
      <c r="BS610" s="0" t="s">
        <v>3645</v>
      </c>
    </row>
    <row r="611" customFormat="false" ht="75.6" hidden="false" customHeight="false" outlineLevel="0" collapsed="false">
      <c r="A611" s="0" t="s">
        <v>116</v>
      </c>
      <c r="B611" s="0" t="s">
        <v>3646</v>
      </c>
      <c r="I611" s="0" t="s">
        <v>3647</v>
      </c>
      <c r="N611" s="0" t="str">
        <f aca="false">"21.03.1763"</f>
        <v>21.03.1763</v>
      </c>
      <c r="P611" s="0" t="s">
        <v>3063</v>
      </c>
      <c r="Q611" s="0" t="s">
        <v>3648</v>
      </c>
      <c r="R611" s="0" t="s">
        <v>73</v>
      </c>
      <c r="S611" s="0" t="s">
        <v>3649</v>
      </c>
      <c r="U611" s="0" t="s">
        <v>120</v>
      </c>
      <c r="V611" s="1" t="s">
        <v>3650</v>
      </c>
      <c r="Y611" s="0" t="s">
        <v>3651</v>
      </c>
      <c r="AA611" s="0" t="s">
        <v>3652</v>
      </c>
      <c r="BL611" s="0" t="s">
        <v>469</v>
      </c>
      <c r="BR611" s="0" t="s">
        <v>3653</v>
      </c>
      <c r="BT611" s="1" t="s">
        <v>3654</v>
      </c>
    </row>
    <row r="612" customFormat="false" ht="65" hidden="false" customHeight="false" outlineLevel="0" collapsed="false">
      <c r="A612" s="0" t="s">
        <v>116</v>
      </c>
      <c r="B612" s="0" t="s">
        <v>3655</v>
      </c>
      <c r="I612" s="0" t="s">
        <v>3656</v>
      </c>
      <c r="N612" s="0" t="str">
        <f aca="false">"1763"</f>
        <v>1763</v>
      </c>
      <c r="Q612" s="0" t="s">
        <v>3657</v>
      </c>
      <c r="R612" s="0" t="s">
        <v>73</v>
      </c>
      <c r="S612" s="0" t="s">
        <v>3658</v>
      </c>
      <c r="T612" s="0" t="s">
        <v>2229</v>
      </c>
      <c r="U612" s="0" t="s">
        <v>120</v>
      </c>
      <c r="V612" s="1" t="s">
        <v>3659</v>
      </c>
      <c r="Y612" s="0" t="s">
        <v>3660</v>
      </c>
      <c r="AD612" s="1" t="s">
        <v>3661</v>
      </c>
      <c r="BL612" s="0" t="s">
        <v>122</v>
      </c>
      <c r="BP612" s="0" t="s">
        <v>3662</v>
      </c>
      <c r="BT612" s="0" t="s">
        <v>3663</v>
      </c>
    </row>
    <row r="613" customFormat="false" ht="22.5" hidden="false" customHeight="false" outlineLevel="0" collapsed="false">
      <c r="A613" s="0" t="s">
        <v>116</v>
      </c>
      <c r="B613" s="0" t="s">
        <v>3664</v>
      </c>
      <c r="I613" s="0" t="s">
        <v>3665</v>
      </c>
      <c r="N613" s="0" t="str">
        <f aca="false">"1763"</f>
        <v>1763</v>
      </c>
      <c r="Q613" s="0" t="s">
        <v>3587</v>
      </c>
      <c r="R613" s="0" t="s">
        <v>73</v>
      </c>
      <c r="S613" s="0" t="s">
        <v>3666</v>
      </c>
      <c r="T613" s="0" t="s">
        <v>469</v>
      </c>
      <c r="U613" s="0" t="s">
        <v>120</v>
      </c>
      <c r="V613" s="1" t="s">
        <v>3667</v>
      </c>
      <c r="Y613" s="0" t="s">
        <v>3668</v>
      </c>
      <c r="BO613" s="0" t="s">
        <v>3669</v>
      </c>
      <c r="BS613" s="0" t="s">
        <v>3670</v>
      </c>
    </row>
    <row r="614" customFormat="false" ht="160.6" hidden="false" customHeight="false" outlineLevel="0" collapsed="false">
      <c r="A614" s="0" t="s">
        <v>116</v>
      </c>
      <c r="B614" s="0" t="s">
        <v>3671</v>
      </c>
      <c r="N614" s="0" t="str">
        <f aca="false">"1675"</f>
        <v>1675</v>
      </c>
      <c r="S614" s="0" t="s">
        <v>3672</v>
      </c>
      <c r="U614" s="0" t="s">
        <v>120</v>
      </c>
      <c r="V614" s="1" t="s">
        <v>3673</v>
      </c>
      <c r="W614" s="1" t="s">
        <v>3674</v>
      </c>
      <c r="Y614" s="0" t="s">
        <v>3675</v>
      </c>
      <c r="AA614" s="1" t="s">
        <v>3676</v>
      </c>
      <c r="AD614" s="1" t="s">
        <v>3677</v>
      </c>
      <c r="AE614" s="0" t="s">
        <v>3678</v>
      </c>
      <c r="BL614" s="0" t="s">
        <v>504</v>
      </c>
      <c r="BO614" s="0" t="s">
        <v>3679</v>
      </c>
      <c r="BP614" s="0" t="s">
        <v>3680</v>
      </c>
      <c r="BT614" s="0" t="s">
        <v>3681</v>
      </c>
    </row>
    <row r="615" customFormat="false" ht="65" hidden="false" customHeight="false" outlineLevel="0" collapsed="false">
      <c r="A615" s="0" t="s">
        <v>133</v>
      </c>
      <c r="B615" s="0" t="s">
        <v>3682</v>
      </c>
      <c r="N615" s="0" t="str">
        <f aca="false">"1648"</f>
        <v>1648</v>
      </c>
      <c r="Q615" s="0" t="s">
        <v>3683</v>
      </c>
      <c r="R615" s="0" t="s">
        <v>145</v>
      </c>
      <c r="S615" s="0" t="s">
        <v>3684</v>
      </c>
      <c r="V615" s="1" t="s">
        <v>3685</v>
      </c>
      <c r="Y615" s="0" t="s">
        <v>1210</v>
      </c>
      <c r="BT615" s="1" t="s">
        <v>3686</v>
      </c>
    </row>
    <row r="616" customFormat="false" ht="22.5" hidden="false" customHeight="false" outlineLevel="0" collapsed="false">
      <c r="A616" s="0" t="s">
        <v>116</v>
      </c>
      <c r="B616" s="0" t="s">
        <v>3687</v>
      </c>
      <c r="N616" s="0" t="str">
        <f aca="false">"1648"</f>
        <v>1648</v>
      </c>
      <c r="Q616" s="0" t="s">
        <v>3683</v>
      </c>
      <c r="R616" s="0" t="s">
        <v>145</v>
      </c>
      <c r="S616" s="0" t="s">
        <v>3684</v>
      </c>
      <c r="Y616" s="0" t="s">
        <v>1210</v>
      </c>
      <c r="AD616" s="0" t="s">
        <v>3688</v>
      </c>
      <c r="BT616" s="1" t="s">
        <v>3686</v>
      </c>
    </row>
    <row r="617" customFormat="false" ht="12.8" hidden="false" customHeight="false" outlineLevel="0" collapsed="false">
      <c r="A617" s="0" t="s">
        <v>116</v>
      </c>
      <c r="B617" s="0" t="s">
        <v>3689</v>
      </c>
      <c r="I617" s="0" t="s">
        <v>3690</v>
      </c>
      <c r="N617" s="0" t="str">
        <f aca="false">"28.04.1763"</f>
        <v>28.04.1763</v>
      </c>
      <c r="Q617" s="0" t="s">
        <v>3691</v>
      </c>
      <c r="R617" s="0" t="s">
        <v>73</v>
      </c>
      <c r="S617" s="0" t="s">
        <v>2270</v>
      </c>
      <c r="U617" s="0" t="s">
        <v>120</v>
      </c>
      <c r="V617" s="0" t="s">
        <v>231</v>
      </c>
      <c r="Y617" s="0" t="s">
        <v>2272</v>
      </c>
      <c r="BL617" s="0" t="s">
        <v>469</v>
      </c>
    </row>
    <row r="618" customFormat="false" ht="139.35" hidden="false" customHeight="false" outlineLevel="0" collapsed="false">
      <c r="A618" s="0" t="s">
        <v>116</v>
      </c>
      <c r="B618" s="0" t="s">
        <v>3692</v>
      </c>
      <c r="I618" s="0" t="s">
        <v>3690</v>
      </c>
      <c r="N618" s="0" t="str">
        <f aca="false">"28.04.1763"</f>
        <v>28.04.1763</v>
      </c>
      <c r="Q618" s="0" t="s">
        <v>3693</v>
      </c>
      <c r="R618" s="0" t="s">
        <v>73</v>
      </c>
      <c r="S618" s="0" t="s">
        <v>2270</v>
      </c>
      <c r="U618" s="0" t="s">
        <v>120</v>
      </c>
      <c r="V618" s="1" t="s">
        <v>3694</v>
      </c>
      <c r="W618" s="1" t="s">
        <v>3695</v>
      </c>
      <c r="Y618" s="0" t="s">
        <v>2272</v>
      </c>
      <c r="AA618" s="1" t="s">
        <v>3696</v>
      </c>
      <c r="BL618" s="0" t="s">
        <v>469</v>
      </c>
      <c r="BS618" s="0" t="s">
        <v>3697</v>
      </c>
    </row>
    <row r="619" customFormat="false" ht="33.1" hidden="false" customHeight="false" outlineLevel="0" collapsed="false">
      <c r="B619" s="0" t="s">
        <v>3698</v>
      </c>
      <c r="I619" s="0" t="s">
        <v>212</v>
      </c>
      <c r="P619" s="0" t="s">
        <v>3063</v>
      </c>
      <c r="Q619" s="0" t="s">
        <v>3699</v>
      </c>
      <c r="R619" s="0" t="s">
        <v>73</v>
      </c>
      <c r="S619" s="0" t="s">
        <v>3700</v>
      </c>
      <c r="U619" s="0" t="s">
        <v>120</v>
      </c>
      <c r="V619" s="1" t="s">
        <v>3701</v>
      </c>
      <c r="Y619" s="0" t="s">
        <v>3651</v>
      </c>
      <c r="AF619" s="0" t="s">
        <v>3702</v>
      </c>
      <c r="AG619" s="0" t="s">
        <v>3703</v>
      </c>
      <c r="AH619" s="0" t="s">
        <v>3704</v>
      </c>
      <c r="AI619" s="0" t="s">
        <v>3705</v>
      </c>
      <c r="AJ619" s="0" t="s">
        <v>3706</v>
      </c>
      <c r="AK619" s="0" t="s">
        <v>3707</v>
      </c>
      <c r="AL619" s="1" t="s">
        <v>3708</v>
      </c>
      <c r="AN619" s="0" t="str">
        <f aca="false">"21.03.1763"</f>
        <v>21.03.1763</v>
      </c>
      <c r="AP619" s="0" t="s">
        <v>212</v>
      </c>
      <c r="AQ619" s="0" t="s">
        <v>643</v>
      </c>
      <c r="AR619" s="0" t="s">
        <v>3709</v>
      </c>
      <c r="BL619" s="0" t="s">
        <v>442</v>
      </c>
      <c r="BR619" s="0" t="s">
        <v>3710</v>
      </c>
      <c r="BT619" s="0" t="s">
        <v>3711</v>
      </c>
    </row>
    <row r="620" customFormat="false" ht="118.1" hidden="false" customHeight="false" outlineLevel="0" collapsed="false">
      <c r="A620" s="0" t="s">
        <v>116</v>
      </c>
      <c r="B620" s="0" t="s">
        <v>3712</v>
      </c>
      <c r="I620" s="0" t="s">
        <v>3690</v>
      </c>
      <c r="N620" s="0" t="str">
        <f aca="false">"28.04.1763"</f>
        <v>28.04.1763</v>
      </c>
      <c r="Q620" s="0" t="s">
        <v>3713</v>
      </c>
      <c r="R620" s="0" t="s">
        <v>73</v>
      </c>
      <c r="S620" s="0" t="s">
        <v>2270</v>
      </c>
      <c r="U620" s="0" t="s">
        <v>120</v>
      </c>
      <c r="W620" s="1" t="s">
        <v>3714</v>
      </c>
      <c r="Y620" s="0" t="s">
        <v>2272</v>
      </c>
      <c r="AA620" s="1" t="s">
        <v>3715</v>
      </c>
      <c r="BL620" s="0" t="s">
        <v>469</v>
      </c>
      <c r="BP620" s="0" t="s">
        <v>3716</v>
      </c>
      <c r="BS620" s="0" t="s">
        <v>3717</v>
      </c>
    </row>
    <row r="621" customFormat="false" ht="118.1" hidden="false" customHeight="false" outlineLevel="0" collapsed="false">
      <c r="A621" s="0" t="s">
        <v>116</v>
      </c>
      <c r="B621" s="0" t="s">
        <v>3718</v>
      </c>
      <c r="I621" s="0" t="s">
        <v>3690</v>
      </c>
      <c r="N621" s="0" t="str">
        <f aca="false">"28.04.1763"</f>
        <v>28.04.1763</v>
      </c>
      <c r="Q621" s="0" t="s">
        <v>3719</v>
      </c>
      <c r="R621" s="0" t="s">
        <v>73</v>
      </c>
      <c r="S621" s="0" t="s">
        <v>2270</v>
      </c>
      <c r="U621" s="0" t="s">
        <v>120</v>
      </c>
      <c r="W621" s="1" t="s">
        <v>3720</v>
      </c>
      <c r="Y621" s="0" t="s">
        <v>2272</v>
      </c>
      <c r="AA621" s="1" t="s">
        <v>3721</v>
      </c>
      <c r="BL621" s="0" t="s">
        <v>469</v>
      </c>
      <c r="BP621" s="0" t="s">
        <v>3722</v>
      </c>
      <c r="BS621" s="0" t="s">
        <v>3723</v>
      </c>
    </row>
    <row r="622" customFormat="false" ht="139.35" hidden="false" customHeight="false" outlineLevel="0" collapsed="false">
      <c r="A622" s="0" t="s">
        <v>116</v>
      </c>
      <c r="B622" s="0" t="s">
        <v>3724</v>
      </c>
      <c r="I622" s="0" t="s">
        <v>3690</v>
      </c>
      <c r="N622" s="0" t="str">
        <f aca="false">"28.04.1763"</f>
        <v>28.04.1763</v>
      </c>
      <c r="Q622" s="0" t="s">
        <v>3725</v>
      </c>
      <c r="R622" s="0" t="s">
        <v>73</v>
      </c>
      <c r="S622" s="0" t="s">
        <v>2270</v>
      </c>
      <c r="U622" s="0" t="s">
        <v>120</v>
      </c>
      <c r="W622" s="1" t="s">
        <v>3726</v>
      </c>
      <c r="Y622" s="0" t="s">
        <v>2272</v>
      </c>
      <c r="AA622" s="1" t="s">
        <v>3727</v>
      </c>
      <c r="BL622" s="0" t="s">
        <v>469</v>
      </c>
      <c r="BS622" s="0" t="s">
        <v>3728</v>
      </c>
    </row>
    <row r="623" customFormat="false" ht="150" hidden="false" customHeight="false" outlineLevel="0" collapsed="false">
      <c r="A623" s="0" t="s">
        <v>116</v>
      </c>
      <c r="B623" s="0" t="s">
        <v>3729</v>
      </c>
      <c r="I623" s="0" t="s">
        <v>3690</v>
      </c>
      <c r="N623" s="0" t="str">
        <f aca="false">"28.04.1763"</f>
        <v>28.04.1763</v>
      </c>
      <c r="R623" s="0" t="s">
        <v>73</v>
      </c>
      <c r="S623" s="0" t="s">
        <v>2270</v>
      </c>
      <c r="U623" s="0" t="s">
        <v>120</v>
      </c>
      <c r="V623" s="1" t="s">
        <v>3730</v>
      </c>
      <c r="Y623" s="0" t="s">
        <v>2272</v>
      </c>
      <c r="AA623" s="1" t="s">
        <v>3731</v>
      </c>
      <c r="BL623" s="0" t="s">
        <v>122</v>
      </c>
      <c r="BO623" s="0" t="s">
        <v>3732</v>
      </c>
      <c r="BP623" s="0" t="s">
        <v>3733</v>
      </c>
    </row>
    <row r="624" customFormat="false" ht="43.75" hidden="false" customHeight="false" outlineLevel="0" collapsed="false">
      <c r="A624" s="0" t="s">
        <v>116</v>
      </c>
      <c r="B624" s="0" t="s">
        <v>3734</v>
      </c>
      <c r="I624" s="0" t="s">
        <v>3690</v>
      </c>
      <c r="N624" s="0" t="str">
        <f aca="false">"28.04.1763"</f>
        <v>28.04.1763</v>
      </c>
      <c r="Q624" s="0" t="s">
        <v>3735</v>
      </c>
      <c r="R624" s="0" t="s">
        <v>73</v>
      </c>
      <c r="S624" s="0" t="s">
        <v>2270</v>
      </c>
      <c r="U624" s="0" t="s">
        <v>120</v>
      </c>
      <c r="V624" s="1" t="s">
        <v>3736</v>
      </c>
      <c r="Y624" s="0" t="s">
        <v>2272</v>
      </c>
      <c r="BL624" s="0" t="s">
        <v>469</v>
      </c>
      <c r="BP624" s="0" t="s">
        <v>3737</v>
      </c>
    </row>
    <row r="625" customFormat="false" ht="43.75" hidden="false" customHeight="false" outlineLevel="0" collapsed="false">
      <c r="A625" s="0" t="s">
        <v>116</v>
      </c>
      <c r="B625" s="0" t="s">
        <v>3738</v>
      </c>
      <c r="I625" s="0" t="s">
        <v>3739</v>
      </c>
      <c r="N625" s="0" t="str">
        <f aca="false">"1756"</f>
        <v>1756</v>
      </c>
      <c r="Q625" s="0" t="s">
        <v>3740</v>
      </c>
      <c r="R625" s="0" t="s">
        <v>3741</v>
      </c>
      <c r="S625" s="0" t="s">
        <v>3742</v>
      </c>
      <c r="U625" s="0" t="s">
        <v>120</v>
      </c>
      <c r="V625" s="1" t="s">
        <v>3743</v>
      </c>
      <c r="W625" s="1" t="s">
        <v>1168</v>
      </c>
      <c r="Y625" s="0" t="s">
        <v>1618</v>
      </c>
      <c r="AA625" s="1" t="s">
        <v>3744</v>
      </c>
      <c r="AE625" s="0" t="s">
        <v>1404</v>
      </c>
      <c r="BL625" s="0" t="s">
        <v>122</v>
      </c>
      <c r="BO625" s="0" t="s">
        <v>3745</v>
      </c>
      <c r="BT625" s="1" t="s">
        <v>3746</v>
      </c>
    </row>
    <row r="626" customFormat="false" ht="255.6" hidden="false" customHeight="false" outlineLevel="0" collapsed="false">
      <c r="A626" s="0" t="s">
        <v>116</v>
      </c>
      <c r="B626" s="0" t="s">
        <v>3747</v>
      </c>
      <c r="I626" s="0" t="s">
        <v>135</v>
      </c>
      <c r="N626" s="0" t="str">
        <f aca="false">"1679"</f>
        <v>1679</v>
      </c>
      <c r="Q626" s="0" t="s">
        <v>3748</v>
      </c>
      <c r="R626" s="0" t="s">
        <v>73</v>
      </c>
      <c r="S626" s="0" t="s">
        <v>3749</v>
      </c>
      <c r="T626" s="0" t="s">
        <v>1320</v>
      </c>
      <c r="U626" s="0" t="s">
        <v>120</v>
      </c>
      <c r="V626" s="1" t="s">
        <v>3750</v>
      </c>
      <c r="Y626" s="0" t="s">
        <v>3751</v>
      </c>
      <c r="BL626" s="0" t="s">
        <v>504</v>
      </c>
      <c r="BP626" s="0" t="s">
        <v>3752</v>
      </c>
    </row>
    <row r="627" customFormat="false" ht="22.5" hidden="false" customHeight="false" outlineLevel="0" collapsed="false">
      <c r="A627" s="0" t="s">
        <v>133</v>
      </c>
      <c r="B627" s="0" t="s">
        <v>1969</v>
      </c>
      <c r="N627" s="0" t="str">
        <f aca="false">"1779"</f>
        <v>1779</v>
      </c>
      <c r="Q627" s="0" t="s">
        <v>3753</v>
      </c>
      <c r="R627" s="0" t="s">
        <v>145</v>
      </c>
      <c r="S627" s="0" t="s">
        <v>3754</v>
      </c>
      <c r="V627" s="1" t="s">
        <v>3755</v>
      </c>
      <c r="Y627" s="0" t="s">
        <v>1774</v>
      </c>
      <c r="AA627" s="0" t="s">
        <v>1163</v>
      </c>
      <c r="BT627" s="1" t="s">
        <v>3756</v>
      </c>
    </row>
    <row r="628" customFormat="false" ht="54.35" hidden="false" customHeight="false" outlineLevel="0" collapsed="false">
      <c r="A628" s="0" t="s">
        <v>133</v>
      </c>
      <c r="B628" s="0" t="s">
        <v>1974</v>
      </c>
      <c r="N628" s="0" t="str">
        <f aca="false">"1779"</f>
        <v>1779</v>
      </c>
      <c r="Q628" s="0" t="s">
        <v>3753</v>
      </c>
      <c r="R628" s="0" t="s">
        <v>145</v>
      </c>
      <c r="S628" s="0" t="s">
        <v>3754</v>
      </c>
      <c r="V628" s="1" t="s">
        <v>3757</v>
      </c>
      <c r="Y628" s="0" t="s">
        <v>1774</v>
      </c>
      <c r="BT628" s="1" t="s">
        <v>3756</v>
      </c>
    </row>
    <row r="629" customFormat="false" ht="96.85" hidden="false" customHeight="false" outlineLevel="0" collapsed="false">
      <c r="A629" s="0" t="s">
        <v>133</v>
      </c>
      <c r="B629" s="0" t="s">
        <v>3758</v>
      </c>
      <c r="I629" s="0" t="s">
        <v>152</v>
      </c>
      <c r="K629" s="0" t="str">
        <f aca="false">"1797"</f>
        <v>1797</v>
      </c>
      <c r="L629" s="0" t="str">
        <f aca="false">"1798"</f>
        <v>1798</v>
      </c>
      <c r="M629" s="0" t="s">
        <v>3759</v>
      </c>
      <c r="N629" s="0" t="str">
        <f aca="false">"1797"</f>
        <v>1797</v>
      </c>
      <c r="Q629" s="0" t="s">
        <v>3760</v>
      </c>
      <c r="R629" s="0" t="s">
        <v>1133</v>
      </c>
      <c r="S629" s="0" t="s">
        <v>3761</v>
      </c>
      <c r="V629" s="1" t="s">
        <v>3762</v>
      </c>
      <c r="W629" s="1" t="s">
        <v>3763</v>
      </c>
      <c r="Y629" s="0" t="s">
        <v>3764</v>
      </c>
      <c r="AA629" s="0" t="s">
        <v>3765</v>
      </c>
      <c r="BT629" s="0" t="s">
        <v>3766</v>
      </c>
    </row>
    <row r="630" customFormat="false" ht="96.85" hidden="false" customHeight="false" outlineLevel="0" collapsed="false">
      <c r="A630" s="0" t="s">
        <v>133</v>
      </c>
      <c r="B630" s="0" t="s">
        <v>3767</v>
      </c>
      <c r="N630" s="0" t="str">
        <f aca="false">"1795"</f>
        <v>1795</v>
      </c>
      <c r="S630" s="0" t="s">
        <v>3768</v>
      </c>
      <c r="V630" s="1" t="s">
        <v>3769</v>
      </c>
      <c r="W630" s="0" t="s">
        <v>3770</v>
      </c>
      <c r="Y630" s="0" t="s">
        <v>3444</v>
      </c>
      <c r="BT630" s="0" t="s">
        <v>3771</v>
      </c>
    </row>
    <row r="631" customFormat="false" ht="203.1" hidden="false" customHeight="false" outlineLevel="0" collapsed="false">
      <c r="A631" s="0" t="s">
        <v>133</v>
      </c>
      <c r="B631" s="0" t="s">
        <v>3772</v>
      </c>
      <c r="I631" s="0" t="s">
        <v>135</v>
      </c>
      <c r="N631" s="0" t="str">
        <f aca="false">"1649"</f>
        <v>1649</v>
      </c>
      <c r="Q631" s="0" t="s">
        <v>3773</v>
      </c>
      <c r="R631" s="0" t="s">
        <v>1133</v>
      </c>
      <c r="S631" s="0" t="s">
        <v>317</v>
      </c>
      <c r="V631" s="1" t="s">
        <v>3774</v>
      </c>
      <c r="Y631" s="0" t="s">
        <v>174</v>
      </c>
      <c r="BT631" s="0" t="s">
        <v>322</v>
      </c>
    </row>
    <row r="632" customFormat="false" ht="54.35" hidden="false" customHeight="false" outlineLevel="0" collapsed="false">
      <c r="A632" s="0" t="s">
        <v>133</v>
      </c>
      <c r="B632" s="0" t="s">
        <v>3775</v>
      </c>
      <c r="N632" s="0" t="str">
        <f aca="false">"1627"</f>
        <v>1627</v>
      </c>
      <c r="Q632" s="0" t="s">
        <v>1187</v>
      </c>
      <c r="R632" s="0" t="s">
        <v>145</v>
      </c>
      <c r="S632" s="0" t="s">
        <v>3776</v>
      </c>
      <c r="V632" s="1" t="s">
        <v>3777</v>
      </c>
      <c r="Y632" s="0" t="s">
        <v>714</v>
      </c>
      <c r="BT632" s="1" t="s">
        <v>3778</v>
      </c>
    </row>
    <row r="633" customFormat="false" ht="65" hidden="false" customHeight="false" outlineLevel="0" collapsed="false">
      <c r="A633" s="0" t="s">
        <v>133</v>
      </c>
      <c r="B633" s="0" t="s">
        <v>3779</v>
      </c>
      <c r="Q633" s="0" t="s">
        <v>1187</v>
      </c>
      <c r="R633" s="0" t="s">
        <v>145</v>
      </c>
      <c r="S633" s="0" t="s">
        <v>3776</v>
      </c>
      <c r="V633" s="1" t="s">
        <v>3780</v>
      </c>
      <c r="Y633" s="0" t="s">
        <v>714</v>
      </c>
      <c r="BT633" s="1" t="s">
        <v>3778</v>
      </c>
    </row>
    <row r="634" customFormat="false" ht="43.75" hidden="false" customHeight="false" outlineLevel="0" collapsed="false">
      <c r="A634" s="0" t="s">
        <v>863</v>
      </c>
      <c r="B634" s="0" t="s">
        <v>3781</v>
      </c>
      <c r="N634" s="0" t="str">
        <f aca="false">"1748"</f>
        <v>1748</v>
      </c>
      <c r="Q634" s="0" t="s">
        <v>578</v>
      </c>
      <c r="R634" s="0" t="s">
        <v>145</v>
      </c>
      <c r="S634" s="0" t="s">
        <v>3782</v>
      </c>
      <c r="V634" s="1" t="s">
        <v>3783</v>
      </c>
      <c r="Y634" s="0" t="s">
        <v>1044</v>
      </c>
      <c r="AA634" s="0" t="s">
        <v>577</v>
      </c>
      <c r="BT634" s="1" t="s">
        <v>3784</v>
      </c>
    </row>
    <row r="635" customFormat="false" ht="65" hidden="false" customHeight="false" outlineLevel="0" collapsed="false">
      <c r="A635" s="0" t="s">
        <v>133</v>
      </c>
      <c r="B635" s="0" t="s">
        <v>3785</v>
      </c>
      <c r="N635" s="0" t="str">
        <f aca="false">"1748"</f>
        <v>1748</v>
      </c>
      <c r="Q635" s="0" t="s">
        <v>578</v>
      </c>
      <c r="R635" s="0" t="s">
        <v>145</v>
      </c>
      <c r="S635" s="0" t="s">
        <v>3782</v>
      </c>
      <c r="V635" s="1" t="s">
        <v>3786</v>
      </c>
      <c r="Y635" s="0" t="s">
        <v>1044</v>
      </c>
      <c r="BT635" s="1" t="s">
        <v>3784</v>
      </c>
    </row>
    <row r="636" customFormat="false" ht="86.25" hidden="false" customHeight="false" outlineLevel="0" collapsed="false">
      <c r="A636" s="0" t="s">
        <v>116</v>
      </c>
      <c r="B636" s="0" t="s">
        <v>3787</v>
      </c>
      <c r="N636" s="0" t="str">
        <f aca="false">"1697"</f>
        <v>1697</v>
      </c>
      <c r="S636" s="0" t="s">
        <v>3788</v>
      </c>
      <c r="T636" s="0" t="s">
        <v>1320</v>
      </c>
      <c r="U636" s="0" t="s">
        <v>120</v>
      </c>
      <c r="V636" s="1" t="s">
        <v>3789</v>
      </c>
      <c r="Y636" s="0" t="s">
        <v>89</v>
      </c>
      <c r="BL636" s="0" t="s">
        <v>504</v>
      </c>
      <c r="BO636" s="0" t="s">
        <v>3790</v>
      </c>
      <c r="BP636" s="0" t="s">
        <v>3791</v>
      </c>
    </row>
    <row r="637" customFormat="false" ht="54.35" hidden="false" customHeight="false" outlineLevel="0" collapsed="false">
      <c r="A637" s="0" t="s">
        <v>116</v>
      </c>
      <c r="B637" s="0" t="s">
        <v>3792</v>
      </c>
      <c r="I637" s="0" t="s">
        <v>212</v>
      </c>
      <c r="N637" s="0" t="str">
        <f aca="false">"1642"</f>
        <v>1642</v>
      </c>
      <c r="S637" s="0" t="s">
        <v>3793</v>
      </c>
      <c r="U637" s="0" t="s">
        <v>120</v>
      </c>
      <c r="V637" s="1" t="s">
        <v>3794</v>
      </c>
      <c r="Y637" s="0" t="s">
        <v>714</v>
      </c>
      <c r="AA637" s="1" t="s">
        <v>3795</v>
      </c>
      <c r="BL637" s="0" t="s">
        <v>122</v>
      </c>
      <c r="BT637" s="0" t="s">
        <v>3796</v>
      </c>
    </row>
    <row r="638" customFormat="false" ht="118.1" hidden="false" customHeight="false" outlineLevel="0" collapsed="false">
      <c r="A638" s="0" t="s">
        <v>116</v>
      </c>
      <c r="B638" s="0" t="s">
        <v>3797</v>
      </c>
      <c r="I638" s="0" t="s">
        <v>2235</v>
      </c>
      <c r="N638" s="0" t="str">
        <f aca="false">"1748"</f>
        <v>1748</v>
      </c>
      <c r="Q638" s="1" t="s">
        <v>3798</v>
      </c>
      <c r="R638" s="1" t="s">
        <v>218</v>
      </c>
      <c r="S638" s="0" t="s">
        <v>3799</v>
      </c>
      <c r="T638" s="0" t="s">
        <v>1320</v>
      </c>
      <c r="U638" s="0" t="s">
        <v>120</v>
      </c>
      <c r="V638" s="1" t="s">
        <v>3800</v>
      </c>
      <c r="Y638" s="0" t="s">
        <v>3801</v>
      </c>
      <c r="AA638" s="0" t="s">
        <v>3652</v>
      </c>
      <c r="AE638" s="0" t="s">
        <v>1404</v>
      </c>
      <c r="BL638" s="0" t="s">
        <v>1344</v>
      </c>
      <c r="BP638" s="0" t="s">
        <v>3802</v>
      </c>
      <c r="BT638" s="1" t="s">
        <v>3803</v>
      </c>
    </row>
    <row r="639" customFormat="false" ht="86.25" hidden="false" customHeight="false" outlineLevel="0" collapsed="false">
      <c r="A639" s="0" t="s">
        <v>116</v>
      </c>
      <c r="B639" s="0" t="s">
        <v>3804</v>
      </c>
      <c r="C639" s="0" t="s">
        <v>3805</v>
      </c>
      <c r="I639" s="0" t="s">
        <v>212</v>
      </c>
      <c r="N639" s="0" t="str">
        <f aca="false">"1655"</f>
        <v>1655</v>
      </c>
      <c r="Q639" s="0" t="s">
        <v>3805</v>
      </c>
      <c r="R639" s="0" t="s">
        <v>73</v>
      </c>
      <c r="S639" s="0" t="s">
        <v>3806</v>
      </c>
      <c r="U639" s="0" t="s">
        <v>120</v>
      </c>
      <c r="V639" s="1" t="s">
        <v>3807</v>
      </c>
      <c r="W639" s="1" t="s">
        <v>3808</v>
      </c>
      <c r="Y639" s="0" t="s">
        <v>3809</v>
      </c>
      <c r="AA639" s="1" t="s">
        <v>3810</v>
      </c>
      <c r="AE639" s="0" t="s">
        <v>2646</v>
      </c>
      <c r="AN639" s="0" t="str">
        <f aca="false">"25.09.1655"</f>
        <v>25.09.1655</v>
      </c>
      <c r="AP639" s="0" t="s">
        <v>1654</v>
      </c>
      <c r="AQ639" s="0" t="s">
        <v>643</v>
      </c>
      <c r="BL639" s="0" t="s">
        <v>122</v>
      </c>
      <c r="BT639" s="0" t="s">
        <v>3811</v>
      </c>
    </row>
    <row r="640" customFormat="false" ht="22.5" hidden="false" customHeight="false" outlineLevel="0" collapsed="false">
      <c r="B640" s="0" t="s">
        <v>3812</v>
      </c>
      <c r="I640" s="0" t="s">
        <v>3813</v>
      </c>
      <c r="P640" s="0" t="s">
        <v>517</v>
      </c>
      <c r="Q640" s="0" t="s">
        <v>3814</v>
      </c>
      <c r="R640" s="0" t="s">
        <v>73</v>
      </c>
      <c r="S640" s="0" t="s">
        <v>3815</v>
      </c>
      <c r="U640" s="0" t="s">
        <v>120</v>
      </c>
      <c r="V640" s="1" t="s">
        <v>3816</v>
      </c>
      <c r="Y640" s="0" t="s">
        <v>3817</v>
      </c>
      <c r="AF640" s="0" t="s">
        <v>3818</v>
      </c>
      <c r="AG640" s="0" t="s">
        <v>3819</v>
      </c>
      <c r="AH640" s="0" t="s">
        <v>3820</v>
      </c>
      <c r="AL640" s="0" t="s">
        <v>3821</v>
      </c>
      <c r="AN640" s="0" t="str">
        <f aca="false">"06.01.1763"</f>
        <v>06.01.1763</v>
      </c>
      <c r="AP640" s="0" t="s">
        <v>3813</v>
      </c>
      <c r="AR640" s="0" t="s">
        <v>3822</v>
      </c>
      <c r="BL640" s="0" t="s">
        <v>442</v>
      </c>
      <c r="BT640" s="0" t="s">
        <v>3823</v>
      </c>
    </row>
    <row r="641" customFormat="false" ht="22.5" hidden="false" customHeight="false" outlineLevel="0" collapsed="false">
      <c r="A641" s="0" t="s">
        <v>116</v>
      </c>
      <c r="B641" s="0" t="s">
        <v>1909</v>
      </c>
      <c r="Q641" s="0" t="s">
        <v>3824</v>
      </c>
      <c r="R641" s="0" t="s">
        <v>73</v>
      </c>
      <c r="S641" s="0" t="s">
        <v>3825</v>
      </c>
      <c r="U641" s="0" t="s">
        <v>120</v>
      </c>
      <c r="V641" s="1" t="s">
        <v>3826</v>
      </c>
      <c r="Y641" s="0" t="s">
        <v>714</v>
      </c>
      <c r="BL641" s="0" t="s">
        <v>122</v>
      </c>
      <c r="BT641" s="0" t="s">
        <v>3827</v>
      </c>
    </row>
    <row r="642" customFormat="false" ht="160.6" hidden="false" customHeight="false" outlineLevel="0" collapsed="false">
      <c r="A642" s="0" t="s">
        <v>133</v>
      </c>
      <c r="B642" s="0" t="s">
        <v>3828</v>
      </c>
      <c r="I642" s="0" t="s">
        <v>1066</v>
      </c>
      <c r="N642" s="0" t="str">
        <f aca="false">"1747"</f>
        <v>1747</v>
      </c>
      <c r="Q642" s="0" t="s">
        <v>3829</v>
      </c>
      <c r="R642" s="0" t="s">
        <v>154</v>
      </c>
      <c r="V642" s="1" t="s">
        <v>3830</v>
      </c>
      <c r="W642" s="0" t="s">
        <v>181</v>
      </c>
      <c r="Y642" s="0" t="s">
        <v>3831</v>
      </c>
    </row>
    <row r="643" customFormat="false" ht="22.5" hidden="false" customHeight="false" outlineLevel="0" collapsed="false">
      <c r="A643" s="0" t="s">
        <v>116</v>
      </c>
      <c r="B643" s="0" t="s">
        <v>2884</v>
      </c>
      <c r="N643" s="0" t="str">
        <f aca="false">"1647"</f>
        <v>1647</v>
      </c>
      <c r="R643" s="0" t="s">
        <v>73</v>
      </c>
      <c r="S643" s="0" t="s">
        <v>2885</v>
      </c>
      <c r="U643" s="0" t="s">
        <v>120</v>
      </c>
      <c r="V643" s="1" t="s">
        <v>3832</v>
      </c>
      <c r="Y643" s="0" t="s">
        <v>174</v>
      </c>
      <c r="BL643" s="0" t="s">
        <v>122</v>
      </c>
    </row>
    <row r="644" customFormat="false" ht="22.5" hidden="false" customHeight="false" outlineLevel="0" collapsed="false">
      <c r="A644" s="0" t="s">
        <v>133</v>
      </c>
      <c r="B644" s="0" t="s">
        <v>3833</v>
      </c>
      <c r="N644" s="0" t="str">
        <f aca="false">"1748"</f>
        <v>1748</v>
      </c>
      <c r="W644" s="1" t="s">
        <v>3834</v>
      </c>
      <c r="Y644" s="0" t="s">
        <v>1845</v>
      </c>
    </row>
    <row r="645" customFormat="false" ht="54.35" hidden="false" customHeight="false" outlineLevel="0" collapsed="false">
      <c r="A645" s="0" t="s">
        <v>133</v>
      </c>
      <c r="B645" s="0" t="s">
        <v>3835</v>
      </c>
      <c r="N645" s="0" t="str">
        <f aca="false">"1748"</f>
        <v>1748</v>
      </c>
      <c r="V645" s="1" t="s">
        <v>3836</v>
      </c>
      <c r="Y645" s="0" t="s">
        <v>1845</v>
      </c>
    </row>
    <row r="646" customFormat="false" ht="118.1" hidden="false" customHeight="false" outlineLevel="0" collapsed="false">
      <c r="A646" s="0" t="s">
        <v>133</v>
      </c>
      <c r="B646" s="0" t="s">
        <v>3837</v>
      </c>
      <c r="N646" s="0" t="str">
        <f aca="false">"1748"</f>
        <v>1748</v>
      </c>
      <c r="R646" s="0" t="s">
        <v>154</v>
      </c>
      <c r="V646" s="1" t="s">
        <v>3838</v>
      </c>
      <c r="W646" s="0" t="s">
        <v>181</v>
      </c>
      <c r="Y646" s="0" t="s">
        <v>1845</v>
      </c>
      <c r="Z646" s="0" t="s">
        <v>3839</v>
      </c>
      <c r="AA646" s="0" t="s">
        <v>3105</v>
      </c>
    </row>
    <row r="647" customFormat="false" ht="96.85" hidden="false" customHeight="false" outlineLevel="0" collapsed="false">
      <c r="A647" s="0" t="s">
        <v>133</v>
      </c>
      <c r="B647" s="0" t="s">
        <v>3837</v>
      </c>
      <c r="N647" s="0" t="str">
        <f aca="false">"1748"</f>
        <v>1748</v>
      </c>
      <c r="R647" s="0" t="s">
        <v>137</v>
      </c>
      <c r="V647" s="1" t="s">
        <v>3840</v>
      </c>
      <c r="W647" s="0" t="s">
        <v>181</v>
      </c>
      <c r="Y647" s="0" t="s">
        <v>1845</v>
      </c>
    </row>
    <row r="648" customFormat="false" ht="54.35" hidden="false" customHeight="false" outlineLevel="0" collapsed="false">
      <c r="A648" s="0" t="s">
        <v>133</v>
      </c>
      <c r="B648" s="0" t="s">
        <v>3841</v>
      </c>
      <c r="I648" s="0" t="s">
        <v>1066</v>
      </c>
      <c r="N648" s="0" t="str">
        <f aca="false">"1748"</f>
        <v>1748</v>
      </c>
      <c r="Q648" s="0" t="s">
        <v>1024</v>
      </c>
      <c r="R648" s="0" t="s">
        <v>145</v>
      </c>
      <c r="V648" s="1" t="s">
        <v>3842</v>
      </c>
      <c r="Y648" s="0" t="s">
        <v>1845</v>
      </c>
    </row>
    <row r="649" customFormat="false" ht="160.6" hidden="false" customHeight="false" outlineLevel="0" collapsed="false">
      <c r="A649" s="0" t="s">
        <v>863</v>
      </c>
      <c r="B649" s="0" t="s">
        <v>3837</v>
      </c>
      <c r="N649" s="0" t="str">
        <f aca="false">"1748"</f>
        <v>1748</v>
      </c>
      <c r="R649" s="0" t="s">
        <v>154</v>
      </c>
      <c r="V649" s="1" t="s">
        <v>3843</v>
      </c>
      <c r="Y649" s="1" t="s">
        <v>3844</v>
      </c>
      <c r="Z649" s="0" t="s">
        <v>3845</v>
      </c>
      <c r="AB649" s="0" t="s">
        <v>181</v>
      </c>
    </row>
    <row r="650" customFormat="false" ht="107.5" hidden="false" customHeight="false" outlineLevel="0" collapsed="false">
      <c r="A650" s="0" t="s">
        <v>133</v>
      </c>
      <c r="B650" s="0" t="s">
        <v>3846</v>
      </c>
      <c r="I650" s="0" t="s">
        <v>1066</v>
      </c>
      <c r="N650" s="0" t="str">
        <f aca="false">"1748"</f>
        <v>1748</v>
      </c>
      <c r="Q650" s="0" t="s">
        <v>1024</v>
      </c>
      <c r="R650" s="0" t="s">
        <v>145</v>
      </c>
      <c r="V650" s="1" t="s">
        <v>3847</v>
      </c>
      <c r="Y650" s="0" t="s">
        <v>1845</v>
      </c>
    </row>
    <row r="651" customFormat="false" ht="139.35" hidden="false" customHeight="false" outlineLevel="0" collapsed="false">
      <c r="A651" s="0" t="s">
        <v>133</v>
      </c>
      <c r="B651" s="0" t="s">
        <v>3837</v>
      </c>
      <c r="I651" s="0" t="s">
        <v>1066</v>
      </c>
      <c r="N651" s="0" t="str">
        <f aca="false">"1748"</f>
        <v>1748</v>
      </c>
      <c r="R651" s="0" t="s">
        <v>154</v>
      </c>
      <c r="V651" s="1" t="s">
        <v>3848</v>
      </c>
      <c r="W651" s="0" t="s">
        <v>181</v>
      </c>
      <c r="Y651" s="0" t="s">
        <v>1845</v>
      </c>
      <c r="Z651" s="0" t="s">
        <v>3845</v>
      </c>
      <c r="AB651" s="0" t="s">
        <v>181</v>
      </c>
    </row>
    <row r="652" customFormat="false" ht="65" hidden="false" customHeight="false" outlineLevel="0" collapsed="false">
      <c r="A652" s="0" t="s">
        <v>133</v>
      </c>
      <c r="B652" s="0" t="s">
        <v>3849</v>
      </c>
      <c r="I652" s="0" t="s">
        <v>152</v>
      </c>
      <c r="M652" s="0" t="s">
        <v>3850</v>
      </c>
      <c r="N652" s="0" t="str">
        <f aca="false">"1797"</f>
        <v>1797</v>
      </c>
      <c r="Q652" s="0" t="s">
        <v>3760</v>
      </c>
      <c r="R652" s="0" t="s">
        <v>1133</v>
      </c>
      <c r="S652" s="0" t="s">
        <v>3851</v>
      </c>
      <c r="V652" s="1" t="s">
        <v>3852</v>
      </c>
      <c r="W652" s="1" t="s">
        <v>3853</v>
      </c>
      <c r="Y652" s="0" t="s">
        <v>3854</v>
      </c>
      <c r="AA652" s="1" t="s">
        <v>3855</v>
      </c>
      <c r="BT652" s="0" t="s">
        <v>3856</v>
      </c>
    </row>
    <row r="653" customFormat="false" ht="150" hidden="false" customHeight="false" outlineLevel="0" collapsed="false">
      <c r="B653" s="0" t="s">
        <v>3857</v>
      </c>
      <c r="M653" s="0" t="s">
        <v>3858</v>
      </c>
      <c r="N653" s="0" t="str">
        <f aca="false">"1802"</f>
        <v>1802</v>
      </c>
      <c r="S653" s="0" t="s">
        <v>3859</v>
      </c>
      <c r="V653" s="1" t="s">
        <v>3860</v>
      </c>
      <c r="W653" s="1" t="s">
        <v>3861</v>
      </c>
      <c r="Z653" s="0" t="s">
        <v>135</v>
      </c>
      <c r="AA653" s="0" t="s">
        <v>135</v>
      </c>
      <c r="BT653" s="0" t="s">
        <v>3862</v>
      </c>
    </row>
    <row r="654" customFormat="false" ht="43.75" hidden="false" customHeight="false" outlineLevel="0" collapsed="false">
      <c r="A654" s="0" t="s">
        <v>133</v>
      </c>
      <c r="B654" s="0" t="s">
        <v>3863</v>
      </c>
      <c r="I654" s="0" t="s">
        <v>3864</v>
      </c>
      <c r="N654" s="0" t="str">
        <f aca="false">"1748"</f>
        <v>1748</v>
      </c>
      <c r="Q654" s="0" t="s">
        <v>3865</v>
      </c>
      <c r="R654" s="0" t="s">
        <v>1052</v>
      </c>
      <c r="V654" s="1" t="s">
        <v>3866</v>
      </c>
      <c r="W654" s="0" t="s">
        <v>181</v>
      </c>
      <c r="Y654" s="0" t="s">
        <v>3867</v>
      </c>
    </row>
    <row r="655" customFormat="false" ht="54.35" hidden="false" customHeight="false" outlineLevel="0" collapsed="false">
      <c r="A655" s="0" t="s">
        <v>133</v>
      </c>
      <c r="B655" s="0" t="s">
        <v>3868</v>
      </c>
      <c r="I655" s="0" t="s">
        <v>1066</v>
      </c>
      <c r="N655" s="0" t="str">
        <f aca="false">"1748"</f>
        <v>1748</v>
      </c>
      <c r="Q655" s="0" t="s">
        <v>1024</v>
      </c>
      <c r="R655" s="0" t="s">
        <v>145</v>
      </c>
      <c r="V655" s="1" t="s">
        <v>3869</v>
      </c>
      <c r="Y655" s="0" t="s">
        <v>3867</v>
      </c>
      <c r="Z655" s="0" t="s">
        <v>3845</v>
      </c>
      <c r="AB655" s="0" t="s">
        <v>181</v>
      </c>
    </row>
    <row r="656" customFormat="false" ht="54.35" hidden="false" customHeight="false" outlineLevel="0" collapsed="false">
      <c r="A656" s="0" t="s">
        <v>3870</v>
      </c>
      <c r="B656" s="0" t="s">
        <v>3871</v>
      </c>
      <c r="I656" s="0" t="s">
        <v>3198</v>
      </c>
      <c r="M656" s="0" t="s">
        <v>3872</v>
      </c>
      <c r="N656" s="0" t="str">
        <f aca="false">"1794"</f>
        <v>1794</v>
      </c>
      <c r="Q656" s="0" t="s">
        <v>3873</v>
      </c>
      <c r="R656" s="0" t="s">
        <v>1133</v>
      </c>
      <c r="S656" s="0" t="s">
        <v>3874</v>
      </c>
      <c r="V656" s="1" t="s">
        <v>3875</v>
      </c>
      <c r="W656" s="0" t="s">
        <v>3876</v>
      </c>
      <c r="BT656" s="0" t="s">
        <v>3877</v>
      </c>
    </row>
    <row r="657" customFormat="false" ht="54.35" hidden="false" customHeight="false" outlineLevel="0" collapsed="false">
      <c r="A657" s="0" t="s">
        <v>3870</v>
      </c>
      <c r="B657" s="0" t="s">
        <v>3878</v>
      </c>
      <c r="I657" s="0" t="s">
        <v>3198</v>
      </c>
      <c r="M657" s="0" t="s">
        <v>3879</v>
      </c>
      <c r="N657" s="0" t="str">
        <f aca="false">"1795"</f>
        <v>1795</v>
      </c>
      <c r="Q657" s="0" t="s">
        <v>3880</v>
      </c>
      <c r="R657" s="0" t="s">
        <v>1133</v>
      </c>
      <c r="S657" s="0" t="s">
        <v>3881</v>
      </c>
      <c r="V657" s="1" t="s">
        <v>3882</v>
      </c>
      <c r="Y657" s="0" t="s">
        <v>3883</v>
      </c>
      <c r="AA657" s="0" t="s">
        <v>3884</v>
      </c>
      <c r="BT657" s="0" t="s">
        <v>3885</v>
      </c>
    </row>
    <row r="658" customFormat="false" ht="86.25" hidden="false" customHeight="false" outlineLevel="0" collapsed="false">
      <c r="A658" s="0" t="s">
        <v>82</v>
      </c>
      <c r="B658" s="0" t="s">
        <v>3886</v>
      </c>
      <c r="I658" s="0" t="s">
        <v>577</v>
      </c>
      <c r="N658" s="0" t="str">
        <f aca="false">"17.05.1763"</f>
        <v>17.05.1763</v>
      </c>
      <c r="P658" s="0" t="s">
        <v>3063</v>
      </c>
      <c r="Q658" s="0" t="s">
        <v>3887</v>
      </c>
      <c r="R658" s="0" t="s">
        <v>85</v>
      </c>
      <c r="S658" s="0" t="s">
        <v>3888</v>
      </c>
      <c r="U658" s="0" t="s">
        <v>120</v>
      </c>
      <c r="V658" s="1" t="s">
        <v>3889</v>
      </c>
      <c r="Y658" s="0" t="s">
        <v>2147</v>
      </c>
      <c r="AS658" s="0" t="s">
        <v>3890</v>
      </c>
      <c r="AT658" s="1" t="s">
        <v>3891</v>
      </c>
      <c r="AU658" s="1" t="s">
        <v>3892</v>
      </c>
      <c r="BF658" s="0" t="s">
        <v>577</v>
      </c>
      <c r="BH658" s="0" t="s">
        <v>3893</v>
      </c>
      <c r="BL658" s="0" t="s">
        <v>2229</v>
      </c>
      <c r="BO658" s="0" t="s">
        <v>3894</v>
      </c>
      <c r="BT658" s="1" t="s">
        <v>3895</v>
      </c>
    </row>
    <row r="659" customFormat="false" ht="118.1" hidden="false" customHeight="false" outlineLevel="0" collapsed="false">
      <c r="A659" s="0" t="s">
        <v>133</v>
      </c>
      <c r="B659" s="0" t="s">
        <v>3896</v>
      </c>
      <c r="I659" s="0" t="s">
        <v>152</v>
      </c>
      <c r="N659" s="0" t="str">
        <f aca="false">"1773"</f>
        <v>1773</v>
      </c>
      <c r="Q659" s="0" t="s">
        <v>1615</v>
      </c>
      <c r="R659" s="0" t="s">
        <v>154</v>
      </c>
      <c r="S659" s="0" t="s">
        <v>3897</v>
      </c>
      <c r="V659" s="1" t="s">
        <v>3898</v>
      </c>
      <c r="W659" s="1" t="s">
        <v>3899</v>
      </c>
      <c r="Y659" s="0" t="s">
        <v>3900</v>
      </c>
      <c r="BT659" s="0" t="s">
        <v>3901</v>
      </c>
    </row>
    <row r="660" customFormat="false" ht="65" hidden="false" customHeight="false" outlineLevel="0" collapsed="false">
      <c r="A660" s="0" t="s">
        <v>82</v>
      </c>
      <c r="B660" s="0" t="s">
        <v>3902</v>
      </c>
      <c r="I660" s="0" t="s">
        <v>577</v>
      </c>
      <c r="N660" s="0" t="str">
        <f aca="false">"1736"</f>
        <v>1736</v>
      </c>
      <c r="Q660" s="0" t="s">
        <v>3887</v>
      </c>
      <c r="R660" s="0" t="s">
        <v>85</v>
      </c>
      <c r="S660" s="0" t="s">
        <v>3903</v>
      </c>
      <c r="U660" s="0" t="s">
        <v>120</v>
      </c>
      <c r="V660" s="1" t="s">
        <v>3904</v>
      </c>
      <c r="AS660" s="0" t="s">
        <v>3905</v>
      </c>
      <c r="AT660" s="1" t="s">
        <v>3906</v>
      </c>
      <c r="AU660" s="1" t="s">
        <v>3907</v>
      </c>
      <c r="AW660" s="0" t="s">
        <v>3908</v>
      </c>
      <c r="AX660" s="0" t="str">
        <f aca="false">"2"</f>
        <v>2</v>
      </c>
      <c r="AZ660" s="1" t="s">
        <v>3909</v>
      </c>
      <c r="BA660" s="1" t="s">
        <v>3910</v>
      </c>
      <c r="BF660" s="0" t="s">
        <v>577</v>
      </c>
      <c r="BG660" s="0" t="str">
        <f aca="false">"1736"</f>
        <v>1736</v>
      </c>
      <c r="BL660" s="0" t="s">
        <v>1502</v>
      </c>
      <c r="BT660" s="0" t="s">
        <v>3911</v>
      </c>
    </row>
    <row r="661" customFormat="false" ht="107.5" hidden="false" customHeight="false" outlineLevel="0" collapsed="false">
      <c r="A661" s="0" t="s">
        <v>116</v>
      </c>
      <c r="B661" s="0" t="s">
        <v>3912</v>
      </c>
      <c r="I661" s="0" t="s">
        <v>3690</v>
      </c>
      <c r="N661" s="0" t="str">
        <f aca="false">"1763"</f>
        <v>1763</v>
      </c>
      <c r="P661" s="0" t="s">
        <v>517</v>
      </c>
      <c r="Q661" s="0" t="s">
        <v>3913</v>
      </c>
      <c r="R661" s="0" t="s">
        <v>73</v>
      </c>
      <c r="S661" s="0" t="s">
        <v>3914</v>
      </c>
      <c r="U661" s="0" t="s">
        <v>120</v>
      </c>
      <c r="V661" s="1" t="s">
        <v>3915</v>
      </c>
      <c r="Y661" s="0" t="s">
        <v>3916</v>
      </c>
      <c r="AD661" s="1" t="s">
        <v>3917</v>
      </c>
      <c r="AI661" s="0" t="s">
        <v>3918</v>
      </c>
      <c r="AJ661" s="0" t="s">
        <v>3213</v>
      </c>
      <c r="AK661" s="0" t="s">
        <v>3919</v>
      </c>
      <c r="AL661" s="0" t="s">
        <v>3920</v>
      </c>
      <c r="AN661" s="0" t="str">
        <f aca="false">"27.04.1763"</f>
        <v>27.04.1763</v>
      </c>
      <c r="AP661" s="0" t="s">
        <v>3690</v>
      </c>
      <c r="AQ661" s="0" t="s">
        <v>3921</v>
      </c>
      <c r="AR661" s="0" t="s">
        <v>3922</v>
      </c>
      <c r="BL661" s="0" t="s">
        <v>442</v>
      </c>
      <c r="BR661" s="0" t="s">
        <v>3923</v>
      </c>
    </row>
    <row r="662" customFormat="false" ht="86.25" hidden="false" customHeight="false" outlineLevel="0" collapsed="false">
      <c r="B662" s="0" t="s">
        <v>3924</v>
      </c>
      <c r="D662" s="1" t="s">
        <v>1143</v>
      </c>
      <c r="G662" s="0" t="s">
        <v>3925</v>
      </c>
      <c r="I662" s="0" t="s">
        <v>3926</v>
      </c>
      <c r="N662" s="0" t="str">
        <f aca="false">"1765"</f>
        <v>1765</v>
      </c>
      <c r="Q662" s="1" t="s">
        <v>3927</v>
      </c>
      <c r="R662" s="1" t="s">
        <v>3928</v>
      </c>
      <c r="S662" s="0" t="s">
        <v>3929</v>
      </c>
      <c r="U662" s="0" t="s">
        <v>75</v>
      </c>
      <c r="V662" s="1" t="s">
        <v>3930</v>
      </c>
      <c r="W662" s="0" t="s">
        <v>148</v>
      </c>
      <c r="Y662" s="0" t="s">
        <v>421</v>
      </c>
      <c r="AA662" s="1" t="s">
        <v>3931</v>
      </c>
      <c r="AE662" s="0" t="s">
        <v>3932</v>
      </c>
      <c r="AS662" s="0" t="str">
        <f aca="false">"3"</f>
        <v>3</v>
      </c>
      <c r="BL662" s="0" t="s">
        <v>1487</v>
      </c>
      <c r="BT662" s="1" t="s">
        <v>3933</v>
      </c>
    </row>
    <row r="663" customFormat="false" ht="43.75" hidden="false" customHeight="false" outlineLevel="0" collapsed="false">
      <c r="A663" s="0" t="s">
        <v>82</v>
      </c>
      <c r="B663" s="0" t="s">
        <v>3934</v>
      </c>
      <c r="J663" s="0" t="s">
        <v>3935</v>
      </c>
      <c r="N663" s="0" t="str">
        <f aca="false">"1721"</f>
        <v>1721</v>
      </c>
      <c r="P663" s="0" t="s">
        <v>3936</v>
      </c>
      <c r="Q663" s="0" t="s">
        <v>3887</v>
      </c>
      <c r="R663" s="0" t="s">
        <v>85</v>
      </c>
      <c r="S663" s="0" t="s">
        <v>3937</v>
      </c>
      <c r="Y663" s="0" t="s">
        <v>1749</v>
      </c>
      <c r="AA663" s="1" t="s">
        <v>3938</v>
      </c>
      <c r="AZ663" s="1" t="s">
        <v>3939</v>
      </c>
      <c r="BB663" s="1" t="s">
        <v>784</v>
      </c>
      <c r="BF663" s="0" t="s">
        <v>577</v>
      </c>
      <c r="BG663" s="0" t="str">
        <f aca="false">"1721"</f>
        <v>1721</v>
      </c>
      <c r="BH663" s="0" t="s">
        <v>3940</v>
      </c>
      <c r="BL663" s="0" t="s">
        <v>1502</v>
      </c>
      <c r="BO663" s="0" t="s">
        <v>3941</v>
      </c>
      <c r="BT663" s="1" t="s">
        <v>3942</v>
      </c>
    </row>
    <row r="664" customFormat="false" ht="43.75" hidden="false" customHeight="false" outlineLevel="0" collapsed="false">
      <c r="A664" s="0" t="s">
        <v>116</v>
      </c>
      <c r="B664" s="0" t="s">
        <v>3934</v>
      </c>
      <c r="J664" s="0" t="s">
        <v>3935</v>
      </c>
      <c r="N664" s="0" t="str">
        <f aca="false">"10.09.1721"</f>
        <v>10.09.1721</v>
      </c>
      <c r="Q664" s="0" t="s">
        <v>3887</v>
      </c>
      <c r="R664" s="1" t="s">
        <v>3943</v>
      </c>
      <c r="S664" s="0" t="s">
        <v>3937</v>
      </c>
      <c r="U664" s="0" t="s">
        <v>120</v>
      </c>
      <c r="Y664" s="0" t="s">
        <v>1749</v>
      </c>
      <c r="AA664" s="1" t="s">
        <v>3938</v>
      </c>
      <c r="BF664" s="0" t="s">
        <v>577</v>
      </c>
      <c r="BG664" s="0" t="s">
        <v>3944</v>
      </c>
      <c r="BT664" s="1" t="s">
        <v>3942</v>
      </c>
    </row>
    <row r="665" customFormat="false" ht="139.35" hidden="false" customHeight="false" outlineLevel="0" collapsed="false">
      <c r="B665" s="0" t="s">
        <v>3945</v>
      </c>
      <c r="C665" s="0" t="s">
        <v>3946</v>
      </c>
      <c r="H665" s="0" t="str">
        <f aca="false">"25.07.1710"</f>
        <v>25.07.1710</v>
      </c>
      <c r="I665" s="0" t="s">
        <v>79</v>
      </c>
      <c r="N665" s="0" t="str">
        <f aca="false">"1710"</f>
        <v>1710</v>
      </c>
      <c r="Q665" s="0" t="s">
        <v>3947</v>
      </c>
      <c r="R665" s="1" t="s">
        <v>258</v>
      </c>
      <c r="S665" s="0" t="s">
        <v>3948</v>
      </c>
      <c r="U665" s="0" t="s">
        <v>75</v>
      </c>
      <c r="V665" s="1" t="s">
        <v>3949</v>
      </c>
      <c r="X665" s="0" t="s">
        <v>1540</v>
      </c>
      <c r="Y665" s="0" t="s">
        <v>241</v>
      </c>
      <c r="AA665" s="1" t="s">
        <v>3950</v>
      </c>
      <c r="AS665" s="0" t="str">
        <f aca="false">"2"</f>
        <v>2</v>
      </c>
      <c r="BA665" s="1" t="s">
        <v>3951</v>
      </c>
      <c r="BL665" s="0" t="s">
        <v>1487</v>
      </c>
    </row>
    <row r="666" customFormat="false" ht="75.6" hidden="false" customHeight="false" outlineLevel="0" collapsed="false">
      <c r="A666" s="0" t="s">
        <v>116</v>
      </c>
      <c r="B666" s="0" t="s">
        <v>3952</v>
      </c>
      <c r="C666" s="0" t="s">
        <v>3648</v>
      </c>
      <c r="D666" s="0" t="s">
        <v>3953</v>
      </c>
      <c r="E666" s="0" t="s">
        <v>3954</v>
      </c>
      <c r="F666" s="0" t="s">
        <v>710</v>
      </c>
      <c r="I666" s="0" t="s">
        <v>3955</v>
      </c>
      <c r="N666" s="0" t="str">
        <f aca="false">"21.03.1763"</f>
        <v>21.03.1763</v>
      </c>
      <c r="P666" s="0" t="s">
        <v>3063</v>
      </c>
      <c r="Q666" s="0" t="s">
        <v>3956</v>
      </c>
      <c r="R666" s="0" t="s">
        <v>73</v>
      </c>
      <c r="S666" s="0" t="s">
        <v>3649</v>
      </c>
      <c r="U666" s="0" t="s">
        <v>120</v>
      </c>
      <c r="V666" s="1" t="s">
        <v>3957</v>
      </c>
      <c r="Y666" s="0" t="s">
        <v>3651</v>
      </c>
      <c r="AD666" s="1" t="s">
        <v>3958</v>
      </c>
      <c r="AF666" s="0" t="s">
        <v>3959</v>
      </c>
      <c r="AG666" s="0" t="s">
        <v>3819</v>
      </c>
      <c r="AH666" s="0" t="s">
        <v>3960</v>
      </c>
      <c r="AL666" s="0" t="s">
        <v>3961</v>
      </c>
      <c r="AN666" s="0" t="str">
        <f aca="false">"13.02.1763"</f>
        <v>13.02.1763</v>
      </c>
      <c r="AO666" s="0" t="s">
        <v>703</v>
      </c>
      <c r="AP666" s="0" t="s">
        <v>3647</v>
      </c>
      <c r="AQ666" s="0" t="s">
        <v>643</v>
      </c>
      <c r="AR666" s="0" t="s">
        <v>3962</v>
      </c>
      <c r="BL666" s="0" t="s">
        <v>442</v>
      </c>
      <c r="BO666" s="0" t="s">
        <v>3963</v>
      </c>
      <c r="BT666" s="1" t="s">
        <v>3654</v>
      </c>
    </row>
    <row r="667" customFormat="false" ht="75.6" hidden="false" customHeight="false" outlineLevel="0" collapsed="false">
      <c r="A667" s="0" t="s">
        <v>116</v>
      </c>
      <c r="B667" s="0" t="s">
        <v>3964</v>
      </c>
      <c r="I667" s="0" t="s">
        <v>3647</v>
      </c>
      <c r="N667" s="0" t="str">
        <f aca="false">"1763"</f>
        <v>1763</v>
      </c>
      <c r="P667" s="0" t="s">
        <v>3063</v>
      </c>
      <c r="Q667" s="0" t="s">
        <v>3956</v>
      </c>
      <c r="R667" s="0" t="s">
        <v>73</v>
      </c>
      <c r="S667" s="0" t="s">
        <v>3649</v>
      </c>
      <c r="U667" s="0" t="s">
        <v>120</v>
      </c>
      <c r="V667" s="1" t="s">
        <v>3965</v>
      </c>
      <c r="Y667" s="0" t="s">
        <v>3651</v>
      </c>
      <c r="AA667" s="1" t="s">
        <v>3966</v>
      </c>
      <c r="AD667" s="0" t="s">
        <v>3967</v>
      </c>
      <c r="AF667" s="0" t="s">
        <v>3968</v>
      </c>
      <c r="AG667" s="0" t="s">
        <v>3819</v>
      </c>
      <c r="AH667" s="0" t="s">
        <v>3969</v>
      </c>
      <c r="AI667" s="0" t="s">
        <v>3970</v>
      </c>
      <c r="AJ667" s="0" t="s">
        <v>3819</v>
      </c>
      <c r="AK667" s="0" t="s">
        <v>3971</v>
      </c>
      <c r="AL667" s="0" t="s">
        <v>3972</v>
      </c>
      <c r="AN667" s="0" t="str">
        <f aca="false">"21.03.1763"</f>
        <v>21.03.1763</v>
      </c>
      <c r="AP667" s="0" t="s">
        <v>3647</v>
      </c>
      <c r="AQ667" s="0" t="s">
        <v>643</v>
      </c>
      <c r="AR667" s="0" t="s">
        <v>3962</v>
      </c>
      <c r="BL667" s="0" t="s">
        <v>442</v>
      </c>
      <c r="BR667" s="0" t="s">
        <v>3973</v>
      </c>
      <c r="BT667" s="1" t="s">
        <v>3654</v>
      </c>
    </row>
    <row r="668" customFormat="false" ht="54.35" hidden="false" customHeight="false" outlineLevel="0" collapsed="false">
      <c r="A668" s="0" t="s">
        <v>133</v>
      </c>
      <c r="B668" s="0" t="s">
        <v>3974</v>
      </c>
      <c r="I668" s="0" t="s">
        <v>135</v>
      </c>
      <c r="N668" s="0" t="str">
        <f aca="false">"1765"</f>
        <v>1765</v>
      </c>
      <c r="Q668" s="1" t="s">
        <v>3975</v>
      </c>
      <c r="R668" s="1" t="s">
        <v>3976</v>
      </c>
      <c r="S668" s="0" t="s">
        <v>3977</v>
      </c>
      <c r="V668" s="1" t="s">
        <v>3978</v>
      </c>
      <c r="Z668" s="0" t="s">
        <v>135</v>
      </c>
      <c r="BT668" s="1" t="s">
        <v>3979</v>
      </c>
    </row>
    <row r="669" customFormat="false" ht="65" hidden="false" customHeight="false" outlineLevel="0" collapsed="false">
      <c r="A669" s="0" t="s">
        <v>133</v>
      </c>
      <c r="B669" s="0" t="s">
        <v>3980</v>
      </c>
      <c r="I669" s="0" t="s">
        <v>135</v>
      </c>
      <c r="N669" s="0" t="str">
        <f aca="false">"1765"</f>
        <v>1765</v>
      </c>
      <c r="Q669" s="1" t="s">
        <v>3981</v>
      </c>
      <c r="R669" s="1" t="s">
        <v>3982</v>
      </c>
      <c r="S669" s="0" t="s">
        <v>3977</v>
      </c>
      <c r="V669" s="1" t="s">
        <v>3983</v>
      </c>
      <c r="Z669" s="1" t="s">
        <v>3984</v>
      </c>
      <c r="AB669" s="0" t="s">
        <v>148</v>
      </c>
      <c r="BT669" s="1" t="s">
        <v>3979</v>
      </c>
    </row>
    <row r="670" customFormat="false" ht="139.35" hidden="false" customHeight="false" outlineLevel="0" collapsed="false">
      <c r="B670" s="0" t="s">
        <v>3985</v>
      </c>
      <c r="D670" s="1" t="s">
        <v>3986</v>
      </c>
      <c r="F670" s="0" t="s">
        <v>1671</v>
      </c>
      <c r="I670" s="0" t="s">
        <v>2455</v>
      </c>
      <c r="N670" s="0" t="str">
        <f aca="false">"24.12.1647"</f>
        <v>24.12.1647</v>
      </c>
      <c r="P670" s="0" t="s">
        <v>3987</v>
      </c>
      <c r="Q670" s="1" t="s">
        <v>3988</v>
      </c>
      <c r="R670" s="0" t="s">
        <v>73</v>
      </c>
      <c r="S670" s="0" t="s">
        <v>3989</v>
      </c>
      <c r="U670" s="0" t="s">
        <v>3079</v>
      </c>
      <c r="V670" s="1" t="s">
        <v>3990</v>
      </c>
      <c r="Y670" s="0" t="s">
        <v>174</v>
      </c>
      <c r="AD670" s="1" t="s">
        <v>3991</v>
      </c>
      <c r="AL670" s="0" t="s">
        <v>3992</v>
      </c>
      <c r="AN670" s="0" t="str">
        <f aca="false">"24.12.1647"</f>
        <v>24.12.1647</v>
      </c>
      <c r="AO670" s="0" t="s">
        <v>2909</v>
      </c>
      <c r="AP670" s="0" t="s">
        <v>2455</v>
      </c>
      <c r="AQ670" s="0" t="s">
        <v>2463</v>
      </c>
      <c r="AR670" s="0" t="s">
        <v>2464</v>
      </c>
      <c r="BL670" s="0" t="s">
        <v>442</v>
      </c>
      <c r="BR670" s="0" t="s">
        <v>3993</v>
      </c>
      <c r="BT670" s="0" t="s">
        <v>3994</v>
      </c>
    </row>
    <row r="671" customFormat="false" ht="43.75" hidden="false" customHeight="false" outlineLevel="0" collapsed="false">
      <c r="A671" s="0" t="s">
        <v>116</v>
      </c>
      <c r="B671" s="0" t="s">
        <v>3995</v>
      </c>
      <c r="M671" s="0" t="s">
        <v>3996</v>
      </c>
      <c r="R671" s="0" t="s">
        <v>73</v>
      </c>
      <c r="S671" s="0" t="s">
        <v>2885</v>
      </c>
      <c r="U671" s="0" t="s">
        <v>120</v>
      </c>
      <c r="V671" s="1" t="s">
        <v>3997</v>
      </c>
      <c r="Y671" s="0" t="s">
        <v>174</v>
      </c>
      <c r="AA671" s="1" t="s">
        <v>3998</v>
      </c>
      <c r="BL671" s="0" t="s">
        <v>122</v>
      </c>
      <c r="BS671" s="0" t="s">
        <v>3999</v>
      </c>
    </row>
    <row r="672" customFormat="false" ht="33.1" hidden="false" customHeight="false" outlineLevel="0" collapsed="false">
      <c r="A672" s="0" t="s">
        <v>116</v>
      </c>
      <c r="B672" s="0" t="s">
        <v>4000</v>
      </c>
      <c r="I672" s="0" t="s">
        <v>1278</v>
      </c>
      <c r="N672" s="0" t="str">
        <f aca="false">"1763"</f>
        <v>1763</v>
      </c>
      <c r="Q672" s="0" t="s">
        <v>4001</v>
      </c>
      <c r="R672" s="0" t="s">
        <v>4002</v>
      </c>
      <c r="S672" s="0" t="s">
        <v>4003</v>
      </c>
      <c r="T672" s="0" t="s">
        <v>122</v>
      </c>
      <c r="U672" s="0" t="s">
        <v>120</v>
      </c>
      <c r="V672" s="0" t="s">
        <v>4004</v>
      </c>
      <c r="W672" s="1" t="s">
        <v>1462</v>
      </c>
      <c r="Y672" s="0" t="s">
        <v>421</v>
      </c>
      <c r="BL672" s="0" t="s">
        <v>233</v>
      </c>
      <c r="BT672" s="0" t="s">
        <v>4005</v>
      </c>
    </row>
    <row r="673" customFormat="false" ht="12.8" hidden="false" customHeight="false" outlineLevel="0" collapsed="false">
      <c r="A673" s="0" t="s">
        <v>116</v>
      </c>
      <c r="B673" s="0" t="s">
        <v>4006</v>
      </c>
      <c r="N673" s="0" t="str">
        <f aca="false">"1763"</f>
        <v>1763</v>
      </c>
      <c r="Q673" s="0" t="s">
        <v>1603</v>
      </c>
      <c r="R673" s="0" t="s">
        <v>4007</v>
      </c>
      <c r="S673" s="0" t="s">
        <v>4008</v>
      </c>
      <c r="T673" s="0" t="s">
        <v>122</v>
      </c>
      <c r="U673" s="0" t="s">
        <v>120</v>
      </c>
      <c r="W673" s="0" t="s">
        <v>817</v>
      </c>
      <c r="Y673" s="0" t="s">
        <v>1607</v>
      </c>
      <c r="AD673" s="0" t="s">
        <v>4009</v>
      </c>
      <c r="BL673" s="0" t="s">
        <v>233</v>
      </c>
      <c r="BP673" s="0" t="s">
        <v>4010</v>
      </c>
      <c r="BT673" s="0" t="s">
        <v>4011</v>
      </c>
    </row>
    <row r="674" customFormat="false" ht="22.5" hidden="false" customHeight="false" outlineLevel="0" collapsed="false">
      <c r="A674" s="0" t="s">
        <v>116</v>
      </c>
      <c r="B674" s="0" t="s">
        <v>4012</v>
      </c>
      <c r="N674" s="0" t="str">
        <f aca="false">"1763"</f>
        <v>1763</v>
      </c>
      <c r="S674" s="0" t="s">
        <v>4013</v>
      </c>
      <c r="U674" s="0" t="s">
        <v>120</v>
      </c>
      <c r="V674" s="0" t="s">
        <v>4014</v>
      </c>
      <c r="Y674" s="0" t="s">
        <v>421</v>
      </c>
      <c r="AA674" s="1" t="s">
        <v>2175</v>
      </c>
      <c r="BL674" s="0" t="s">
        <v>122</v>
      </c>
      <c r="BT674" s="0" t="s">
        <v>4015</v>
      </c>
    </row>
    <row r="675" customFormat="false" ht="22.5" hidden="false" customHeight="false" outlineLevel="0" collapsed="false">
      <c r="A675" s="0" t="s">
        <v>116</v>
      </c>
      <c r="B675" s="0" t="s">
        <v>4016</v>
      </c>
      <c r="C675" s="0" t="s">
        <v>4017</v>
      </c>
      <c r="I675" s="0" t="s">
        <v>377</v>
      </c>
      <c r="N675" s="0" t="str">
        <f aca="false">"1718"</f>
        <v>1718</v>
      </c>
      <c r="Q675" s="0" t="s">
        <v>4017</v>
      </c>
      <c r="R675" s="0" t="s">
        <v>73</v>
      </c>
      <c r="S675" s="0" t="s">
        <v>4018</v>
      </c>
      <c r="T675" s="0" t="s">
        <v>1585</v>
      </c>
      <c r="U675" s="0" t="s">
        <v>120</v>
      </c>
      <c r="V675" s="1" t="s">
        <v>4019</v>
      </c>
      <c r="Y675" s="0" t="s">
        <v>3303</v>
      </c>
      <c r="BL675" s="0" t="s">
        <v>122</v>
      </c>
    </row>
    <row r="676" customFormat="false" ht="86.25" hidden="false" customHeight="false" outlineLevel="0" collapsed="false">
      <c r="A676" s="0" t="s">
        <v>116</v>
      </c>
      <c r="B676" s="0" t="s">
        <v>4020</v>
      </c>
      <c r="I676" s="0" t="s">
        <v>3739</v>
      </c>
      <c r="N676" s="0" t="str">
        <f aca="false">"1718"</f>
        <v>1718</v>
      </c>
      <c r="Q676" s="0" t="s">
        <v>4021</v>
      </c>
      <c r="R676" s="0" t="s">
        <v>73</v>
      </c>
      <c r="S676" s="0" t="s">
        <v>4022</v>
      </c>
      <c r="U676" s="0" t="s">
        <v>120</v>
      </c>
      <c r="V676" s="1" t="s">
        <v>4023</v>
      </c>
      <c r="W676" s="1" t="s">
        <v>4024</v>
      </c>
      <c r="Y676" s="0" t="s">
        <v>1432</v>
      </c>
      <c r="AA676" s="1" t="s">
        <v>4025</v>
      </c>
      <c r="AE676" s="1" t="s">
        <v>4026</v>
      </c>
      <c r="BL676" s="0" t="s">
        <v>115</v>
      </c>
      <c r="BP676" s="0" t="s">
        <v>4027</v>
      </c>
      <c r="BT676" s="0" t="s">
        <v>4028</v>
      </c>
    </row>
    <row r="677" customFormat="false" ht="22.5" hidden="false" customHeight="false" outlineLevel="0" collapsed="false">
      <c r="A677" s="0" t="s">
        <v>133</v>
      </c>
      <c r="B677" s="0" t="s">
        <v>4029</v>
      </c>
      <c r="I677" s="0" t="s">
        <v>4030</v>
      </c>
      <c r="N677" s="0" t="str">
        <f aca="false">"1650"</f>
        <v>1650</v>
      </c>
      <c r="P677" s="0" t="s">
        <v>3063</v>
      </c>
      <c r="S677" s="0" t="s">
        <v>4031</v>
      </c>
      <c r="V677" s="1" t="s">
        <v>4032</v>
      </c>
      <c r="Z677" s="0" t="s">
        <v>4030</v>
      </c>
      <c r="BT677" s="1" t="s">
        <v>4033</v>
      </c>
    </row>
    <row r="678" customFormat="false" ht="22.5" hidden="false" customHeight="false" outlineLevel="0" collapsed="false">
      <c r="A678" s="0" t="s">
        <v>133</v>
      </c>
      <c r="B678" s="0" t="s">
        <v>4034</v>
      </c>
      <c r="I678" s="0" t="s">
        <v>4030</v>
      </c>
      <c r="N678" s="0" t="str">
        <f aca="false">"1650"</f>
        <v>1650</v>
      </c>
      <c r="P678" s="0" t="s">
        <v>3063</v>
      </c>
      <c r="S678" s="0" t="s">
        <v>4031</v>
      </c>
      <c r="V678" s="1" t="s">
        <v>4035</v>
      </c>
      <c r="BT678" s="1" t="s">
        <v>4033</v>
      </c>
    </row>
    <row r="679" customFormat="false" ht="65" hidden="false" customHeight="false" outlineLevel="0" collapsed="false">
      <c r="A679" s="0" t="s">
        <v>116</v>
      </c>
      <c r="B679" s="0" t="s">
        <v>4036</v>
      </c>
      <c r="N679" s="0" t="str">
        <f aca="false">"1632"</f>
        <v>1632</v>
      </c>
      <c r="S679" s="0" t="s">
        <v>4037</v>
      </c>
      <c r="T679" s="0" t="s">
        <v>4038</v>
      </c>
      <c r="U679" s="0" t="s">
        <v>87</v>
      </c>
      <c r="V679" s="1" t="s">
        <v>4039</v>
      </c>
      <c r="W679" s="1" t="s">
        <v>4040</v>
      </c>
      <c r="Y679" s="0" t="s">
        <v>714</v>
      </c>
      <c r="BL679" s="0" t="s">
        <v>122</v>
      </c>
      <c r="BP679" s="0" t="s">
        <v>4041</v>
      </c>
      <c r="BS679" s="0" t="s">
        <v>4042</v>
      </c>
      <c r="BT679" s="0" t="s">
        <v>4043</v>
      </c>
    </row>
    <row r="680" customFormat="false" ht="128.75" hidden="false" customHeight="false" outlineLevel="0" collapsed="false">
      <c r="A680" s="0" t="s">
        <v>133</v>
      </c>
      <c r="B680" s="0" t="s">
        <v>4044</v>
      </c>
      <c r="I680" s="0" t="s">
        <v>1278</v>
      </c>
      <c r="N680" s="0" t="str">
        <f aca="false">"1801"</f>
        <v>1801</v>
      </c>
      <c r="Q680" s="0" t="s">
        <v>4045</v>
      </c>
      <c r="R680" s="0" t="s">
        <v>137</v>
      </c>
      <c r="S680" s="0" t="s">
        <v>4046</v>
      </c>
      <c r="V680" s="1" t="s">
        <v>4047</v>
      </c>
      <c r="Y680" s="0" t="s">
        <v>4048</v>
      </c>
      <c r="BT680" s="0" t="s">
        <v>4049</v>
      </c>
    </row>
    <row r="681" customFormat="false" ht="75.6" hidden="false" customHeight="false" outlineLevel="0" collapsed="false">
      <c r="A681" s="0" t="s">
        <v>116</v>
      </c>
      <c r="B681" s="0" t="s">
        <v>4050</v>
      </c>
      <c r="D681" s="1" t="s">
        <v>784</v>
      </c>
      <c r="I681" s="0" t="s">
        <v>3586</v>
      </c>
      <c r="N681" s="0" t="str">
        <f aca="false">"1665"</f>
        <v>1665</v>
      </c>
      <c r="Q681" s="0" t="s">
        <v>4051</v>
      </c>
      <c r="R681" s="0" t="s">
        <v>73</v>
      </c>
      <c r="S681" s="0" t="s">
        <v>4052</v>
      </c>
      <c r="U681" s="0" t="s">
        <v>87</v>
      </c>
      <c r="V681" s="1" t="s">
        <v>4053</v>
      </c>
      <c r="W681" s="1" t="s">
        <v>4054</v>
      </c>
      <c r="AA681" s="0" t="s">
        <v>364</v>
      </c>
      <c r="AE681" s="0" t="s">
        <v>1404</v>
      </c>
      <c r="BP681" s="0" t="s">
        <v>4055</v>
      </c>
      <c r="BS681" s="0" t="s">
        <v>4056</v>
      </c>
      <c r="BT681" s="0" t="s">
        <v>4057</v>
      </c>
    </row>
    <row r="682" customFormat="false" ht="33.1" hidden="false" customHeight="false" outlineLevel="0" collapsed="false">
      <c r="A682" s="0" t="s">
        <v>116</v>
      </c>
      <c r="B682" s="0" t="s">
        <v>4058</v>
      </c>
      <c r="I682" s="0" t="s">
        <v>400</v>
      </c>
      <c r="N682" s="0" t="str">
        <f aca="false">"11.1660"</f>
        <v>11.1660</v>
      </c>
      <c r="Q682" s="0" t="s">
        <v>4059</v>
      </c>
      <c r="R682" s="0" t="s">
        <v>73</v>
      </c>
      <c r="S682" s="0" t="s">
        <v>4060</v>
      </c>
      <c r="U682" s="0" t="s">
        <v>87</v>
      </c>
      <c r="V682" s="1" t="s">
        <v>4061</v>
      </c>
      <c r="AE682" s="0" t="s">
        <v>4062</v>
      </c>
      <c r="BL682" s="0" t="s">
        <v>122</v>
      </c>
      <c r="BP682" s="0" t="s">
        <v>4063</v>
      </c>
      <c r="BT682" s="0" t="s">
        <v>4064</v>
      </c>
    </row>
    <row r="683" customFormat="false" ht="139.35" hidden="false" customHeight="false" outlineLevel="0" collapsed="false">
      <c r="B683" s="0" t="s">
        <v>4065</v>
      </c>
      <c r="I683" s="0" t="s">
        <v>253</v>
      </c>
      <c r="N683" s="0" t="str">
        <f aca="false">"1764"</f>
        <v>1764</v>
      </c>
      <c r="Q683" s="1" t="s">
        <v>4066</v>
      </c>
      <c r="R683" s="1" t="s">
        <v>258</v>
      </c>
      <c r="S683" s="0" t="s">
        <v>4067</v>
      </c>
      <c r="U683" s="0" t="s">
        <v>75</v>
      </c>
      <c r="V683" s="1" t="s">
        <v>4068</v>
      </c>
      <c r="Y683" s="0" t="s">
        <v>421</v>
      </c>
      <c r="AA683" s="1" t="s">
        <v>4069</v>
      </c>
      <c r="AE683" s="0" t="s">
        <v>4070</v>
      </c>
      <c r="AS683" s="0" t="s">
        <v>4071</v>
      </c>
      <c r="AT683" s="0" t="s">
        <v>4072</v>
      </c>
      <c r="BA683" s="1" t="s">
        <v>4073</v>
      </c>
      <c r="BF683" s="0" t="s">
        <v>253</v>
      </c>
      <c r="BG683" s="0" t="str">
        <f aca="false">"24.04.1764"</f>
        <v>24.04.1764</v>
      </c>
      <c r="BH683" s="0" t="s">
        <v>4074</v>
      </c>
    </row>
    <row r="684" customFormat="false" ht="86.25" hidden="false" customHeight="false" outlineLevel="0" collapsed="false">
      <c r="A684" s="0" t="s">
        <v>116</v>
      </c>
      <c r="B684" s="0" t="s">
        <v>4075</v>
      </c>
      <c r="C684" s="0" t="s">
        <v>4076</v>
      </c>
      <c r="I684" s="0" t="s">
        <v>400</v>
      </c>
      <c r="N684" s="0" t="str">
        <f aca="false">"1650"</f>
        <v>1650</v>
      </c>
      <c r="Q684" s="0" t="s">
        <v>4076</v>
      </c>
      <c r="R684" s="0" t="s">
        <v>73</v>
      </c>
      <c r="S684" s="0" t="s">
        <v>4077</v>
      </c>
      <c r="T684" s="0" t="s">
        <v>4078</v>
      </c>
      <c r="U684" s="0" t="s">
        <v>87</v>
      </c>
      <c r="V684" s="1" t="s">
        <v>4079</v>
      </c>
      <c r="W684" s="1" t="s">
        <v>4080</v>
      </c>
      <c r="Y684" s="0" t="s">
        <v>1636</v>
      </c>
      <c r="AA684" s="0" t="s">
        <v>364</v>
      </c>
      <c r="AD684" s="0" t="s">
        <v>4081</v>
      </c>
      <c r="BL684" s="0" t="s">
        <v>122</v>
      </c>
      <c r="BP684" s="0" t="s">
        <v>4082</v>
      </c>
      <c r="BS684" s="0" t="s">
        <v>4083</v>
      </c>
      <c r="BT684" s="0" t="s">
        <v>4084</v>
      </c>
    </row>
    <row r="685" customFormat="false" ht="436.25" hidden="false" customHeight="false" outlineLevel="0" collapsed="false">
      <c r="A685" s="0" t="s">
        <v>116</v>
      </c>
      <c r="B685" s="0" t="s">
        <v>4085</v>
      </c>
      <c r="C685" s="0" t="s">
        <v>4086</v>
      </c>
      <c r="D685" s="0" t="s">
        <v>778</v>
      </c>
      <c r="I685" s="0" t="s">
        <v>4087</v>
      </c>
      <c r="N685" s="0" t="str">
        <f aca="false">"1649"</f>
        <v>1649</v>
      </c>
      <c r="Q685" s="0" t="s">
        <v>4086</v>
      </c>
      <c r="R685" s="0" t="s">
        <v>73</v>
      </c>
      <c r="S685" s="0" t="s">
        <v>4088</v>
      </c>
      <c r="U685" s="0" t="s">
        <v>87</v>
      </c>
      <c r="V685" s="1" t="s">
        <v>4089</v>
      </c>
      <c r="W685" s="1" t="s">
        <v>4090</v>
      </c>
      <c r="Y685" s="0" t="s">
        <v>174</v>
      </c>
      <c r="AA685" s="1" t="s">
        <v>4091</v>
      </c>
      <c r="BL685" s="0" t="s">
        <v>122</v>
      </c>
      <c r="BP685" s="0" t="s">
        <v>4092</v>
      </c>
      <c r="BS685" s="0" t="s">
        <v>4093</v>
      </c>
      <c r="BT685" s="0" t="s">
        <v>4094</v>
      </c>
    </row>
    <row r="686" customFormat="false" ht="139.35" hidden="false" customHeight="false" outlineLevel="0" collapsed="false">
      <c r="A686" s="0" t="s">
        <v>82</v>
      </c>
      <c r="B686" s="0" t="s">
        <v>4095</v>
      </c>
      <c r="I686" s="0" t="s">
        <v>253</v>
      </c>
      <c r="N686" s="0" t="str">
        <f aca="false">"1764"</f>
        <v>1764</v>
      </c>
      <c r="Q686" s="1" t="s">
        <v>4096</v>
      </c>
      <c r="R686" s="1" t="s">
        <v>4097</v>
      </c>
      <c r="S686" s="0" t="s">
        <v>4098</v>
      </c>
      <c r="U686" s="0" t="s">
        <v>75</v>
      </c>
      <c r="V686" s="1" t="s">
        <v>4068</v>
      </c>
      <c r="Y686" s="0" t="s">
        <v>421</v>
      </c>
      <c r="AA686" s="1" t="s">
        <v>4069</v>
      </c>
      <c r="AE686" s="0" t="s">
        <v>4070</v>
      </c>
      <c r="AS686" s="0" t="s">
        <v>4071</v>
      </c>
      <c r="AT686" s="0" t="s">
        <v>4072</v>
      </c>
      <c r="AZ686" s="1" t="s">
        <v>4099</v>
      </c>
      <c r="BA686" s="1" t="s">
        <v>4073</v>
      </c>
      <c r="BF686" s="0" t="s">
        <v>253</v>
      </c>
      <c r="BG686" s="0" t="str">
        <f aca="false">"24.04.1764"</f>
        <v>24.04.1764</v>
      </c>
      <c r="BH686" s="0" t="s">
        <v>4074</v>
      </c>
      <c r="BT686" s="1" t="s">
        <v>4100</v>
      </c>
    </row>
    <row r="687" customFormat="false" ht="139.35" hidden="false" customHeight="false" outlineLevel="0" collapsed="false">
      <c r="B687" s="0" t="s">
        <v>4101</v>
      </c>
      <c r="I687" s="0" t="s">
        <v>253</v>
      </c>
      <c r="Q687" s="1" t="s">
        <v>4066</v>
      </c>
      <c r="R687" s="1" t="s">
        <v>218</v>
      </c>
      <c r="S687" s="0" t="s">
        <v>4102</v>
      </c>
      <c r="U687" s="0" t="s">
        <v>75</v>
      </c>
      <c r="V687" s="1" t="s">
        <v>4068</v>
      </c>
      <c r="Y687" s="0" t="s">
        <v>421</v>
      </c>
      <c r="AA687" s="1" t="s">
        <v>4069</v>
      </c>
      <c r="AE687" s="0" t="s">
        <v>4070</v>
      </c>
      <c r="BF687" s="0" t="s">
        <v>253</v>
      </c>
      <c r="BG687" s="0" t="str">
        <f aca="false">"24.04.1764"</f>
        <v>24.04.1764</v>
      </c>
      <c r="BH687" s="0" t="s">
        <v>4074</v>
      </c>
      <c r="BI687" s="0" t="s">
        <v>79</v>
      </c>
      <c r="BJ687" s="0" t="str">
        <f aca="false">"1764"</f>
        <v>1764</v>
      </c>
    </row>
    <row r="688" customFormat="false" ht="86.25" hidden="false" customHeight="false" outlineLevel="0" collapsed="false">
      <c r="A688" s="0" t="s">
        <v>116</v>
      </c>
      <c r="B688" s="0" t="s">
        <v>4103</v>
      </c>
      <c r="I688" s="0" t="s">
        <v>400</v>
      </c>
      <c r="N688" s="0" t="str">
        <f aca="false">"1648"</f>
        <v>1648</v>
      </c>
      <c r="Q688" s="0" t="s">
        <v>376</v>
      </c>
      <c r="R688" s="0" t="s">
        <v>73</v>
      </c>
      <c r="S688" s="0" t="s">
        <v>4104</v>
      </c>
      <c r="U688" s="0" t="s">
        <v>87</v>
      </c>
      <c r="V688" s="1" t="s">
        <v>4105</v>
      </c>
      <c r="Y688" s="0" t="s">
        <v>174</v>
      </c>
      <c r="AA688" s="1" t="s">
        <v>4106</v>
      </c>
      <c r="AE688" s="0" t="s">
        <v>4062</v>
      </c>
      <c r="BL688" s="0" t="s">
        <v>469</v>
      </c>
      <c r="BP688" s="0" t="s">
        <v>4107</v>
      </c>
      <c r="BT688" s="0" t="s">
        <v>4108</v>
      </c>
    </row>
    <row r="689" customFormat="false" ht="75.6" hidden="false" customHeight="false" outlineLevel="0" collapsed="false">
      <c r="A689" s="0" t="s">
        <v>116</v>
      </c>
      <c r="B689" s="0" t="s">
        <v>4109</v>
      </c>
      <c r="I689" s="0" t="s">
        <v>3955</v>
      </c>
      <c r="P689" s="0" t="s">
        <v>3063</v>
      </c>
      <c r="Q689" s="0" t="s">
        <v>3648</v>
      </c>
      <c r="R689" s="0" t="s">
        <v>73</v>
      </c>
      <c r="S689" s="0" t="s">
        <v>3649</v>
      </c>
      <c r="T689" s="0" t="s">
        <v>439</v>
      </c>
      <c r="U689" s="0" t="s">
        <v>120</v>
      </c>
      <c r="V689" s="1" t="s">
        <v>4110</v>
      </c>
      <c r="Y689" s="0" t="s">
        <v>3651</v>
      </c>
      <c r="AA689" s="0" t="s">
        <v>3652</v>
      </c>
      <c r="AD689" s="1" t="s">
        <v>4111</v>
      </c>
      <c r="AL689" s="0" t="s">
        <v>4112</v>
      </c>
      <c r="AN689" s="0" t="str">
        <f aca="false">"27.3.1763"</f>
        <v>27.3.1763</v>
      </c>
      <c r="AO689" s="0" t="s">
        <v>4113</v>
      </c>
      <c r="AP689" s="0" t="s">
        <v>3647</v>
      </c>
      <c r="AQ689" s="0" t="s">
        <v>643</v>
      </c>
      <c r="BL689" s="0" t="s">
        <v>442</v>
      </c>
      <c r="BO689" s="0" t="s">
        <v>4114</v>
      </c>
      <c r="BT689" s="1" t="s">
        <v>3654</v>
      </c>
    </row>
    <row r="690" customFormat="false" ht="75.6" hidden="false" customHeight="false" outlineLevel="0" collapsed="false">
      <c r="A690" s="0" t="s">
        <v>116</v>
      </c>
      <c r="B690" s="0" t="s">
        <v>4115</v>
      </c>
      <c r="N690" s="0" t="str">
        <f aca="false">"1746"</f>
        <v>1746</v>
      </c>
      <c r="Q690" s="0" t="s">
        <v>4116</v>
      </c>
      <c r="R690" s="0" t="s">
        <v>73</v>
      </c>
      <c r="S690" s="0" t="s">
        <v>4117</v>
      </c>
      <c r="T690" s="0" t="s">
        <v>4118</v>
      </c>
      <c r="U690" s="0" t="s">
        <v>87</v>
      </c>
      <c r="V690" s="1" t="s">
        <v>4119</v>
      </c>
      <c r="Y690" s="0" t="s">
        <v>4120</v>
      </c>
      <c r="AA690" s="1" t="s">
        <v>4121</v>
      </c>
      <c r="AD690" s="0" t="s">
        <v>4122</v>
      </c>
      <c r="BL690" s="0" t="s">
        <v>122</v>
      </c>
      <c r="BP690" s="0" t="s">
        <v>4123</v>
      </c>
      <c r="BT690" s="1" t="s">
        <v>4124</v>
      </c>
    </row>
    <row r="691" customFormat="false" ht="22.5" hidden="false" customHeight="false" outlineLevel="0" collapsed="false">
      <c r="A691" s="0" t="s">
        <v>116</v>
      </c>
      <c r="B691" s="0" t="s">
        <v>4125</v>
      </c>
      <c r="N691" s="0" t="str">
        <f aca="false">"12.1745"</f>
        <v>12.1745</v>
      </c>
      <c r="P691" s="0" t="s">
        <v>552</v>
      </c>
      <c r="Q691" s="0" t="s">
        <v>4126</v>
      </c>
      <c r="R691" s="0" t="s">
        <v>73</v>
      </c>
      <c r="S691" s="0" t="s">
        <v>4127</v>
      </c>
      <c r="U691" s="0" t="s">
        <v>120</v>
      </c>
      <c r="V691" s="1" t="s">
        <v>4128</v>
      </c>
      <c r="W691" s="1" t="s">
        <v>1168</v>
      </c>
      <c r="Y691" s="0" t="s">
        <v>4129</v>
      </c>
      <c r="AD691" s="0" t="s">
        <v>4130</v>
      </c>
      <c r="AF691" s="0" t="s">
        <v>3818</v>
      </c>
      <c r="AG691" s="0" t="s">
        <v>3819</v>
      </c>
      <c r="AH691" s="0" t="s">
        <v>3820</v>
      </c>
      <c r="AI691" s="0" t="s">
        <v>4131</v>
      </c>
      <c r="AJ691" s="0" t="s">
        <v>3819</v>
      </c>
      <c r="AK691" s="0" t="s">
        <v>3971</v>
      </c>
      <c r="AL691" s="0" t="s">
        <v>4132</v>
      </c>
      <c r="AM691" s="0" t="s">
        <v>817</v>
      </c>
      <c r="AN691" s="0" t="str">
        <f aca="false">"18.12.1745"</f>
        <v>18.12.1745</v>
      </c>
      <c r="AO691" s="0" t="s">
        <v>4133</v>
      </c>
      <c r="AP691" s="0" t="s">
        <v>212</v>
      </c>
      <c r="AQ691" s="0" t="s">
        <v>4134</v>
      </c>
      <c r="AR691" s="0" t="s">
        <v>4135</v>
      </c>
      <c r="BL691" s="0" t="s">
        <v>645</v>
      </c>
    </row>
    <row r="692" customFormat="false" ht="54.35" hidden="false" customHeight="false" outlineLevel="0" collapsed="false">
      <c r="A692" s="0" t="s">
        <v>116</v>
      </c>
      <c r="B692" s="0" t="s">
        <v>4136</v>
      </c>
      <c r="I692" s="0" t="s">
        <v>4137</v>
      </c>
      <c r="N692" s="0" t="str">
        <f aca="false">"1745"</f>
        <v>1745</v>
      </c>
      <c r="Q692" s="0" t="s">
        <v>4138</v>
      </c>
      <c r="R692" s="0" t="s">
        <v>73</v>
      </c>
      <c r="S692" s="0" t="s">
        <v>4139</v>
      </c>
      <c r="U692" s="0" t="s">
        <v>87</v>
      </c>
      <c r="V692" s="1" t="s">
        <v>4140</v>
      </c>
      <c r="W692" s="0" t="s">
        <v>817</v>
      </c>
      <c r="Y692" s="0" t="s">
        <v>1757</v>
      </c>
      <c r="AA692" s="1" t="s">
        <v>4141</v>
      </c>
      <c r="BL692" s="0" t="s">
        <v>122</v>
      </c>
      <c r="BP692" s="0" t="s">
        <v>4142</v>
      </c>
    </row>
    <row r="693" customFormat="false" ht="12.8" hidden="false" customHeight="false" outlineLevel="0" collapsed="false">
      <c r="A693" s="0" t="s">
        <v>116</v>
      </c>
      <c r="B693" s="0" t="s">
        <v>4143</v>
      </c>
      <c r="I693" s="0" t="s">
        <v>1660</v>
      </c>
      <c r="N693" s="0" t="str">
        <f aca="false">"1707"</f>
        <v>1707</v>
      </c>
      <c r="S693" s="0" t="s">
        <v>4144</v>
      </c>
      <c r="U693" s="0" t="s">
        <v>87</v>
      </c>
      <c r="Y693" s="0" t="s">
        <v>1379</v>
      </c>
      <c r="BL693" s="0" t="s">
        <v>122</v>
      </c>
    </row>
    <row r="694" customFormat="false" ht="128.75" hidden="false" customHeight="false" outlineLevel="0" collapsed="false">
      <c r="A694" s="0" t="s">
        <v>116</v>
      </c>
      <c r="B694" s="0" t="s">
        <v>4145</v>
      </c>
      <c r="I694" s="0" t="s">
        <v>2626</v>
      </c>
      <c r="N694" s="0" t="str">
        <f aca="false">"1746"</f>
        <v>1746</v>
      </c>
      <c r="P694" s="0" t="s">
        <v>893</v>
      </c>
      <c r="Q694" s="0" t="s">
        <v>4146</v>
      </c>
      <c r="R694" s="0" t="s">
        <v>73</v>
      </c>
      <c r="S694" s="0" t="s">
        <v>4147</v>
      </c>
      <c r="U694" s="0" t="s">
        <v>87</v>
      </c>
      <c r="V694" s="1" t="s">
        <v>4148</v>
      </c>
      <c r="W694" s="1" t="s">
        <v>1168</v>
      </c>
      <c r="Y694" s="0" t="s">
        <v>1757</v>
      </c>
      <c r="AA694" s="1" t="s">
        <v>4149</v>
      </c>
      <c r="BL694" s="0" t="s">
        <v>469</v>
      </c>
      <c r="BP694" s="0" t="s">
        <v>4150</v>
      </c>
    </row>
    <row r="695" customFormat="false" ht="75.6" hidden="false" customHeight="false" outlineLevel="0" collapsed="false">
      <c r="A695" s="0" t="s">
        <v>116</v>
      </c>
      <c r="B695" s="0" t="s">
        <v>4151</v>
      </c>
      <c r="I695" s="0" t="s">
        <v>3955</v>
      </c>
      <c r="N695" s="0" t="str">
        <f aca="false">"1763"</f>
        <v>1763</v>
      </c>
      <c r="P695" s="0" t="s">
        <v>3063</v>
      </c>
      <c r="Q695" s="0" t="s">
        <v>3648</v>
      </c>
      <c r="R695" s="0" t="s">
        <v>73</v>
      </c>
      <c r="S695" s="0" t="s">
        <v>3649</v>
      </c>
      <c r="T695" s="0" t="s">
        <v>439</v>
      </c>
      <c r="U695" s="0" t="s">
        <v>120</v>
      </c>
      <c r="V695" s="1" t="s">
        <v>4152</v>
      </c>
      <c r="Y695" s="0" t="s">
        <v>3651</v>
      </c>
      <c r="AD695" s="1" t="s">
        <v>4153</v>
      </c>
      <c r="AL695" s="0" t="s">
        <v>4154</v>
      </c>
      <c r="AN695" s="0" t="str">
        <f aca="false">"03.05.1763"</f>
        <v>03.05.1763</v>
      </c>
      <c r="AO695" s="0" t="s">
        <v>3473</v>
      </c>
      <c r="AP695" s="0" t="s">
        <v>3647</v>
      </c>
      <c r="AQ695" s="0" t="s">
        <v>4155</v>
      </c>
      <c r="BL695" s="0" t="s">
        <v>645</v>
      </c>
      <c r="BR695" s="0" t="s">
        <v>4156</v>
      </c>
      <c r="BT695" s="1" t="s">
        <v>3654</v>
      </c>
    </row>
    <row r="696" customFormat="false" ht="75.6" hidden="false" customHeight="false" outlineLevel="0" collapsed="false">
      <c r="A696" s="0" t="s">
        <v>116</v>
      </c>
      <c r="B696" s="0" t="s">
        <v>4157</v>
      </c>
      <c r="I696" s="0" t="s">
        <v>3647</v>
      </c>
      <c r="P696" s="0" t="s">
        <v>552</v>
      </c>
      <c r="Q696" s="0" t="s">
        <v>3648</v>
      </c>
      <c r="R696" s="0" t="s">
        <v>73</v>
      </c>
      <c r="S696" s="0" t="s">
        <v>3649</v>
      </c>
      <c r="T696" s="0" t="s">
        <v>4158</v>
      </c>
      <c r="U696" s="0" t="s">
        <v>120</v>
      </c>
      <c r="Z696" s="0" t="s">
        <v>4155</v>
      </c>
      <c r="BL696" s="0" t="s">
        <v>4159</v>
      </c>
      <c r="BO696" s="0" t="s">
        <v>4160</v>
      </c>
      <c r="BT696" s="1" t="s">
        <v>3654</v>
      </c>
    </row>
    <row r="697" customFormat="false" ht="65" hidden="false" customHeight="false" outlineLevel="0" collapsed="false">
      <c r="A697" s="0" t="s">
        <v>116</v>
      </c>
      <c r="B697" s="0" t="s">
        <v>4161</v>
      </c>
      <c r="I697" s="0" t="s">
        <v>3198</v>
      </c>
      <c r="N697" s="0" t="str">
        <f aca="false">"1757"</f>
        <v>1757</v>
      </c>
      <c r="P697" s="0" t="s">
        <v>2559</v>
      </c>
      <c r="Q697" s="0" t="s">
        <v>3476</v>
      </c>
      <c r="R697" s="0" t="s">
        <v>73</v>
      </c>
      <c r="S697" s="0" t="s">
        <v>4162</v>
      </c>
      <c r="T697" s="0" t="s">
        <v>439</v>
      </c>
      <c r="U697" s="0" t="s">
        <v>120</v>
      </c>
      <c r="V697" s="1" t="s">
        <v>4163</v>
      </c>
      <c r="W697" s="0" t="s">
        <v>817</v>
      </c>
      <c r="Y697" s="0" t="s">
        <v>3479</v>
      </c>
      <c r="AD697" s="0" t="s">
        <v>4164</v>
      </c>
      <c r="AL697" s="0" t="s">
        <v>4165</v>
      </c>
      <c r="AN697" s="0" t="str">
        <f aca="false">"10.12.1757"</f>
        <v>10.12.1757</v>
      </c>
      <c r="AP697" s="0" t="s">
        <v>1278</v>
      </c>
      <c r="AQ697" s="0" t="s">
        <v>3616</v>
      </c>
      <c r="AR697" s="0" t="s">
        <v>3482</v>
      </c>
      <c r="BL697" s="0" t="s">
        <v>645</v>
      </c>
      <c r="BR697" s="0" t="s">
        <v>4166</v>
      </c>
      <c r="BT697" s="0" t="s">
        <v>4167</v>
      </c>
    </row>
    <row r="698" customFormat="false" ht="128.75" hidden="false" customHeight="false" outlineLevel="0" collapsed="false">
      <c r="B698" s="0" t="s">
        <v>4168</v>
      </c>
      <c r="I698" s="0" t="s">
        <v>4169</v>
      </c>
      <c r="N698" s="0" t="str">
        <f aca="false">"1697"</f>
        <v>1697</v>
      </c>
      <c r="Q698" s="0" t="s">
        <v>4170</v>
      </c>
      <c r="R698" s="0" t="s">
        <v>85</v>
      </c>
      <c r="S698" s="0" t="s">
        <v>4171</v>
      </c>
      <c r="U698" s="0" t="s">
        <v>75</v>
      </c>
      <c r="V698" s="1" t="s">
        <v>4172</v>
      </c>
      <c r="X698" s="0" t="s">
        <v>694</v>
      </c>
      <c r="Y698" s="0" t="s">
        <v>89</v>
      </c>
      <c r="AA698" s="1" t="s">
        <v>4173</v>
      </c>
      <c r="AS698" s="0" t="str">
        <f aca="false">"4"</f>
        <v>4</v>
      </c>
      <c r="BA698" s="1" t="s">
        <v>4174</v>
      </c>
      <c r="BF698" s="0" t="s">
        <v>4169</v>
      </c>
      <c r="BG698" s="0" t="str">
        <f aca="false">"1697"</f>
        <v>1697</v>
      </c>
      <c r="BH698" s="0" t="s">
        <v>4175</v>
      </c>
      <c r="BL698" s="0" t="s">
        <v>4176</v>
      </c>
      <c r="BT698" s="0" t="s">
        <v>4177</v>
      </c>
    </row>
    <row r="699" customFormat="false" ht="150" hidden="false" customHeight="false" outlineLevel="0" collapsed="false">
      <c r="C699" s="1" t="s">
        <v>4178</v>
      </c>
      <c r="D699" s="0" t="s">
        <v>4179</v>
      </c>
      <c r="H699" s="0" t="str">
        <f aca="false">"1739"</f>
        <v>1739</v>
      </c>
      <c r="I699" s="0" t="s">
        <v>253</v>
      </c>
      <c r="N699" s="0" t="str">
        <f aca="false">"1739"</f>
        <v>1739</v>
      </c>
      <c r="Q699" s="1" t="s">
        <v>4180</v>
      </c>
      <c r="R699" s="1" t="s">
        <v>258</v>
      </c>
      <c r="S699" s="0" t="str">
        <f aca="false">"208"</f>
        <v>208</v>
      </c>
      <c r="U699" s="0" t="s">
        <v>75</v>
      </c>
      <c r="V699" s="1" t="s">
        <v>248</v>
      </c>
      <c r="W699" s="0" t="s">
        <v>249</v>
      </c>
      <c r="Y699" s="1" t="s">
        <v>250</v>
      </c>
      <c r="AS699" s="0" t="str">
        <f aca="false">"5"</f>
        <v>5</v>
      </c>
      <c r="BA699" s="1" t="s">
        <v>252</v>
      </c>
      <c r="BF699" s="0" t="s">
        <v>253</v>
      </c>
      <c r="BG699" s="0" t="str">
        <f aca="false">"28.08.1739"</f>
        <v>28.08.1739</v>
      </c>
    </row>
    <row r="700" customFormat="false" ht="22.5" hidden="false" customHeight="false" outlineLevel="0" collapsed="false">
      <c r="A700" s="0" t="s">
        <v>116</v>
      </c>
      <c r="B700" s="0" t="s">
        <v>4181</v>
      </c>
      <c r="Q700" s="0" t="s">
        <v>2945</v>
      </c>
      <c r="R700" s="0" t="s">
        <v>73</v>
      </c>
      <c r="S700" s="0" t="s">
        <v>4182</v>
      </c>
      <c r="U700" s="0" t="s">
        <v>120</v>
      </c>
      <c r="V700" s="1" t="s">
        <v>4183</v>
      </c>
      <c r="W700" s="1" t="s">
        <v>1168</v>
      </c>
      <c r="AA700" s="0" t="s">
        <v>4184</v>
      </c>
      <c r="BL700" s="0" t="s">
        <v>122</v>
      </c>
    </row>
    <row r="701" customFormat="false" ht="75.6" hidden="false" customHeight="false" outlineLevel="0" collapsed="false">
      <c r="A701" s="0" t="s">
        <v>82</v>
      </c>
      <c r="B701" s="0" t="s">
        <v>4185</v>
      </c>
      <c r="N701" s="0" t="str">
        <f aca="false">"17.05.1716"</f>
        <v>17.05.1716</v>
      </c>
      <c r="O701" s="0" t="s">
        <v>4186</v>
      </c>
      <c r="P701" s="0" t="s">
        <v>1279</v>
      </c>
      <c r="Q701" s="0" t="s">
        <v>3887</v>
      </c>
      <c r="R701" s="0" t="s">
        <v>85</v>
      </c>
      <c r="S701" s="0" t="s">
        <v>4187</v>
      </c>
      <c r="U701" s="0" t="s">
        <v>120</v>
      </c>
      <c r="V701" s="1" t="s">
        <v>4188</v>
      </c>
      <c r="AE701" s="0" t="s">
        <v>4189</v>
      </c>
      <c r="AS701" s="0" t="s">
        <v>4190</v>
      </c>
      <c r="AU701" s="1" t="s">
        <v>4191</v>
      </c>
      <c r="AW701" s="1" t="s">
        <v>4192</v>
      </c>
      <c r="AX701" s="1" t="s">
        <v>4193</v>
      </c>
      <c r="AZ701" s="1" t="s">
        <v>4194</v>
      </c>
      <c r="BA701" s="1" t="s">
        <v>4195</v>
      </c>
      <c r="BC701" s="1" t="s">
        <v>4196</v>
      </c>
      <c r="BE701" s="2" t="s">
        <v>4197</v>
      </c>
      <c r="BF701" s="0" t="s">
        <v>3198</v>
      </c>
      <c r="BL701" s="0" t="s">
        <v>1502</v>
      </c>
      <c r="BM701" s="0" t="s">
        <v>4198</v>
      </c>
      <c r="BN701" s="0" t="s">
        <v>4199</v>
      </c>
      <c r="BO701" s="0" t="s">
        <v>4200</v>
      </c>
      <c r="BP701" s="0" t="s">
        <v>4201</v>
      </c>
      <c r="BT701" s="1" t="s">
        <v>4202</v>
      </c>
    </row>
    <row r="702" customFormat="false" ht="54.35" hidden="false" customHeight="false" outlineLevel="0" collapsed="false">
      <c r="A702" s="0" t="s">
        <v>133</v>
      </c>
      <c r="B702" s="0" t="s">
        <v>4203</v>
      </c>
      <c r="I702" s="0" t="s">
        <v>135</v>
      </c>
      <c r="N702" s="0" t="str">
        <f aca="false">"1763"</f>
        <v>1763</v>
      </c>
      <c r="Q702" s="0" t="s">
        <v>3753</v>
      </c>
      <c r="R702" s="0" t="s">
        <v>145</v>
      </c>
      <c r="S702" s="0" t="s">
        <v>4204</v>
      </c>
      <c r="V702" s="1" t="s">
        <v>4205</v>
      </c>
      <c r="Y702" s="0" t="s">
        <v>4206</v>
      </c>
      <c r="Z702" s="0" t="s">
        <v>577</v>
      </c>
      <c r="BT702" s="1" t="s">
        <v>4207</v>
      </c>
    </row>
    <row r="703" customFormat="false" ht="43.75" hidden="false" customHeight="false" outlineLevel="0" collapsed="false">
      <c r="A703" s="0" t="s">
        <v>133</v>
      </c>
      <c r="B703" s="0" t="s">
        <v>4208</v>
      </c>
      <c r="I703" s="0" t="s">
        <v>135</v>
      </c>
      <c r="N703" s="0" t="str">
        <f aca="false">"1763"</f>
        <v>1763</v>
      </c>
      <c r="Q703" s="0" t="s">
        <v>3753</v>
      </c>
      <c r="R703" s="0" t="s">
        <v>145</v>
      </c>
      <c r="S703" s="0" t="s">
        <v>4204</v>
      </c>
      <c r="V703" s="1" t="s">
        <v>4209</v>
      </c>
      <c r="BT703" s="1" t="s">
        <v>4207</v>
      </c>
    </row>
    <row r="704" customFormat="false" ht="75.6" hidden="false" customHeight="false" outlineLevel="0" collapsed="false">
      <c r="A704" s="0" t="s">
        <v>116</v>
      </c>
      <c r="B704" s="0" t="s">
        <v>4210</v>
      </c>
      <c r="C704" s="0" t="s">
        <v>987</v>
      </c>
      <c r="D704" s="0" t="s">
        <v>4211</v>
      </c>
      <c r="I704" s="0" t="s">
        <v>135</v>
      </c>
      <c r="N704" s="0" t="str">
        <f aca="false">"1653"</f>
        <v>1653</v>
      </c>
      <c r="Q704" s="0" t="s">
        <v>987</v>
      </c>
      <c r="R704" s="0" t="s">
        <v>73</v>
      </c>
      <c r="S704" s="0" t="s">
        <v>4212</v>
      </c>
      <c r="U704" s="0" t="s">
        <v>120</v>
      </c>
      <c r="V704" s="1" t="s">
        <v>4213</v>
      </c>
      <c r="W704" s="1" t="s">
        <v>1143</v>
      </c>
      <c r="Y704" s="0" t="s">
        <v>174</v>
      </c>
      <c r="AA704" s="1" t="s">
        <v>4214</v>
      </c>
      <c r="BL704" s="0" t="s">
        <v>504</v>
      </c>
      <c r="BM704" s="1" t="s">
        <v>4215</v>
      </c>
      <c r="BN704" s="1" t="s">
        <v>4216</v>
      </c>
      <c r="BO704" s="0" t="s">
        <v>4217</v>
      </c>
      <c r="BT704" s="0" t="s">
        <v>4218</v>
      </c>
    </row>
    <row r="705" customFormat="false" ht="128.75" hidden="false" customHeight="false" outlineLevel="0" collapsed="false">
      <c r="A705" s="0" t="s">
        <v>439</v>
      </c>
      <c r="B705" s="0" t="s">
        <v>4219</v>
      </c>
      <c r="C705" s="0" t="s">
        <v>4220</v>
      </c>
      <c r="D705" s="0" t="s">
        <v>4221</v>
      </c>
      <c r="I705" s="0" t="s">
        <v>4222</v>
      </c>
      <c r="N705" s="0" t="str">
        <f aca="false">"1654"</f>
        <v>1654</v>
      </c>
      <c r="P705" s="0" t="s">
        <v>4223</v>
      </c>
      <c r="Q705" s="0" t="s">
        <v>4220</v>
      </c>
      <c r="R705" s="0" t="s">
        <v>73</v>
      </c>
      <c r="S705" s="0" t="s">
        <v>4224</v>
      </c>
      <c r="V705" s="1" t="s">
        <v>4225</v>
      </c>
      <c r="W705" s="1" t="s">
        <v>4226</v>
      </c>
      <c r="Y705" s="0" t="s">
        <v>1190</v>
      </c>
      <c r="AD705" s="1" t="s">
        <v>4227</v>
      </c>
      <c r="AL705" s="0" t="s">
        <v>3499</v>
      </c>
      <c r="AN705" s="0" t="str">
        <f aca="false">"02.06.1654"</f>
        <v>02.06.1654</v>
      </c>
      <c r="AP705" s="0" t="s">
        <v>3042</v>
      </c>
      <c r="AQ705" s="0" t="s">
        <v>1421</v>
      </c>
      <c r="AR705" s="0" t="s">
        <v>4228</v>
      </c>
      <c r="BT705" s="0" t="s">
        <v>4229</v>
      </c>
    </row>
    <row r="706" customFormat="false" ht="107.5" hidden="false" customHeight="false" outlineLevel="0" collapsed="false">
      <c r="A706" s="0" t="s">
        <v>116</v>
      </c>
      <c r="B706" s="0" t="s">
        <v>4230</v>
      </c>
      <c r="D706" s="1" t="s">
        <v>4231</v>
      </c>
      <c r="I706" s="0" t="s">
        <v>3042</v>
      </c>
      <c r="N706" s="0" t="str">
        <f aca="false">"1652"</f>
        <v>1652</v>
      </c>
      <c r="R706" s="0" t="s">
        <v>73</v>
      </c>
      <c r="S706" s="0" t="s">
        <v>4232</v>
      </c>
      <c r="V706" s="1" t="s">
        <v>4233</v>
      </c>
      <c r="W706" s="1" t="s">
        <v>4234</v>
      </c>
      <c r="X706" s="1" t="s">
        <v>4235</v>
      </c>
      <c r="Y706" s="0" t="s">
        <v>174</v>
      </c>
      <c r="AD706" s="1" t="s">
        <v>4236</v>
      </c>
      <c r="AL706" s="0" t="s">
        <v>4237</v>
      </c>
      <c r="AN706" s="0" t="str">
        <f aca="false">"25.08.1646"</f>
        <v>25.08.1646</v>
      </c>
      <c r="AP706" s="0" t="s">
        <v>1526</v>
      </c>
      <c r="AQ706" s="0" t="s">
        <v>1421</v>
      </c>
      <c r="AR706" s="0" t="s">
        <v>4238</v>
      </c>
      <c r="BT706" s="0" t="s">
        <v>4239</v>
      </c>
    </row>
    <row r="707" customFormat="false" ht="96.85" hidden="false" customHeight="false" outlineLevel="0" collapsed="false">
      <c r="A707" s="0" t="s">
        <v>116</v>
      </c>
      <c r="B707" s="0" t="s">
        <v>4240</v>
      </c>
      <c r="I707" s="0" t="s">
        <v>3198</v>
      </c>
      <c r="N707" s="0" t="str">
        <f aca="false">"1686"</f>
        <v>1686</v>
      </c>
      <c r="Q707" s="0" t="s">
        <v>4241</v>
      </c>
      <c r="S707" s="0" t="s">
        <v>4242</v>
      </c>
      <c r="V707" s="1" t="s">
        <v>4243</v>
      </c>
      <c r="Y707" s="0" t="s">
        <v>210</v>
      </c>
      <c r="AD707" s="1" t="s">
        <v>4244</v>
      </c>
      <c r="AL707" s="0" t="s">
        <v>4245</v>
      </c>
      <c r="AN707" s="0" t="str">
        <f aca="false">"15.06.1686"</f>
        <v>15.06.1686</v>
      </c>
      <c r="AP707" s="0" t="s">
        <v>3198</v>
      </c>
      <c r="AQ707" s="0" t="s">
        <v>4246</v>
      </c>
      <c r="BT707" s="0" t="s">
        <v>4247</v>
      </c>
    </row>
    <row r="708" customFormat="false" ht="65" hidden="false" customHeight="false" outlineLevel="0" collapsed="false">
      <c r="A708" s="0" t="s">
        <v>82</v>
      </c>
      <c r="B708" s="0" t="s">
        <v>4248</v>
      </c>
      <c r="N708" s="0" t="str">
        <f aca="false">"1733"</f>
        <v>1733</v>
      </c>
      <c r="Q708" s="0" t="s">
        <v>3887</v>
      </c>
      <c r="R708" s="0" t="s">
        <v>85</v>
      </c>
      <c r="S708" s="0" t="s">
        <v>4249</v>
      </c>
      <c r="U708" s="0" t="s">
        <v>120</v>
      </c>
      <c r="V708" s="1" t="s">
        <v>4250</v>
      </c>
      <c r="AW708" s="1" t="s">
        <v>4251</v>
      </c>
      <c r="AX708" s="0" t="str">
        <f aca="false">"2"</f>
        <v>2</v>
      </c>
      <c r="AZ708" s="1" t="s">
        <v>4252</v>
      </c>
      <c r="BA708" s="1" t="s">
        <v>4253</v>
      </c>
      <c r="BB708" s="1" t="s">
        <v>4254</v>
      </c>
      <c r="BC708" s="1" t="s">
        <v>4255</v>
      </c>
      <c r="BD708" s="1" t="s">
        <v>4256</v>
      </c>
      <c r="BE708" s="0" t="s">
        <v>4257</v>
      </c>
      <c r="BF708" s="0" t="s">
        <v>577</v>
      </c>
      <c r="BG708" s="0" t="str">
        <f aca="false">"12.05.1733"</f>
        <v>12.05.1733</v>
      </c>
      <c r="BL708" s="0" t="s">
        <v>1502</v>
      </c>
      <c r="BM708" s="0" t="s">
        <v>4258</v>
      </c>
      <c r="BN708" s="0" t="s">
        <v>4259</v>
      </c>
      <c r="BP708" s="0" t="s">
        <v>4260</v>
      </c>
      <c r="BT708" s="1" t="s">
        <v>4261</v>
      </c>
    </row>
    <row r="709" customFormat="false" ht="33.1" hidden="false" customHeight="false" outlineLevel="0" collapsed="false">
      <c r="A709" s="0" t="s">
        <v>116</v>
      </c>
      <c r="B709" s="0" t="s">
        <v>4262</v>
      </c>
      <c r="I709" s="0" t="s">
        <v>2614</v>
      </c>
      <c r="N709" s="0" t="str">
        <f aca="false">"1658"</f>
        <v>1658</v>
      </c>
      <c r="Q709" s="0" t="s">
        <v>2498</v>
      </c>
      <c r="R709" s="0" t="s">
        <v>73</v>
      </c>
      <c r="S709" s="0" t="s">
        <v>4263</v>
      </c>
      <c r="V709" s="1" t="s">
        <v>4264</v>
      </c>
      <c r="Y709" s="0" t="s">
        <v>1553</v>
      </c>
      <c r="AL709" s="0" t="s">
        <v>4265</v>
      </c>
      <c r="AN709" s="0" t="str">
        <f aca="false">"29.07.1635"</f>
        <v>29.07.1635</v>
      </c>
      <c r="AO709" s="0" t="s">
        <v>4266</v>
      </c>
      <c r="AP709" s="0" t="s">
        <v>2506</v>
      </c>
      <c r="AQ709" s="0" t="s">
        <v>2695</v>
      </c>
    </row>
    <row r="710" customFormat="false" ht="33.1" hidden="false" customHeight="false" outlineLevel="0" collapsed="false">
      <c r="A710" s="0" t="s">
        <v>116</v>
      </c>
      <c r="B710" s="0" t="s">
        <v>4267</v>
      </c>
      <c r="I710" s="0" t="s">
        <v>2614</v>
      </c>
      <c r="N710" s="0" t="str">
        <f aca="false">"1658"</f>
        <v>1658</v>
      </c>
      <c r="Q710" s="0" t="s">
        <v>2498</v>
      </c>
      <c r="R710" s="0" t="s">
        <v>73</v>
      </c>
      <c r="S710" s="0" t="s">
        <v>4268</v>
      </c>
      <c r="V710" s="1" t="s">
        <v>4269</v>
      </c>
      <c r="Y710" s="0" t="s">
        <v>140</v>
      </c>
      <c r="AL710" s="0" t="s">
        <v>4270</v>
      </c>
      <c r="AN710" s="0" t="str">
        <f aca="false">"11.08.1650"</f>
        <v>11.08.1650</v>
      </c>
    </row>
    <row r="711" customFormat="false" ht="33.1" hidden="false" customHeight="false" outlineLevel="0" collapsed="false">
      <c r="A711" s="0" t="s">
        <v>439</v>
      </c>
      <c r="B711" s="0" t="s">
        <v>4271</v>
      </c>
      <c r="D711" s="1" t="s">
        <v>4272</v>
      </c>
      <c r="I711" s="0" t="s">
        <v>2032</v>
      </c>
      <c r="N711" s="0" t="str">
        <f aca="false">"1650"</f>
        <v>1650</v>
      </c>
      <c r="Q711" s="1" t="s">
        <v>4273</v>
      </c>
      <c r="R711" s="0" t="s">
        <v>73</v>
      </c>
      <c r="S711" s="0" t="s">
        <v>4274</v>
      </c>
      <c r="Y711" s="0" t="s">
        <v>3538</v>
      </c>
      <c r="AF711" s="0" t="s">
        <v>4275</v>
      </c>
      <c r="AG711" s="0" t="s">
        <v>3819</v>
      </c>
      <c r="AH711" s="0" t="s">
        <v>4276</v>
      </c>
      <c r="AI711" s="0" t="s">
        <v>4277</v>
      </c>
      <c r="AJ711" s="0" t="s">
        <v>4278</v>
      </c>
      <c r="AL711" s="0" t="s">
        <v>4279</v>
      </c>
      <c r="AN711" s="0" t="str">
        <f aca="false">"22.07.1650"</f>
        <v>22.07.1650</v>
      </c>
      <c r="AO711" s="0" t="s">
        <v>3068</v>
      </c>
      <c r="AP711" s="0" t="s">
        <v>4280</v>
      </c>
      <c r="AQ711" s="0" t="s">
        <v>643</v>
      </c>
      <c r="BT711" s="0" t="s">
        <v>4281</v>
      </c>
    </row>
    <row r="712" customFormat="false" ht="43.75" hidden="false" customHeight="false" outlineLevel="0" collapsed="false">
      <c r="A712" s="0" t="s">
        <v>116</v>
      </c>
      <c r="B712" s="0" t="s">
        <v>4282</v>
      </c>
      <c r="C712" s="0" t="s">
        <v>4283</v>
      </c>
      <c r="E712" s="1" t="s">
        <v>4284</v>
      </c>
      <c r="I712" s="0" t="s">
        <v>152</v>
      </c>
      <c r="N712" s="0" t="str">
        <f aca="false">"1632"</f>
        <v>1632</v>
      </c>
      <c r="P712" s="0" t="s">
        <v>2559</v>
      </c>
      <c r="Q712" s="0" t="s">
        <v>4283</v>
      </c>
      <c r="R712" s="0" t="s">
        <v>73</v>
      </c>
      <c r="S712" s="0" t="s">
        <v>4285</v>
      </c>
      <c r="Y712" s="0" t="s">
        <v>4286</v>
      </c>
      <c r="AL712" s="0" t="s">
        <v>4287</v>
      </c>
      <c r="AN712" s="0" t="str">
        <f aca="false">"14.04.1632"</f>
        <v>14.04.1632</v>
      </c>
      <c r="AP712" s="0" t="s">
        <v>152</v>
      </c>
      <c r="AQ712" s="0" t="s">
        <v>4288</v>
      </c>
      <c r="AR712" s="0" t="s">
        <v>4289</v>
      </c>
      <c r="BT712" s="0" t="s">
        <v>4290</v>
      </c>
    </row>
    <row r="713" customFormat="false" ht="12.8" hidden="false" customHeight="false" outlineLevel="0" collapsed="false">
      <c r="B713" s="0" t="s">
        <v>4291</v>
      </c>
      <c r="I713" s="0" t="s">
        <v>1410</v>
      </c>
      <c r="N713" s="0" t="str">
        <f aca="false">"02.12.1697"</f>
        <v>02.12.1697</v>
      </c>
      <c r="P713" s="0" t="s">
        <v>3063</v>
      </c>
      <c r="Q713" s="0" t="s">
        <v>4292</v>
      </c>
      <c r="R713" s="0" t="s">
        <v>73</v>
      </c>
      <c r="S713" s="0" t="s">
        <v>4293</v>
      </c>
      <c r="T713" s="0" t="s">
        <v>439</v>
      </c>
      <c r="U713" s="0" t="s">
        <v>3052</v>
      </c>
      <c r="V713" s="0" t="s">
        <v>4294</v>
      </c>
      <c r="Y713" s="0" t="s">
        <v>3112</v>
      </c>
      <c r="AA713" s="0" t="s">
        <v>3055</v>
      </c>
      <c r="AL713" s="0" t="s">
        <v>4295</v>
      </c>
      <c r="AN713" s="0" t="str">
        <f aca="false">"02.12.1697"</f>
        <v>02.12.1697</v>
      </c>
      <c r="AP713" s="0" t="s">
        <v>1410</v>
      </c>
      <c r="AQ713" s="0" t="s">
        <v>3055</v>
      </c>
      <c r="AR713" s="0" t="s">
        <v>4296</v>
      </c>
      <c r="BL713" s="0" t="s">
        <v>442</v>
      </c>
      <c r="BR713" s="0" t="s">
        <v>4297</v>
      </c>
    </row>
    <row r="714" customFormat="false" ht="22.5" hidden="false" customHeight="false" outlineLevel="0" collapsed="false">
      <c r="A714" s="0" t="s">
        <v>116</v>
      </c>
      <c r="B714" s="0" t="s">
        <v>4298</v>
      </c>
      <c r="I714" s="0" t="s">
        <v>3198</v>
      </c>
      <c r="N714" s="0" t="str">
        <f aca="false">"1757"</f>
        <v>1757</v>
      </c>
      <c r="P714" s="0" t="s">
        <v>2559</v>
      </c>
      <c r="Q714" s="0" t="s">
        <v>3476</v>
      </c>
      <c r="R714" s="0" t="s">
        <v>73</v>
      </c>
      <c r="S714" s="0" t="s">
        <v>4299</v>
      </c>
      <c r="U714" s="0" t="s">
        <v>120</v>
      </c>
      <c r="V714" s="1" t="s">
        <v>4300</v>
      </c>
      <c r="Y714" s="0" t="s">
        <v>3479</v>
      </c>
      <c r="AI714" s="0" t="s">
        <v>4301</v>
      </c>
      <c r="AL714" s="0" t="s">
        <v>4302</v>
      </c>
      <c r="AN714" s="0" t="str">
        <f aca="false">"10.12.1757"</f>
        <v>10.12.1757</v>
      </c>
      <c r="AP714" s="0" t="s">
        <v>1278</v>
      </c>
      <c r="AQ714" s="0" t="s">
        <v>3616</v>
      </c>
      <c r="AR714" s="0" t="s">
        <v>4303</v>
      </c>
      <c r="BL714" s="0" t="s">
        <v>645</v>
      </c>
      <c r="BT714" s="0" t="s">
        <v>4304</v>
      </c>
    </row>
    <row r="715" customFormat="false" ht="12.8" hidden="false" customHeight="false" outlineLevel="0" collapsed="false">
      <c r="A715" s="0" t="s">
        <v>116</v>
      </c>
      <c r="B715" s="0" t="s">
        <v>4305</v>
      </c>
      <c r="I715" s="0" t="s">
        <v>3198</v>
      </c>
      <c r="N715" s="0" t="str">
        <f aca="false">"1757"</f>
        <v>1757</v>
      </c>
      <c r="P715" s="0" t="s">
        <v>2559</v>
      </c>
      <c r="Q715" s="0" t="s">
        <v>3476</v>
      </c>
      <c r="R715" s="0" t="s">
        <v>73</v>
      </c>
      <c r="S715" s="0" t="s">
        <v>4306</v>
      </c>
      <c r="T715" s="0" t="s">
        <v>439</v>
      </c>
      <c r="U715" s="0" t="s">
        <v>120</v>
      </c>
      <c r="W715" s="0" t="s">
        <v>817</v>
      </c>
      <c r="Y715" s="0" t="s">
        <v>3479</v>
      </c>
      <c r="AD715" s="0" t="s">
        <v>4307</v>
      </c>
      <c r="AI715" s="0" t="s">
        <v>4308</v>
      </c>
      <c r="AL715" s="0" t="s">
        <v>4165</v>
      </c>
      <c r="AN715" s="0" t="str">
        <f aca="false">"10.12.1757"</f>
        <v>10.12.1757</v>
      </c>
      <c r="AP715" s="0" t="s">
        <v>1278</v>
      </c>
      <c r="AQ715" s="0" t="s">
        <v>3616</v>
      </c>
      <c r="AR715" s="0" t="s">
        <v>4303</v>
      </c>
      <c r="BL715" s="0" t="s">
        <v>645</v>
      </c>
      <c r="BT715" s="0" t="s">
        <v>4309</v>
      </c>
    </row>
    <row r="716" customFormat="false" ht="160.6" hidden="false" customHeight="false" outlineLevel="0" collapsed="false">
      <c r="A716" s="0" t="s">
        <v>82</v>
      </c>
      <c r="B716" s="0" t="s">
        <v>4310</v>
      </c>
      <c r="N716" s="0" t="str">
        <f aca="false">"1755"</f>
        <v>1755</v>
      </c>
      <c r="Q716" s="0" t="s">
        <v>3887</v>
      </c>
      <c r="R716" s="0" t="s">
        <v>85</v>
      </c>
      <c r="S716" s="0" t="s">
        <v>4311</v>
      </c>
      <c r="U716" s="0" t="s">
        <v>120</v>
      </c>
      <c r="V716" s="1" t="s">
        <v>4312</v>
      </c>
      <c r="Y716" s="0" t="s">
        <v>581</v>
      </c>
      <c r="AZ716" s="1" t="s">
        <v>4313</v>
      </c>
      <c r="BA716" s="1" t="s">
        <v>4314</v>
      </c>
      <c r="BB716" s="1" t="s">
        <v>4315</v>
      </c>
      <c r="BC716" s="0" t="s">
        <v>4316</v>
      </c>
      <c r="BE716" s="0" t="s">
        <v>4317</v>
      </c>
      <c r="BF716" s="0" t="s">
        <v>577</v>
      </c>
      <c r="BG716" s="0" t="str">
        <f aca="false">"05.10.1755"</f>
        <v>05.10.1755</v>
      </c>
      <c r="BH716" s="0" t="s">
        <v>4318</v>
      </c>
      <c r="BI716" s="0" t="s">
        <v>577</v>
      </c>
      <c r="BJ716" s="0" t="str">
        <f aca="false">"9.10.1755"</f>
        <v>9.10.1755</v>
      </c>
      <c r="BK716" s="0" t="s">
        <v>4319</v>
      </c>
      <c r="BL716" s="0" t="s">
        <v>4320</v>
      </c>
      <c r="BT716" s="1" t="s">
        <v>4321</v>
      </c>
    </row>
    <row r="717" customFormat="false" ht="54.35" hidden="false" customHeight="false" outlineLevel="0" collapsed="false">
      <c r="A717" s="0" t="s">
        <v>82</v>
      </c>
      <c r="B717" s="0" t="s">
        <v>4322</v>
      </c>
      <c r="I717" s="0" t="s">
        <v>4323</v>
      </c>
      <c r="N717" s="0" t="str">
        <f aca="false">"1627"</f>
        <v>1627</v>
      </c>
      <c r="P717" s="0" t="s">
        <v>4324</v>
      </c>
      <c r="Q717" s="0" t="s">
        <v>4325</v>
      </c>
      <c r="R717" s="0" t="s">
        <v>85</v>
      </c>
      <c r="S717" s="0" t="s">
        <v>4326</v>
      </c>
      <c r="U717" s="0" t="s">
        <v>120</v>
      </c>
      <c r="V717" s="0" t="s">
        <v>4327</v>
      </c>
      <c r="W717" s="1" t="s">
        <v>4328</v>
      </c>
      <c r="Y717" s="0" t="s">
        <v>4329</v>
      </c>
      <c r="AS717" s="0" t="s">
        <v>4330</v>
      </c>
      <c r="AT717" s="1" t="s">
        <v>4331</v>
      </c>
      <c r="BF717" s="0" t="s">
        <v>4323</v>
      </c>
      <c r="BL717" s="0" t="s">
        <v>92</v>
      </c>
      <c r="BM717" s="1" t="s">
        <v>4332</v>
      </c>
      <c r="BN717" s="1" t="s">
        <v>4333</v>
      </c>
      <c r="BO717" s="1" t="s">
        <v>4334</v>
      </c>
      <c r="BT717" s="1" t="s">
        <v>4335</v>
      </c>
    </row>
    <row r="718" customFormat="false" ht="171.25" hidden="false" customHeight="false" outlineLevel="0" collapsed="false">
      <c r="A718" s="0" t="s">
        <v>116</v>
      </c>
      <c r="B718" s="0" t="s">
        <v>2510</v>
      </c>
      <c r="I718" s="0" t="s">
        <v>84</v>
      </c>
      <c r="N718" s="0" t="str">
        <f aca="false">"1645"</f>
        <v>1645</v>
      </c>
      <c r="S718" s="0" t="s">
        <v>2512</v>
      </c>
      <c r="U718" s="0" t="s">
        <v>120</v>
      </c>
      <c r="V718" s="1" t="s">
        <v>4336</v>
      </c>
      <c r="W718" s="1" t="s">
        <v>4337</v>
      </c>
      <c r="Y718" s="0" t="s">
        <v>714</v>
      </c>
      <c r="AA718" s="1" t="s">
        <v>4338</v>
      </c>
      <c r="AD718" s="0" t="s">
        <v>843</v>
      </c>
      <c r="AE718" s="0" t="s">
        <v>4339</v>
      </c>
      <c r="BL718" s="0" t="s">
        <v>122</v>
      </c>
      <c r="BT718" s="1" t="s">
        <v>2516</v>
      </c>
    </row>
    <row r="719" customFormat="false" ht="160.6" hidden="false" customHeight="false" outlineLevel="0" collapsed="false">
      <c r="A719" s="0" t="s">
        <v>116</v>
      </c>
      <c r="B719" s="0" t="s">
        <v>4340</v>
      </c>
      <c r="I719" s="0" t="s">
        <v>577</v>
      </c>
      <c r="N719" s="0" t="str">
        <f aca="false">"1750"</f>
        <v>1750</v>
      </c>
      <c r="P719" s="0" t="s">
        <v>4341</v>
      </c>
      <c r="Q719" s="0" t="s">
        <v>4342</v>
      </c>
      <c r="R719" s="0" t="s">
        <v>73</v>
      </c>
      <c r="S719" s="0" t="s">
        <v>4343</v>
      </c>
      <c r="U719" s="0" t="s">
        <v>120</v>
      </c>
      <c r="V719" s="1" t="s">
        <v>4344</v>
      </c>
      <c r="W719" s="1" t="s">
        <v>784</v>
      </c>
      <c r="Y719" s="1" t="s">
        <v>4345</v>
      </c>
      <c r="AA719" s="0" t="s">
        <v>2168</v>
      </c>
      <c r="AD719" s="1" t="s">
        <v>4346</v>
      </c>
      <c r="AN719" s="0" t="str">
        <f aca="false">"27.10.1748"</f>
        <v>27.10.1748</v>
      </c>
      <c r="AP719" s="0" t="s">
        <v>577</v>
      </c>
      <c r="AQ719" s="0" t="s">
        <v>3491</v>
      </c>
      <c r="AR719" s="0" t="s">
        <v>4347</v>
      </c>
      <c r="BL719" s="0" t="s">
        <v>645</v>
      </c>
      <c r="BT719" s="0" t="s">
        <v>4348</v>
      </c>
    </row>
    <row r="720" customFormat="false" ht="128.75" hidden="false" customHeight="false" outlineLevel="0" collapsed="false">
      <c r="A720" s="0" t="s">
        <v>82</v>
      </c>
      <c r="B720" s="0" t="s">
        <v>4349</v>
      </c>
      <c r="N720" s="0" t="str">
        <f aca="false">"1685"</f>
        <v>1685</v>
      </c>
      <c r="Q720" s="0" t="s">
        <v>214</v>
      </c>
      <c r="R720" s="0" t="s">
        <v>85</v>
      </c>
      <c r="S720" s="0" t="s">
        <v>4350</v>
      </c>
      <c r="U720" s="0" t="s">
        <v>220</v>
      </c>
      <c r="V720" s="1" t="s">
        <v>221</v>
      </c>
      <c r="Y720" s="0" t="s">
        <v>222</v>
      </c>
      <c r="BF720" s="0" t="s">
        <v>216</v>
      </c>
      <c r="BG720" s="0" t="str">
        <f aca="false">"15.10.1685"</f>
        <v>15.10.1685</v>
      </c>
      <c r="BL720" s="0" t="s">
        <v>4351</v>
      </c>
      <c r="BT720" s="0" t="s">
        <v>4352</v>
      </c>
    </row>
    <row r="721" customFormat="false" ht="75.6" hidden="false" customHeight="false" outlineLevel="0" collapsed="false">
      <c r="A721" s="0" t="s">
        <v>82</v>
      </c>
      <c r="B721" s="0" t="s">
        <v>4353</v>
      </c>
      <c r="I721" s="0" t="s">
        <v>3042</v>
      </c>
      <c r="N721" s="0" t="str">
        <f aca="false">"1660"</f>
        <v>1660</v>
      </c>
      <c r="Q721" s="0" t="s">
        <v>214</v>
      </c>
      <c r="R721" s="0" t="s">
        <v>85</v>
      </c>
      <c r="S721" s="0" t="s">
        <v>4354</v>
      </c>
      <c r="U721" s="0" t="s">
        <v>87</v>
      </c>
      <c r="V721" s="1" t="s">
        <v>4355</v>
      </c>
      <c r="X721" s="0" t="s">
        <v>215</v>
      </c>
      <c r="Y721" s="0" t="s">
        <v>78</v>
      </c>
      <c r="BF721" s="0" t="s">
        <v>3042</v>
      </c>
      <c r="BG721" s="0" t="str">
        <f aca="false">"29.08.1660"</f>
        <v>29.08.1660</v>
      </c>
      <c r="BH721" s="0" t="s">
        <v>4356</v>
      </c>
      <c r="BI721" s="0" t="s">
        <v>3042</v>
      </c>
      <c r="BJ721" s="0" t="str">
        <f aca="false">"20.09.1660"</f>
        <v>20.09.1660</v>
      </c>
      <c r="BK721" s="0" t="s">
        <v>4357</v>
      </c>
      <c r="BL721" s="0" t="s">
        <v>92</v>
      </c>
    </row>
    <row r="722" customFormat="false" ht="118.1" hidden="false" customHeight="false" outlineLevel="0" collapsed="false">
      <c r="A722" s="0" t="s">
        <v>116</v>
      </c>
      <c r="B722" s="0" t="s">
        <v>4358</v>
      </c>
      <c r="C722" s="0" t="s">
        <v>4359</v>
      </c>
      <c r="D722" s="0" t="s">
        <v>4360</v>
      </c>
      <c r="F722" s="0" t="s">
        <v>1077</v>
      </c>
      <c r="I722" s="0" t="s">
        <v>1851</v>
      </c>
      <c r="N722" s="0" t="str">
        <f aca="false">"1749"</f>
        <v>1749</v>
      </c>
      <c r="P722" s="0" t="s">
        <v>4341</v>
      </c>
      <c r="Q722" s="0" t="s">
        <v>4359</v>
      </c>
      <c r="R722" s="0" t="s">
        <v>73</v>
      </c>
      <c r="S722" s="0" t="s">
        <v>4361</v>
      </c>
      <c r="U722" s="0" t="s">
        <v>120</v>
      </c>
      <c r="V722" s="1" t="s">
        <v>4362</v>
      </c>
      <c r="W722" s="1" t="s">
        <v>2691</v>
      </c>
      <c r="Y722" s="1" t="s">
        <v>4363</v>
      </c>
      <c r="AD722" s="1" t="s">
        <v>4364</v>
      </c>
      <c r="AL722" s="0" t="s">
        <v>4365</v>
      </c>
      <c r="AN722" s="0" t="str">
        <f aca="false">"27.10.1748"</f>
        <v>27.10.1748</v>
      </c>
      <c r="AO722" s="0" t="s">
        <v>4366</v>
      </c>
      <c r="AP722" s="0" t="s">
        <v>1851</v>
      </c>
      <c r="AQ722" s="0" t="s">
        <v>4367</v>
      </c>
      <c r="AR722" s="0" t="s">
        <v>4368</v>
      </c>
      <c r="BT722" s="0" t="s">
        <v>4369</v>
      </c>
    </row>
    <row r="723" customFormat="false" ht="22.5" hidden="false" customHeight="false" outlineLevel="0" collapsed="false">
      <c r="A723" s="0" t="s">
        <v>116</v>
      </c>
      <c r="B723" s="0" t="s">
        <v>4370</v>
      </c>
      <c r="C723" s="0" t="s">
        <v>2456</v>
      </c>
      <c r="F723" s="0" t="s">
        <v>1077</v>
      </c>
      <c r="I723" s="0" t="s">
        <v>2455</v>
      </c>
      <c r="N723" s="0" t="str">
        <f aca="false">"1650"</f>
        <v>1650</v>
      </c>
      <c r="P723" s="0" t="s">
        <v>4223</v>
      </c>
      <c r="Q723" s="0" t="s">
        <v>2456</v>
      </c>
      <c r="R723" s="0" t="s">
        <v>73</v>
      </c>
      <c r="S723" s="0" t="s">
        <v>4371</v>
      </c>
      <c r="U723" s="0" t="s">
        <v>87</v>
      </c>
      <c r="V723" s="1" t="s">
        <v>4372</v>
      </c>
      <c r="Y723" s="0" t="s">
        <v>1636</v>
      </c>
      <c r="BL723" s="0" t="s">
        <v>4373</v>
      </c>
      <c r="BT723" s="0" t="s">
        <v>4374</v>
      </c>
    </row>
    <row r="724" customFormat="false" ht="118.1" hidden="false" customHeight="false" outlineLevel="0" collapsed="false">
      <c r="A724" s="0" t="s">
        <v>82</v>
      </c>
      <c r="B724" s="0" t="s">
        <v>4375</v>
      </c>
      <c r="C724" s="0" t="s">
        <v>4376</v>
      </c>
      <c r="D724" s="0" t="s">
        <v>4377</v>
      </c>
      <c r="H724" s="0" t="str">
        <f aca="false">"28.04.1695"</f>
        <v>28.04.1695</v>
      </c>
      <c r="I724" s="0" t="s">
        <v>4378</v>
      </c>
      <c r="N724" s="0" t="str">
        <f aca="false">"1695"</f>
        <v>1695</v>
      </c>
      <c r="Q724" s="0" t="s">
        <v>4376</v>
      </c>
      <c r="R724" s="0" t="s">
        <v>2933</v>
      </c>
      <c r="S724" s="0" t="s">
        <v>4379</v>
      </c>
      <c r="U724" s="0" t="s">
        <v>75</v>
      </c>
      <c r="V724" s="1" t="s">
        <v>4380</v>
      </c>
      <c r="Y724" s="0" t="s">
        <v>4381</v>
      </c>
      <c r="AE724" s="0" t="s">
        <v>4189</v>
      </c>
      <c r="AS724" s="0" t="str">
        <f aca="false">"5"</f>
        <v>5</v>
      </c>
      <c r="BA724" s="1" t="s">
        <v>4382</v>
      </c>
      <c r="BG724" s="0" t="str">
        <f aca="false">"1695"</f>
        <v>1695</v>
      </c>
    </row>
    <row r="725" customFormat="false" ht="107.5" hidden="false" customHeight="false" outlineLevel="0" collapsed="false">
      <c r="A725" s="0" t="s">
        <v>116</v>
      </c>
      <c r="B725" s="0" t="s">
        <v>4383</v>
      </c>
      <c r="I725" s="0" t="s">
        <v>178</v>
      </c>
      <c r="N725" s="0" t="str">
        <f aca="false">"1713"</f>
        <v>1713</v>
      </c>
      <c r="P725" s="0" t="s">
        <v>3063</v>
      </c>
      <c r="Q725" s="0" t="s">
        <v>4384</v>
      </c>
      <c r="R725" s="0" t="s">
        <v>73</v>
      </c>
      <c r="S725" s="0" t="s">
        <v>4385</v>
      </c>
      <c r="T725" s="0" t="s">
        <v>439</v>
      </c>
      <c r="U725" s="0" t="s">
        <v>120</v>
      </c>
      <c r="V725" s="1" t="s">
        <v>4386</v>
      </c>
      <c r="W725" s="0" t="s">
        <v>215</v>
      </c>
      <c r="Y725" s="0" t="s">
        <v>4387</v>
      </c>
      <c r="AD725" s="1" t="s">
        <v>4388</v>
      </c>
      <c r="AL725" s="0" t="s">
        <v>3920</v>
      </c>
      <c r="AN725" s="0" t="str">
        <f aca="false">"14.06.1713"</f>
        <v>14.06.1713</v>
      </c>
      <c r="AP725" s="0" t="s">
        <v>178</v>
      </c>
      <c r="AQ725" s="0" t="s">
        <v>3845</v>
      </c>
      <c r="AR725" s="0" t="s">
        <v>4389</v>
      </c>
      <c r="BL725" s="0" t="s">
        <v>645</v>
      </c>
      <c r="BO725" s="0" t="s">
        <v>4390</v>
      </c>
      <c r="BT725" s="0" t="s">
        <v>4391</v>
      </c>
    </row>
    <row r="726" customFormat="false" ht="118.1" hidden="false" customHeight="false" outlineLevel="0" collapsed="false">
      <c r="A726" s="0" t="s">
        <v>116</v>
      </c>
      <c r="B726" s="0" t="s">
        <v>4392</v>
      </c>
      <c r="I726" s="0" t="s">
        <v>4393</v>
      </c>
      <c r="N726" s="0" t="str">
        <f aca="false">"1755"</f>
        <v>1755</v>
      </c>
      <c r="Q726" s="0" t="s">
        <v>4394</v>
      </c>
      <c r="R726" s="0" t="s">
        <v>73</v>
      </c>
      <c r="S726" s="0" t="s">
        <v>4395</v>
      </c>
      <c r="V726" s="1" t="s">
        <v>4396</v>
      </c>
      <c r="W726" s="1" t="s">
        <v>784</v>
      </c>
      <c r="Y726" s="0" t="s">
        <v>4397</v>
      </c>
      <c r="AD726" s="1" t="s">
        <v>4398</v>
      </c>
      <c r="AL726" s="0" t="s">
        <v>4399</v>
      </c>
      <c r="AN726" s="0" t="str">
        <f aca="false">"28.09.1755"</f>
        <v>28.09.1755</v>
      </c>
      <c r="AP726" s="0" t="s">
        <v>4393</v>
      </c>
      <c r="AQ726" s="0" t="s">
        <v>4400</v>
      </c>
      <c r="AR726" s="0" t="s">
        <v>4401</v>
      </c>
      <c r="BT726" s="0" t="s">
        <v>4402</v>
      </c>
    </row>
    <row r="727" customFormat="false" ht="150" hidden="false" customHeight="false" outlineLevel="0" collapsed="false">
      <c r="A727" s="0" t="s">
        <v>82</v>
      </c>
      <c r="B727" s="0" t="s">
        <v>4403</v>
      </c>
      <c r="C727" s="0" t="s">
        <v>4404</v>
      </c>
      <c r="D727" s="0" t="s">
        <v>4405</v>
      </c>
      <c r="H727" s="0" t="str">
        <f aca="false">"15.05.1660"</f>
        <v>15.05.1660</v>
      </c>
      <c r="I727" s="0" t="s">
        <v>79</v>
      </c>
      <c r="N727" s="0" t="str">
        <f aca="false">"1660"</f>
        <v>1660</v>
      </c>
      <c r="Q727" s="0" t="s">
        <v>4404</v>
      </c>
      <c r="R727" s="0" t="s">
        <v>1509</v>
      </c>
      <c r="S727" s="0" t="s">
        <v>4406</v>
      </c>
      <c r="U727" s="0" t="s">
        <v>75</v>
      </c>
      <c r="V727" s="1" t="s">
        <v>4407</v>
      </c>
      <c r="W727" s="0" t="s">
        <v>4405</v>
      </c>
      <c r="Y727" s="0" t="s">
        <v>78</v>
      </c>
      <c r="AA727" s="1" t="s">
        <v>4408</v>
      </c>
      <c r="BI727" s="0" t="s">
        <v>4169</v>
      </c>
      <c r="BJ727" s="0" t="str">
        <f aca="false">"1671"</f>
        <v>1671</v>
      </c>
      <c r="BL727" s="0" t="s">
        <v>4409</v>
      </c>
      <c r="BT727" s="1" t="s">
        <v>4410</v>
      </c>
    </row>
    <row r="728" customFormat="false" ht="12.8" hidden="false" customHeight="false" outlineLevel="0" collapsed="false">
      <c r="A728" s="0" t="s">
        <v>116</v>
      </c>
      <c r="B728" s="0" t="s">
        <v>4411</v>
      </c>
      <c r="C728" s="0" t="s">
        <v>4412</v>
      </c>
      <c r="D728" s="0" t="s">
        <v>4413</v>
      </c>
      <c r="F728" s="0" t="s">
        <v>1077</v>
      </c>
      <c r="I728" s="0" t="s">
        <v>84</v>
      </c>
      <c r="N728" s="0" t="str">
        <f aca="false">"1650"</f>
        <v>1650</v>
      </c>
      <c r="P728" s="0" t="s">
        <v>517</v>
      </c>
      <c r="Q728" s="0" t="s">
        <v>4412</v>
      </c>
      <c r="R728" s="0" t="s">
        <v>73</v>
      </c>
      <c r="S728" s="0" t="s">
        <v>4414</v>
      </c>
      <c r="Y728" s="0" t="s">
        <v>1636</v>
      </c>
      <c r="AL728" s="0" t="s">
        <v>4415</v>
      </c>
      <c r="AN728" s="0" t="str">
        <f aca="false">"30.07.1650"</f>
        <v>30.07.1650</v>
      </c>
      <c r="AP728" s="0" t="s">
        <v>84</v>
      </c>
      <c r="AQ728" s="0" t="s">
        <v>4416</v>
      </c>
      <c r="BT728" s="0" t="s">
        <v>4417</v>
      </c>
    </row>
    <row r="729" customFormat="false" ht="12.8" hidden="false" customHeight="false" outlineLevel="0" collapsed="false">
      <c r="A729" s="0" t="s">
        <v>116</v>
      </c>
      <c r="B729" s="0" t="s">
        <v>4418</v>
      </c>
      <c r="I729" s="0" t="s">
        <v>84</v>
      </c>
      <c r="N729" s="0" t="str">
        <f aca="false">"1650"</f>
        <v>1650</v>
      </c>
      <c r="Q729" s="0" t="s">
        <v>4419</v>
      </c>
      <c r="R729" s="0" t="s">
        <v>73</v>
      </c>
      <c r="S729" s="0" t="s">
        <v>4420</v>
      </c>
      <c r="Y729" s="0" t="s">
        <v>1636</v>
      </c>
      <c r="AL729" s="0" t="s">
        <v>4421</v>
      </c>
      <c r="AN729" s="0" t="str">
        <f aca="false">"30.07.1650"</f>
        <v>30.07.1650</v>
      </c>
      <c r="AP729" s="0" t="s">
        <v>84</v>
      </c>
      <c r="AQ729" s="0" t="s">
        <v>4416</v>
      </c>
      <c r="AR729" s="0" t="s">
        <v>4422</v>
      </c>
      <c r="BT729" s="0" t="s">
        <v>4423</v>
      </c>
    </row>
    <row r="730" customFormat="false" ht="12.8" hidden="false" customHeight="false" outlineLevel="0" collapsed="false">
      <c r="A730" s="0" t="s">
        <v>116</v>
      </c>
      <c r="B730" s="0" t="s">
        <v>4424</v>
      </c>
      <c r="I730" s="0" t="s">
        <v>4425</v>
      </c>
      <c r="N730" s="0" t="str">
        <f aca="false">"1763"</f>
        <v>1763</v>
      </c>
      <c r="Q730" s="0" t="s">
        <v>4426</v>
      </c>
      <c r="R730" s="0" t="s">
        <v>73</v>
      </c>
      <c r="S730" s="0" t="s">
        <v>4427</v>
      </c>
      <c r="Y730" s="0" t="s">
        <v>421</v>
      </c>
      <c r="AL730" s="0" t="s">
        <v>3972</v>
      </c>
      <c r="AN730" s="0" t="str">
        <f aca="false">"21.03.1763"</f>
        <v>21.03.1763</v>
      </c>
      <c r="AO730" s="0" t="s">
        <v>4428</v>
      </c>
      <c r="AP730" s="0" t="s">
        <v>4425</v>
      </c>
      <c r="AQ730" s="0" t="s">
        <v>643</v>
      </c>
      <c r="AR730" s="0" t="s">
        <v>4429</v>
      </c>
      <c r="BT730" s="0" t="s">
        <v>4430</v>
      </c>
    </row>
    <row r="731" customFormat="false" ht="33.1" hidden="false" customHeight="false" outlineLevel="0" collapsed="false">
      <c r="A731" s="0" t="s">
        <v>116</v>
      </c>
      <c r="B731" s="0" t="s">
        <v>4431</v>
      </c>
      <c r="C731" s="0" t="s">
        <v>4432</v>
      </c>
      <c r="D731" s="1" t="s">
        <v>4433</v>
      </c>
      <c r="E731" s="0" t="s">
        <v>4434</v>
      </c>
      <c r="F731" s="0" t="s">
        <v>1077</v>
      </c>
      <c r="I731" s="0" t="s">
        <v>4435</v>
      </c>
      <c r="Q731" s="0" t="s">
        <v>4432</v>
      </c>
      <c r="R731" s="0" t="s">
        <v>73</v>
      </c>
      <c r="S731" s="0" t="s">
        <v>4436</v>
      </c>
      <c r="Y731" s="0" t="s">
        <v>1636</v>
      </c>
      <c r="AN731" s="0" t="str">
        <f aca="false">"11.08.1650"</f>
        <v>11.08.1650</v>
      </c>
      <c r="AO731" s="0" t="s">
        <v>4437</v>
      </c>
      <c r="AP731" s="0" t="s">
        <v>4438</v>
      </c>
      <c r="AQ731" s="0" t="s">
        <v>643</v>
      </c>
      <c r="BP731" s="0" t="s">
        <v>4439</v>
      </c>
      <c r="BT731" s="0" t="s">
        <v>4440</v>
      </c>
    </row>
    <row r="732" customFormat="false" ht="65" hidden="false" customHeight="false" outlineLevel="0" collapsed="false">
      <c r="A732" s="0" t="s">
        <v>116</v>
      </c>
      <c r="B732" s="0" t="s">
        <v>4441</v>
      </c>
      <c r="C732" s="0" t="s">
        <v>4442</v>
      </c>
      <c r="D732" s="1" t="s">
        <v>4443</v>
      </c>
      <c r="F732" s="0" t="s">
        <v>659</v>
      </c>
      <c r="I732" s="0" t="s">
        <v>212</v>
      </c>
      <c r="P732" s="0" t="s">
        <v>552</v>
      </c>
      <c r="Q732" s="0" t="s">
        <v>4442</v>
      </c>
      <c r="R732" s="1" t="s">
        <v>4444</v>
      </c>
      <c r="S732" s="0" t="s">
        <v>4445</v>
      </c>
      <c r="V732" s="1" t="s">
        <v>4446</v>
      </c>
      <c r="Y732" s="0" t="s">
        <v>210</v>
      </c>
      <c r="AD732" s="0" t="s">
        <v>3279</v>
      </c>
      <c r="AL732" s="0" t="s">
        <v>4365</v>
      </c>
      <c r="AN732" s="0" t="str">
        <f aca="false">"02.11.1679"</f>
        <v>02.11.1679</v>
      </c>
      <c r="AO732" s="0" t="s">
        <v>4366</v>
      </c>
      <c r="AP732" s="0" t="s">
        <v>4447</v>
      </c>
      <c r="AQ732" s="0" t="s">
        <v>766</v>
      </c>
      <c r="BT732" s="0" t="s">
        <v>4448</v>
      </c>
    </row>
    <row r="733" customFormat="false" ht="12.8" hidden="false" customHeight="false" outlineLevel="0" collapsed="false">
      <c r="A733" s="0" t="s">
        <v>116</v>
      </c>
      <c r="B733" s="0" t="s">
        <v>4449</v>
      </c>
      <c r="N733" s="0" t="str">
        <f aca="false">"1650"</f>
        <v>1650</v>
      </c>
      <c r="P733" s="0" t="s">
        <v>552</v>
      </c>
      <c r="Q733" s="0" t="s">
        <v>4450</v>
      </c>
      <c r="R733" s="0" t="s">
        <v>73</v>
      </c>
      <c r="S733" s="0" t="s">
        <v>4451</v>
      </c>
      <c r="Y733" s="0" t="s">
        <v>4452</v>
      </c>
      <c r="AL733" s="0" t="s">
        <v>4453</v>
      </c>
      <c r="AN733" s="0" t="str">
        <f aca="false">"07.08.1650"</f>
        <v>07.08.1650</v>
      </c>
      <c r="AO733" s="0" t="s">
        <v>4266</v>
      </c>
      <c r="AP733" s="0" t="s">
        <v>3595</v>
      </c>
      <c r="AQ733" s="0" t="s">
        <v>4454</v>
      </c>
      <c r="AR733" s="0" t="s">
        <v>4455</v>
      </c>
      <c r="BP733" s="0" t="s">
        <v>4456</v>
      </c>
      <c r="BT733" s="0" t="s">
        <v>4457</v>
      </c>
    </row>
    <row r="734" customFormat="false" ht="22.5" hidden="false" customHeight="false" outlineLevel="0" collapsed="false">
      <c r="A734" s="0" t="s">
        <v>116</v>
      </c>
      <c r="B734" s="0" t="s">
        <v>4458</v>
      </c>
      <c r="I734" s="0" t="s">
        <v>3198</v>
      </c>
      <c r="N734" s="0" t="str">
        <f aca="false">"1666"</f>
        <v>1666</v>
      </c>
      <c r="Q734" s="0" t="s">
        <v>4459</v>
      </c>
      <c r="R734" s="0" t="s">
        <v>73</v>
      </c>
      <c r="S734" s="0" t="s">
        <v>4460</v>
      </c>
      <c r="Y734" s="1" t="s">
        <v>4461</v>
      </c>
      <c r="AP734" s="0" t="s">
        <v>152</v>
      </c>
      <c r="AQ734" s="0" t="s">
        <v>4288</v>
      </c>
      <c r="AR734" s="0" t="s">
        <v>4462</v>
      </c>
      <c r="BT734" s="0" t="s">
        <v>4463</v>
      </c>
    </row>
    <row r="735" customFormat="false" ht="12.8" hidden="false" customHeight="false" outlineLevel="0" collapsed="false">
      <c r="A735" s="0" t="s">
        <v>116</v>
      </c>
      <c r="B735" s="0" t="s">
        <v>4464</v>
      </c>
      <c r="C735" s="0" t="s">
        <v>4465</v>
      </c>
      <c r="D735" s="0" t="s">
        <v>4466</v>
      </c>
      <c r="F735" s="0" t="s">
        <v>1077</v>
      </c>
      <c r="I735" s="0" t="s">
        <v>745</v>
      </c>
      <c r="N735" s="0" t="str">
        <f aca="false">"1610"</f>
        <v>1610</v>
      </c>
      <c r="Q735" s="0" t="s">
        <v>4465</v>
      </c>
      <c r="S735" s="0" t="s">
        <v>4467</v>
      </c>
      <c r="AP735" s="0" t="s">
        <v>4468</v>
      </c>
      <c r="AQ735" s="0" t="s">
        <v>4469</v>
      </c>
      <c r="BT735" s="0" t="s">
        <v>4470</v>
      </c>
    </row>
    <row r="736" customFormat="false" ht="33.1" hidden="false" customHeight="false" outlineLevel="0" collapsed="false">
      <c r="A736" s="0" t="s">
        <v>116</v>
      </c>
      <c r="B736" s="0" t="s">
        <v>4471</v>
      </c>
      <c r="C736" s="0" t="s">
        <v>4459</v>
      </c>
      <c r="D736" s="1" t="s">
        <v>4472</v>
      </c>
      <c r="F736" s="0" t="s">
        <v>659</v>
      </c>
      <c r="I736" s="0" t="s">
        <v>3198</v>
      </c>
      <c r="N736" s="0" t="str">
        <f aca="false">"1650"</f>
        <v>1650</v>
      </c>
      <c r="Q736" s="0" t="s">
        <v>4459</v>
      </c>
      <c r="R736" s="0" t="s">
        <v>73</v>
      </c>
      <c r="S736" s="0" t="s">
        <v>4473</v>
      </c>
      <c r="Y736" s="0" t="s">
        <v>1636</v>
      </c>
      <c r="AP736" s="0" t="s">
        <v>152</v>
      </c>
      <c r="AQ736" s="0" t="s">
        <v>4288</v>
      </c>
      <c r="AR736" s="0" t="s">
        <v>4462</v>
      </c>
      <c r="BT736" s="0" t="s">
        <v>4474</v>
      </c>
    </row>
    <row r="737" customFormat="false" ht="22.5" hidden="false" customHeight="false" outlineLevel="0" collapsed="false">
      <c r="A737" s="0" t="s">
        <v>116</v>
      </c>
      <c r="B737" s="0" t="s">
        <v>4475</v>
      </c>
      <c r="C737" s="0" t="s">
        <v>4476</v>
      </c>
      <c r="D737" s="0" t="s">
        <v>778</v>
      </c>
      <c r="F737" s="0" t="s">
        <v>659</v>
      </c>
      <c r="I737" s="0" t="s">
        <v>4477</v>
      </c>
      <c r="N737" s="0" t="str">
        <f aca="false">"1649"</f>
        <v>1649</v>
      </c>
      <c r="Q737" s="0" t="s">
        <v>4476</v>
      </c>
      <c r="R737" s="0" t="s">
        <v>73</v>
      </c>
      <c r="S737" s="0" t="s">
        <v>4478</v>
      </c>
      <c r="Y737" s="0" t="s">
        <v>174</v>
      </c>
      <c r="AL737" s="0" t="s">
        <v>4479</v>
      </c>
      <c r="AM737" s="1" t="s">
        <v>2470</v>
      </c>
      <c r="AN737" s="0" t="str">
        <f aca="false">"01.01.1649"</f>
        <v>01.01.1649</v>
      </c>
      <c r="AO737" s="0" t="s">
        <v>886</v>
      </c>
      <c r="AP737" s="0" t="s">
        <v>1660</v>
      </c>
      <c r="AQ737" s="0" t="s">
        <v>4480</v>
      </c>
      <c r="AR737" s="0" t="s">
        <v>4481</v>
      </c>
      <c r="BP737" s="1" t="s">
        <v>4482</v>
      </c>
      <c r="BT737" s="0" t="s">
        <v>4483</v>
      </c>
    </row>
    <row r="738" customFormat="false" ht="12.8" hidden="false" customHeight="false" outlineLevel="0" collapsed="false">
      <c r="A738" s="0" t="s">
        <v>116</v>
      </c>
      <c r="B738" s="0" t="s">
        <v>4484</v>
      </c>
      <c r="I738" s="0" t="s">
        <v>2032</v>
      </c>
      <c r="N738" s="0" t="str">
        <f aca="false">"1742"</f>
        <v>1742</v>
      </c>
      <c r="Q738" s="0" t="s">
        <v>4485</v>
      </c>
      <c r="R738" s="0" t="s">
        <v>73</v>
      </c>
      <c r="S738" s="0" t="s">
        <v>4486</v>
      </c>
      <c r="Y738" s="0" t="s">
        <v>415</v>
      </c>
      <c r="AL738" s="0" t="s">
        <v>4487</v>
      </c>
      <c r="AM738" s="0" t="s">
        <v>817</v>
      </c>
      <c r="AN738" s="0" t="str">
        <f aca="false">"15.07.1742"</f>
        <v>15.07.1742</v>
      </c>
      <c r="AO738" s="0" t="s">
        <v>4266</v>
      </c>
      <c r="AP738" s="0" t="s">
        <v>2032</v>
      </c>
      <c r="AQ738" s="0" t="s">
        <v>3616</v>
      </c>
      <c r="AR738" s="0" t="s">
        <v>4488</v>
      </c>
      <c r="BS738" s="0" t="s">
        <v>4489</v>
      </c>
      <c r="BT738" s="0" t="s">
        <v>4490</v>
      </c>
    </row>
    <row r="739" customFormat="false" ht="12.8" hidden="false" customHeight="false" outlineLevel="0" collapsed="false">
      <c r="A739" s="0" t="s">
        <v>116</v>
      </c>
      <c r="B739" s="0" t="s">
        <v>4491</v>
      </c>
      <c r="I739" s="0" t="s">
        <v>1278</v>
      </c>
      <c r="J739" s="0" t="s">
        <v>4492</v>
      </c>
      <c r="N739" s="0" t="str">
        <f aca="false">"1743"</f>
        <v>1743</v>
      </c>
      <c r="P739" s="0" t="s">
        <v>517</v>
      </c>
      <c r="Q739" s="0" t="s">
        <v>4493</v>
      </c>
      <c r="R739" s="0" t="s">
        <v>73</v>
      </c>
      <c r="S739" s="0" t="s">
        <v>4494</v>
      </c>
      <c r="Y739" s="0" t="s">
        <v>415</v>
      </c>
      <c r="AL739" s="0" t="s">
        <v>4487</v>
      </c>
      <c r="AM739" s="0" t="s">
        <v>817</v>
      </c>
      <c r="AN739" s="0" t="str">
        <f aca="false">"08.07.1742"</f>
        <v>08.07.1742</v>
      </c>
      <c r="AO739" s="0" t="s">
        <v>4495</v>
      </c>
      <c r="AP739" s="0" t="s">
        <v>1278</v>
      </c>
      <c r="AQ739" s="0" t="s">
        <v>3616</v>
      </c>
      <c r="AR739" s="0" t="s">
        <v>4496</v>
      </c>
      <c r="BP739" s="0" t="s">
        <v>4497</v>
      </c>
      <c r="BT739" s="0" t="s">
        <v>4498</v>
      </c>
    </row>
    <row r="740" customFormat="false" ht="22.5" hidden="false" customHeight="false" outlineLevel="0" collapsed="false">
      <c r="A740" s="0" t="s">
        <v>82</v>
      </c>
      <c r="B740" s="0" t="s">
        <v>4499</v>
      </c>
      <c r="N740" s="0" t="str">
        <f aca="false">"1713"</f>
        <v>1713</v>
      </c>
      <c r="P740" s="0" t="s">
        <v>517</v>
      </c>
      <c r="Q740" s="0" t="s">
        <v>4500</v>
      </c>
      <c r="R740" s="0" t="s">
        <v>85</v>
      </c>
      <c r="S740" s="0" t="s">
        <v>4501</v>
      </c>
      <c r="U740" s="0" t="s">
        <v>120</v>
      </c>
      <c r="BG740" s="0" t="str">
        <f aca="false">"07.07.1713"</f>
        <v>07.07.1713</v>
      </c>
      <c r="BH740" s="0" t="s">
        <v>4502</v>
      </c>
      <c r="BL740" s="0" t="s">
        <v>4503</v>
      </c>
      <c r="BT740" s="1" t="s">
        <v>4504</v>
      </c>
    </row>
    <row r="741" customFormat="false" ht="54.35" hidden="false" customHeight="false" outlineLevel="0" collapsed="false">
      <c r="A741" s="0" t="s">
        <v>4505</v>
      </c>
      <c r="B741" s="0" t="s">
        <v>4506</v>
      </c>
      <c r="I741" s="0" t="s">
        <v>577</v>
      </c>
      <c r="N741" s="0" t="str">
        <f aca="false">"1714"</f>
        <v>1714</v>
      </c>
      <c r="Q741" s="1" t="s">
        <v>4507</v>
      </c>
      <c r="R741" s="1" t="s">
        <v>4508</v>
      </c>
      <c r="S741" s="0" t="s">
        <v>4509</v>
      </c>
      <c r="U741" s="0" t="s">
        <v>120</v>
      </c>
      <c r="Y741" s="1" t="s">
        <v>4510</v>
      </c>
      <c r="BM741" s="0" t="s">
        <v>4511</v>
      </c>
      <c r="BN741" s="0" t="s">
        <v>4512</v>
      </c>
      <c r="BT741" s="1" t="s">
        <v>4513</v>
      </c>
    </row>
    <row r="742" customFormat="false" ht="33.1" hidden="false" customHeight="false" outlineLevel="0" collapsed="false">
      <c r="A742" s="0" t="s">
        <v>82</v>
      </c>
      <c r="B742" s="0" t="s">
        <v>4514</v>
      </c>
      <c r="Q742" s="0" t="s">
        <v>4515</v>
      </c>
      <c r="R742" s="0" t="s">
        <v>85</v>
      </c>
      <c r="S742" s="0" t="s">
        <v>4516</v>
      </c>
      <c r="V742" s="0" t="s">
        <v>4517</v>
      </c>
      <c r="Y742" s="0" t="s">
        <v>1413</v>
      </c>
      <c r="AW742" s="1" t="s">
        <v>4518</v>
      </c>
      <c r="AY742" s="0" t="s">
        <v>2798</v>
      </c>
      <c r="AZ742" s="0" t="s">
        <v>4519</v>
      </c>
      <c r="BA742" s="0" t="s">
        <v>4520</v>
      </c>
      <c r="BF742" s="0" t="s">
        <v>4521</v>
      </c>
      <c r="BG742" s="0" t="str">
        <f aca="false">"1713"</f>
        <v>1713</v>
      </c>
      <c r="BT742" s="1" t="s">
        <v>4522</v>
      </c>
    </row>
    <row r="743" customFormat="false" ht="235" hidden="false" customHeight="false" outlineLevel="0" collapsed="false">
      <c r="A743" s="0" t="s">
        <v>116</v>
      </c>
      <c r="B743" s="0" t="s">
        <v>4523</v>
      </c>
      <c r="C743" s="0" t="s">
        <v>4524</v>
      </c>
      <c r="D743" s="1" t="s">
        <v>4525</v>
      </c>
      <c r="E743" s="1" t="s">
        <v>4526</v>
      </c>
      <c r="F743" s="0" t="s">
        <v>4527</v>
      </c>
      <c r="H743" s="0" t="str">
        <f aca="false">"10.01.1651"</f>
        <v>10.01.1651</v>
      </c>
      <c r="I743" s="0" t="s">
        <v>4528</v>
      </c>
      <c r="N743" s="0" t="str">
        <f aca="false">"1651"</f>
        <v>1651</v>
      </c>
      <c r="Q743" s="0" t="s">
        <v>4524</v>
      </c>
      <c r="R743" s="0" t="s">
        <v>73</v>
      </c>
      <c r="S743" s="0" t="s">
        <v>4529</v>
      </c>
      <c r="V743" s="1" t="s">
        <v>4530</v>
      </c>
      <c r="W743" s="1" t="s">
        <v>4531</v>
      </c>
      <c r="AD743" s="1" t="s">
        <v>4532</v>
      </c>
      <c r="AL743" s="0" t="s">
        <v>4533</v>
      </c>
      <c r="AN743" s="0" t="str">
        <f aca="false">"01.01.1651"</f>
        <v>01.01.1651</v>
      </c>
      <c r="AO743" s="0" t="s">
        <v>886</v>
      </c>
      <c r="AP743" s="0" t="s">
        <v>4534</v>
      </c>
      <c r="AQ743" s="0" t="s">
        <v>4535</v>
      </c>
      <c r="BT743" s="0" t="s">
        <v>4536</v>
      </c>
    </row>
    <row r="744" customFormat="false" ht="340.6" hidden="false" customHeight="false" outlineLevel="0" collapsed="false">
      <c r="A744" s="0" t="s">
        <v>133</v>
      </c>
      <c r="B744" s="0" t="s">
        <v>4537</v>
      </c>
      <c r="I744" s="0" t="s">
        <v>152</v>
      </c>
      <c r="N744" s="0" t="str">
        <f aca="false">"1649"</f>
        <v>1649</v>
      </c>
      <c r="P744" s="0" t="s">
        <v>1729</v>
      </c>
      <c r="Q744" s="1" t="s">
        <v>4538</v>
      </c>
      <c r="R744" s="1" t="s">
        <v>4539</v>
      </c>
      <c r="S744" s="0" t="s">
        <v>782</v>
      </c>
      <c r="V744" s="1" t="s">
        <v>4540</v>
      </c>
      <c r="W744" s="1" t="s">
        <v>4541</v>
      </c>
      <c r="Y744" s="0" t="s">
        <v>174</v>
      </c>
      <c r="AA744" s="0" t="s">
        <v>152</v>
      </c>
      <c r="BT744" s="0" t="s">
        <v>787</v>
      </c>
    </row>
    <row r="745" customFormat="false" ht="75.6" hidden="false" customHeight="false" outlineLevel="0" collapsed="false">
      <c r="B745" s="0" t="s">
        <v>4542</v>
      </c>
      <c r="C745" s="0" t="s">
        <v>4543</v>
      </c>
      <c r="D745" s="0" t="s">
        <v>4544</v>
      </c>
      <c r="H745" s="0" t="str">
        <f aca="false">"29.12.1645"</f>
        <v>29.12.1645</v>
      </c>
      <c r="I745" s="0" t="s">
        <v>263</v>
      </c>
      <c r="K745" s="0" t="str">
        <f aca="false">"1645"</f>
        <v>1645</v>
      </c>
      <c r="L745" s="0" t="str">
        <f aca="false">"1649"</f>
        <v>1649</v>
      </c>
      <c r="Q745" s="0" t="s">
        <v>4543</v>
      </c>
      <c r="R745" s="0" t="s">
        <v>73</v>
      </c>
      <c r="S745" s="0" t="s">
        <v>4545</v>
      </c>
      <c r="U745" s="0" t="s">
        <v>75</v>
      </c>
      <c r="V745" s="1" t="s">
        <v>4546</v>
      </c>
      <c r="Y745" s="1" t="s">
        <v>4547</v>
      </c>
      <c r="AA745" s="1" t="s">
        <v>4548</v>
      </c>
      <c r="AS745" s="0" t="str">
        <f aca="false">"2"</f>
        <v>2</v>
      </c>
      <c r="BA745" s="1" t="s">
        <v>4549</v>
      </c>
      <c r="BF745" s="0" t="s">
        <v>263</v>
      </c>
      <c r="BG745" s="0" t="str">
        <f aca="false">"1649"</f>
        <v>1649</v>
      </c>
      <c r="BH745" s="0" t="s">
        <v>4550</v>
      </c>
      <c r="BT745" s="1" t="s">
        <v>4551</v>
      </c>
    </row>
    <row r="746" customFormat="false" ht="139.35" hidden="false" customHeight="false" outlineLevel="0" collapsed="false">
      <c r="B746" s="0" t="s">
        <v>4065</v>
      </c>
      <c r="N746" s="0" t="str">
        <f aca="false">"1764"</f>
        <v>1764</v>
      </c>
      <c r="Q746" s="1" t="s">
        <v>4552</v>
      </c>
      <c r="R746" s="1" t="s">
        <v>218</v>
      </c>
      <c r="S746" s="0" t="s">
        <v>4553</v>
      </c>
      <c r="U746" s="0" t="s">
        <v>75</v>
      </c>
      <c r="V746" s="1" t="s">
        <v>4068</v>
      </c>
      <c r="Y746" s="0" t="s">
        <v>421</v>
      </c>
      <c r="AA746" s="1" t="s">
        <v>4069</v>
      </c>
      <c r="AE746" s="0" t="s">
        <v>4070</v>
      </c>
      <c r="BF746" s="0" t="s">
        <v>253</v>
      </c>
      <c r="BG746" s="0" t="str">
        <f aca="false">"20.04.1764"</f>
        <v>20.04.1764</v>
      </c>
      <c r="BH746" s="0" t="s">
        <v>4074</v>
      </c>
      <c r="BI746" s="0" t="s">
        <v>4554</v>
      </c>
      <c r="BJ746" s="0" t="str">
        <f aca="false">"1764"</f>
        <v>1764</v>
      </c>
      <c r="BT746" s="0" t="s">
        <v>4555</v>
      </c>
    </row>
    <row r="747" customFormat="false" ht="192.5" hidden="false" customHeight="false" outlineLevel="0" collapsed="false">
      <c r="A747" s="0" t="s">
        <v>116</v>
      </c>
      <c r="B747" s="0" t="s">
        <v>4556</v>
      </c>
      <c r="C747" s="0" t="s">
        <v>4557</v>
      </c>
      <c r="E747" s="0" t="s">
        <v>4558</v>
      </c>
      <c r="F747" s="0" t="s">
        <v>4559</v>
      </c>
      <c r="I747" s="0" t="s">
        <v>577</v>
      </c>
      <c r="N747" s="0" t="str">
        <f aca="false">"1756"</f>
        <v>1756</v>
      </c>
      <c r="Q747" s="0" t="s">
        <v>4557</v>
      </c>
      <c r="R747" s="0" t="s">
        <v>73</v>
      </c>
      <c r="S747" s="0" t="s">
        <v>4560</v>
      </c>
      <c r="V747" s="1" t="s">
        <v>4561</v>
      </c>
      <c r="W747" s="0" t="s">
        <v>4562</v>
      </c>
      <c r="Y747" s="0" t="s">
        <v>581</v>
      </c>
      <c r="AA747" s="0" t="s">
        <v>1891</v>
      </c>
      <c r="AD747" s="1" t="s">
        <v>4563</v>
      </c>
      <c r="AL747" s="0" t="s">
        <v>4564</v>
      </c>
      <c r="AN747" s="0" t="str">
        <f aca="false">"28.09.1755"</f>
        <v>28.09.1755</v>
      </c>
      <c r="AO747" s="0" t="s">
        <v>4565</v>
      </c>
      <c r="AP747" s="0" t="s">
        <v>1891</v>
      </c>
      <c r="AQ747" s="0" t="s">
        <v>4566</v>
      </c>
      <c r="AR747" s="0" t="s">
        <v>4567</v>
      </c>
      <c r="BS747" s="0" t="s">
        <v>4568</v>
      </c>
      <c r="BT747" s="0" t="s">
        <v>4569</v>
      </c>
    </row>
    <row r="748" customFormat="false" ht="213.75" hidden="false" customHeight="false" outlineLevel="0" collapsed="false">
      <c r="A748" s="0" t="s">
        <v>133</v>
      </c>
      <c r="B748" s="0" t="s">
        <v>4570</v>
      </c>
      <c r="N748" s="0" t="str">
        <f aca="false">"1649"</f>
        <v>1649</v>
      </c>
      <c r="R748" s="0" t="s">
        <v>154</v>
      </c>
      <c r="S748" s="0" t="s">
        <v>491</v>
      </c>
      <c r="V748" s="1" t="s">
        <v>4571</v>
      </c>
      <c r="W748" s="1" t="s">
        <v>4572</v>
      </c>
      <c r="BT748" s="0" t="s">
        <v>494</v>
      </c>
    </row>
    <row r="749" customFormat="false" ht="224.35" hidden="false" customHeight="false" outlineLevel="0" collapsed="false">
      <c r="I749" s="0" t="s">
        <v>79</v>
      </c>
      <c r="Q749" s="0" t="s">
        <v>4573</v>
      </c>
      <c r="R749" s="0" t="s">
        <v>73</v>
      </c>
      <c r="S749" s="0" t="s">
        <v>4574</v>
      </c>
      <c r="T749" s="0" t="s">
        <v>4575</v>
      </c>
      <c r="U749" s="0" t="s">
        <v>75</v>
      </c>
      <c r="V749" s="1" t="s">
        <v>4576</v>
      </c>
      <c r="W749" s="1" t="s">
        <v>4577</v>
      </c>
      <c r="Y749" s="0" t="s">
        <v>241</v>
      </c>
      <c r="AA749" s="1" t="s">
        <v>4578</v>
      </c>
      <c r="BL749" s="0" t="s">
        <v>4579</v>
      </c>
      <c r="BT749" s="0" t="s">
        <v>4580</v>
      </c>
    </row>
    <row r="750" customFormat="false" ht="118.1" hidden="false" customHeight="false" outlineLevel="0" collapsed="false">
      <c r="N750" s="0" t="str">
        <f aca="false">"27.09.1774"</f>
        <v>27.09.1774</v>
      </c>
      <c r="Q750" s="0" t="s">
        <v>4581</v>
      </c>
      <c r="R750" s="0" t="s">
        <v>85</v>
      </c>
      <c r="S750" s="0" t="s">
        <v>4582</v>
      </c>
      <c r="U750" s="0" t="s">
        <v>75</v>
      </c>
      <c r="V750" s="1" t="s">
        <v>4583</v>
      </c>
      <c r="Y750" s="1" t="s">
        <v>4584</v>
      </c>
      <c r="BF750" s="0" t="s">
        <v>4554</v>
      </c>
      <c r="BG750" s="0" t="str">
        <f aca="false">"27.09.1774"</f>
        <v>27.09.1774</v>
      </c>
      <c r="BH750" s="0" t="s">
        <v>4585</v>
      </c>
      <c r="BT750" s="0" t="s">
        <v>4586</v>
      </c>
    </row>
    <row r="751" customFormat="false" ht="12.8" hidden="false" customHeight="false" outlineLevel="0" collapsed="false">
      <c r="A751" s="0" t="s">
        <v>116</v>
      </c>
      <c r="B751" s="0" t="s">
        <v>4587</v>
      </c>
      <c r="I751" s="0" t="s">
        <v>1660</v>
      </c>
      <c r="N751" s="0" t="str">
        <f aca="false">"1630"</f>
        <v>1630</v>
      </c>
      <c r="Q751" s="0" t="s">
        <v>4588</v>
      </c>
      <c r="R751" s="0" t="s">
        <v>73</v>
      </c>
      <c r="S751" s="0" t="s">
        <v>4589</v>
      </c>
      <c r="Y751" s="0" t="s">
        <v>870</v>
      </c>
      <c r="AF751" s="0" t="s">
        <v>4590</v>
      </c>
      <c r="AG751" s="0" t="s">
        <v>3819</v>
      </c>
      <c r="AH751" s="0" t="s">
        <v>4591</v>
      </c>
      <c r="AI751" s="0" t="s">
        <v>4592</v>
      </c>
      <c r="AJ751" s="0" t="s">
        <v>4593</v>
      </c>
      <c r="AK751" s="0" t="s">
        <v>4594</v>
      </c>
      <c r="AN751" s="0" t="str">
        <f aca="false">"25.06.1630"</f>
        <v>25.06.1630</v>
      </c>
      <c r="BT751" s="0" t="s">
        <v>4595</v>
      </c>
    </row>
    <row r="752" customFormat="false" ht="22.5" hidden="false" customHeight="false" outlineLevel="0" collapsed="false">
      <c r="A752" s="0" t="s">
        <v>116</v>
      </c>
      <c r="B752" s="0" t="s">
        <v>4596</v>
      </c>
      <c r="C752" s="0" t="s">
        <v>4597</v>
      </c>
      <c r="E752" s="1" t="s">
        <v>4598</v>
      </c>
      <c r="F752" s="0" t="s">
        <v>1671</v>
      </c>
      <c r="I752" s="0" t="s">
        <v>178</v>
      </c>
      <c r="N752" s="0" t="str">
        <f aca="false">"1651"</f>
        <v>1651</v>
      </c>
      <c r="Q752" s="0" t="s">
        <v>4597</v>
      </c>
      <c r="R752" s="0" t="s">
        <v>73</v>
      </c>
      <c r="S752" s="0" t="s">
        <v>4599</v>
      </c>
      <c r="Y752" s="0" t="s">
        <v>4600</v>
      </c>
      <c r="AL752" s="0" t="s">
        <v>4601</v>
      </c>
      <c r="AN752" s="0" t="str">
        <f aca="false">"21.08.1651"</f>
        <v>21.08.1651</v>
      </c>
      <c r="AP752" s="0" t="s">
        <v>178</v>
      </c>
      <c r="AQ752" s="0" t="s">
        <v>3845</v>
      </c>
      <c r="AR752" s="0" t="s">
        <v>4602</v>
      </c>
      <c r="BT752" s="0" t="s">
        <v>4603</v>
      </c>
    </row>
    <row r="753" customFormat="false" ht="96.85" hidden="false" customHeight="false" outlineLevel="0" collapsed="false">
      <c r="A753" s="0" t="s">
        <v>133</v>
      </c>
      <c r="B753" s="0" t="s">
        <v>4604</v>
      </c>
      <c r="I753" s="0" t="s">
        <v>135</v>
      </c>
      <c r="N753" s="0" t="str">
        <f aca="false">"1650"</f>
        <v>1650</v>
      </c>
      <c r="Q753" s="1" t="s">
        <v>4605</v>
      </c>
      <c r="R753" s="1" t="s">
        <v>4606</v>
      </c>
      <c r="S753" s="0" t="s">
        <v>543</v>
      </c>
      <c r="V753" s="1" t="s">
        <v>4607</v>
      </c>
      <c r="Y753" s="0" t="s">
        <v>546</v>
      </c>
      <c r="AA753" s="0" t="s">
        <v>135</v>
      </c>
      <c r="BT753" s="0" t="s">
        <v>547</v>
      </c>
    </row>
    <row r="754" customFormat="false" ht="139.35" hidden="false" customHeight="false" outlineLevel="0" collapsed="false">
      <c r="A754" s="0" t="s">
        <v>133</v>
      </c>
      <c r="B754" s="0" t="s">
        <v>4608</v>
      </c>
      <c r="N754" s="0" t="str">
        <f aca="false">"1680"</f>
        <v>1680</v>
      </c>
      <c r="S754" s="0" t="s">
        <v>2527</v>
      </c>
      <c r="V754" s="1" t="s">
        <v>4609</v>
      </c>
      <c r="BT754" s="0" t="s">
        <v>2531</v>
      </c>
    </row>
    <row r="755" customFormat="false" ht="150" hidden="false" customHeight="false" outlineLevel="0" collapsed="false">
      <c r="A755" s="0" t="s">
        <v>133</v>
      </c>
      <c r="B755" s="0" t="s">
        <v>4610</v>
      </c>
      <c r="I755" s="0" t="s">
        <v>135</v>
      </c>
      <c r="M755" s="0" t="s">
        <v>961</v>
      </c>
      <c r="S755" s="0" t="s">
        <v>518</v>
      </c>
      <c r="V755" s="1" t="s">
        <v>4611</v>
      </c>
      <c r="W755" s="0" t="s">
        <v>516</v>
      </c>
      <c r="Y755" s="0" t="s">
        <v>520</v>
      </c>
      <c r="AA755" s="1" t="s">
        <v>1592</v>
      </c>
      <c r="AE755" s="0" t="s">
        <v>1105</v>
      </c>
      <c r="BT755" s="0" t="s">
        <v>523</v>
      </c>
    </row>
    <row r="756" customFormat="false" ht="150" hidden="false" customHeight="false" outlineLevel="0" collapsed="false">
      <c r="A756" s="0" t="s">
        <v>133</v>
      </c>
      <c r="B756" s="0" t="s">
        <v>4612</v>
      </c>
      <c r="I756" s="0" t="s">
        <v>135</v>
      </c>
      <c r="M756" s="0" t="s">
        <v>961</v>
      </c>
      <c r="Q756" s="0" t="s">
        <v>4613</v>
      </c>
      <c r="R756" s="0" t="s">
        <v>154</v>
      </c>
      <c r="S756" s="0" t="s">
        <v>4614</v>
      </c>
      <c r="V756" s="1" t="s">
        <v>1590</v>
      </c>
      <c r="W756" s="0" t="s">
        <v>516</v>
      </c>
      <c r="Y756" s="0" t="s">
        <v>520</v>
      </c>
      <c r="Z756" s="1" t="s">
        <v>4615</v>
      </c>
      <c r="AA756" s="1" t="s">
        <v>1592</v>
      </c>
      <c r="AE756" s="0" t="s">
        <v>1105</v>
      </c>
      <c r="BT756" s="0" t="s">
        <v>4616</v>
      </c>
    </row>
    <row r="757" customFormat="false" ht="171.25" hidden="false" customHeight="false" outlineLevel="0" collapsed="false">
      <c r="A757" s="0" t="s">
        <v>133</v>
      </c>
      <c r="B757" s="0" t="s">
        <v>4617</v>
      </c>
      <c r="I757" s="0" t="s">
        <v>4618</v>
      </c>
      <c r="N757" s="0" t="str">
        <f aca="false">"1763"</f>
        <v>1763</v>
      </c>
      <c r="S757" s="0" t="s">
        <v>2214</v>
      </c>
      <c r="V757" s="1" t="s">
        <v>4619</v>
      </c>
      <c r="BT757" s="0" t="s">
        <v>2218</v>
      </c>
    </row>
    <row r="758" customFormat="false" ht="86.25" hidden="false" customHeight="false" outlineLevel="0" collapsed="false">
      <c r="A758" s="0" t="s">
        <v>133</v>
      </c>
      <c r="B758" s="0" t="s">
        <v>4620</v>
      </c>
      <c r="I758" s="0" t="s">
        <v>263</v>
      </c>
      <c r="N758" s="0" t="str">
        <f aca="false">"1691"</f>
        <v>1691</v>
      </c>
      <c r="S758" s="0" t="s">
        <v>259</v>
      </c>
      <c r="V758" s="1" t="s">
        <v>4621</v>
      </c>
      <c r="BT758" s="1" t="s">
        <v>264</v>
      </c>
    </row>
    <row r="759" customFormat="false" ht="22.5" hidden="false" customHeight="false" outlineLevel="0" collapsed="false">
      <c r="A759" s="0" t="s">
        <v>133</v>
      </c>
      <c r="B759" s="0" t="s">
        <v>4622</v>
      </c>
      <c r="N759" s="0" t="str">
        <f aca="false">"1742"</f>
        <v>1742</v>
      </c>
      <c r="Q759" s="0" t="s">
        <v>412</v>
      </c>
      <c r="R759" s="0" t="s">
        <v>145</v>
      </c>
      <c r="S759" s="0" t="s">
        <v>413</v>
      </c>
      <c r="W759" s="0" t="s">
        <v>817</v>
      </c>
      <c r="Y759" s="0" t="s">
        <v>415</v>
      </c>
      <c r="BT759" s="1" t="s">
        <v>417</v>
      </c>
    </row>
    <row r="760" customFormat="false" ht="150" hidden="false" customHeight="false" outlineLevel="0" collapsed="false">
      <c r="A760" s="0" t="s">
        <v>82</v>
      </c>
      <c r="B760" s="0" t="s">
        <v>4403</v>
      </c>
      <c r="C760" s="0" t="s">
        <v>4404</v>
      </c>
      <c r="D760" s="0" t="s">
        <v>4405</v>
      </c>
      <c r="H760" s="0" t="str">
        <f aca="false">"15.05.1660"</f>
        <v>15.05.1660</v>
      </c>
      <c r="I760" s="0" t="s">
        <v>79</v>
      </c>
      <c r="N760" s="0" t="str">
        <f aca="false">"1660"</f>
        <v>1660</v>
      </c>
      <c r="Q760" s="0" t="s">
        <v>4404</v>
      </c>
      <c r="R760" s="0" t="s">
        <v>73</v>
      </c>
      <c r="S760" s="0" t="s">
        <v>4623</v>
      </c>
      <c r="U760" s="0" t="s">
        <v>75</v>
      </c>
      <c r="V760" s="1" t="s">
        <v>4407</v>
      </c>
      <c r="W760" s="0" t="s">
        <v>4405</v>
      </c>
      <c r="Y760" s="0" t="s">
        <v>78</v>
      </c>
      <c r="AA760" s="1" t="s">
        <v>4408</v>
      </c>
      <c r="BI760" s="1" t="s">
        <v>4624</v>
      </c>
      <c r="BJ760" s="1" t="s">
        <v>4625</v>
      </c>
      <c r="BL760" s="0" t="s">
        <v>4409</v>
      </c>
      <c r="BT760" s="1" t="s">
        <v>4626</v>
      </c>
    </row>
    <row r="761" customFormat="false" ht="75.6" hidden="false" customHeight="false" outlineLevel="0" collapsed="false">
      <c r="B761" s="0" t="s">
        <v>4627</v>
      </c>
      <c r="I761" s="0" t="s">
        <v>3690</v>
      </c>
      <c r="P761" s="0" t="s">
        <v>517</v>
      </c>
      <c r="Q761" s="0" t="s">
        <v>3913</v>
      </c>
      <c r="R761" s="0" t="s">
        <v>73</v>
      </c>
      <c r="S761" s="0" t="s">
        <v>4628</v>
      </c>
      <c r="V761" s="1" t="s">
        <v>4629</v>
      </c>
      <c r="AD761" s="1" t="s">
        <v>4630</v>
      </c>
      <c r="AN761" s="0" t="str">
        <f aca="false">"27.04.1763"</f>
        <v>27.04.1763</v>
      </c>
    </row>
    <row r="762" customFormat="false" ht="65" hidden="false" customHeight="false" outlineLevel="0" collapsed="false">
      <c r="A762" s="0" t="s">
        <v>82</v>
      </c>
      <c r="B762" s="0" t="s">
        <v>4631</v>
      </c>
      <c r="I762" s="0" t="s">
        <v>577</v>
      </c>
      <c r="N762" s="0" t="str">
        <f aca="false">"1650"</f>
        <v>1650</v>
      </c>
      <c r="Q762" s="0" t="s">
        <v>4632</v>
      </c>
      <c r="R762" s="0" t="s">
        <v>85</v>
      </c>
      <c r="S762" s="0" t="s">
        <v>4633</v>
      </c>
      <c r="U762" s="0" t="s">
        <v>120</v>
      </c>
      <c r="V762" s="1" t="s">
        <v>4634</v>
      </c>
      <c r="Y762" s="0" t="s">
        <v>2147</v>
      </c>
      <c r="AS762" s="0" t="str">
        <f aca="false">"22"</f>
        <v>22</v>
      </c>
      <c r="AT762" s="1" t="s">
        <v>4635</v>
      </c>
      <c r="AU762" s="1" t="s">
        <v>4636</v>
      </c>
      <c r="BF762" s="0" t="s">
        <v>577</v>
      </c>
      <c r="BG762" s="0" t="str">
        <f aca="false">"15.09.1650"</f>
        <v>15.09.1650</v>
      </c>
      <c r="BH762" s="0" t="s">
        <v>4318</v>
      </c>
      <c r="BT762" s="0" t="s">
        <v>4637</v>
      </c>
    </row>
    <row r="763" customFormat="false" ht="43.75" hidden="false" customHeight="false" outlineLevel="0" collapsed="false">
      <c r="A763" s="0" t="s">
        <v>82</v>
      </c>
      <c r="B763" s="0" t="s">
        <v>4638</v>
      </c>
      <c r="I763" s="0" t="s">
        <v>3198</v>
      </c>
      <c r="N763" s="0" t="str">
        <f aca="false">"1649"</f>
        <v>1649</v>
      </c>
      <c r="Q763" s="0" t="s">
        <v>4639</v>
      </c>
      <c r="R763" s="0" t="s">
        <v>85</v>
      </c>
      <c r="S763" s="0" t="s">
        <v>4640</v>
      </c>
      <c r="V763" s="1" t="s">
        <v>4641</v>
      </c>
      <c r="Y763" s="1" t="s">
        <v>4642</v>
      </c>
      <c r="AS763" s="0" t="s">
        <v>4643</v>
      </c>
      <c r="AW763" s="1" t="s">
        <v>4644</v>
      </c>
      <c r="AX763" s="1" t="s">
        <v>4645</v>
      </c>
      <c r="BF763" s="0" t="s">
        <v>3198</v>
      </c>
      <c r="BG763" s="0" t="s">
        <v>4646</v>
      </c>
      <c r="BT763" s="1" t="s">
        <v>4647</v>
      </c>
    </row>
    <row r="764" customFormat="false" ht="33.1" hidden="false" customHeight="false" outlineLevel="0" collapsed="false">
      <c r="B764" s="0" t="s">
        <v>4648</v>
      </c>
      <c r="I764" s="0" t="s">
        <v>577</v>
      </c>
      <c r="N764" s="0" t="str">
        <f aca="false">"1763"</f>
        <v>1763</v>
      </c>
      <c r="Q764" s="0" t="s">
        <v>4649</v>
      </c>
      <c r="R764" s="0" t="s">
        <v>73</v>
      </c>
      <c r="S764" s="0" t="s">
        <v>4650</v>
      </c>
      <c r="U764" s="0" t="s">
        <v>120</v>
      </c>
      <c r="V764" s="0" t="s">
        <v>4651</v>
      </c>
      <c r="Y764" s="0" t="s">
        <v>421</v>
      </c>
      <c r="AD764" s="1" t="s">
        <v>4652</v>
      </c>
      <c r="AF764" s="0" t="s">
        <v>4653</v>
      </c>
      <c r="AG764" s="0" t="s">
        <v>3213</v>
      </c>
      <c r="AH764" s="0" t="s">
        <v>3820</v>
      </c>
      <c r="AL764" s="0" t="s">
        <v>3821</v>
      </c>
      <c r="AN764" s="0" t="str">
        <f aca="false">"06.01.1763"</f>
        <v>06.01.1763</v>
      </c>
      <c r="AP764" s="0" t="s">
        <v>4654</v>
      </c>
      <c r="AR764" s="0" t="s">
        <v>4655</v>
      </c>
      <c r="BT764" s="0" t="s">
        <v>4656</v>
      </c>
    </row>
    <row r="765" customFormat="false" ht="86.25" hidden="false" customHeight="false" outlineLevel="0" collapsed="false">
      <c r="B765" s="0" t="s">
        <v>4657</v>
      </c>
      <c r="C765" s="0" t="s">
        <v>4658</v>
      </c>
      <c r="D765" s="0" t="s">
        <v>4659</v>
      </c>
      <c r="H765" s="0" t="str">
        <f aca="false">"25.05.1646"</f>
        <v>25.05.1646</v>
      </c>
      <c r="I765" s="0" t="s">
        <v>4660</v>
      </c>
      <c r="Q765" s="1" t="s">
        <v>4661</v>
      </c>
      <c r="R765" s="1" t="s">
        <v>4662</v>
      </c>
      <c r="S765" s="0" t="s">
        <v>4663</v>
      </c>
      <c r="U765" s="0" t="s">
        <v>75</v>
      </c>
      <c r="V765" s="1" t="s">
        <v>4664</v>
      </c>
      <c r="Y765" s="0" t="s">
        <v>714</v>
      </c>
      <c r="AA765" s="1" t="s">
        <v>4665</v>
      </c>
      <c r="BF765" s="0" t="s">
        <v>4660</v>
      </c>
      <c r="BG765" s="0" t="str">
        <f aca="false">"1635"</f>
        <v>1635</v>
      </c>
      <c r="BI765" s="0" t="s">
        <v>4660</v>
      </c>
      <c r="BJ765" s="0" t="str">
        <f aca="false">"25.05.1646"</f>
        <v>25.05.1646</v>
      </c>
    </row>
    <row r="766" customFormat="false" ht="54.35" hidden="false" customHeight="false" outlineLevel="0" collapsed="false">
      <c r="A766" s="0" t="s">
        <v>82</v>
      </c>
      <c r="B766" s="0" t="s">
        <v>4666</v>
      </c>
      <c r="I766" s="0" t="s">
        <v>135</v>
      </c>
      <c r="N766" s="0" t="str">
        <f aca="false">"1651"</f>
        <v>1651</v>
      </c>
      <c r="Q766" s="0" t="s">
        <v>4667</v>
      </c>
      <c r="R766" s="0" t="s">
        <v>85</v>
      </c>
      <c r="S766" s="0" t="s">
        <v>4668</v>
      </c>
      <c r="Y766" s="0" t="s">
        <v>511</v>
      </c>
      <c r="BT766" s="1" t="s">
        <v>4669</v>
      </c>
    </row>
    <row r="767" customFormat="false" ht="33.1" hidden="false" customHeight="false" outlineLevel="0" collapsed="false">
      <c r="A767" s="0" t="s">
        <v>82</v>
      </c>
      <c r="B767" s="0" t="s">
        <v>4670</v>
      </c>
      <c r="I767" s="0" t="s">
        <v>135</v>
      </c>
      <c r="N767" s="0" t="str">
        <f aca="false">"1650"</f>
        <v>1650</v>
      </c>
      <c r="Q767" s="0" t="s">
        <v>4671</v>
      </c>
      <c r="R767" s="0" t="s">
        <v>85</v>
      </c>
      <c r="S767" s="0" t="s">
        <v>4672</v>
      </c>
      <c r="U767" s="0" t="s">
        <v>120</v>
      </c>
      <c r="BT767" s="1" t="s">
        <v>4673</v>
      </c>
    </row>
    <row r="768" customFormat="false" ht="118.1" hidden="false" customHeight="false" outlineLevel="0" collapsed="false">
      <c r="A768" s="0" t="s">
        <v>82</v>
      </c>
      <c r="B768" s="0" t="s">
        <v>4674</v>
      </c>
      <c r="D768" s="0" t="s">
        <v>4675</v>
      </c>
      <c r="I768" s="0" t="s">
        <v>79</v>
      </c>
      <c r="N768" s="0" t="str">
        <f aca="false">"1679"</f>
        <v>1679</v>
      </c>
      <c r="Q768" s="0" t="s">
        <v>4676</v>
      </c>
      <c r="R768" s="0" t="s">
        <v>1509</v>
      </c>
      <c r="S768" s="0" t="s">
        <v>4677</v>
      </c>
      <c r="U768" s="0" t="s">
        <v>75</v>
      </c>
      <c r="V768" s="1" t="s">
        <v>4678</v>
      </c>
      <c r="W768" s="0" t="s">
        <v>215</v>
      </c>
      <c r="Y768" s="1" t="s">
        <v>4679</v>
      </c>
      <c r="AA768" s="0" t="s">
        <v>4680</v>
      </c>
      <c r="AS768" s="0" t="str">
        <f aca="false">"2"</f>
        <v>2</v>
      </c>
      <c r="BA768" s="1" t="s">
        <v>4681</v>
      </c>
      <c r="BF768" s="0" t="s">
        <v>79</v>
      </c>
      <c r="BG768" s="0" t="str">
        <f aca="false">"1679"</f>
        <v>1679</v>
      </c>
      <c r="BH768" s="0" t="s">
        <v>4682</v>
      </c>
      <c r="BL768" s="0" t="s">
        <v>1487</v>
      </c>
      <c r="BT768" s="1" t="s">
        <v>4683</v>
      </c>
    </row>
    <row r="769" customFormat="false" ht="43.75" hidden="false" customHeight="false" outlineLevel="0" collapsed="false">
      <c r="B769" s="0" t="s">
        <v>4684</v>
      </c>
      <c r="C769" s="0" t="s">
        <v>4685</v>
      </c>
      <c r="D769" s="0" t="s">
        <v>4686</v>
      </c>
      <c r="H769" s="0" t="str">
        <f aca="false">"05.05.1660"</f>
        <v>05.05.1660</v>
      </c>
      <c r="I769" s="0" t="s">
        <v>195</v>
      </c>
      <c r="K769" s="0" t="str">
        <f aca="false">"09.12.1659"</f>
        <v>09.12.1659</v>
      </c>
      <c r="L769" s="0" t="str">
        <f aca="false">"05.05.1660"</f>
        <v>05.05.1660</v>
      </c>
      <c r="Q769" s="0" t="s">
        <v>4685</v>
      </c>
      <c r="R769" s="0" t="s">
        <v>1509</v>
      </c>
      <c r="S769" s="0" t="s">
        <v>4687</v>
      </c>
      <c r="U769" s="0" t="s">
        <v>75</v>
      </c>
      <c r="V769" s="1" t="s">
        <v>4688</v>
      </c>
      <c r="W769" s="1" t="s">
        <v>4689</v>
      </c>
      <c r="Y769" s="0" t="s">
        <v>78</v>
      </c>
    </row>
    <row r="770" customFormat="false" ht="54.35" hidden="false" customHeight="false" outlineLevel="0" collapsed="false">
      <c r="A770" s="0" t="s">
        <v>82</v>
      </c>
      <c r="B770" s="0" t="s">
        <v>4690</v>
      </c>
      <c r="Q770" s="0" t="s">
        <v>4691</v>
      </c>
      <c r="R770" s="0" t="s">
        <v>2933</v>
      </c>
      <c r="S770" s="0" t="s">
        <v>4692</v>
      </c>
      <c r="U770" s="0" t="s">
        <v>75</v>
      </c>
      <c r="V770" s="1" t="s">
        <v>4693</v>
      </c>
      <c r="Y770" s="0" t="s">
        <v>1413</v>
      </c>
      <c r="BF770" s="0" t="s">
        <v>4694</v>
      </c>
      <c r="BG770" s="0" t="str">
        <f aca="false">"1714"</f>
        <v>1714</v>
      </c>
      <c r="BH770" s="0" t="s">
        <v>4695</v>
      </c>
      <c r="BT770" s="0" t="s">
        <v>4696</v>
      </c>
    </row>
    <row r="771" customFormat="false" ht="181.85" hidden="false" customHeight="false" outlineLevel="0" collapsed="false">
      <c r="A771" s="0" t="s">
        <v>133</v>
      </c>
      <c r="B771" s="0" t="s">
        <v>4697</v>
      </c>
      <c r="I771" s="0" t="s">
        <v>373</v>
      </c>
      <c r="N771" s="0" t="str">
        <f aca="false">"1648"</f>
        <v>1648</v>
      </c>
      <c r="Q771" s="0" t="s">
        <v>865</v>
      </c>
      <c r="R771" s="0" t="s">
        <v>154</v>
      </c>
      <c r="S771" s="0" t="s">
        <v>4698</v>
      </c>
      <c r="V771" s="1" t="s">
        <v>4699</v>
      </c>
      <c r="Y771" s="0" t="s">
        <v>174</v>
      </c>
      <c r="Z771" s="1" t="s">
        <v>4700</v>
      </c>
      <c r="BT771" s="0" t="s">
        <v>4701</v>
      </c>
    </row>
    <row r="772" customFormat="false" ht="12.8" hidden="false" customHeight="false" outlineLevel="0" collapsed="false">
      <c r="A772" s="0" t="s">
        <v>133</v>
      </c>
      <c r="B772" s="0" t="s">
        <v>4702</v>
      </c>
      <c r="I772" s="0" t="s">
        <v>178</v>
      </c>
      <c r="N772" s="0" t="str">
        <f aca="false">"1748"</f>
        <v>1748</v>
      </c>
      <c r="Q772" s="0" t="s">
        <v>179</v>
      </c>
      <c r="R772" s="0" t="s">
        <v>154</v>
      </c>
      <c r="V772" s="0" t="s">
        <v>4703</v>
      </c>
      <c r="W772" s="0" t="s">
        <v>181</v>
      </c>
    </row>
    <row r="773" customFormat="false" ht="75.6" hidden="false" customHeight="false" outlineLevel="0" collapsed="false">
      <c r="A773" s="0" t="s">
        <v>133</v>
      </c>
      <c r="B773" s="0" t="s">
        <v>4704</v>
      </c>
      <c r="I773" s="0" t="s">
        <v>178</v>
      </c>
      <c r="N773" s="0" t="str">
        <f aca="false">"1748"</f>
        <v>1748</v>
      </c>
      <c r="Q773" s="0" t="s">
        <v>179</v>
      </c>
      <c r="R773" s="0" t="s">
        <v>154</v>
      </c>
      <c r="V773" s="1" t="s">
        <v>4705</v>
      </c>
      <c r="Z773" s="1" t="s">
        <v>4706</v>
      </c>
      <c r="AA773" s="0" t="s">
        <v>4707</v>
      </c>
    </row>
    <row r="774" customFormat="false" ht="203.1" hidden="false" customHeight="false" outlineLevel="0" collapsed="false">
      <c r="B774" s="0" t="s">
        <v>4708</v>
      </c>
      <c r="I774" s="0" t="s">
        <v>135</v>
      </c>
      <c r="N774" s="0" t="str">
        <f aca="false">"1736"</f>
        <v>1736</v>
      </c>
      <c r="Q774" s="0" t="s">
        <v>970</v>
      </c>
      <c r="R774" s="1" t="s">
        <v>605</v>
      </c>
      <c r="S774" s="0" t="s">
        <v>4709</v>
      </c>
      <c r="V774" s="1" t="s">
        <v>4710</v>
      </c>
      <c r="Y774" s="0" t="s">
        <v>174</v>
      </c>
      <c r="BT774" s="0" t="s">
        <v>4711</v>
      </c>
    </row>
    <row r="775" customFormat="false" ht="43.75" hidden="false" customHeight="false" outlineLevel="0" collapsed="false">
      <c r="A775" s="0" t="s">
        <v>133</v>
      </c>
      <c r="B775" s="0" t="s">
        <v>4712</v>
      </c>
      <c r="I775" s="0" t="s">
        <v>135</v>
      </c>
      <c r="N775" s="0" t="str">
        <f aca="false">"1748"</f>
        <v>1748</v>
      </c>
      <c r="Q775" s="0" t="s">
        <v>3753</v>
      </c>
      <c r="R775" s="0" t="s">
        <v>145</v>
      </c>
      <c r="S775" s="0" t="s">
        <v>4713</v>
      </c>
      <c r="V775" s="1" t="s">
        <v>4714</v>
      </c>
      <c r="BT775" s="1" t="s">
        <v>4715</v>
      </c>
    </row>
    <row r="776" customFormat="false" ht="75.6" hidden="false" customHeight="false" outlineLevel="0" collapsed="false">
      <c r="A776" s="0" t="s">
        <v>133</v>
      </c>
      <c r="B776" s="0" t="s">
        <v>4716</v>
      </c>
      <c r="I776" s="0" t="s">
        <v>135</v>
      </c>
      <c r="N776" s="0" t="str">
        <f aca="false">"1748"</f>
        <v>1748</v>
      </c>
      <c r="Q776" s="0" t="s">
        <v>3753</v>
      </c>
      <c r="R776" s="0" t="s">
        <v>145</v>
      </c>
      <c r="S776" s="0" t="s">
        <v>4713</v>
      </c>
      <c r="V776" s="1" t="s">
        <v>4717</v>
      </c>
      <c r="BT776" s="1" t="s">
        <v>4715</v>
      </c>
    </row>
    <row r="777" customFormat="false" ht="54.35" hidden="false" customHeight="false" outlineLevel="0" collapsed="false">
      <c r="A777" s="0" t="s">
        <v>133</v>
      </c>
      <c r="B777" s="0" t="s">
        <v>4718</v>
      </c>
      <c r="N777" s="0" t="str">
        <f aca="false">"1748"</f>
        <v>1748</v>
      </c>
      <c r="S777" s="0" t="s">
        <v>4719</v>
      </c>
      <c r="V777" s="1" t="s">
        <v>4720</v>
      </c>
      <c r="Y777" s="0" t="s">
        <v>1845</v>
      </c>
      <c r="BT777" s="1" t="s">
        <v>4721</v>
      </c>
    </row>
    <row r="778" customFormat="false" ht="33.1" hidden="false" customHeight="false" outlineLevel="0" collapsed="false">
      <c r="A778" s="0" t="s">
        <v>133</v>
      </c>
      <c r="B778" s="0" t="s">
        <v>4722</v>
      </c>
      <c r="N778" s="0" t="str">
        <f aca="false">"1748"</f>
        <v>1748</v>
      </c>
      <c r="S778" s="0" t="s">
        <v>4719</v>
      </c>
      <c r="V778" s="1" t="s">
        <v>4723</v>
      </c>
      <c r="BT778" s="1" t="s">
        <v>4721</v>
      </c>
    </row>
    <row r="779" customFormat="false" ht="43.75" hidden="false" customHeight="false" outlineLevel="0" collapsed="false">
      <c r="A779" s="0" t="s">
        <v>133</v>
      </c>
      <c r="B779" s="0" t="s">
        <v>4724</v>
      </c>
      <c r="N779" s="0" t="str">
        <f aca="false">"1748"</f>
        <v>1748</v>
      </c>
      <c r="Q779" s="0" t="s">
        <v>179</v>
      </c>
      <c r="V779" s="1" t="s">
        <v>4725</v>
      </c>
      <c r="Y779" s="0" t="s">
        <v>182</v>
      </c>
    </row>
    <row r="780" customFormat="false" ht="22.5" hidden="false" customHeight="false" outlineLevel="0" collapsed="false">
      <c r="A780" s="0" t="s">
        <v>116</v>
      </c>
      <c r="B780" s="0" t="s">
        <v>4726</v>
      </c>
      <c r="I780" s="0" t="s">
        <v>212</v>
      </c>
      <c r="N780" s="0" t="str">
        <f aca="false">"1630"</f>
        <v>1630</v>
      </c>
      <c r="Q780" s="0" t="s">
        <v>1187</v>
      </c>
      <c r="R780" s="0" t="s">
        <v>145</v>
      </c>
      <c r="S780" s="0" t="s">
        <v>1723</v>
      </c>
      <c r="BT780" s="1" t="s">
        <v>1727</v>
      </c>
    </row>
    <row r="781" customFormat="false" ht="12.8" hidden="false" customHeight="false" outlineLevel="0" collapsed="false">
      <c r="A781" s="0" t="s">
        <v>116</v>
      </c>
      <c r="B781" s="0" t="s">
        <v>4727</v>
      </c>
      <c r="N781" s="0" t="str">
        <f aca="false">"1631"</f>
        <v>1631</v>
      </c>
      <c r="S781" s="0" t="s">
        <v>2711</v>
      </c>
      <c r="BT781" s="0" t="s">
        <v>2718</v>
      </c>
    </row>
    <row r="782" customFormat="false" ht="160.6" hidden="false" customHeight="false" outlineLevel="0" collapsed="false">
      <c r="A782" s="0" t="s">
        <v>133</v>
      </c>
      <c r="B782" s="0" t="s">
        <v>4728</v>
      </c>
      <c r="I782" s="0" t="s">
        <v>1066</v>
      </c>
      <c r="N782" s="0" t="str">
        <f aca="false">"1748"</f>
        <v>1748</v>
      </c>
      <c r="Q782" s="0" t="s">
        <v>4729</v>
      </c>
      <c r="R782" s="0" t="s">
        <v>154</v>
      </c>
      <c r="S782" s="0" t="s">
        <v>4730</v>
      </c>
      <c r="V782" s="1" t="s">
        <v>4731</v>
      </c>
      <c r="W782" s="0" t="s">
        <v>4732</v>
      </c>
      <c r="BT782" s="1" t="s">
        <v>4733</v>
      </c>
    </row>
    <row r="783" customFormat="false" ht="65" hidden="false" customHeight="false" outlineLevel="0" collapsed="false">
      <c r="A783" s="0" t="s">
        <v>82</v>
      </c>
      <c r="B783" s="0" t="s">
        <v>4734</v>
      </c>
      <c r="N783" s="2" t="s">
        <v>4735</v>
      </c>
      <c r="Q783" s="0" t="s">
        <v>3887</v>
      </c>
      <c r="R783" s="0" t="s">
        <v>85</v>
      </c>
      <c r="S783" s="0" t="s">
        <v>4736</v>
      </c>
      <c r="U783" s="0" t="s">
        <v>120</v>
      </c>
      <c r="V783" s="1" t="s">
        <v>4737</v>
      </c>
      <c r="AA783" s="0" t="s">
        <v>4738</v>
      </c>
      <c r="BL783" s="0" t="s">
        <v>115</v>
      </c>
      <c r="BT783" s="1" t="s">
        <v>4739</v>
      </c>
    </row>
    <row r="784" customFormat="false" ht="160.6" hidden="false" customHeight="false" outlineLevel="0" collapsed="false">
      <c r="A784" s="0" t="s">
        <v>133</v>
      </c>
      <c r="B784" s="0" t="s">
        <v>4740</v>
      </c>
      <c r="I784" s="0" t="s">
        <v>1066</v>
      </c>
      <c r="N784" s="0" t="str">
        <f aca="false">"1748"</f>
        <v>1748</v>
      </c>
      <c r="Q784" s="1" t="s">
        <v>4741</v>
      </c>
      <c r="R784" s="1" t="s">
        <v>4742</v>
      </c>
      <c r="S784" s="0" t="s">
        <v>4743</v>
      </c>
      <c r="V784" s="1" t="s">
        <v>4744</v>
      </c>
      <c r="Y784" s="0" t="s">
        <v>1210</v>
      </c>
      <c r="BT784" s="0" t="s">
        <v>4745</v>
      </c>
    </row>
    <row r="785" customFormat="false" ht="12.8" hidden="false" customHeight="false" outlineLevel="0" collapsed="false">
      <c r="B785" s="0" t="s">
        <v>4746</v>
      </c>
      <c r="H785" s="0" t="str">
        <f aca="false">"05.07.1649"</f>
        <v>05.07.1649</v>
      </c>
      <c r="I785" s="0" t="s">
        <v>3739</v>
      </c>
      <c r="N785" s="0" t="str">
        <f aca="false">"1649"</f>
        <v>1649</v>
      </c>
      <c r="Q785" s="0" t="s">
        <v>4747</v>
      </c>
      <c r="R785" s="0" t="s">
        <v>73</v>
      </c>
      <c r="S785" s="0" t="s">
        <v>4748</v>
      </c>
      <c r="U785" s="0" t="s">
        <v>120</v>
      </c>
      <c r="AL785" s="0" t="s">
        <v>4749</v>
      </c>
      <c r="AN785" s="0" t="str">
        <f aca="false">"01.01.1649"</f>
        <v>01.01.1649</v>
      </c>
      <c r="BL785" s="0" t="s">
        <v>439</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LibreOffice/7.1.6.2.0$Linux_X86_64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dc:language>
  <cp:lastModifiedBy/>
  <cp:revision>0</cp:revision>
  <dc:subject/>
  <dc:title/>
</cp:coreProperties>
</file>