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API 07\2016\Clases\"/>
    </mc:Choice>
  </mc:AlternateContent>
  <bookViews>
    <workbookView xWindow="0" yWindow="0" windowWidth="20490" windowHeight="7905" activeTab="3"/>
  </bookViews>
  <sheets>
    <sheet name="Recetas" sheetId="1" r:id="rId1"/>
    <sheet name="Conversiones" sheetId="5" r:id="rId2"/>
    <sheet name="Registro de Ventas" sheetId="2" r:id="rId3"/>
    <sheet name="Registro de Costo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3" l="1"/>
  <c r="C22" i="2"/>
  <c r="C21" i="2"/>
  <c r="C18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G25" i="3"/>
  <c r="C14" i="3"/>
  <c r="G21" i="3"/>
  <c r="E3" i="3"/>
  <c r="E4" i="3"/>
  <c r="E5" i="3"/>
  <c r="E6" i="3"/>
  <c r="E7" i="3"/>
  <c r="E8" i="3"/>
  <c r="E9" i="3"/>
  <c r="E10" i="3"/>
  <c r="E11" i="3"/>
  <c r="E12" i="3"/>
  <c r="E13" i="3"/>
  <c r="E14" i="3"/>
  <c r="E2" i="3"/>
  <c r="C3" i="3"/>
  <c r="C4" i="3"/>
  <c r="C5" i="3"/>
  <c r="C6" i="3"/>
  <c r="C7" i="3"/>
  <c r="C8" i="3"/>
  <c r="C9" i="3"/>
  <c r="C10" i="3"/>
  <c r="C11" i="3"/>
  <c r="C12" i="3"/>
  <c r="C13" i="3"/>
  <c r="C2" i="3"/>
  <c r="C19" i="2" l="1"/>
  <c r="I16" i="1"/>
  <c r="I38" i="1" s="1"/>
  <c r="J38" i="1" s="1"/>
  <c r="F31" i="1"/>
  <c r="F29" i="1"/>
  <c r="F28" i="1"/>
  <c r="F27" i="1"/>
  <c r="F25" i="1"/>
  <c r="F19" i="1"/>
  <c r="F6" i="5"/>
  <c r="F3" i="5"/>
  <c r="E54" i="1" l="1"/>
  <c r="D6" i="3"/>
  <c r="G6" i="3" s="1"/>
  <c r="I15" i="1"/>
  <c r="I37" i="1" s="1"/>
  <c r="J37" i="1" s="1"/>
  <c r="I29" i="1"/>
  <c r="I44" i="1" s="1"/>
  <c r="J44" i="1" s="1"/>
  <c r="I26" i="1"/>
  <c r="I27" i="1"/>
  <c r="I19" i="1"/>
  <c r="I30" i="1"/>
  <c r="I39" i="1" s="1"/>
  <c r="J39" i="1" s="1"/>
  <c r="I17" i="1"/>
  <c r="I41" i="1" s="1"/>
  <c r="J41" i="1" s="1"/>
  <c r="I31" i="1"/>
  <c r="I45" i="1" s="1"/>
  <c r="J45" i="1" s="1"/>
  <c r="I20" i="1"/>
  <c r="I40" i="1" s="1"/>
  <c r="J40" i="1" s="1"/>
  <c r="I18" i="1"/>
  <c r="I21" i="1"/>
  <c r="I35" i="1" s="1"/>
  <c r="J35" i="1" s="1"/>
  <c r="I24" i="1"/>
  <c r="I28" i="1"/>
  <c r="I42" i="1" s="1"/>
  <c r="J42" i="1" s="1"/>
  <c r="I25" i="1"/>
  <c r="I43" i="1" s="1"/>
  <c r="J43" i="1" s="1"/>
  <c r="C3" i="1"/>
  <c r="E53" i="1" l="1"/>
  <c r="D5" i="3"/>
  <c r="G5" i="3" s="1"/>
  <c r="E55" i="1"/>
  <c r="D7" i="3"/>
  <c r="G7" i="3" s="1"/>
  <c r="E60" i="1"/>
  <c r="D12" i="3"/>
  <c r="G12" i="3" s="1"/>
  <c r="E58" i="1"/>
  <c r="D10" i="3"/>
  <c r="G10" i="3" s="1"/>
  <c r="E56" i="1"/>
  <c r="D8" i="3"/>
  <c r="G8" i="3" s="1"/>
  <c r="I34" i="1"/>
  <c r="J34" i="1" s="1"/>
  <c r="E61" i="1"/>
  <c r="D13" i="3"/>
  <c r="G13" i="3" s="1"/>
  <c r="E59" i="1"/>
  <c r="D11" i="3"/>
  <c r="G11" i="3" s="1"/>
  <c r="E51" i="1"/>
  <c r="D3" i="3"/>
  <c r="G3" i="3" s="1"/>
  <c r="E57" i="1"/>
  <c r="D9" i="3"/>
  <c r="G9" i="3" s="1"/>
  <c r="I36" i="1"/>
  <c r="J36" i="1" s="1"/>
  <c r="I46" i="1"/>
  <c r="J46" i="1" s="1"/>
  <c r="E3" i="1"/>
  <c r="D3" i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3" i="2"/>
  <c r="F3" i="2" s="1"/>
  <c r="E4" i="1"/>
  <c r="E5" i="1"/>
  <c r="E6" i="1"/>
  <c r="E7" i="1"/>
  <c r="E8" i="1"/>
  <c r="E9" i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E50" i="1" l="1"/>
  <c r="D2" i="3"/>
  <c r="G2" i="3" s="1"/>
  <c r="E62" i="1"/>
  <c r="D14" i="3"/>
  <c r="G14" i="3" s="1"/>
  <c r="E52" i="1"/>
  <c r="D4" i="3"/>
  <c r="G4" i="3" s="1"/>
  <c r="F18" i="2"/>
  <c r="G16" i="3" l="1"/>
  <c r="G27" i="3" l="1"/>
  <c r="F20" i="2" s="1"/>
</calcChain>
</file>

<file path=xl/comments1.xml><?xml version="1.0" encoding="utf-8"?>
<comments xmlns="http://schemas.openxmlformats.org/spreadsheetml/2006/main">
  <authors>
    <author>Iehoshia</author>
  </authors>
  <commentList>
    <comment ref="C3" authorId="0" shapeId="0">
      <text>
        <r>
          <rPr>
            <b/>
            <sz val="9"/>
            <color indexed="81"/>
            <rFont val="Tahoma"/>
            <family val="2"/>
          </rPr>
          <t>Iehoshia:</t>
        </r>
        <r>
          <rPr>
            <sz val="9"/>
            <color indexed="81"/>
            <rFont val="Tahoma"/>
            <family val="2"/>
          </rPr>
          <t xml:space="preserve">
Formula
</t>
        </r>
      </text>
    </comment>
  </commentList>
</comments>
</file>

<file path=xl/sharedStrings.xml><?xml version="1.0" encoding="utf-8"?>
<sst xmlns="http://schemas.openxmlformats.org/spreadsheetml/2006/main" count="173" uniqueCount="73">
  <si>
    <t>Pie de Queso</t>
  </si>
  <si>
    <t>1 lata leche condensada</t>
  </si>
  <si>
    <t>1 lata leche evaporada</t>
  </si>
  <si>
    <t>1 paquete queso</t>
  </si>
  <si>
    <t>5 huevos</t>
  </si>
  <si>
    <t>2 cucharaditas esencia de vainilla al gusto</t>
  </si>
  <si>
    <t>2 barras mantequilla de 90 gramos</t>
  </si>
  <si>
    <t>2 paquetes galletas tipo Marías</t>
  </si>
  <si>
    <t>lata leche condensada</t>
  </si>
  <si>
    <t>lata leche evaporada</t>
  </si>
  <si>
    <t>paquete queso</t>
  </si>
  <si>
    <t>huevos</t>
  </si>
  <si>
    <t>cucharaditas esencia de vainilla al gusto</t>
  </si>
  <si>
    <t>barras mantequilla de 90 gramos</t>
  </si>
  <si>
    <t>paquetes galletas tipo Marías</t>
  </si>
  <si>
    <t xml:space="preserve">Pie de Queso </t>
  </si>
  <si>
    <t>Pan de Banano</t>
  </si>
  <si>
    <t>bananos bien maduros</t>
  </si>
  <si>
    <t>taza azúcar</t>
  </si>
  <si>
    <t>taza de aceite</t>
  </si>
  <si>
    <t>taza de leche</t>
  </si>
  <si>
    <t>Fecha</t>
  </si>
  <si>
    <t>Producto</t>
  </si>
  <si>
    <t>Cantidad</t>
  </si>
  <si>
    <t>Precio</t>
  </si>
  <si>
    <t>Ingreso</t>
  </si>
  <si>
    <t xml:space="preserve">Costo </t>
  </si>
  <si>
    <t>Inversión</t>
  </si>
  <si>
    <t>cucharaditas polvo de hornear</t>
  </si>
  <si>
    <t>cucharadita vainilla</t>
  </si>
  <si>
    <t>libra harina multiusos</t>
  </si>
  <si>
    <t>taza</t>
  </si>
  <si>
    <t>Taza</t>
  </si>
  <si>
    <t>Libra</t>
  </si>
  <si>
    <t xml:space="preserve">Cucharadita (20ml) </t>
  </si>
  <si>
    <t>Cucharadita (20ml)</t>
  </si>
  <si>
    <t xml:space="preserve">Cucharadita (10 gr) </t>
  </si>
  <si>
    <t>=IZQUIERDA(B3,1)</t>
  </si>
  <si>
    <t>=VALOR(C3)</t>
  </si>
  <si>
    <t>=DERECHA(B3,LARGO(B3)-2)</t>
  </si>
  <si>
    <t>Litros</t>
  </si>
  <si>
    <t>Cucharadas</t>
  </si>
  <si>
    <t>Cucharada</t>
  </si>
  <si>
    <t>vainilla</t>
  </si>
  <si>
    <t>mantequilla</t>
  </si>
  <si>
    <t>galletas María</t>
  </si>
  <si>
    <t>polvo de hornear</t>
  </si>
  <si>
    <t>libra harina</t>
  </si>
  <si>
    <t>lts</t>
  </si>
  <si>
    <t>unidad</t>
  </si>
  <si>
    <t>barras</t>
  </si>
  <si>
    <t>paquete</t>
  </si>
  <si>
    <t>unidades</t>
  </si>
  <si>
    <t>libra</t>
  </si>
  <si>
    <t>lbs</t>
  </si>
  <si>
    <t>Totales</t>
  </si>
  <si>
    <t>Favor comprar:</t>
  </si>
  <si>
    <t>Resumen de Ingredientes</t>
  </si>
  <si>
    <t>Unidad de Medida</t>
  </si>
  <si>
    <t>Ganancia</t>
  </si>
  <si>
    <t>Materia Prima</t>
  </si>
  <si>
    <t>Mano de Obra</t>
  </si>
  <si>
    <t>Mano de Obra Directa</t>
  </si>
  <si>
    <t>Mano de Obra Indirecta</t>
  </si>
  <si>
    <t>Panadero</t>
  </si>
  <si>
    <t>Tiempo por Día</t>
  </si>
  <si>
    <t>Días</t>
  </si>
  <si>
    <t>cilindro</t>
  </si>
  <si>
    <t>Gas 100 lbs</t>
  </si>
  <si>
    <t>Gastos Fijos</t>
  </si>
  <si>
    <t>Alquiler</t>
  </si>
  <si>
    <t>Servicios (Agua, Luz, Drenaje)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</si>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</sst>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Q&quot;* #,##0.00_);_(&quot;Q&quot;* \(#,##0.00\);_(&quot;Q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2" fontId="0" fillId="0" borderId="0" xfId="0" applyNumberFormat="1"/>
    <xf numFmtId="16" fontId="0" fillId="0" borderId="0" xfId="0" applyNumberFormat="1"/>
    <xf numFmtId="49" fontId="0" fillId="0" borderId="0" xfId="0" applyNumberFormat="1"/>
    <xf numFmtId="0" fontId="0" fillId="2" borderId="0" xfId="0" applyFill="1"/>
    <xf numFmtId="44" fontId="0" fillId="0" borderId="0" xfId="1" applyFont="1"/>
    <xf numFmtId="4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K79"/>
  <sheetViews>
    <sheetView topLeftCell="D31" workbookViewId="0">
      <selection activeCell="E46" sqref="E46"/>
    </sheetView>
  </sheetViews>
  <sheetFormatPr baseColWidth="10" defaultRowHeight="15" x14ac:dyDescent="0.25"/>
  <cols>
    <col min="2" max="2" width="38.140625" bestFit="1" customWidth="1"/>
    <col min="3" max="3" width="18.140625" bestFit="1" customWidth="1"/>
    <col min="5" max="5" width="37.140625" bestFit="1" customWidth="1"/>
  </cols>
  <sheetData>
    <row r="2" spans="1:9" x14ac:dyDescent="0.25">
      <c r="B2" s="1" t="s">
        <v>0</v>
      </c>
      <c r="C2" s="4" t="s">
        <v>37</v>
      </c>
      <c r="D2" s="4" t="s">
        <v>38</v>
      </c>
      <c r="E2" s="4" t="s">
        <v>39</v>
      </c>
    </row>
    <row r="3" spans="1:9" x14ac:dyDescent="0.25">
      <c r="B3" t="s">
        <v>1</v>
      </c>
      <c r="C3" t="str">
        <f>LEFT(B3,1)</f>
        <v>1</v>
      </c>
      <c r="D3">
        <f>VALUE(C3)</f>
        <v>1</v>
      </c>
      <c r="E3" t="str">
        <f>RIGHT(B3,LEN(B3)-2)</f>
        <v>lata leche condensada</v>
      </c>
      <c r="G3" s="4"/>
    </row>
    <row r="4" spans="1:9" x14ac:dyDescent="0.25">
      <c r="B4" t="s">
        <v>2</v>
      </c>
      <c r="C4" t="str">
        <f t="shared" ref="C4:C9" si="0">LEFT(B4,1)</f>
        <v>1</v>
      </c>
      <c r="D4">
        <f t="shared" ref="D4:D9" si="1">VALUE(C4)</f>
        <v>1</v>
      </c>
      <c r="E4" t="str">
        <f t="shared" ref="E4:E9" si="2">RIGHT(B4,LEN(B4)-2)</f>
        <v>lata leche evaporada</v>
      </c>
    </row>
    <row r="5" spans="1:9" x14ac:dyDescent="0.25">
      <c r="B5" t="s">
        <v>3</v>
      </c>
      <c r="C5" t="str">
        <f t="shared" si="0"/>
        <v>1</v>
      </c>
      <c r="D5">
        <f t="shared" si="1"/>
        <v>1</v>
      </c>
      <c r="E5" t="str">
        <f t="shared" si="2"/>
        <v>paquete queso</v>
      </c>
    </row>
    <row r="6" spans="1:9" x14ac:dyDescent="0.25">
      <c r="B6" t="s">
        <v>4</v>
      </c>
      <c r="C6" t="str">
        <f t="shared" si="0"/>
        <v>5</v>
      </c>
      <c r="D6">
        <f t="shared" si="1"/>
        <v>5</v>
      </c>
      <c r="E6" t="str">
        <f t="shared" si="2"/>
        <v>huevos</v>
      </c>
    </row>
    <row r="7" spans="1:9" x14ac:dyDescent="0.25">
      <c r="B7" t="s">
        <v>5</v>
      </c>
      <c r="C7" t="str">
        <f t="shared" si="0"/>
        <v>2</v>
      </c>
      <c r="D7">
        <f t="shared" si="1"/>
        <v>2</v>
      </c>
      <c r="E7" t="str">
        <f t="shared" si="2"/>
        <v>cucharaditas esencia de vainilla al gusto</v>
      </c>
    </row>
    <row r="8" spans="1:9" x14ac:dyDescent="0.25">
      <c r="B8" t="s">
        <v>6</v>
      </c>
      <c r="C8" t="str">
        <f t="shared" si="0"/>
        <v>2</v>
      </c>
      <c r="D8">
        <f t="shared" si="1"/>
        <v>2</v>
      </c>
      <c r="E8" t="str">
        <f t="shared" si="2"/>
        <v>barras mantequilla de 90 gramos</v>
      </c>
    </row>
    <row r="9" spans="1:9" x14ac:dyDescent="0.25">
      <c r="B9" t="s">
        <v>7</v>
      </c>
      <c r="C9" t="str">
        <f t="shared" si="0"/>
        <v>2</v>
      </c>
      <c r="D9">
        <f t="shared" si="1"/>
        <v>2</v>
      </c>
      <c r="E9" t="str">
        <f t="shared" si="2"/>
        <v>paquetes galletas tipo Marías</v>
      </c>
    </row>
    <row r="11" spans="1:9" x14ac:dyDescent="0.25">
      <c r="B11" s="1" t="s">
        <v>15</v>
      </c>
      <c r="E11" t="s">
        <v>16</v>
      </c>
      <c r="F11">
        <v>50</v>
      </c>
    </row>
    <row r="12" spans="1:9" x14ac:dyDescent="0.25">
      <c r="A12">
        <v>1</v>
      </c>
      <c r="B12" t="s">
        <v>8</v>
      </c>
      <c r="E12" t="s">
        <v>0</v>
      </c>
      <c r="F12">
        <v>80</v>
      </c>
    </row>
    <row r="13" spans="1:9" x14ac:dyDescent="0.25">
      <c r="A13">
        <v>1</v>
      </c>
      <c r="B13" t="s">
        <v>9</v>
      </c>
    </row>
    <row r="14" spans="1:9" x14ac:dyDescent="0.25">
      <c r="A14">
        <v>1</v>
      </c>
      <c r="B14" t="s">
        <v>10</v>
      </c>
      <c r="E14" s="1" t="s">
        <v>0</v>
      </c>
      <c r="I14" t="s">
        <v>55</v>
      </c>
    </row>
    <row r="15" spans="1:9" x14ac:dyDescent="0.25">
      <c r="A15">
        <v>5</v>
      </c>
      <c r="B15" t="s">
        <v>11</v>
      </c>
      <c r="E15" t="s">
        <v>8</v>
      </c>
      <c r="F15">
        <v>1</v>
      </c>
      <c r="G15" t="s">
        <v>49</v>
      </c>
      <c r="I15">
        <f>F15*'Registro de Ventas'!C$18</f>
        <v>512</v>
      </c>
    </row>
    <row r="16" spans="1:9" x14ac:dyDescent="0.25">
      <c r="A16">
        <v>2</v>
      </c>
      <c r="B16" t="s">
        <v>12</v>
      </c>
      <c r="C16" t="s">
        <v>35</v>
      </c>
      <c r="E16" t="s">
        <v>9</v>
      </c>
      <c r="F16">
        <v>1</v>
      </c>
      <c r="G16" t="s">
        <v>49</v>
      </c>
      <c r="I16">
        <f>F16*'Registro de Ventas'!C$18</f>
        <v>512</v>
      </c>
    </row>
    <row r="17" spans="1:9" x14ac:dyDescent="0.25">
      <c r="A17">
        <v>2</v>
      </c>
      <c r="B17" t="s">
        <v>13</v>
      </c>
      <c r="E17" t="s">
        <v>10</v>
      </c>
      <c r="F17">
        <v>1</v>
      </c>
      <c r="G17" t="s">
        <v>49</v>
      </c>
      <c r="I17">
        <f>F17*'Registro de Ventas'!C$18</f>
        <v>512</v>
      </c>
    </row>
    <row r="18" spans="1:9" x14ac:dyDescent="0.25">
      <c r="A18">
        <v>2</v>
      </c>
      <c r="B18" t="s">
        <v>14</v>
      </c>
      <c r="E18" s="5" t="s">
        <v>11</v>
      </c>
      <c r="F18">
        <v>5</v>
      </c>
      <c r="G18" t="s">
        <v>49</v>
      </c>
      <c r="I18">
        <f>F18*'Registro de Ventas'!C$18</f>
        <v>2560</v>
      </c>
    </row>
    <row r="19" spans="1:9" x14ac:dyDescent="0.25">
      <c r="E19" s="5" t="s">
        <v>43</v>
      </c>
      <c r="F19">
        <f>A16/67</f>
        <v>2.9850746268656716E-2</v>
      </c>
      <c r="G19" t="s">
        <v>48</v>
      </c>
      <c r="I19">
        <f>F19*'Registro de Ventas'!C$18</f>
        <v>15.283582089552239</v>
      </c>
    </row>
    <row r="20" spans="1:9" x14ac:dyDescent="0.25">
      <c r="B20" s="1" t="s">
        <v>16</v>
      </c>
      <c r="E20" t="s">
        <v>44</v>
      </c>
      <c r="F20">
        <v>2</v>
      </c>
      <c r="G20" t="s">
        <v>50</v>
      </c>
      <c r="I20">
        <f>F20*'Registro de Ventas'!C$18</f>
        <v>1024</v>
      </c>
    </row>
    <row r="21" spans="1:9" x14ac:dyDescent="0.25">
      <c r="A21">
        <v>4</v>
      </c>
      <c r="B21" t="s">
        <v>17</v>
      </c>
      <c r="E21" t="s">
        <v>45</v>
      </c>
      <c r="F21">
        <v>2</v>
      </c>
      <c r="G21" t="s">
        <v>51</v>
      </c>
      <c r="I21">
        <f>F21*'Registro de Ventas'!C$18</f>
        <v>1024</v>
      </c>
    </row>
    <row r="22" spans="1:9" x14ac:dyDescent="0.25">
      <c r="A22">
        <v>1</v>
      </c>
      <c r="B22" t="s">
        <v>18</v>
      </c>
      <c r="C22" t="s">
        <v>31</v>
      </c>
    </row>
    <row r="23" spans="1:9" x14ac:dyDescent="0.25">
      <c r="A23">
        <v>5</v>
      </c>
      <c r="B23" t="s">
        <v>11</v>
      </c>
      <c r="E23" s="1" t="s">
        <v>16</v>
      </c>
    </row>
    <row r="24" spans="1:9" x14ac:dyDescent="0.25">
      <c r="A24">
        <v>1</v>
      </c>
      <c r="B24" t="s">
        <v>29</v>
      </c>
      <c r="C24" t="s">
        <v>34</v>
      </c>
      <c r="E24" t="s">
        <v>17</v>
      </c>
      <c r="F24">
        <v>4</v>
      </c>
      <c r="G24" t="s">
        <v>52</v>
      </c>
      <c r="I24">
        <f>F24*'Registro de Ventas'!C$19</f>
        <v>1936</v>
      </c>
    </row>
    <row r="25" spans="1:9" x14ac:dyDescent="0.25">
      <c r="A25" s="2">
        <v>2.5</v>
      </c>
      <c r="B25" t="s">
        <v>28</v>
      </c>
      <c r="C25" t="s">
        <v>36</v>
      </c>
      <c r="E25" t="s">
        <v>18</v>
      </c>
      <c r="F25">
        <f>A22/2</f>
        <v>0.5</v>
      </c>
      <c r="G25" t="s">
        <v>53</v>
      </c>
      <c r="I25">
        <f>F25*'Registro de Ventas'!C$19</f>
        <v>242</v>
      </c>
    </row>
    <row r="26" spans="1:9" x14ac:dyDescent="0.25">
      <c r="A26" s="2">
        <v>0.75</v>
      </c>
      <c r="B26" t="s">
        <v>19</v>
      </c>
      <c r="C26" t="s">
        <v>32</v>
      </c>
      <c r="E26" s="5" t="s">
        <v>11</v>
      </c>
      <c r="F26">
        <v>5</v>
      </c>
      <c r="G26" t="s">
        <v>52</v>
      </c>
      <c r="I26">
        <f>F26*'Registro de Ventas'!C$19</f>
        <v>2420</v>
      </c>
    </row>
    <row r="27" spans="1:9" x14ac:dyDescent="0.25">
      <c r="A27">
        <v>1</v>
      </c>
      <c r="B27" t="s">
        <v>30</v>
      </c>
      <c r="E27" s="5" t="s">
        <v>43</v>
      </c>
      <c r="F27">
        <f>A24/67</f>
        <v>1.4925373134328358E-2</v>
      </c>
      <c r="G27" t="s">
        <v>48</v>
      </c>
      <c r="I27">
        <f>F27*'Registro de Ventas'!C$19</f>
        <v>7.2238805970149249</v>
      </c>
    </row>
    <row r="28" spans="1:9" x14ac:dyDescent="0.25">
      <c r="A28" s="2">
        <v>0.5</v>
      </c>
      <c r="B28" t="s">
        <v>20</v>
      </c>
      <c r="C28" t="s">
        <v>32</v>
      </c>
      <c r="E28" t="s">
        <v>46</v>
      </c>
      <c r="F28">
        <f>2.5*20/454</f>
        <v>0.11013215859030837</v>
      </c>
      <c r="G28" t="s">
        <v>54</v>
      </c>
      <c r="I28">
        <f>F28*'Registro de Ventas'!C$19</f>
        <v>53.303964757709252</v>
      </c>
    </row>
    <row r="29" spans="1:9" x14ac:dyDescent="0.25">
      <c r="E29" t="s">
        <v>19</v>
      </c>
      <c r="F29">
        <f>3/4*250/1000</f>
        <v>0.1875</v>
      </c>
      <c r="G29" t="s">
        <v>48</v>
      </c>
      <c r="I29">
        <f>F29*'Registro de Ventas'!C$19</f>
        <v>90.75</v>
      </c>
    </row>
    <row r="30" spans="1:9" x14ac:dyDescent="0.25">
      <c r="E30" t="s">
        <v>47</v>
      </c>
      <c r="F30">
        <v>1</v>
      </c>
      <c r="G30" t="s">
        <v>54</v>
      </c>
      <c r="I30">
        <f>F30*'Registro de Ventas'!C$19</f>
        <v>484</v>
      </c>
    </row>
    <row r="31" spans="1:9" x14ac:dyDescent="0.25">
      <c r="E31" t="s">
        <v>20</v>
      </c>
      <c r="F31" s="2">
        <f>A28/4</f>
        <v>0.125</v>
      </c>
      <c r="G31" t="s">
        <v>48</v>
      </c>
      <c r="I31">
        <f>F31*'Registro de Ventas'!C$19</f>
        <v>60.5</v>
      </c>
    </row>
    <row r="32" spans="1:9" x14ac:dyDescent="0.25">
      <c r="F32" s="2"/>
    </row>
    <row r="33" spans="5:11" x14ac:dyDescent="0.25">
      <c r="E33" s="1" t="s">
        <v>57</v>
      </c>
    </row>
    <row r="34" spans="5:11" x14ac:dyDescent="0.25">
      <c r="E34" t="s">
        <v>17</v>
      </c>
      <c r="F34">
        <v>4</v>
      </c>
      <c r="G34" t="s">
        <v>52</v>
      </c>
      <c r="I34">
        <f t="shared" ref="I34:I46" si="3">SUMIFS(I$15:I$31,E$15:E$31,E34)</f>
        <v>1936</v>
      </c>
      <c r="J34">
        <f>ROUNDUP(I34,0)</f>
        <v>1936</v>
      </c>
      <c r="K34" t="s">
        <v>52</v>
      </c>
    </row>
    <row r="35" spans="5:11" x14ac:dyDescent="0.25">
      <c r="E35" t="s">
        <v>45</v>
      </c>
      <c r="F35">
        <v>2</v>
      </c>
      <c r="G35" t="s">
        <v>51</v>
      </c>
      <c r="I35">
        <f t="shared" si="3"/>
        <v>1024</v>
      </c>
      <c r="J35">
        <f t="shared" ref="J35:J46" si="4">ROUNDUP(I35,0)</f>
        <v>1024</v>
      </c>
      <c r="K35" t="s">
        <v>51</v>
      </c>
    </row>
    <row r="36" spans="5:11" x14ac:dyDescent="0.25">
      <c r="E36" t="s">
        <v>11</v>
      </c>
      <c r="F36">
        <v>10</v>
      </c>
      <c r="G36" t="s">
        <v>49</v>
      </c>
      <c r="I36">
        <f t="shared" si="3"/>
        <v>4980</v>
      </c>
      <c r="J36">
        <f t="shared" si="4"/>
        <v>4980</v>
      </c>
      <c r="K36" t="s">
        <v>49</v>
      </c>
    </row>
    <row r="37" spans="5:11" x14ac:dyDescent="0.25">
      <c r="E37" t="s">
        <v>8</v>
      </c>
      <c r="F37">
        <v>1</v>
      </c>
      <c r="G37" t="s">
        <v>49</v>
      </c>
      <c r="I37">
        <f t="shared" si="3"/>
        <v>512</v>
      </c>
      <c r="J37">
        <f t="shared" si="4"/>
        <v>512</v>
      </c>
      <c r="K37" t="s">
        <v>49</v>
      </c>
    </row>
    <row r="38" spans="5:11" x14ac:dyDescent="0.25">
      <c r="E38" t="s">
        <v>9</v>
      </c>
      <c r="F38">
        <v>1</v>
      </c>
      <c r="G38" t="s">
        <v>49</v>
      </c>
      <c r="I38">
        <f t="shared" si="3"/>
        <v>512</v>
      </c>
      <c r="J38">
        <f t="shared" si="4"/>
        <v>512</v>
      </c>
      <c r="K38" t="s">
        <v>49</v>
      </c>
    </row>
    <row r="39" spans="5:11" x14ac:dyDescent="0.25">
      <c r="E39" t="s">
        <v>47</v>
      </c>
      <c r="F39">
        <v>1</v>
      </c>
      <c r="G39" t="s">
        <v>54</v>
      </c>
      <c r="I39">
        <f t="shared" si="3"/>
        <v>484</v>
      </c>
      <c r="J39">
        <f t="shared" si="4"/>
        <v>484</v>
      </c>
      <c r="K39" t="s">
        <v>54</v>
      </c>
    </row>
    <row r="40" spans="5:11" x14ac:dyDescent="0.25">
      <c r="E40" t="s">
        <v>44</v>
      </c>
      <c r="F40">
        <v>2</v>
      </c>
      <c r="G40" t="s">
        <v>50</v>
      </c>
      <c r="I40">
        <f t="shared" si="3"/>
        <v>1024</v>
      </c>
      <c r="J40">
        <f t="shared" si="4"/>
        <v>1024</v>
      </c>
      <c r="K40" t="s">
        <v>50</v>
      </c>
    </row>
    <row r="41" spans="5:11" x14ac:dyDescent="0.25">
      <c r="E41" t="s">
        <v>10</v>
      </c>
      <c r="F41">
        <v>1</v>
      </c>
      <c r="G41" t="s">
        <v>49</v>
      </c>
      <c r="I41">
        <f t="shared" si="3"/>
        <v>512</v>
      </c>
      <c r="J41">
        <f t="shared" si="4"/>
        <v>512</v>
      </c>
      <c r="K41" t="s">
        <v>49</v>
      </c>
    </row>
    <row r="42" spans="5:11" x14ac:dyDescent="0.25">
      <c r="E42" t="s">
        <v>46</v>
      </c>
      <c r="F42">
        <v>0.11013215859030837</v>
      </c>
      <c r="G42" t="s">
        <v>54</v>
      </c>
      <c r="I42">
        <f t="shared" si="3"/>
        <v>53.303964757709252</v>
      </c>
      <c r="J42">
        <f t="shared" si="4"/>
        <v>54</v>
      </c>
      <c r="K42" t="s">
        <v>54</v>
      </c>
    </row>
    <row r="43" spans="5:11" x14ac:dyDescent="0.25">
      <c r="E43" t="s">
        <v>18</v>
      </c>
      <c r="F43">
        <v>0.5</v>
      </c>
      <c r="G43" t="s">
        <v>53</v>
      </c>
      <c r="I43">
        <f t="shared" si="3"/>
        <v>242</v>
      </c>
      <c r="J43">
        <f t="shared" si="4"/>
        <v>242</v>
      </c>
      <c r="K43" t="s">
        <v>53</v>
      </c>
    </row>
    <row r="44" spans="5:11" x14ac:dyDescent="0.25">
      <c r="E44" t="s">
        <v>19</v>
      </c>
      <c r="F44">
        <v>0.1875</v>
      </c>
      <c r="G44" t="s">
        <v>48</v>
      </c>
      <c r="I44">
        <f t="shared" si="3"/>
        <v>90.75</v>
      </c>
      <c r="J44">
        <f t="shared" si="4"/>
        <v>91</v>
      </c>
      <c r="K44" t="s">
        <v>48</v>
      </c>
    </row>
    <row r="45" spans="5:11" x14ac:dyDescent="0.25">
      <c r="E45" t="s">
        <v>20</v>
      </c>
      <c r="F45">
        <v>0.125</v>
      </c>
      <c r="G45" t="s">
        <v>48</v>
      </c>
      <c r="I45">
        <f t="shared" si="3"/>
        <v>60.5</v>
      </c>
      <c r="J45">
        <f t="shared" si="4"/>
        <v>61</v>
      </c>
      <c r="K45" t="s">
        <v>48</v>
      </c>
    </row>
    <row r="46" spans="5:11" x14ac:dyDescent="0.25">
      <c r="E46" t="s">
        <v>43</v>
      </c>
      <c r="F46">
        <v>4.4776119402985072E-2</v>
      </c>
      <c r="G46" t="s">
        <v>48</v>
      </c>
      <c r="I46">
        <f t="shared" si="3"/>
        <v>22.507462686567163</v>
      </c>
      <c r="J46">
        <f t="shared" si="4"/>
        <v>23</v>
      </c>
      <c r="K46" t="s">
        <v>48</v>
      </c>
    </row>
    <row r="49" spans="5:5" x14ac:dyDescent="0.25">
      <c r="E49" s="1" t="s">
        <v>56</v>
      </c>
    </row>
    <row r="50" spans="5:5" x14ac:dyDescent="0.25">
      <c r="E50" t="str">
        <f>CONCATENATE(J34," ",K34," de ",E34)</f>
        <v>1936 unidades de bananos bien maduros</v>
      </c>
    </row>
    <row r="51" spans="5:5" x14ac:dyDescent="0.25">
      <c r="E51" t="str">
        <f t="shared" ref="E51:E62" si="5">CONCATENATE(J35," ",K35," de ",E35)</f>
        <v>1024 paquete de galletas María</v>
      </c>
    </row>
    <row r="52" spans="5:5" x14ac:dyDescent="0.25">
      <c r="E52" t="str">
        <f t="shared" si="5"/>
        <v>4980 unidad de huevos</v>
      </c>
    </row>
    <row r="53" spans="5:5" x14ac:dyDescent="0.25">
      <c r="E53" t="str">
        <f t="shared" si="5"/>
        <v>512 unidad de lata leche condensada</v>
      </c>
    </row>
    <row r="54" spans="5:5" x14ac:dyDescent="0.25">
      <c r="E54" t="str">
        <f t="shared" si="5"/>
        <v>512 unidad de lata leche evaporada</v>
      </c>
    </row>
    <row r="55" spans="5:5" x14ac:dyDescent="0.25">
      <c r="E55" t="str">
        <f t="shared" si="5"/>
        <v>484 lbs de libra harina</v>
      </c>
    </row>
    <row r="56" spans="5:5" x14ac:dyDescent="0.25">
      <c r="E56" t="str">
        <f t="shared" si="5"/>
        <v>1024 barras de mantequilla</v>
      </c>
    </row>
    <row r="57" spans="5:5" x14ac:dyDescent="0.25">
      <c r="E57" t="str">
        <f t="shared" si="5"/>
        <v>512 unidad de paquete queso</v>
      </c>
    </row>
    <row r="58" spans="5:5" x14ac:dyDescent="0.25">
      <c r="E58" t="str">
        <f t="shared" si="5"/>
        <v>54 lbs de polvo de hornear</v>
      </c>
    </row>
    <row r="59" spans="5:5" x14ac:dyDescent="0.25">
      <c r="E59" t="str">
        <f t="shared" si="5"/>
        <v>242 libra de taza azúcar</v>
      </c>
    </row>
    <row r="60" spans="5:5" x14ac:dyDescent="0.25">
      <c r="E60" t="str">
        <f t="shared" si="5"/>
        <v>91 lts de taza de aceite</v>
      </c>
    </row>
    <row r="61" spans="5:5" x14ac:dyDescent="0.25">
      <c r="E61" t="str">
        <f t="shared" si="5"/>
        <v>61 lts de taza de leche</v>
      </c>
    </row>
    <row r="62" spans="5:5" x14ac:dyDescent="0.25">
      <c r="E62" t="str">
        <f t="shared" si="5"/>
        <v>23 lts de vainilla</v>
      </c>
    </row>
    <row r="66" spans="5:5" x14ac:dyDescent="0.25">
      <c r="E66" t="s">
        <v>17</v>
      </c>
    </row>
    <row r="67" spans="5:5" x14ac:dyDescent="0.25">
      <c r="E67" t="s">
        <v>45</v>
      </c>
    </row>
    <row r="68" spans="5:5" x14ac:dyDescent="0.25">
      <c r="E68" s="5" t="s">
        <v>11</v>
      </c>
    </row>
    <row r="69" spans="5:5" x14ac:dyDescent="0.25">
      <c r="E69" t="s">
        <v>8</v>
      </c>
    </row>
    <row r="70" spans="5:5" x14ac:dyDescent="0.25">
      <c r="E70" t="s">
        <v>9</v>
      </c>
    </row>
    <row r="71" spans="5:5" x14ac:dyDescent="0.25">
      <c r="E71" t="s">
        <v>47</v>
      </c>
    </row>
    <row r="72" spans="5:5" x14ac:dyDescent="0.25">
      <c r="E72" t="s">
        <v>44</v>
      </c>
    </row>
    <row r="73" spans="5:5" x14ac:dyDescent="0.25">
      <c r="E73" s="1" t="s">
        <v>16</v>
      </c>
    </row>
    <row r="74" spans="5:5" x14ac:dyDescent="0.25">
      <c r="E74" t="s">
        <v>10</v>
      </c>
    </row>
    <row r="75" spans="5:5" x14ac:dyDescent="0.25">
      <c r="E75" t="s">
        <v>46</v>
      </c>
    </row>
    <row r="76" spans="5:5" x14ac:dyDescent="0.25">
      <c r="E76" t="s">
        <v>18</v>
      </c>
    </row>
    <row r="77" spans="5:5" x14ac:dyDescent="0.25">
      <c r="E77" t="s">
        <v>19</v>
      </c>
    </row>
    <row r="78" spans="5:5" x14ac:dyDescent="0.25">
      <c r="E78" t="s">
        <v>20</v>
      </c>
    </row>
    <row r="79" spans="5:5" x14ac:dyDescent="0.25">
      <c r="E79" s="5" t="s">
        <v>43</v>
      </c>
    </row>
  </sheetData>
  <sortState ref="E66:E82">
    <sortCondition ref="E66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B2" sqref="B2:F6"/>
    </sheetView>
  </sheetViews>
  <sheetFormatPr baseColWidth="10" defaultRowHeight="15" x14ac:dyDescent="0.25"/>
  <sheetData>
    <row r="2" spans="2:6" x14ac:dyDescent="0.25">
      <c r="B2" t="s">
        <v>40</v>
      </c>
      <c r="C2" t="s">
        <v>41</v>
      </c>
      <c r="E2" t="s">
        <v>41</v>
      </c>
      <c r="F2" t="s">
        <v>40</v>
      </c>
    </row>
    <row r="3" spans="2:6" x14ac:dyDescent="0.25">
      <c r="B3">
        <v>1</v>
      </c>
      <c r="C3">
        <v>67</v>
      </c>
      <c r="E3">
        <v>1</v>
      </c>
      <c r="F3">
        <f>B3/C3</f>
        <v>1.4925373134328358E-2</v>
      </c>
    </row>
    <row r="5" spans="2:6" x14ac:dyDescent="0.25">
      <c r="B5" t="s">
        <v>33</v>
      </c>
      <c r="C5" t="s">
        <v>42</v>
      </c>
      <c r="E5" t="s">
        <v>42</v>
      </c>
      <c r="F5" t="s">
        <v>33</v>
      </c>
    </row>
    <row r="6" spans="2:6" x14ac:dyDescent="0.25">
      <c r="B6">
        <v>1</v>
      </c>
      <c r="C6">
        <v>16</v>
      </c>
      <c r="E6">
        <v>1</v>
      </c>
      <c r="F6">
        <f>E6/C6</f>
        <v>6.25E-2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"/>
  <sheetViews>
    <sheetView workbookViewId="0">
      <selection activeCell="C16" sqref="C16"/>
    </sheetView>
  </sheetViews>
  <sheetFormatPr baseColWidth="10" defaultRowHeight="15" x14ac:dyDescent="0.25"/>
  <cols>
    <col min="2" max="2" width="14" bestFit="1" customWidth="1"/>
    <col min="3" max="3" width="17.28515625" customWidth="1"/>
    <col min="4" max="4" width="11.42578125" customWidth="1"/>
    <col min="6" max="6" width="12" bestFit="1" customWidth="1"/>
  </cols>
  <sheetData>
    <row r="2" spans="2:8" x14ac:dyDescent="0.25"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</row>
    <row r="3" spans="2:8" x14ac:dyDescent="0.25">
      <c r="B3" s="3">
        <v>42491</v>
      </c>
      <c r="C3" t="s">
        <v>16</v>
      </c>
      <c r="D3">
        <v>160</v>
      </c>
      <c r="E3">
        <f>LOOKUP(C3,Recetas!E$11:E$13,Recetas!F$11:$F13)</f>
        <v>50</v>
      </c>
      <c r="F3">
        <f>D3*E3</f>
        <v>8000</v>
      </c>
      <c r="H3">
        <f>D3*2</f>
        <v>320</v>
      </c>
    </row>
    <row r="4" spans="2:8" x14ac:dyDescent="0.25">
      <c r="B4" s="3">
        <v>42492</v>
      </c>
      <c r="C4" t="s">
        <v>0</v>
      </c>
      <c r="D4">
        <v>100</v>
      </c>
      <c r="E4">
        <f ca="1">LOOKUP(C4,Recetas!E$11:E$13,Recetas!F$11:$F14)</f>
        <v>80</v>
      </c>
      <c r="F4">
        <f t="shared" ref="F4:F16" ca="1" si="0">D4*E4</f>
        <v>8000</v>
      </c>
      <c r="H4">
        <f t="shared" ref="H4:H16" si="1">D4*2</f>
        <v>200</v>
      </c>
    </row>
    <row r="5" spans="2:8" x14ac:dyDescent="0.25">
      <c r="B5" s="3">
        <v>42493</v>
      </c>
      <c r="C5" t="s">
        <v>16</v>
      </c>
      <c r="D5">
        <v>40</v>
      </c>
      <c r="E5">
        <f ca="1">LOOKUP(C5,Recetas!E$11:E$13,Recetas!F$11:$F15)</f>
        <v>50</v>
      </c>
      <c r="F5">
        <f t="shared" ca="1" si="0"/>
        <v>2000</v>
      </c>
      <c r="H5">
        <f t="shared" si="1"/>
        <v>80</v>
      </c>
    </row>
    <row r="6" spans="2:8" x14ac:dyDescent="0.25">
      <c r="B6" s="3">
        <v>42494</v>
      </c>
      <c r="C6" t="s">
        <v>0</v>
      </c>
      <c r="D6">
        <v>100</v>
      </c>
      <c r="E6">
        <f ca="1">LOOKUP(C6,Recetas!E$11:E$13,Recetas!F$11:$F16)</f>
        <v>80</v>
      </c>
      <c r="F6">
        <f t="shared" ca="1" si="0"/>
        <v>8000</v>
      </c>
      <c r="H6">
        <f t="shared" si="1"/>
        <v>200</v>
      </c>
    </row>
    <row r="7" spans="2:8" x14ac:dyDescent="0.25">
      <c r="B7" s="3">
        <v>42495</v>
      </c>
      <c r="C7" t="s">
        <v>16</v>
      </c>
      <c r="D7">
        <v>140</v>
      </c>
      <c r="E7">
        <f ca="1">LOOKUP(C7,Recetas!E$11:E$13,Recetas!F$11:$F17)</f>
        <v>50</v>
      </c>
      <c r="F7">
        <f t="shared" ca="1" si="0"/>
        <v>7000</v>
      </c>
      <c r="H7">
        <f t="shared" si="1"/>
        <v>280</v>
      </c>
    </row>
    <row r="8" spans="2:8" x14ac:dyDescent="0.25">
      <c r="B8" s="3">
        <v>42496</v>
      </c>
      <c r="C8" t="s">
        <v>0</v>
      </c>
      <c r="D8">
        <v>60</v>
      </c>
      <c r="E8">
        <f ca="1">LOOKUP(C8,Recetas!E$11:E$13,Recetas!F$11:$F18)</f>
        <v>80</v>
      </c>
      <c r="F8">
        <f t="shared" ca="1" si="0"/>
        <v>4800</v>
      </c>
      <c r="H8">
        <f t="shared" si="1"/>
        <v>120</v>
      </c>
    </row>
    <row r="9" spans="2:8" x14ac:dyDescent="0.25">
      <c r="B9" s="3">
        <v>42497</v>
      </c>
      <c r="C9" t="s">
        <v>16</v>
      </c>
      <c r="D9">
        <v>40</v>
      </c>
      <c r="E9">
        <f ca="1">LOOKUP(C9,Recetas!E$11:E$13,Recetas!F$11:$F19)</f>
        <v>50</v>
      </c>
      <c r="F9">
        <f t="shared" ca="1" si="0"/>
        <v>2000</v>
      </c>
      <c r="H9">
        <f t="shared" si="1"/>
        <v>80</v>
      </c>
    </row>
    <row r="10" spans="2:8" x14ac:dyDescent="0.25">
      <c r="B10" s="3">
        <v>42498</v>
      </c>
      <c r="C10" t="s">
        <v>0</v>
      </c>
      <c r="D10">
        <v>72</v>
      </c>
      <c r="E10">
        <f ca="1">LOOKUP(C10,Recetas!E$11:E$13,Recetas!F$11:$F20)</f>
        <v>80</v>
      </c>
      <c r="F10">
        <f t="shared" ca="1" si="0"/>
        <v>5760</v>
      </c>
      <c r="H10">
        <f t="shared" si="1"/>
        <v>144</v>
      </c>
    </row>
    <row r="11" spans="2:8" x14ac:dyDescent="0.25">
      <c r="B11" s="3">
        <v>42499</v>
      </c>
      <c r="C11" t="s">
        <v>16</v>
      </c>
      <c r="D11">
        <v>32</v>
      </c>
      <c r="E11">
        <f ca="1">LOOKUP(C11,Recetas!E$11:E$13,Recetas!F$11:$F21)</f>
        <v>50</v>
      </c>
      <c r="F11">
        <f t="shared" ca="1" si="0"/>
        <v>1600</v>
      </c>
      <c r="H11">
        <f t="shared" si="1"/>
        <v>64</v>
      </c>
    </row>
    <row r="12" spans="2:8" x14ac:dyDescent="0.25">
      <c r="B12" s="3">
        <v>42500</v>
      </c>
      <c r="C12" t="s">
        <v>0</v>
      </c>
      <c r="D12">
        <v>40</v>
      </c>
      <c r="E12">
        <f ca="1">LOOKUP(C12,Recetas!E$11:E$13,Recetas!F$11:$F23)</f>
        <v>80</v>
      </c>
      <c r="F12">
        <f t="shared" ca="1" si="0"/>
        <v>3200</v>
      </c>
      <c r="H12">
        <f t="shared" si="1"/>
        <v>80</v>
      </c>
    </row>
    <row r="13" spans="2:8" x14ac:dyDescent="0.25">
      <c r="B13" s="3">
        <v>42501</v>
      </c>
      <c r="C13" t="s">
        <v>16</v>
      </c>
      <c r="D13">
        <v>40</v>
      </c>
      <c r="E13">
        <f ca="1">LOOKUP(C13,Recetas!E$11:E$13,Recetas!F$11:$F24)</f>
        <v>50</v>
      </c>
      <c r="F13">
        <f t="shared" ca="1" si="0"/>
        <v>2000</v>
      </c>
      <c r="H13">
        <f t="shared" si="1"/>
        <v>80</v>
      </c>
    </row>
    <row r="14" spans="2:8" x14ac:dyDescent="0.25">
      <c r="B14" s="3">
        <v>42502</v>
      </c>
      <c r="C14" t="s">
        <v>0</v>
      </c>
      <c r="D14">
        <v>60</v>
      </c>
      <c r="E14">
        <f ca="1">LOOKUP(C14,Recetas!E$11:E$13,Recetas!F$11:$F25)</f>
        <v>80</v>
      </c>
      <c r="F14">
        <f t="shared" ca="1" si="0"/>
        <v>4800</v>
      </c>
      <c r="H14">
        <f t="shared" si="1"/>
        <v>120</v>
      </c>
    </row>
    <row r="15" spans="2:8" x14ac:dyDescent="0.25">
      <c r="B15" s="3">
        <v>42503</v>
      </c>
      <c r="C15" t="s">
        <v>16</v>
      </c>
      <c r="D15">
        <v>32</v>
      </c>
      <c r="E15">
        <f ca="1">LOOKUP(C15,Recetas!E$11:E$13,Recetas!F$11:$F26)</f>
        <v>50</v>
      </c>
      <c r="F15">
        <f t="shared" ca="1" si="0"/>
        <v>1600</v>
      </c>
      <c r="H15">
        <f t="shared" si="1"/>
        <v>64</v>
      </c>
    </row>
    <row r="16" spans="2:8" x14ac:dyDescent="0.25">
      <c r="B16" s="3">
        <v>42504</v>
      </c>
      <c r="C16" t="s">
        <v>0</v>
      </c>
      <c r="D16">
        <v>80</v>
      </c>
      <c r="E16">
        <f ca="1">LOOKUP(C16,Recetas!E$11:E$13,Recetas!F$11:$F27)</f>
        <v>80</v>
      </c>
      <c r="F16">
        <f t="shared" ca="1" si="0"/>
        <v>6400</v>
      </c>
      <c r="H16">
        <f t="shared" si="1"/>
        <v>160</v>
      </c>
    </row>
    <row r="18" spans="2:6" x14ac:dyDescent="0.25">
      <c r="B18" t="s">
        <v>0</v>
      </c>
      <c r="C18">
        <f>SUMIFS(D3:D16,C3:C16,B18)</f>
        <v>512</v>
      </c>
      <c r="F18" s="6">
        <f ca="1">SUM(F3:F16)</f>
        <v>65160</v>
      </c>
    </row>
    <row r="19" spans="2:6" x14ac:dyDescent="0.25">
      <c r="B19" t="s">
        <v>16</v>
      </c>
      <c r="C19">
        <f>SUMIFS(D3:D16,C3:C16,B19)</f>
        <v>484</v>
      </c>
    </row>
    <row r="20" spans="2:6" x14ac:dyDescent="0.25">
      <c r="E20" t="s">
        <v>59</v>
      </c>
      <c r="F20" s="7">
        <f ca="1">F18-'Registro de Costos'!G27</f>
        <v>14554.5</v>
      </c>
    </row>
    <row r="21" spans="2:6" x14ac:dyDescent="0.25">
      <c r="C21">
        <f>C18+C19</f>
        <v>996</v>
      </c>
    </row>
    <row r="22" spans="2:6" x14ac:dyDescent="0.25">
      <c r="C22">
        <f>C21/20</f>
        <v>49.8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Recetas!$E$11:$E$12</xm:f>
          </x14:formula1>
          <xm:sqref>C3:C16 B18:B19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G2" sqref="G2"/>
    </sheetView>
  </sheetViews>
  <sheetFormatPr baseColWidth="10" defaultRowHeight="15" x14ac:dyDescent="0.25"/>
  <cols>
    <col min="1" max="1" width="13.42578125" bestFit="1" customWidth="1"/>
    <col min="3" max="3" width="27.42578125" bestFit="1" customWidth="1"/>
    <col min="5" max="5" width="17.5703125" bestFit="1" customWidth="1"/>
    <col min="7" max="7" width="12" bestFit="1" customWidth="1"/>
    <col min="10" max="10" width="30.42578125" bestFit="1" customWidth="1"/>
  </cols>
  <sheetData>
    <row r="1" spans="1:7" x14ac:dyDescent="0.25">
      <c r="B1" s="1" t="s">
        <v>21</v>
      </c>
      <c r="C1" s="1" t="s">
        <v>22</v>
      </c>
      <c r="D1" s="1" t="s">
        <v>23</v>
      </c>
      <c r="E1" s="1" t="s">
        <v>58</v>
      </c>
      <c r="F1" s="1" t="s">
        <v>26</v>
      </c>
      <c r="G1" s="1" t="s">
        <v>27</v>
      </c>
    </row>
    <row r="2" spans="1:7" x14ac:dyDescent="0.25">
      <c r="A2" t="s">
        <v>60</v>
      </c>
      <c r="B2" s="3">
        <v>42491</v>
      </c>
      <c r="C2" t="str">
        <f>Recetas!E34</f>
        <v>bananos bien maduros</v>
      </c>
      <c r="D2">
        <f>Recetas!J34</f>
        <v>1936</v>
      </c>
      <c r="E2" t="str">
        <f>Recetas!G34</f>
        <v>unidades</v>
      </c>
      <c r="F2">
        <v>0.5</v>
      </c>
      <c r="G2">
        <f>D2*F2</f>
        <v>968</v>
      </c>
    </row>
    <row r="3" spans="1:7" x14ac:dyDescent="0.25">
      <c r="B3" s="3">
        <v>42492</v>
      </c>
      <c r="C3" t="str">
        <f>Recetas!E35</f>
        <v>galletas María</v>
      </c>
      <c r="D3">
        <f>Recetas!J35</f>
        <v>1024</v>
      </c>
      <c r="E3" t="str">
        <f>Recetas!G35</f>
        <v>paquete</v>
      </c>
      <c r="F3">
        <v>3.25</v>
      </c>
      <c r="G3">
        <f>D3*F3</f>
        <v>3328</v>
      </c>
    </row>
    <row r="4" spans="1:7" x14ac:dyDescent="0.25">
      <c r="B4" s="3">
        <v>42493</v>
      </c>
      <c r="C4" t="str">
        <f>Recetas!E36</f>
        <v>huevos</v>
      </c>
      <c r="D4">
        <f>Recetas!J36</f>
        <v>4980</v>
      </c>
      <c r="E4" t="str">
        <f>Recetas!G36</f>
        <v>unidad</v>
      </c>
      <c r="F4">
        <v>1.25</v>
      </c>
      <c r="G4">
        <f>D4*F4</f>
        <v>6225</v>
      </c>
    </row>
    <row r="5" spans="1:7" x14ac:dyDescent="0.25">
      <c r="B5" s="3">
        <v>42494</v>
      </c>
      <c r="C5" t="str">
        <f>Recetas!E37</f>
        <v>lata leche condensada</v>
      </c>
      <c r="D5">
        <f>Recetas!J37</f>
        <v>512</v>
      </c>
      <c r="E5" t="str">
        <f>Recetas!G37</f>
        <v>unidad</v>
      </c>
      <c r="F5">
        <v>12</v>
      </c>
      <c r="G5">
        <f>D5*F5</f>
        <v>6144</v>
      </c>
    </row>
    <row r="6" spans="1:7" x14ac:dyDescent="0.25">
      <c r="B6" s="3">
        <v>42495</v>
      </c>
      <c r="C6" t="str">
        <f>Recetas!E38</f>
        <v>lata leche evaporada</v>
      </c>
      <c r="D6">
        <f>Recetas!J38</f>
        <v>512</v>
      </c>
      <c r="E6" t="str">
        <f>Recetas!G38</f>
        <v>unidad</v>
      </c>
      <c r="F6">
        <v>11</v>
      </c>
      <c r="G6">
        <f>D6*F6</f>
        <v>5632</v>
      </c>
    </row>
    <row r="7" spans="1:7" x14ac:dyDescent="0.25">
      <c r="B7" s="3">
        <v>42496</v>
      </c>
      <c r="C7" t="str">
        <f>Recetas!E39</f>
        <v>libra harina</v>
      </c>
      <c r="D7">
        <f>Recetas!J39</f>
        <v>484</v>
      </c>
      <c r="E7" t="str">
        <f>Recetas!G39</f>
        <v>lbs</v>
      </c>
      <c r="F7">
        <v>4</v>
      </c>
      <c r="G7">
        <f>D7*F7</f>
        <v>1936</v>
      </c>
    </row>
    <row r="8" spans="1:7" x14ac:dyDescent="0.25">
      <c r="B8" s="3">
        <v>42497</v>
      </c>
      <c r="C8" t="str">
        <f>Recetas!E40</f>
        <v>mantequilla</v>
      </c>
      <c r="D8">
        <f>Recetas!J40</f>
        <v>1024</v>
      </c>
      <c r="E8" t="str">
        <f>Recetas!G40</f>
        <v>barras</v>
      </c>
      <c r="F8">
        <v>8</v>
      </c>
      <c r="G8">
        <f>D8*F8</f>
        <v>8192</v>
      </c>
    </row>
    <row r="9" spans="1:7" x14ac:dyDescent="0.25">
      <c r="B9" s="3">
        <v>42498</v>
      </c>
      <c r="C9" t="str">
        <f>Recetas!E41</f>
        <v>paquete queso</v>
      </c>
      <c r="D9">
        <f>Recetas!J41</f>
        <v>512</v>
      </c>
      <c r="E9" t="str">
        <f>Recetas!G41</f>
        <v>unidad</v>
      </c>
      <c r="F9">
        <v>15</v>
      </c>
      <c r="G9">
        <f>D9*F9</f>
        <v>7680</v>
      </c>
    </row>
    <row r="10" spans="1:7" x14ac:dyDescent="0.25">
      <c r="B10" s="3">
        <v>42499</v>
      </c>
      <c r="C10" t="str">
        <f>Recetas!E42</f>
        <v>polvo de hornear</v>
      </c>
      <c r="D10">
        <f>Recetas!J42</f>
        <v>54</v>
      </c>
      <c r="E10" t="str">
        <f>Recetas!G42</f>
        <v>lbs</v>
      </c>
      <c r="F10">
        <v>7.5</v>
      </c>
      <c r="G10">
        <f>D10*F10</f>
        <v>405</v>
      </c>
    </row>
    <row r="11" spans="1:7" x14ac:dyDescent="0.25">
      <c r="B11" s="3">
        <v>42500</v>
      </c>
      <c r="C11" t="str">
        <f>Recetas!E43</f>
        <v>taza azúcar</v>
      </c>
      <c r="D11">
        <f>Recetas!J43</f>
        <v>242</v>
      </c>
      <c r="E11" t="str">
        <f>Recetas!G43</f>
        <v>libra</v>
      </c>
      <c r="F11">
        <v>3</v>
      </c>
      <c r="G11">
        <f>D11*F11</f>
        <v>726</v>
      </c>
    </row>
    <row r="12" spans="1:7" x14ac:dyDescent="0.25">
      <c r="B12" s="3">
        <v>42501</v>
      </c>
      <c r="C12" t="str">
        <f>Recetas!E44</f>
        <v>taza de aceite</v>
      </c>
      <c r="D12">
        <f>Recetas!J44</f>
        <v>91</v>
      </c>
      <c r="E12" t="str">
        <f>Recetas!G44</f>
        <v>lts</v>
      </c>
      <c r="F12">
        <v>25</v>
      </c>
      <c r="G12">
        <f>D12*F12</f>
        <v>2275</v>
      </c>
    </row>
    <row r="13" spans="1:7" x14ac:dyDescent="0.25">
      <c r="B13" s="3">
        <v>42502</v>
      </c>
      <c r="C13" t="str">
        <f>Recetas!E45</f>
        <v>taza de leche</v>
      </c>
      <c r="D13">
        <f>Recetas!J45</f>
        <v>61</v>
      </c>
      <c r="E13" t="str">
        <f>Recetas!G45</f>
        <v>lts</v>
      </c>
      <c r="F13">
        <v>12</v>
      </c>
      <c r="G13">
        <f>D13*F13</f>
        <v>732</v>
      </c>
    </row>
    <row r="14" spans="1:7" x14ac:dyDescent="0.25">
      <c r="B14" s="3">
        <v>42503</v>
      </c>
      <c r="C14" t="str">
        <f>Recetas!E46</f>
        <v>vainilla</v>
      </c>
      <c r="D14">
        <f>Recetas!J46</f>
        <v>23</v>
      </c>
      <c r="E14" t="str">
        <f>Recetas!G46</f>
        <v>lts</v>
      </c>
      <c r="F14">
        <v>7.5</v>
      </c>
      <c r="G14">
        <f>D14*F14</f>
        <v>172.5</v>
      </c>
    </row>
    <row r="15" spans="1:7" x14ac:dyDescent="0.25">
      <c r="B15" s="3">
        <v>42504</v>
      </c>
      <c r="C15" t="s">
        <v>68</v>
      </c>
      <c r="D15">
        <v>1</v>
      </c>
      <c r="E15" t="s">
        <v>67</v>
      </c>
      <c r="F15">
        <v>400</v>
      </c>
      <c r="G15">
        <f>D15*F15</f>
        <v>400</v>
      </c>
    </row>
    <row r="16" spans="1:7" x14ac:dyDescent="0.25">
      <c r="G16" s="6">
        <f>SUM(G2:G15)</f>
        <v>44815.5</v>
      </c>
    </row>
    <row r="18" spans="1:7" x14ac:dyDescent="0.25">
      <c r="A18" t="s">
        <v>61</v>
      </c>
      <c r="B18" s="3">
        <v>42505</v>
      </c>
      <c r="C18" t="s">
        <v>62</v>
      </c>
    </row>
    <row r="19" spans="1:7" x14ac:dyDescent="0.25">
      <c r="B19" s="3"/>
      <c r="C19" t="s">
        <v>64</v>
      </c>
      <c r="F19" s="6">
        <v>30</v>
      </c>
    </row>
    <row r="20" spans="1:7" x14ac:dyDescent="0.25">
      <c r="B20" s="3"/>
      <c r="C20" t="s">
        <v>65</v>
      </c>
      <c r="F20">
        <v>4</v>
      </c>
    </row>
    <row r="21" spans="1:7" x14ac:dyDescent="0.25">
      <c r="B21" s="3"/>
      <c r="C21" t="s">
        <v>66</v>
      </c>
      <c r="F21">
        <v>22</v>
      </c>
      <c r="G21" s="6">
        <f>F19*F20*F21</f>
        <v>2640</v>
      </c>
    </row>
    <row r="22" spans="1:7" x14ac:dyDescent="0.25">
      <c r="C22" t="s">
        <v>63</v>
      </c>
      <c r="G22" s="6">
        <v>1500</v>
      </c>
    </row>
    <row r="24" spans="1:7" x14ac:dyDescent="0.25">
      <c r="A24" t="s">
        <v>69</v>
      </c>
      <c r="C24" t="s">
        <v>70</v>
      </c>
      <c r="F24" s="6">
        <v>1500</v>
      </c>
      <c r="G24" s="7"/>
    </row>
    <row r="25" spans="1:7" x14ac:dyDescent="0.25">
      <c r="C25" t="s">
        <v>71</v>
      </c>
      <c r="F25" s="6">
        <v>150</v>
      </c>
      <c r="G25" s="7">
        <f>SUM(F24:F25)</f>
        <v>1650</v>
      </c>
    </row>
    <row r="27" spans="1:7" x14ac:dyDescent="0.25">
      <c r="C27" t="s">
        <v>72</v>
      </c>
      <c r="G27" s="7">
        <f>SUM(G16:G25)</f>
        <v>50605.5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Recetas</vt:lpstr>
      <vt:lpstr>Conversiones</vt:lpstr>
      <vt:lpstr>Registro de Ventas</vt:lpstr>
      <vt:lpstr>Registro de Costos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Iehoshia</dc:creator>
  <cp:lastModifiedBy>Iehoshia</cp:lastModifiedBy>
  <dcterms:created xsi:type="dcterms:W3CDTF">2016-06-21T16:27:28Z</dcterms:created>
  <dcterms:modified xsi:type="dcterms:W3CDTF">2016-06-28T16:05:26Z</dcterms:modified>
</cp:coreProperties>
</file>