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412"/>
  <workbookPr defaultThemeVersion="166925"/>
  <mc:AlternateContent xmlns:mc="http://schemas.openxmlformats.org/markup-compatibility/2006">
    <mc:Choice Requires="x15">
      <x15ac:absPath xmlns:x15ac="http://schemas.microsoft.com/office/spreadsheetml/2010/11/ac" url="https://flpoly-my.sharepoint.com/personal/rbhakta9121_floridapoly_edu/Documents/"/>
    </mc:Choice>
  </mc:AlternateContent>
  <xr:revisionPtr revIDLastSave="0" documentId="8_{25DC42A7-5C51-4036-B74A-39F141A6F6E3}" xr6:coauthVersionLast="47" xr6:coauthVersionMax="47" xr10:uidLastSave="{00000000-0000-0000-0000-000000000000}"/>
  <bookViews>
    <workbookView xWindow="-120" yWindow="-120" windowWidth="29040" windowHeight="15720" firstSheet="2" activeTab="2" xr2:uid="{00000000-000D-0000-FFFF-FFFF00000000}"/>
  </bookViews>
  <sheets>
    <sheet name="Internship Tab" sheetId="1" r:id="rId1"/>
    <sheet name="Full Time Tab" sheetId="2" r:id="rId2"/>
    <sheet name="Hybrid Full Time Tab" sheetId="4" r:id="rId3"/>
    <sheet name="Job Satisfaction Scoring" sheetId="3" r:id="rId4"/>
  </sheets>
  <definedNames>
    <definedName name="solver_adj" localSheetId="1" hidden="1">'Full Time Tab'!$B$14:$B$21</definedName>
    <definedName name="solver_adj" localSheetId="2" hidden="1">'Hybrid Full Time Tab'!$B$14:$B$21</definedName>
    <definedName name="solver_adj" localSheetId="0" hidden="1">'Internship Tab'!$B$14:$B$21</definedName>
    <definedName name="solver_cvg" localSheetId="1" hidden="1">0.0001</definedName>
    <definedName name="solver_cvg" localSheetId="2" hidden="1">0.0001</definedName>
    <definedName name="solver_cvg" localSheetId="0" hidden="1">0.0001</definedName>
    <definedName name="solver_drv" localSheetId="1" hidden="1">1</definedName>
    <definedName name="solver_drv" localSheetId="2" hidden="1">1</definedName>
    <definedName name="solver_drv" localSheetId="0" hidden="1">2</definedName>
    <definedName name="solver_eng" localSheetId="1" hidden="1">2</definedName>
    <definedName name="solver_eng" localSheetId="2" hidden="1">2</definedName>
    <definedName name="solver_eng" localSheetId="0" hidden="1">2</definedName>
    <definedName name="solver_est" localSheetId="1" hidden="1">1</definedName>
    <definedName name="solver_est" localSheetId="2" hidden="1">1</definedName>
    <definedName name="solver_est" localSheetId="0" hidden="1">1</definedName>
    <definedName name="solver_itr" localSheetId="1" hidden="1">2147483647</definedName>
    <definedName name="solver_itr" localSheetId="2" hidden="1">2147483647</definedName>
    <definedName name="solver_itr" localSheetId="0" hidden="1">2147483647</definedName>
    <definedName name="solver_lhs1" localSheetId="1" hidden="1">'Full Time Tab'!$B$14:$B$21</definedName>
    <definedName name="solver_lhs1" localSheetId="2" hidden="1">'Hybrid Full Time Tab'!$B$10:$J$10</definedName>
    <definedName name="solver_lhs1" localSheetId="0" hidden="1">'Internship Tab'!$B$14:$B$21</definedName>
    <definedName name="solver_lhs2" localSheetId="1" hidden="1">'Full Time Tab'!$J$4</definedName>
    <definedName name="solver_lhs2" localSheetId="2" hidden="1">'Hybrid Full Time Tab'!$B$14:$B$21</definedName>
    <definedName name="solver_lhs2" localSheetId="0" hidden="1">'Internship Tab'!$J$4</definedName>
    <definedName name="solver_lhs3" localSheetId="1" hidden="1">'Full Time Tab'!$J$5</definedName>
    <definedName name="solver_lhs3" localSheetId="2" hidden="1">'Hybrid Full Time Tab'!$J$4</definedName>
    <definedName name="solver_lhs3" localSheetId="0" hidden="1">'Internship Tab'!$J$5</definedName>
    <definedName name="solver_lhs4" localSheetId="1" hidden="1">'Full Time Tab'!$J$6</definedName>
    <definedName name="solver_lhs4" localSheetId="2" hidden="1">'Hybrid Full Time Tab'!$J$5</definedName>
    <definedName name="solver_lhs4" localSheetId="0" hidden="1">'Internship Tab'!$J$6</definedName>
    <definedName name="solver_lhs5" localSheetId="1" hidden="1">'Full Time Tab'!$J$7</definedName>
    <definedName name="solver_lhs5" localSheetId="2" hidden="1">'Hybrid Full Time Tab'!$J$6</definedName>
    <definedName name="solver_lhs5" localSheetId="0" hidden="1">'Internship Tab'!$J$7</definedName>
    <definedName name="solver_lhs6" localSheetId="1" hidden="1">'Full Time Tab'!$J$8</definedName>
    <definedName name="solver_lhs6" localSheetId="2" hidden="1">'Hybrid Full Time Tab'!$J$7</definedName>
    <definedName name="solver_lhs6" localSheetId="0" hidden="1">'Internship Tab'!$J$8</definedName>
    <definedName name="solver_lhs7" localSheetId="1" hidden="1">'Full Time Tab'!$J$9</definedName>
    <definedName name="solver_lhs7" localSheetId="2" hidden="1">'Hybrid Full Time Tab'!$J$8</definedName>
    <definedName name="solver_lhs7" localSheetId="0" hidden="1">'Internship Tab'!$J$9</definedName>
    <definedName name="solver_lhs8" localSheetId="2" hidden="1">'Hybrid Full Time Tab'!$J$9</definedName>
    <definedName name="solver_mip" localSheetId="1" hidden="1">2147483647</definedName>
    <definedName name="solver_mip" localSheetId="2" hidden="1">2147483647</definedName>
    <definedName name="solver_mip" localSheetId="0" hidden="1">2147483647</definedName>
    <definedName name="solver_mni" localSheetId="1" hidden="1">30</definedName>
    <definedName name="solver_mni" localSheetId="2" hidden="1">30</definedName>
    <definedName name="solver_mni" localSheetId="0" hidden="1">30</definedName>
    <definedName name="solver_mrt" localSheetId="1" hidden="1">0.075</definedName>
    <definedName name="solver_mrt" localSheetId="2" hidden="1">0.075</definedName>
    <definedName name="solver_mrt" localSheetId="0" hidden="1">0.075</definedName>
    <definedName name="solver_msl" localSheetId="1" hidden="1">2</definedName>
    <definedName name="solver_msl" localSheetId="2" hidden="1">2</definedName>
    <definedName name="solver_msl" localSheetId="0" hidden="1">2</definedName>
    <definedName name="solver_neg" localSheetId="1" hidden="1">1</definedName>
    <definedName name="solver_neg" localSheetId="2" hidden="1">1</definedName>
    <definedName name="solver_neg" localSheetId="0" hidden="1">1</definedName>
    <definedName name="solver_nod" localSheetId="1" hidden="1">2147483647</definedName>
    <definedName name="solver_nod" localSheetId="2" hidden="1">2147483647</definedName>
    <definedName name="solver_nod" localSheetId="0" hidden="1">2147483647</definedName>
    <definedName name="solver_num" localSheetId="1" hidden="1">7</definedName>
    <definedName name="solver_num" localSheetId="2" hidden="1">8</definedName>
    <definedName name="solver_num" localSheetId="0" hidden="1">7</definedName>
    <definedName name="solver_nwt" localSheetId="1" hidden="1">1</definedName>
    <definedName name="solver_nwt" localSheetId="2" hidden="1">1</definedName>
    <definedName name="solver_nwt" localSheetId="0" hidden="1">1</definedName>
    <definedName name="solver_opt" localSheetId="1" hidden="1">'Full Time Tab'!$B$22</definedName>
    <definedName name="solver_opt" localSheetId="2" hidden="1">'Hybrid Full Time Tab'!$B$22</definedName>
    <definedName name="solver_opt" localSheetId="0" hidden="1">'Internship Tab'!$B$22</definedName>
    <definedName name="solver_pre" localSheetId="1" hidden="1">0.000001</definedName>
    <definedName name="solver_pre" localSheetId="2" hidden="1">0.000001</definedName>
    <definedName name="solver_pre" localSheetId="0" hidden="1">0.000001</definedName>
    <definedName name="solver_rbv" localSheetId="1" hidden="1">1</definedName>
    <definedName name="solver_rbv" localSheetId="2" hidden="1">1</definedName>
    <definedName name="solver_rbv" localSheetId="0" hidden="1">2</definedName>
    <definedName name="solver_rel1" localSheetId="1" hidden="1">5</definedName>
    <definedName name="solver_rel1" localSheetId="2" hidden="1">2</definedName>
    <definedName name="solver_rel1" localSheetId="0" hidden="1">5</definedName>
    <definedName name="solver_rel2" localSheetId="1" hidden="1">1</definedName>
    <definedName name="solver_rel2" localSheetId="2" hidden="1">5</definedName>
    <definedName name="solver_rel2" localSheetId="0" hidden="1">1</definedName>
    <definedName name="solver_rel3" localSheetId="1" hidden="1">1</definedName>
    <definedName name="solver_rel3" localSheetId="2" hidden="1">1</definedName>
    <definedName name="solver_rel3" localSheetId="0" hidden="1">1</definedName>
    <definedName name="solver_rel4" localSheetId="1" hidden="1">1</definedName>
    <definedName name="solver_rel4" localSheetId="2" hidden="1">1</definedName>
    <definedName name="solver_rel4" localSheetId="0" hidden="1">1</definedName>
    <definedName name="solver_rel5" localSheetId="1" hidden="1">1</definedName>
    <definedName name="solver_rel5" localSheetId="2" hidden="1">1</definedName>
    <definedName name="solver_rel5" localSheetId="0" hidden="1">1</definedName>
    <definedName name="solver_rel6" localSheetId="1" hidden="1">3</definedName>
    <definedName name="solver_rel6" localSheetId="2" hidden="1">1</definedName>
    <definedName name="solver_rel6" localSheetId="0" hidden="1">3</definedName>
    <definedName name="solver_rel7" localSheetId="1" hidden="1">3</definedName>
    <definedName name="solver_rel7" localSheetId="2" hidden="1">3</definedName>
    <definedName name="solver_rel7" localSheetId="0" hidden="1">3</definedName>
    <definedName name="solver_rel8" localSheetId="2" hidden="1">3</definedName>
    <definedName name="solver_rhs1" localSheetId="1" hidden="1">"binary"</definedName>
    <definedName name="solver_rhs1" localSheetId="2" hidden="1">'Hybrid Full Time Tab'!$L$10</definedName>
    <definedName name="solver_rhs1" localSheetId="0" hidden="1">"binary"</definedName>
    <definedName name="solver_rhs2" localSheetId="1" hidden="1">'Full Time Tab'!$L$4</definedName>
    <definedName name="solver_rhs2" localSheetId="2" hidden="1">"binary"</definedName>
    <definedName name="solver_rhs2" localSheetId="0" hidden="1">'Internship Tab'!$L$4</definedName>
    <definedName name="solver_rhs3" localSheetId="1" hidden="1">'Full Time Tab'!$L$5</definedName>
    <definedName name="solver_rhs3" localSheetId="2" hidden="1">'Hybrid Full Time Tab'!$L$4</definedName>
    <definedName name="solver_rhs3" localSheetId="0" hidden="1">'Internship Tab'!$L$5</definedName>
    <definedName name="solver_rhs4" localSheetId="1" hidden="1">'Full Time Tab'!$L$6</definedName>
    <definedName name="solver_rhs4" localSheetId="2" hidden="1">'Hybrid Full Time Tab'!$L$5</definedName>
    <definedName name="solver_rhs4" localSheetId="0" hidden="1">'Internship Tab'!$L$6</definedName>
    <definedName name="solver_rhs5" localSheetId="1" hidden="1">'Full Time Tab'!$L$7</definedName>
    <definedName name="solver_rhs5" localSheetId="2" hidden="1">'Hybrid Full Time Tab'!$L$6</definedName>
    <definedName name="solver_rhs5" localSheetId="0" hidden="1">'Internship Tab'!$L$7</definedName>
    <definedName name="solver_rhs6" localSheetId="1" hidden="1">'Full Time Tab'!$L$8</definedName>
    <definedName name="solver_rhs6" localSheetId="2" hidden="1">'Hybrid Full Time Tab'!$L$7</definedName>
    <definedName name="solver_rhs6" localSheetId="0" hidden="1">'Internship Tab'!$L$8</definedName>
    <definedName name="solver_rhs7" localSheetId="1" hidden="1">'Full Time Tab'!$L$9</definedName>
    <definedName name="solver_rhs7" localSheetId="2" hidden="1">'Hybrid Full Time Tab'!$L$8</definedName>
    <definedName name="solver_rhs7" localSheetId="0" hidden="1">'Internship Tab'!$L$9</definedName>
    <definedName name="solver_rhs8" localSheetId="2" hidden="1">'Hybrid Full Time Tab'!$L$9</definedName>
    <definedName name="solver_rlx" localSheetId="1" hidden="1">2</definedName>
    <definedName name="solver_rlx" localSheetId="2" hidden="1">2</definedName>
    <definedName name="solver_rlx" localSheetId="0" hidden="1">2</definedName>
    <definedName name="solver_rsd" localSheetId="1" hidden="1">0</definedName>
    <definedName name="solver_rsd" localSheetId="2" hidden="1">0</definedName>
    <definedName name="solver_rsd" localSheetId="0" hidden="1">0</definedName>
    <definedName name="solver_scl" localSheetId="1" hidden="1">1</definedName>
    <definedName name="solver_scl" localSheetId="2" hidden="1">1</definedName>
    <definedName name="solver_scl" localSheetId="0" hidden="1">2</definedName>
    <definedName name="solver_sho" localSheetId="1" hidden="1">2</definedName>
    <definedName name="solver_sho" localSheetId="2" hidden="1">2</definedName>
    <definedName name="solver_sho" localSheetId="0" hidden="1">2</definedName>
    <definedName name="solver_ssz" localSheetId="1" hidden="1">100</definedName>
    <definedName name="solver_ssz" localSheetId="2" hidden="1">100</definedName>
    <definedName name="solver_ssz" localSheetId="0" hidden="1">100</definedName>
    <definedName name="solver_tim" localSheetId="1" hidden="1">2147483647</definedName>
    <definedName name="solver_tim" localSheetId="2" hidden="1">2147483647</definedName>
    <definedName name="solver_tim" localSheetId="0" hidden="1">2147483647</definedName>
    <definedName name="solver_tol" localSheetId="1" hidden="1">0.01</definedName>
    <definedName name="solver_tol" localSheetId="2" hidden="1">0.01</definedName>
    <definedName name="solver_tol" localSheetId="0" hidden="1">0.01</definedName>
    <definedName name="solver_typ" localSheetId="1" hidden="1">1</definedName>
    <definedName name="solver_typ" localSheetId="2" hidden="1">1</definedName>
    <definedName name="solver_typ" localSheetId="0" hidden="1">1</definedName>
    <definedName name="solver_val" localSheetId="1" hidden="1">0</definedName>
    <definedName name="solver_val" localSheetId="2" hidden="1">0</definedName>
    <definedName name="solver_val" localSheetId="0" hidden="1">0</definedName>
    <definedName name="solver_ver" localSheetId="1" hidden="1">3</definedName>
    <definedName name="solver_ver" localSheetId="2" hidden="1">3</definedName>
    <definedName name="solver_ver" localSheetId="0" hidden="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4" l="1"/>
  <c r="F15" i="3"/>
  <c r="N15" i="3"/>
  <c r="F16" i="3"/>
  <c r="F17" i="3"/>
  <c r="F18" i="3"/>
  <c r="F19" i="3"/>
  <c r="F20" i="3"/>
  <c r="F21" i="3"/>
  <c r="F22" i="3"/>
  <c r="J10" i="4"/>
  <c r="I4" i="4"/>
  <c r="H4" i="4"/>
  <c r="H6" i="4" s="1"/>
  <c r="G4" i="4"/>
  <c r="F4" i="4"/>
  <c r="F6" i="4" s="1"/>
  <c r="E4" i="4"/>
  <c r="D4" i="4"/>
  <c r="D6" i="4" s="1"/>
  <c r="D5" i="4"/>
  <c r="F5" i="4"/>
  <c r="C4" i="4"/>
  <c r="B4" i="4"/>
  <c r="B6" i="4" s="1"/>
  <c r="B6" i="1"/>
  <c r="K19" i="3"/>
  <c r="B22" i="2"/>
  <c r="B7" i="2"/>
  <c r="C7" i="2"/>
  <c r="D7" i="2"/>
  <c r="E7" i="2"/>
  <c r="F7" i="2"/>
  <c r="G7" i="2"/>
  <c r="H7" i="2"/>
  <c r="I7" i="2"/>
  <c r="C7" i="4"/>
  <c r="D7" i="4"/>
  <c r="E7" i="4"/>
  <c r="F7" i="4"/>
  <c r="G7" i="4"/>
  <c r="H7" i="4"/>
  <c r="I7" i="4"/>
  <c r="B7" i="4"/>
  <c r="C7" i="1"/>
  <c r="D7" i="1"/>
  <c r="E7" i="1"/>
  <c r="F7" i="1"/>
  <c r="G7" i="1"/>
  <c r="H7" i="1"/>
  <c r="I7" i="1"/>
  <c r="B7" i="1"/>
  <c r="B2" i="2"/>
  <c r="B5" i="4"/>
  <c r="C5" i="2"/>
  <c r="D5" i="2"/>
  <c r="E5" i="2"/>
  <c r="F5" i="2"/>
  <c r="G5" i="2"/>
  <c r="H5" i="2"/>
  <c r="I5" i="2"/>
  <c r="B5" i="2"/>
  <c r="B5" i="1"/>
  <c r="B4" i="1"/>
  <c r="I5" i="4"/>
  <c r="H4" i="2"/>
  <c r="G5" i="4"/>
  <c r="E5" i="4"/>
  <c r="C5" i="4"/>
  <c r="H5" i="4"/>
  <c r="J5" i="4"/>
  <c r="D5" i="1"/>
  <c r="C4" i="2"/>
  <c r="D4" i="2"/>
  <c r="E4" i="2"/>
  <c r="F4" i="2"/>
  <c r="G4" i="2"/>
  <c r="I4" i="2"/>
  <c r="B4" i="2"/>
  <c r="B6" i="2"/>
  <c r="B9" i="2" s="1"/>
  <c r="C5" i="1"/>
  <c r="E5" i="1"/>
  <c r="F5" i="1"/>
  <c r="G5" i="1"/>
  <c r="H5" i="1"/>
  <c r="I5" i="1"/>
  <c r="I6" i="4"/>
  <c r="C4" i="1"/>
  <c r="D4" i="1"/>
  <c r="E4" i="1"/>
  <c r="F4" i="1"/>
  <c r="G4" i="1"/>
  <c r="H4" i="1"/>
  <c r="I4" i="1"/>
  <c r="H21" i="3"/>
  <c r="C6" i="1"/>
  <c r="D6" i="1"/>
  <c r="E6" i="1"/>
  <c r="F6" i="1"/>
  <c r="G6" i="1"/>
  <c r="H6" i="1"/>
  <c r="I6" i="1"/>
  <c r="C6" i="2"/>
  <c r="D6" i="2"/>
  <c r="E6" i="2"/>
  <c r="F6" i="2"/>
  <c r="G6" i="2"/>
  <c r="H6" i="2"/>
  <c r="I6" i="2"/>
  <c r="E6" i="4"/>
  <c r="G6" i="4"/>
  <c r="B22" i="1"/>
  <c r="D9" i="1"/>
  <c r="E9" i="1"/>
  <c r="F9" i="1"/>
  <c r="G9" i="1"/>
  <c r="I9" i="1"/>
  <c r="J8" i="2"/>
  <c r="J8" i="1"/>
  <c r="M16" i="3"/>
  <c r="M17" i="3"/>
  <c r="M18" i="3"/>
  <c r="M19" i="3"/>
  <c r="M20" i="3"/>
  <c r="M21" i="3"/>
  <c r="M22" i="3"/>
  <c r="M15" i="3"/>
  <c r="L16" i="3"/>
  <c r="L17" i="3"/>
  <c r="L18" i="3"/>
  <c r="L19" i="3"/>
  <c r="L20" i="3"/>
  <c r="L21" i="3"/>
  <c r="L22" i="3"/>
  <c r="L15" i="3"/>
  <c r="K16" i="3"/>
  <c r="K17" i="3"/>
  <c r="K18" i="3"/>
  <c r="K20" i="3"/>
  <c r="K21" i="3"/>
  <c r="K22" i="3"/>
  <c r="K15" i="3"/>
  <c r="J17" i="3"/>
  <c r="J15" i="3"/>
  <c r="J16" i="3"/>
  <c r="J18" i="3"/>
  <c r="J19" i="3"/>
  <c r="J20" i="3"/>
  <c r="J21" i="3"/>
  <c r="J22" i="3"/>
  <c r="I16" i="3"/>
  <c r="I17" i="3"/>
  <c r="I18" i="3"/>
  <c r="I19" i="3"/>
  <c r="I20" i="3"/>
  <c r="I21" i="3"/>
  <c r="I22" i="3"/>
  <c r="I15" i="3"/>
  <c r="H16" i="3"/>
  <c r="H15" i="3"/>
  <c r="H17" i="3"/>
  <c r="H18" i="3"/>
  <c r="H19" i="3"/>
  <c r="H20" i="3"/>
  <c r="H22" i="3"/>
  <c r="G16" i="3"/>
  <c r="G17" i="3"/>
  <c r="G18" i="3"/>
  <c r="G19" i="3"/>
  <c r="G20" i="3"/>
  <c r="G21" i="3"/>
  <c r="G22" i="3"/>
  <c r="G15" i="3"/>
  <c r="N16" i="3"/>
  <c r="N17" i="3"/>
  <c r="N18" i="3"/>
  <c r="N19" i="3"/>
  <c r="N20" i="3"/>
  <c r="N21" i="3"/>
  <c r="N22" i="3"/>
  <c r="C23" i="3"/>
  <c r="I2" i="4"/>
  <c r="H2" i="4"/>
  <c r="G2" i="4"/>
  <c r="F2" i="4"/>
  <c r="E2" i="4"/>
  <c r="D2" i="4"/>
  <c r="C2" i="4"/>
  <c r="B2" i="4"/>
  <c r="H9" i="4" l="1"/>
  <c r="G9" i="4"/>
  <c r="F9" i="4"/>
  <c r="I9" i="4"/>
  <c r="J4" i="4"/>
  <c r="C6" i="4"/>
  <c r="C9" i="4" s="1"/>
  <c r="H9" i="1"/>
  <c r="D9" i="4"/>
  <c r="C9" i="1"/>
  <c r="B22" i="4"/>
  <c r="E9" i="4"/>
  <c r="J6" i="4" l="1"/>
  <c r="J7" i="4"/>
  <c r="B9" i="4"/>
  <c r="J9" i="4"/>
  <c r="J6" i="2"/>
  <c r="I2" i="2"/>
  <c r="H2" i="2"/>
  <c r="G2" i="2"/>
  <c r="F2" i="2"/>
  <c r="E2" i="2"/>
  <c r="D2" i="2"/>
  <c r="C2" i="2"/>
  <c r="J4" i="2"/>
  <c r="J5" i="2"/>
  <c r="J6" i="1"/>
  <c r="J4" i="1"/>
  <c r="C9" i="2" l="1"/>
  <c r="D9" i="2"/>
  <c r="E9" i="2"/>
  <c r="F9" i="2"/>
  <c r="G9" i="2"/>
  <c r="H9" i="2"/>
  <c r="I9" i="2"/>
  <c r="J5" i="1"/>
  <c r="J7" i="2" l="1"/>
  <c r="J9" i="2"/>
  <c r="B9" i="1"/>
  <c r="J9" i="1" s="1"/>
  <c r="J7" i="1" l="1"/>
</calcChain>
</file>

<file path=xl/sharedStrings.xml><?xml version="1.0" encoding="utf-8"?>
<sst xmlns="http://schemas.openxmlformats.org/spreadsheetml/2006/main" count="264" uniqueCount="59">
  <si>
    <t>Over Three Months</t>
  </si>
  <si>
    <t>Publix</t>
  </si>
  <si>
    <t>Badcock</t>
  </si>
  <si>
    <t>NFI</t>
  </si>
  <si>
    <t>Universal</t>
  </si>
  <si>
    <t>Disney</t>
  </si>
  <si>
    <t>Masonite</t>
  </si>
  <si>
    <t>Coca Cola</t>
  </si>
  <si>
    <t>Saddle Creek</t>
  </si>
  <si>
    <t xml:space="preserve"> Salary ($)</t>
  </si>
  <si>
    <t xml:space="preserve">Constraints </t>
  </si>
  <si>
    <t> </t>
  </si>
  <si>
    <t>usage</t>
  </si>
  <si>
    <t>constraint</t>
  </si>
  <si>
    <t>available</t>
  </si>
  <si>
    <t>Roundtrip (Miles)</t>
  </si>
  <si>
    <t>&lt;=</t>
  </si>
  <si>
    <t>Minutes spent driving</t>
  </si>
  <si>
    <t>Gas ($)</t>
  </si>
  <si>
    <t>Commuting Time OC ($)</t>
  </si>
  <si>
    <t>Preference Score</t>
  </si>
  <si>
    <t>&gt;=</t>
  </si>
  <si>
    <t>Profit</t>
  </si>
  <si>
    <t>Optimal Solutions</t>
  </si>
  <si>
    <t xml:space="preserve">time of </t>
  </si>
  <si>
    <t>7:32pm</t>
  </si>
  <si>
    <t>Distance (miles)</t>
  </si>
  <si>
    <t>From poly</t>
  </si>
  <si>
    <t>Company</t>
  </si>
  <si>
    <t>Time (Mins)</t>
  </si>
  <si>
    <t>Accepted Salary</t>
  </si>
  <si>
    <t>car info</t>
  </si>
  <si>
    <t xml:space="preserve"> </t>
  </si>
  <si>
    <t>gas</t>
  </si>
  <si>
    <t>mpg</t>
  </si>
  <si>
    <t>holds</t>
  </si>
  <si>
    <t>Usage</t>
  </si>
  <si>
    <t>Constraint</t>
  </si>
  <si>
    <t>Willingness</t>
  </si>
  <si>
    <t>Salary Accepted</t>
  </si>
  <si>
    <t>Hours worked</t>
  </si>
  <si>
    <t>=</t>
  </si>
  <si>
    <t>Average gas price in FL</t>
  </si>
  <si>
    <t>mpg of an average sedan</t>
  </si>
  <si>
    <t>gallons the sedan holds</t>
  </si>
  <si>
    <t>Jobs</t>
  </si>
  <si>
    <t>Culture</t>
  </si>
  <si>
    <t>Glassdoor Ratings</t>
  </si>
  <si>
    <t>Benefits</t>
  </si>
  <si>
    <t>Hybrid</t>
  </si>
  <si>
    <t>Generosity</t>
  </si>
  <si>
    <t>Ammenities</t>
  </si>
  <si>
    <t>Location</t>
  </si>
  <si>
    <t>Stress Aversion</t>
  </si>
  <si>
    <t>Metrics</t>
  </si>
  <si>
    <t>Weight</t>
  </si>
  <si>
    <t>Overall Score</t>
  </si>
  <si>
    <t>Workload/Stress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</si>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</sst>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6">
    <font>
      <sz val="11"/>
      <color theme="1"/>
      <name val="Calibri"/>
      <family val="2"/>
      <scheme val="minor"/>
    </font>
    <font>
      <sz val="12"/>
      <color rgb="FF000000"/>
      <name val="Calibri"/>
      <family val="2"/>
    </font>
    <font>
      <sz val="12"/>
      <color theme="1"/>
      <name val="Calibri"/>
      <family val="2"/>
      <scheme val="minor"/>
    </font>
    <font>
      <b/>
      <sz val="12"/>
      <color rgb="FF000000"/>
      <name val="Calibri"/>
      <family val="2"/>
    </font>
    <font>
      <b/>
      <i/>
      <sz val="12"/>
      <color rgb="FF000000"/>
      <name val="Calibri"/>
      <family val="2"/>
    </font>
    <font>
      <sz val="11"/>
      <color rgb="FF000000"/>
      <name val="Calibri"/>
      <family val="2"/>
    </font>
  </fonts>
  <fills count="7">
    <fill>
      <patternFill patternType="none"/>
    </fill>
    <fill>
      <patternFill patternType="gray125"/>
    </fill>
    <fill>
      <patternFill patternType="solid">
        <fgColor rgb="FF808080"/>
        <bgColor rgb="FF000000"/>
      </patternFill>
    </fill>
    <fill>
      <patternFill patternType="solid">
        <fgColor rgb="FFFFFF00"/>
        <bgColor rgb="FF000000"/>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top/>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diagonal/>
    </border>
  </borders>
  <cellStyleXfs count="1">
    <xf numFmtId="0" fontId="0" fillId="0" borderId="0"/>
  </cellStyleXfs>
  <cellXfs count="97">
    <xf numFmtId="0" fontId="0" fillId="0" borderId="0" xfId="0"/>
    <xf numFmtId="0" fontId="1" fillId="2" borderId="1" xfId="0" applyFont="1" applyFill="1" applyBorder="1"/>
    <xf numFmtId="0" fontId="1" fillId="0" borderId="0" xfId="0" applyFont="1"/>
    <xf numFmtId="0" fontId="1" fillId="0" borderId="3" xfId="0" applyFont="1" applyBorder="1"/>
    <xf numFmtId="0" fontId="1" fillId="0" borderId="6" xfId="0" applyFont="1" applyBorder="1" applyAlignment="1">
      <alignment wrapText="1"/>
    </xf>
    <xf numFmtId="0" fontId="1" fillId="0" borderId="4" xfId="0" applyFont="1" applyBorder="1" applyAlignment="1">
      <alignment horizontal="center"/>
    </xf>
    <xf numFmtId="0" fontId="1" fillId="2" borderId="0" xfId="0" applyFont="1" applyFill="1" applyAlignment="1">
      <alignment horizontal="center"/>
    </xf>
    <xf numFmtId="0" fontId="1" fillId="0" borderId="6" xfId="0" applyFont="1" applyBorder="1" applyAlignment="1">
      <alignment horizontal="center"/>
    </xf>
    <xf numFmtId="0" fontId="0" fillId="0" borderId="6" xfId="0" applyBorder="1" applyAlignment="1">
      <alignment horizontal="center"/>
    </xf>
    <xf numFmtId="3" fontId="1" fillId="0" borderId="4" xfId="0" applyNumberFormat="1" applyFont="1" applyBorder="1" applyAlignment="1">
      <alignment horizontal="center"/>
    </xf>
    <xf numFmtId="0" fontId="0" fillId="4" borderId="0" xfId="0" applyFill="1"/>
    <xf numFmtId="0" fontId="1" fillId="0" borderId="7" xfId="0" applyFont="1" applyBorder="1"/>
    <xf numFmtId="3" fontId="1" fillId="0" borderId="8" xfId="0" applyNumberFormat="1" applyFont="1" applyBorder="1" applyAlignment="1">
      <alignment horizontal="center"/>
    </xf>
    <xf numFmtId="0" fontId="2" fillId="0" borderId="6" xfId="0" applyFont="1" applyBorder="1"/>
    <xf numFmtId="0" fontId="0" fillId="0" borderId="11" xfId="0" applyBorder="1" applyAlignment="1">
      <alignment horizontal="center"/>
    </xf>
    <xf numFmtId="0" fontId="1" fillId="3" borderId="6" xfId="0" applyFont="1" applyFill="1" applyBorder="1"/>
    <xf numFmtId="0" fontId="1" fillId="0" borderId="10" xfId="0" applyFont="1" applyBorder="1" applyAlignment="1">
      <alignment wrapText="1"/>
    </xf>
    <xf numFmtId="0" fontId="3" fillId="0" borderId="2" xfId="0" applyFont="1" applyBorder="1" applyAlignment="1">
      <alignment horizontal="center" wrapText="1"/>
    </xf>
    <xf numFmtId="0" fontId="4" fillId="3" borderId="5" xfId="0" applyFont="1" applyFill="1" applyBorder="1"/>
    <xf numFmtId="0" fontId="0" fillId="4" borderId="11" xfId="0" applyFill="1" applyBorder="1" applyAlignment="1">
      <alignment horizontal="center"/>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2" fontId="0" fillId="0" borderId="1" xfId="0" applyNumberFormat="1" applyBorder="1"/>
    <xf numFmtId="0" fontId="0" fillId="0" borderId="6" xfId="0" applyBorder="1"/>
    <xf numFmtId="0" fontId="0" fillId="0" borderId="11" xfId="0" applyBorder="1"/>
    <xf numFmtId="0" fontId="0" fillId="0" borderId="7" xfId="0" applyBorder="1"/>
    <xf numFmtId="0" fontId="0" fillId="0" borderId="14" xfId="0" applyBorder="1" applyAlignment="1">
      <alignment horizontal="center"/>
    </xf>
    <xf numFmtId="0" fontId="1" fillId="0" borderId="13" xfId="0" applyFont="1" applyBorder="1" applyAlignment="1">
      <alignment wrapText="1"/>
    </xf>
    <xf numFmtId="0" fontId="2" fillId="0" borderId="1" xfId="0" applyFont="1" applyBorder="1" applyAlignment="1">
      <alignment horizontal="center" vertical="center"/>
    </xf>
    <xf numFmtId="0" fontId="0" fillId="0" borderId="13" xfId="0" applyBorder="1" applyAlignment="1">
      <alignment horizontal="center"/>
    </xf>
    <xf numFmtId="0" fontId="2" fillId="0" borderId="6" xfId="0" applyFont="1" applyBorder="1" applyAlignment="1">
      <alignment horizontal="center" vertical="center"/>
    </xf>
    <xf numFmtId="0" fontId="1" fillId="0" borderId="15" xfId="0" applyFont="1" applyBorder="1"/>
    <xf numFmtId="0" fontId="1" fillId="0" borderId="16" xfId="0" applyFont="1" applyBorder="1"/>
    <xf numFmtId="0" fontId="2" fillId="0" borderId="11" xfId="0" applyFont="1" applyBorder="1" applyAlignment="1">
      <alignment horizontal="center"/>
    </xf>
    <xf numFmtId="0" fontId="0" fillId="0" borderId="14" xfId="0" applyBorder="1"/>
    <xf numFmtId="0" fontId="1" fillId="0" borderId="12" xfId="0" applyFont="1" applyBorder="1" applyAlignment="1">
      <alignment wrapText="1"/>
    </xf>
    <xf numFmtId="0" fontId="3" fillId="0" borderId="6" xfId="0" applyFont="1" applyBorder="1" applyAlignment="1">
      <alignment horizontal="center" wrapText="1"/>
    </xf>
    <xf numFmtId="0" fontId="3" fillId="0" borderId="12" xfId="0" applyFont="1" applyBorder="1" applyAlignment="1">
      <alignment horizontal="center" wrapText="1"/>
    </xf>
    <xf numFmtId="0" fontId="1" fillId="0" borderId="17" xfId="0" applyFont="1" applyBorder="1" applyAlignment="1">
      <alignment wrapText="1"/>
    </xf>
    <xf numFmtId="0" fontId="0" fillId="0" borderId="3" xfId="0" applyBorder="1"/>
    <xf numFmtId="0" fontId="0" fillId="0" borderId="18" xfId="0" applyBorder="1"/>
    <xf numFmtId="0" fontId="0" fillId="0" borderId="12" xfId="0" applyBorder="1"/>
    <xf numFmtId="0" fontId="1" fillId="0" borderId="1" xfId="0" applyFont="1" applyBorder="1" applyAlignment="1">
      <alignment wrapText="1"/>
    </xf>
    <xf numFmtId="0" fontId="1" fillId="0" borderId="1" xfId="0" applyFont="1" applyBorder="1"/>
    <xf numFmtId="0" fontId="1" fillId="4" borderId="6" xfId="0" applyFont="1" applyFill="1" applyBorder="1" applyAlignment="1">
      <alignment horizontal="center"/>
    </xf>
    <xf numFmtId="0" fontId="1" fillId="0" borderId="5" xfId="0" applyFont="1" applyBorder="1"/>
    <xf numFmtId="0" fontId="0" fillId="5" borderId="6" xfId="0" applyFill="1" applyBorder="1"/>
    <xf numFmtId="14" fontId="0" fillId="0" borderId="0" xfId="0" applyNumberFormat="1"/>
    <xf numFmtId="0" fontId="0" fillId="5" borderId="10" xfId="0" applyFill="1" applyBorder="1"/>
    <xf numFmtId="0" fontId="0" fillId="0" borderId="15" xfId="0" applyBorder="1"/>
    <xf numFmtId="0" fontId="0" fillId="0" borderId="10" xfId="0" applyBorder="1"/>
    <xf numFmtId="0" fontId="0" fillId="0" borderId="19" xfId="0" applyBorder="1"/>
    <xf numFmtId="0" fontId="0" fillId="4" borderId="18" xfId="0" applyFill="1" applyBorder="1"/>
    <xf numFmtId="0" fontId="0" fillId="4" borderId="20" xfId="0" applyFill="1" applyBorder="1"/>
    <xf numFmtId="14" fontId="0" fillId="4" borderId="2" xfId="0" applyNumberFormat="1" applyFill="1" applyBorder="1"/>
    <xf numFmtId="0" fontId="0" fillId="0" borderId="21" xfId="0" applyBorder="1"/>
    <xf numFmtId="0" fontId="0" fillId="0" borderId="8" xfId="0" applyBorder="1"/>
    <xf numFmtId="0" fontId="0" fillId="0" borderId="16" xfId="0" applyBorder="1"/>
    <xf numFmtId="0" fontId="0" fillId="0" borderId="9" xfId="0" applyBorder="1"/>
    <xf numFmtId="0" fontId="0" fillId="0" borderId="4" xfId="0" applyBorder="1"/>
    <xf numFmtId="3" fontId="1" fillId="0" borderId="8" xfId="0" applyNumberFormat="1" applyFont="1" applyBorder="1" applyAlignment="1">
      <alignment horizontal="center" vertical="center"/>
    </xf>
    <xf numFmtId="164" fontId="1" fillId="0" borderId="6" xfId="0" applyNumberFormat="1" applyFont="1" applyBorder="1" applyAlignment="1">
      <alignment horizontal="center" vertical="center"/>
    </xf>
    <xf numFmtId="164" fontId="0" fillId="0" borderId="1" xfId="0" applyNumberFormat="1" applyBorder="1" applyAlignment="1">
      <alignment horizontal="center" vertical="center"/>
    </xf>
    <xf numFmtId="0" fontId="5" fillId="0" borderId="4" xfId="0" applyFont="1" applyBorder="1" applyAlignment="1">
      <alignment horizontal="center"/>
    </xf>
    <xf numFmtId="3" fontId="5" fillId="0" borderId="4" xfId="0" applyNumberFormat="1" applyFont="1" applyBorder="1" applyAlignment="1">
      <alignment horizontal="center"/>
    </xf>
    <xf numFmtId="0" fontId="5" fillId="2" borderId="0" xfId="0" applyFont="1" applyFill="1" applyAlignment="1">
      <alignment horizontal="center"/>
    </xf>
    <xf numFmtId="3" fontId="5" fillId="0" borderId="8" xfId="0" applyNumberFormat="1" applyFont="1" applyBorder="1" applyAlignment="1">
      <alignment horizontal="center"/>
    </xf>
    <xf numFmtId="3" fontId="0" fillId="0" borderId="1" xfId="0" applyNumberFormat="1" applyBorder="1"/>
    <xf numFmtId="3" fontId="0" fillId="0" borderId="11" xfId="0" applyNumberFormat="1" applyBorder="1" applyAlignment="1">
      <alignment horizontal="center"/>
    </xf>
    <xf numFmtId="165" fontId="5" fillId="0" borderId="6" xfId="0" applyNumberFormat="1" applyFont="1" applyBorder="1" applyAlignment="1">
      <alignment horizontal="center"/>
    </xf>
    <xf numFmtId="165" fontId="0" fillId="0" borderId="2" xfId="0" applyNumberFormat="1" applyBorder="1"/>
    <xf numFmtId="4" fontId="0" fillId="0" borderId="6" xfId="0" applyNumberFormat="1" applyBorder="1"/>
    <xf numFmtId="0" fontId="0" fillId="6" borderId="6" xfId="0" applyFill="1" applyBorder="1" applyAlignment="1">
      <alignment horizontal="center"/>
    </xf>
    <xf numFmtId="0" fontId="0" fillId="0" borderId="1" xfId="0" quotePrefix="1" applyBorder="1"/>
    <xf numFmtId="0" fontId="1" fillId="2" borderId="6" xfId="0" applyFont="1" applyFill="1" applyBorder="1"/>
    <xf numFmtId="0" fontId="3" fillId="0" borderId="14" xfId="0" applyFont="1" applyBorder="1" applyAlignment="1">
      <alignment horizontal="center" wrapText="1"/>
    </xf>
    <xf numFmtId="164" fontId="1" fillId="0" borderId="6" xfId="0" applyNumberFormat="1" applyFont="1" applyBorder="1" applyAlignment="1">
      <alignment horizontal="center"/>
    </xf>
    <xf numFmtId="164" fontId="0" fillId="0" borderId="14" xfId="0" applyNumberFormat="1" applyBorder="1"/>
    <xf numFmtId="164" fontId="1" fillId="0" borderId="9" xfId="0" applyNumberFormat="1" applyFont="1" applyBorder="1" applyAlignment="1">
      <alignment horizontal="center"/>
    </xf>
    <xf numFmtId="2" fontId="0" fillId="0" borderId="6" xfId="0" applyNumberFormat="1" applyBorder="1"/>
    <xf numFmtId="0" fontId="1" fillId="0" borderId="13" xfId="0" applyFont="1" applyBorder="1"/>
    <xf numFmtId="2" fontId="0" fillId="0" borderId="24" xfId="0" applyNumberFormat="1" applyBorder="1" applyAlignment="1">
      <alignment horizontal="center" vertical="center"/>
    </xf>
    <xf numFmtId="164" fontId="1" fillId="0" borderId="11" xfId="0" applyNumberFormat="1" applyFont="1" applyBorder="1" applyAlignment="1">
      <alignment horizontal="center" vertical="center"/>
    </xf>
    <xf numFmtId="164" fontId="0" fillId="0" borderId="3" xfId="0" applyNumberFormat="1" applyBorder="1" applyAlignment="1">
      <alignment horizontal="center" vertical="center"/>
    </xf>
    <xf numFmtId="1" fontId="0" fillId="0" borderId="3" xfId="0" applyNumberFormat="1" applyBorder="1" applyAlignment="1">
      <alignment horizontal="center" vertical="center"/>
    </xf>
    <xf numFmtId="0" fontId="1" fillId="0" borderId="12" xfId="0" applyFont="1" applyBorder="1"/>
    <xf numFmtId="165" fontId="5" fillId="0" borderId="11" xfId="0" applyNumberFormat="1" applyFont="1" applyBorder="1" applyAlignment="1">
      <alignment horizontal="center"/>
    </xf>
    <xf numFmtId="165" fontId="0" fillId="0" borderId="8" xfId="0" applyNumberFormat="1" applyBorder="1"/>
    <xf numFmtId="3" fontId="0" fillId="0" borderId="3" xfId="0" applyNumberFormat="1" applyBorder="1" applyAlignment="1">
      <alignment horizontal="center"/>
    </xf>
    <xf numFmtId="165" fontId="0" fillId="0" borderId="3" xfId="0" applyNumberFormat="1" applyBorder="1" applyAlignment="1">
      <alignment horizontal="center"/>
    </xf>
    <xf numFmtId="3" fontId="0" fillId="0" borderId="3" xfId="0" applyNumberFormat="1" applyBorder="1"/>
    <xf numFmtId="164" fontId="0" fillId="0" borderId="3" xfId="0" applyNumberFormat="1" applyBorder="1"/>
    <xf numFmtId="0" fontId="1" fillId="0" borderId="22" xfId="0" applyFont="1" applyBorder="1" applyAlignment="1">
      <alignment wrapText="1"/>
    </xf>
    <xf numFmtId="0" fontId="1" fillId="0" borderId="23" xfId="0" applyFont="1" applyBorder="1" applyAlignment="1">
      <alignment wrapText="1"/>
    </xf>
    <xf numFmtId="0" fontId="0" fillId="4" borderId="6"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400050</xdr:colOff>
      <xdr:row>4</xdr:row>
      <xdr:rowOff>28575</xdr:rowOff>
    </xdr:from>
    <xdr:to>
      <xdr:col>20</xdr:col>
      <xdr:colOff>552450</xdr:colOff>
      <xdr:row>24</xdr:row>
      <xdr:rowOff>180975</xdr:rowOff>
    </xdr:to>
    <xdr:sp macro="" textlink="">
      <xdr:nvSpPr>
        <xdr:cNvPr id="3" name="TextBox 2">
          <a:extLst>
            <a:ext uri="{FF2B5EF4-FFF2-40B4-BE49-F238E27FC236}">
              <a16:creationId xmlns:a16="http://schemas.microsoft.com/office/drawing/2014/main" id="{5C2735D8-B841-20C9-56E9-43A39E04E9C5}"/>
            </a:ext>
          </a:extLst>
        </xdr:cNvPr>
        <xdr:cNvSpPr txBox="1"/>
      </xdr:nvSpPr>
      <xdr:spPr>
        <a:xfrm>
          <a:off x="10791825" y="914400"/>
          <a:ext cx="4419600" cy="41338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Internship requirements:</a:t>
          </a:r>
        </a:p>
        <a:p>
          <a:pPr marL="0" indent="0" algn="l"/>
          <a:r>
            <a:rPr lang="en-US" sz="1100" b="0" i="0" u="none" strike="noStrike">
              <a:solidFill>
                <a:srgbClr val="000000"/>
              </a:solidFill>
              <a:latin typeface="Calibri" panose="020F0502020204030204" pitchFamily="34" charset="0"/>
              <a:cs typeface="Calibri" panose="020F0502020204030204" pitchFamily="34" charset="0"/>
            </a:rPr>
            <a:t>less than or equal to a roundtrip of 3000 miles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less than or equal to spending 3000 minutes driving throughout 3 months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less than or equal to spending $400 on gas throughout the 3 months</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less than or equal to spending $2000 of an opportunity cost throughout the 3 months</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greater than or equal to an overal job preference score of 5.5</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greater than or equal to an earning of $5500 after subtracting costs associated with commuting</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219075</xdr:colOff>
      <xdr:row>1</xdr:row>
      <xdr:rowOff>161925</xdr:rowOff>
    </xdr:from>
    <xdr:to>
      <xdr:col>20</xdr:col>
      <xdr:colOff>371475</xdr:colOff>
      <xdr:row>22</xdr:row>
      <xdr:rowOff>95250</xdr:rowOff>
    </xdr:to>
    <xdr:sp macro="" textlink="">
      <xdr:nvSpPr>
        <xdr:cNvPr id="2" name="TextBox 1">
          <a:extLst>
            <a:ext uri="{FF2B5EF4-FFF2-40B4-BE49-F238E27FC236}">
              <a16:creationId xmlns:a16="http://schemas.microsoft.com/office/drawing/2014/main" id="{3948253C-945F-4053-A3BE-E8C9970B2D1D}"/>
            </a:ext>
          </a:extLst>
        </xdr:cNvPr>
        <xdr:cNvSpPr txBox="1"/>
      </xdr:nvSpPr>
      <xdr:spPr>
        <a:xfrm>
          <a:off x="9458325" y="561975"/>
          <a:ext cx="4419600" cy="41338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Full time requirements:</a:t>
          </a:r>
        </a:p>
        <a:p>
          <a:pPr marL="0" indent="0" algn="l"/>
          <a:r>
            <a:rPr lang="en-US" sz="1100" b="0" i="0" u="none" strike="noStrike">
              <a:solidFill>
                <a:srgbClr val="000000"/>
              </a:solidFill>
              <a:latin typeface="Calibri" panose="020F0502020204030204" pitchFamily="34" charset="0"/>
              <a:cs typeface="Calibri" panose="020F0502020204030204" pitchFamily="34" charset="0"/>
            </a:rPr>
            <a:t>less than or equal to a roundtrip of 3000 miles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less than or equal to spending 3000 minutes driving throughout 3 months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less than or equal to spending $400 on gas throughout the 3 months</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less than or equal to spending $2000 of an opportunity cost throughout the 3 months</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greater than or equal to an overal job preference score of 5.5</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greater than or equal to an earning of $18000 after subtracting costs associated with commuting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117475</xdr:colOff>
      <xdr:row>0</xdr:row>
      <xdr:rowOff>95250</xdr:rowOff>
    </xdr:from>
    <xdr:to>
      <xdr:col>18</xdr:col>
      <xdr:colOff>260350</xdr:colOff>
      <xdr:row>13</xdr:row>
      <xdr:rowOff>177800</xdr:rowOff>
    </xdr:to>
    <xdr:sp macro="" textlink="">
      <xdr:nvSpPr>
        <xdr:cNvPr id="2" name="TextBox 1">
          <a:extLst>
            <a:ext uri="{FF2B5EF4-FFF2-40B4-BE49-F238E27FC236}">
              <a16:creationId xmlns:a16="http://schemas.microsoft.com/office/drawing/2014/main" id="{34038C34-BAFC-9F5B-1103-10ACDA56A2B8}"/>
            </a:ext>
          </a:extLst>
        </xdr:cNvPr>
        <xdr:cNvSpPr txBox="1"/>
      </xdr:nvSpPr>
      <xdr:spPr>
        <a:xfrm>
          <a:off x="9610725" y="95250"/>
          <a:ext cx="3190875" cy="283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we reference our job satisfaction</a:t>
          </a:r>
          <a:r>
            <a:rPr lang="en-US" sz="1100" baseline="0"/>
            <a:t> scoring sheet, we can observe that some of these jobs offer remote possibilities. Here we will take into consideration where:</a:t>
          </a:r>
        </a:p>
        <a:p>
          <a:r>
            <a:rPr lang="en-US" sz="1100" baseline="0"/>
            <a:t>Publix, Badcock, and Masonite offer 2 days of remote days. Roundtrip * 36 working days (you have to be at the office, commuting out of three months)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Disney offers 3 days of remote work. </a:t>
          </a:r>
          <a:r>
            <a:rPr lang="en-US" sz="1100" baseline="0">
              <a:solidFill>
                <a:schemeClr val="dk1"/>
              </a:solidFill>
              <a:effectLst/>
              <a:latin typeface="+mn-lt"/>
              <a:ea typeface="+mn-ea"/>
              <a:cs typeface="+mn-cs"/>
            </a:rPr>
            <a:t>Roundtrip * 24 working days</a:t>
          </a:r>
          <a:endParaRPr lang="en-US">
            <a:effectLst/>
          </a:endParaRPr>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Saddle Creek offers 4 days of remote work. </a:t>
          </a:r>
          <a:r>
            <a:rPr lang="en-US" sz="1100" baseline="0">
              <a:solidFill>
                <a:schemeClr val="dk1"/>
              </a:solidFill>
              <a:effectLst/>
              <a:latin typeface="+mn-lt"/>
              <a:ea typeface="+mn-ea"/>
              <a:cs typeface="+mn-cs"/>
            </a:rPr>
            <a:t>Roundtrip * 12 working days</a:t>
          </a:r>
          <a:endParaRPr lang="en-US">
            <a:effectLst/>
          </a:endParaRPr>
        </a:p>
        <a:p>
          <a:endParaRPr lang="en-US"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57150</xdr:colOff>
      <xdr:row>26</xdr:row>
      <xdr:rowOff>19049</xdr:rowOff>
    </xdr:from>
    <xdr:to>
      <xdr:col>14</xdr:col>
      <xdr:colOff>190500</xdr:colOff>
      <xdr:row>64</xdr:row>
      <xdr:rowOff>79375</xdr:rowOff>
    </xdr:to>
    <xdr:sp macro="" textlink="">
      <xdr:nvSpPr>
        <xdr:cNvPr id="7" name="TextBox 1">
          <a:extLst>
            <a:ext uri="{FF2B5EF4-FFF2-40B4-BE49-F238E27FC236}">
              <a16:creationId xmlns:a16="http://schemas.microsoft.com/office/drawing/2014/main" id="{DD1790EB-94AB-43C4-3D15-888CBF5DE2D1}"/>
            </a:ext>
          </a:extLst>
        </xdr:cNvPr>
        <xdr:cNvSpPr txBox="1"/>
      </xdr:nvSpPr>
      <xdr:spPr>
        <a:xfrm>
          <a:off x="7877175" y="5124449"/>
          <a:ext cx="3409950" cy="7299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atinLnBrk="0"/>
          <a:r>
            <a:rPr lang="en-US" sz="1100" b="0" i="0">
              <a:solidFill>
                <a:schemeClr val="dk1"/>
              </a:solidFill>
              <a:effectLst/>
              <a:latin typeface="+mn-lt"/>
              <a:ea typeface="+mn-ea"/>
              <a:cs typeface="+mn-cs"/>
            </a:rPr>
            <a:t>Benefits:</a:t>
          </a:r>
          <a:br>
            <a:rPr lang="en-US" sz="1100" b="0" i="0">
              <a:solidFill>
                <a:schemeClr val="dk1"/>
              </a:solidFill>
              <a:effectLst/>
              <a:latin typeface="+mn-lt"/>
              <a:ea typeface="+mn-ea"/>
              <a:cs typeface="+mn-cs"/>
            </a:rPr>
          </a:br>
          <a:endParaRPr lang="en-US" sz="1100" b="0" i="0">
            <a:solidFill>
              <a:schemeClr val="dk1"/>
            </a:solidFill>
            <a:effectLst/>
            <a:latin typeface="+mn-lt"/>
            <a:ea typeface="+mn-ea"/>
            <a:cs typeface="+mn-cs"/>
          </a:endParaRPr>
        </a:p>
        <a:p>
          <a:pPr latinLnBrk="0"/>
          <a:r>
            <a:rPr lang="en-US" sz="1100" b="0" i="0">
              <a:solidFill>
                <a:schemeClr val="dk1"/>
              </a:solidFill>
              <a:effectLst/>
              <a:latin typeface="+mn-lt"/>
              <a:ea typeface="+mn-ea"/>
              <a:cs typeface="+mn-cs"/>
            </a:rPr>
            <a:t>Publix</a:t>
          </a:r>
        </a:p>
        <a:p>
          <a:pPr latinLnBrk="0"/>
          <a:r>
            <a:rPr lang="en-US" sz="1100" b="0" i="0">
              <a:solidFill>
                <a:schemeClr val="dk1"/>
              </a:solidFill>
              <a:effectLst/>
              <a:latin typeface="+mn-lt"/>
              <a:ea typeface="+mn-ea"/>
              <a:cs typeface="+mn-cs"/>
            </a:rPr>
            <a:t>https://www.glassdoor.com/Benefits/Publix-US-Benefits-EI_IE2945.0,6_IL.7,9_IN1.htm</a:t>
          </a:r>
        </a:p>
        <a:p>
          <a:pPr latinLnBrk="0"/>
          <a:endParaRPr lang="en-US" sz="1100" b="0" i="0">
            <a:solidFill>
              <a:schemeClr val="dk1"/>
            </a:solidFill>
            <a:effectLst/>
            <a:latin typeface="+mn-lt"/>
            <a:ea typeface="+mn-ea"/>
            <a:cs typeface="+mn-cs"/>
          </a:endParaRPr>
        </a:p>
        <a:p>
          <a:pPr latinLnBrk="0"/>
          <a:r>
            <a:rPr lang="en-US" sz="1100" b="0" i="0">
              <a:solidFill>
                <a:schemeClr val="dk1"/>
              </a:solidFill>
              <a:effectLst/>
              <a:latin typeface="+mn-lt"/>
              <a:ea typeface="+mn-ea"/>
              <a:cs typeface="+mn-cs"/>
            </a:rPr>
            <a:t>Badcock</a:t>
          </a:r>
        </a:p>
        <a:p>
          <a:pPr latinLnBrk="0"/>
          <a:r>
            <a:rPr lang="en-US" sz="1100" b="0" i="0">
              <a:solidFill>
                <a:schemeClr val="dk1"/>
              </a:solidFill>
              <a:effectLst/>
              <a:latin typeface="+mn-lt"/>
              <a:ea typeface="+mn-ea"/>
              <a:cs typeface="+mn-cs"/>
            </a:rPr>
            <a:t>https://www.glassdoor.com/Benefits/Badcock-Home-Furniture-and-More-US-Benefits-EI_IE1337555.0,31_IL.32,34_IN1.htm</a:t>
          </a:r>
        </a:p>
        <a:p>
          <a:endParaRPr lang="en-US" sz="1100"/>
        </a:p>
        <a:p>
          <a:endParaRPr lang="en-US" sz="1100"/>
        </a:p>
        <a:p>
          <a:r>
            <a:rPr lang="en-US" sz="1100"/>
            <a:t>NFI</a:t>
          </a:r>
        </a:p>
        <a:p>
          <a:r>
            <a:rPr lang="en-US" sz="1100"/>
            <a:t>https://www.glassdoor.com/Benefits/NFI-Industries-US-Benefits-EI_IE16911.0,14_IL.15,17_IN1.htm</a:t>
          </a:r>
        </a:p>
        <a:p>
          <a:endParaRPr lang="en-US" sz="1100"/>
        </a:p>
        <a:p>
          <a:r>
            <a:rPr lang="en-US" sz="1100"/>
            <a:t>Universal Studios</a:t>
          </a:r>
        </a:p>
        <a:p>
          <a:r>
            <a:rPr lang="en-US" sz="1100"/>
            <a:t>https://www.glassdoor.com/Benefits/Universal-Studios-US-Benefits-EI_IE4200.0,17_IL.18,20_IN1.htm</a:t>
          </a:r>
        </a:p>
        <a:p>
          <a:endParaRPr lang="en-US" sz="1100"/>
        </a:p>
        <a:p>
          <a:r>
            <a:rPr lang="en-US" sz="1100"/>
            <a:t>Disney</a:t>
          </a:r>
        </a:p>
        <a:p>
          <a:r>
            <a:rPr lang="en-US" sz="1100"/>
            <a:t>https://www.glassdoor.com/Benefits/Walt-Disney-Company-US-Benefits-EI_IE717.0,19_IL.20,22_IN1.htm</a:t>
          </a:r>
        </a:p>
        <a:p>
          <a:endParaRPr lang="en-US" sz="1100"/>
        </a:p>
        <a:p>
          <a:r>
            <a:rPr lang="en-US" sz="1100"/>
            <a:t>Masonite</a:t>
          </a:r>
        </a:p>
        <a:p>
          <a:r>
            <a:rPr lang="en-US" sz="1100"/>
            <a:t>https://www.glassdoor.com/Benefits/Masonite-International-US-Benefits-EI_IE252482.0,22_IL.23,25_IN1.htm</a:t>
          </a:r>
        </a:p>
        <a:p>
          <a:endParaRPr lang="en-US" sz="1100"/>
        </a:p>
        <a:p>
          <a:r>
            <a:rPr lang="en-US" sz="1100"/>
            <a:t>Coca Cola Beverage Florida</a:t>
          </a:r>
          <a:endParaRPr lang="en-US" sz="1100" baseline="0"/>
        </a:p>
        <a:p>
          <a:r>
            <a:rPr lang="en-US" sz="1100"/>
            <a:t>https://www.glassdoor.com/Benefits/Coca-Cola-Beverages-Florida-US-Benefits-EI_IE1262852.0,27_IL.28,30_IN1.htm</a:t>
          </a:r>
        </a:p>
        <a:p>
          <a:endParaRPr lang="en-US" sz="1100"/>
        </a:p>
        <a:p>
          <a:r>
            <a:rPr lang="en-US" sz="1100"/>
            <a:t>Saddle Creek</a:t>
          </a:r>
        </a:p>
        <a:p>
          <a:r>
            <a:rPr lang="en-US" sz="1100"/>
            <a:t>https://www.glassdoor.com/Benefits/Saddle-Creek-Logistics-Services-US-Benefits-EI_IE227723.0,31_IL.32,34_IN1.htm </a:t>
          </a:r>
        </a:p>
        <a:p>
          <a:endParaRPr lang="en-US" sz="1100"/>
        </a:p>
        <a:p>
          <a:endParaRPr lang="en-US" sz="1100"/>
        </a:p>
      </xdr:txBody>
    </xdr:sp>
    <xdr:clientData/>
  </xdr:twoCellAnchor>
  <xdr:twoCellAnchor>
    <xdr:from>
      <xdr:col>14</xdr:col>
      <xdr:colOff>514350</xdr:colOff>
      <xdr:row>13</xdr:row>
      <xdr:rowOff>57150</xdr:rowOff>
    </xdr:from>
    <xdr:to>
      <xdr:col>20</xdr:col>
      <xdr:colOff>600075</xdr:colOff>
      <xdr:row>41</xdr:row>
      <xdr:rowOff>180975</xdr:rowOff>
    </xdr:to>
    <xdr:sp macro="" textlink="">
      <xdr:nvSpPr>
        <xdr:cNvPr id="6" name="TextBox 2">
          <a:extLst>
            <a:ext uri="{FF2B5EF4-FFF2-40B4-BE49-F238E27FC236}">
              <a16:creationId xmlns:a16="http://schemas.microsoft.com/office/drawing/2014/main" id="{C8284D84-A2C0-A35F-CE6C-C2F5A8C529CB}"/>
            </a:ext>
            <a:ext uri="{147F2762-F138-4A5C-976F-8EAC2B608ADB}">
              <a16:predDERef xmlns:a16="http://schemas.microsoft.com/office/drawing/2014/main" pred="{DD1790EB-94AB-43C4-3D15-888CBF5DE2D1}"/>
            </a:ext>
          </a:extLst>
        </xdr:cNvPr>
        <xdr:cNvSpPr txBox="1"/>
      </xdr:nvSpPr>
      <xdr:spPr>
        <a:xfrm>
          <a:off x="11782425" y="2609850"/>
          <a:ext cx="3743325" cy="56007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Culture: Work environment, how employees are treated and how they interact with other coworkers and supervisors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Glassdoor rating: The overall score of all the companies as listed in Glassdoor, a website where employees rate companies based on how good of a company it is to work for. They are out of 5, so we multiplied the rating by 2 to make it out of 10 to be on the same scale of other scores. </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Benefits: Includes health, financial, and vacation benefits among others and gives a rating based on how many benefirt are include and the quality in which they are at. This is benefits rating as per Glassdoor.</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Hybrid: For everyday a job is available to be worked remote in a work week, this score goes up by two.</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Generosity: How often the company buys their employees gifts, company branded merchandize, and food</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Ammenities: Includes the quality and amount of quality of life implementations the building has as such as gym, showers, vending machines, on site fresh catering, walking trail, etc.</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Location: Considers if the building itself is nice, new, and is located somewhere with a nice view or is conveniently located to other businesses whether by car or walking distance. An unkempt building in the middle of nowhere or in a bad neighborhood would have a bad score.</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Workload: A measurement of stress, workload, and means to reduce them. The higher this rating, the less stress there is.</a:t>
          </a:r>
        </a:p>
      </xdr:txBody>
    </xdr:sp>
    <xdr:clientData/>
  </xdr:twoCellAnchor>
  <xdr:twoCellAnchor>
    <xdr:from>
      <xdr:col>0</xdr:col>
      <xdr:colOff>476250</xdr:colOff>
      <xdr:row>24</xdr:row>
      <xdr:rowOff>123825</xdr:rowOff>
    </xdr:from>
    <xdr:to>
      <xdr:col>3</xdr:col>
      <xdr:colOff>76200</xdr:colOff>
      <xdr:row>33</xdr:row>
      <xdr:rowOff>85725</xdr:rowOff>
    </xdr:to>
    <xdr:sp macro="" textlink="">
      <xdr:nvSpPr>
        <xdr:cNvPr id="3" name="TextBox 4">
          <a:extLst>
            <a:ext uri="{FF2B5EF4-FFF2-40B4-BE49-F238E27FC236}">
              <a16:creationId xmlns:a16="http://schemas.microsoft.com/office/drawing/2014/main" id="{0F065CE0-0903-2EB8-B614-6EA0A422D2E1}"/>
            </a:ext>
            <a:ext uri="{147F2762-F138-4A5C-976F-8EAC2B608ADB}">
              <a16:predDERef xmlns:a16="http://schemas.microsoft.com/office/drawing/2014/main" pred="{C8284D84-A2C0-A35F-CE6C-C2F5A8C529CB}"/>
            </a:ext>
          </a:extLst>
        </xdr:cNvPr>
        <xdr:cNvSpPr txBox="1"/>
      </xdr:nvSpPr>
      <xdr:spPr>
        <a:xfrm>
          <a:off x="476250" y="4924425"/>
          <a:ext cx="1943100" cy="16764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Assigned weights dependent on what we think are the important things to look for in a job.</a:t>
          </a:r>
        </a:p>
      </xdr:txBody>
    </xdr:sp>
    <xdr:clientData/>
  </xdr:twoCellAnchor>
  <xdr:twoCellAnchor>
    <xdr:from>
      <xdr:col>14</xdr:col>
      <xdr:colOff>247650</xdr:colOff>
      <xdr:row>2</xdr:row>
      <xdr:rowOff>76200</xdr:rowOff>
    </xdr:from>
    <xdr:to>
      <xdr:col>21</xdr:col>
      <xdr:colOff>95250</xdr:colOff>
      <xdr:row>7</xdr:row>
      <xdr:rowOff>47625</xdr:rowOff>
    </xdr:to>
    <xdr:sp macro="" textlink="">
      <xdr:nvSpPr>
        <xdr:cNvPr id="4" name="TextBox 5">
          <a:extLst>
            <a:ext uri="{FF2B5EF4-FFF2-40B4-BE49-F238E27FC236}">
              <a16:creationId xmlns:a16="http://schemas.microsoft.com/office/drawing/2014/main" id="{922A2054-EA6B-005E-F61C-7E8941AF8C02}"/>
            </a:ext>
            <a:ext uri="{147F2762-F138-4A5C-976F-8EAC2B608ADB}">
              <a16:predDERef xmlns:a16="http://schemas.microsoft.com/office/drawing/2014/main" pred="{0F065CE0-0903-2EB8-B614-6EA0A422D2E1}"/>
            </a:ext>
          </a:extLst>
        </xdr:cNvPr>
        <xdr:cNvSpPr txBox="1"/>
      </xdr:nvSpPr>
      <xdr:spPr>
        <a:xfrm>
          <a:off x="11515725" y="457200"/>
          <a:ext cx="4114800" cy="9525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 purpose of this procedure is to produce an overall score based on what we like to see from our job. This is how well each company performs in additional advantages other than pay to then factor in our 0-1 Integer Programming model.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CE202B-D8F7-42A4-8201-CAB6D024BCF4}">
  <we:reference id="WA104100404" version="3.0.0.1" store="en-US" storeType="omex"/>
  <we:alternateReferences>
    <we:reference id="WA104100404" version="3.0.0.1" store="omex" storeType="omex"/>
  </we:alternateReferences>
  <we:properties>
    <we:property name="UniqueID" value="&quot;20233151681612459971&quot;"/>
    <we:property name="FSRY" value="&quot;&quot;"/>
  </we:properties>
  <we:bindings>
    <we:binding id="refEdit" type="matrix" appref="{E46CDFE7-D323-4885-BE71-BC40577F7DA3}"/>
    <we:binding id="Worker" type="matrix" appref="{4CB5389D-F1E6-40B3-9553-4FF40B47A6BC}"/>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zoomScale="145" zoomScaleNormal="145" workbookViewId="0">
      <selection activeCell="H8" sqref="H8"/>
    </sheetView>
  </sheetViews>
  <sheetFormatPr defaultRowHeight="15"/>
  <cols>
    <col min="1" max="1" width="24.85546875" bestFit="1" customWidth="1"/>
    <col min="2" max="3" width="10.7109375" customWidth="1"/>
    <col min="4" max="4" width="15.140625" bestFit="1" customWidth="1"/>
    <col min="5" max="8" width="10.7109375" customWidth="1"/>
    <col min="9" max="9" width="14.85546875" customWidth="1"/>
    <col min="10" max="10" width="13.140625" customWidth="1"/>
    <col min="11" max="11" width="10" bestFit="1" customWidth="1"/>
    <col min="12" max="12" width="8.85546875" bestFit="1" customWidth="1"/>
  </cols>
  <sheetData>
    <row r="1" spans="1:13" ht="22.5" customHeight="1">
      <c r="A1" s="1" t="s">
        <v>0</v>
      </c>
      <c r="B1" s="17" t="s">
        <v>1</v>
      </c>
      <c r="C1" s="17" t="s">
        <v>2</v>
      </c>
      <c r="D1" s="17" t="s">
        <v>3</v>
      </c>
      <c r="E1" s="17" t="s">
        <v>4</v>
      </c>
      <c r="F1" s="17" t="s">
        <v>5</v>
      </c>
      <c r="G1" s="17" t="s">
        <v>6</v>
      </c>
      <c r="H1" s="17" t="s">
        <v>7</v>
      </c>
      <c r="I1" s="17" t="s">
        <v>8</v>
      </c>
    </row>
    <row r="2" spans="1:13" ht="15.75">
      <c r="A2" s="3" t="s">
        <v>9</v>
      </c>
      <c r="B2" s="5">
        <v>8000</v>
      </c>
      <c r="C2" s="5">
        <v>6000</v>
      </c>
      <c r="D2" s="9">
        <v>8160</v>
      </c>
      <c r="E2" s="9">
        <v>8160</v>
      </c>
      <c r="F2" s="5">
        <v>8640</v>
      </c>
      <c r="G2" s="5">
        <v>6000</v>
      </c>
      <c r="H2" s="5">
        <v>8880</v>
      </c>
      <c r="I2" s="9">
        <v>11040</v>
      </c>
    </row>
    <row r="3" spans="1:13" ht="15.75">
      <c r="A3" s="18" t="s">
        <v>10</v>
      </c>
      <c r="B3" s="6" t="s">
        <v>11</v>
      </c>
      <c r="C3" s="6" t="s">
        <v>11</v>
      </c>
      <c r="D3" s="6" t="s">
        <v>11</v>
      </c>
      <c r="E3" s="6" t="s">
        <v>11</v>
      </c>
      <c r="F3" s="6" t="s">
        <v>11</v>
      </c>
      <c r="G3" s="6" t="s">
        <v>11</v>
      </c>
      <c r="H3" s="6" t="s">
        <v>11</v>
      </c>
      <c r="I3" s="6" t="s">
        <v>11</v>
      </c>
      <c r="J3" s="22" t="s">
        <v>12</v>
      </c>
      <c r="K3" s="23" t="s">
        <v>13</v>
      </c>
      <c r="L3" s="23" t="s">
        <v>14</v>
      </c>
    </row>
    <row r="4" spans="1:13" ht="15.75">
      <c r="A4" s="11" t="s">
        <v>15</v>
      </c>
      <c r="B4" s="62">
        <f>F14*2*5*4*3</f>
        <v>2352</v>
      </c>
      <c r="C4" s="62">
        <f t="shared" ref="C4:I4" si="0">G14*2*5*4*3</f>
        <v>2964</v>
      </c>
      <c r="D4" s="62">
        <f t="shared" si="0"/>
        <v>3816</v>
      </c>
      <c r="E4" s="62">
        <f t="shared" si="0"/>
        <v>4632</v>
      </c>
      <c r="F4" s="62">
        <f t="shared" si="0"/>
        <v>3840</v>
      </c>
      <c r="G4" s="62">
        <f t="shared" si="0"/>
        <v>5136</v>
      </c>
      <c r="H4" s="62">
        <f t="shared" si="0"/>
        <v>4332</v>
      </c>
      <c r="I4" s="62">
        <f t="shared" si="0"/>
        <v>1044</v>
      </c>
      <c r="J4" s="22">
        <f>B4*B14+C4*B15+D4*B16+E4*B17+F4*B18+G4*B19+H4*B20+I4*B21</f>
        <v>1044</v>
      </c>
      <c r="K4" s="21" t="s">
        <v>16</v>
      </c>
      <c r="L4" s="21">
        <v>3000</v>
      </c>
    </row>
    <row r="5" spans="1:13" ht="15.75">
      <c r="A5" s="13" t="s">
        <v>17</v>
      </c>
      <c r="B5" s="32">
        <f t="shared" ref="B5:I5" si="1">F17*2*60</f>
        <v>2640</v>
      </c>
      <c r="C5" s="32">
        <f t="shared" si="1"/>
        <v>3720</v>
      </c>
      <c r="D5" s="32">
        <f t="shared" si="1"/>
        <v>5160</v>
      </c>
      <c r="E5" s="32">
        <f t="shared" si="1"/>
        <v>5040</v>
      </c>
      <c r="F5" s="32">
        <f t="shared" si="1"/>
        <v>3840</v>
      </c>
      <c r="G5" s="32">
        <f t="shared" si="1"/>
        <v>5400</v>
      </c>
      <c r="H5" s="32">
        <f t="shared" si="1"/>
        <v>4200</v>
      </c>
      <c r="I5" s="32">
        <f t="shared" si="1"/>
        <v>1560</v>
      </c>
      <c r="J5" s="22">
        <f>B5*B14+C5*B15+D5*B16+E5*B17+F5*B18+G5*B19+H5*B20+I5*B21</f>
        <v>1560</v>
      </c>
      <c r="K5" s="21" t="s">
        <v>16</v>
      </c>
      <c r="L5" s="21">
        <v>3000</v>
      </c>
    </row>
    <row r="6" spans="1:13" ht="15.75">
      <c r="A6" s="33" t="s">
        <v>18</v>
      </c>
      <c r="B6" s="63">
        <f>B4/$A$29*$A$27</f>
        <v>261.66000000000003</v>
      </c>
      <c r="C6" s="63">
        <f t="shared" ref="C6:I6" si="2">C4/$A$29*$A$27</f>
        <v>329.745</v>
      </c>
      <c r="D6" s="63">
        <f t="shared" si="2"/>
        <v>424.53000000000003</v>
      </c>
      <c r="E6" s="63">
        <f t="shared" si="2"/>
        <v>515.31000000000006</v>
      </c>
      <c r="F6" s="63">
        <f t="shared" si="2"/>
        <v>427.2</v>
      </c>
      <c r="G6" s="63">
        <f t="shared" si="2"/>
        <v>571.38</v>
      </c>
      <c r="H6" s="63">
        <f t="shared" si="2"/>
        <v>481.935</v>
      </c>
      <c r="I6" s="63">
        <f t="shared" si="2"/>
        <v>116.145</v>
      </c>
      <c r="J6" s="64">
        <f>B6*B14+C6*B15+D6*B16+E6*B17+F6*B18+G6*B19+H6*B20+I6*B21</f>
        <v>116.145</v>
      </c>
      <c r="K6" s="21" t="s">
        <v>16</v>
      </c>
      <c r="L6" s="21">
        <v>400</v>
      </c>
    </row>
    <row r="7" spans="1:13" ht="15.75">
      <c r="A7" s="34" t="s">
        <v>19</v>
      </c>
      <c r="B7" s="84">
        <f t="shared" ref="B7:I7" si="3">(B5/60) * ((B2/60)/8)</f>
        <v>733.33333333333337</v>
      </c>
      <c r="C7" s="84">
        <f t="shared" si="3"/>
        <v>775</v>
      </c>
      <c r="D7" s="84">
        <f t="shared" si="3"/>
        <v>1462</v>
      </c>
      <c r="E7" s="84">
        <f t="shared" si="3"/>
        <v>1428</v>
      </c>
      <c r="F7" s="84">
        <f t="shared" si="3"/>
        <v>1152</v>
      </c>
      <c r="G7" s="84">
        <f t="shared" si="3"/>
        <v>1125</v>
      </c>
      <c r="H7" s="84">
        <f t="shared" si="3"/>
        <v>1295</v>
      </c>
      <c r="I7" s="84">
        <f t="shared" si="3"/>
        <v>598</v>
      </c>
      <c r="J7" s="64">
        <f>B7*B14+C7*B15+D7*B16+E7*B17+F7*B18+G7*B19+H7*B20+I7*B21</f>
        <v>598</v>
      </c>
      <c r="K7" s="21" t="s">
        <v>16</v>
      </c>
      <c r="L7" s="21">
        <v>2000</v>
      </c>
    </row>
    <row r="8" spans="1:13" ht="15.75">
      <c r="A8" s="82" t="s">
        <v>20</v>
      </c>
      <c r="B8" s="25">
        <v>6.863999999999999</v>
      </c>
      <c r="C8" s="25">
        <v>6.2799999999999994</v>
      </c>
      <c r="D8" s="25">
        <v>5.0119999999999996</v>
      </c>
      <c r="E8" s="25">
        <v>5.7500000000000009</v>
      </c>
      <c r="F8" s="25">
        <v>6.871999999999999</v>
      </c>
      <c r="G8" s="25">
        <v>6.2899999999999991</v>
      </c>
      <c r="H8" s="25">
        <v>4.822000000000001</v>
      </c>
      <c r="I8" s="25">
        <v>6.6940000000000008</v>
      </c>
      <c r="J8" s="83">
        <f>B8*B14+C8*B15+D8*B16+E8*B17+F8*B18+G8*B19+H8*B20+I8*B21</f>
        <v>6.6940000000000008</v>
      </c>
      <c r="K8" s="26" t="s">
        <v>21</v>
      </c>
      <c r="L8" s="26">
        <v>5.5</v>
      </c>
    </row>
    <row r="9" spans="1:13" ht="15.75">
      <c r="A9" s="45" t="s">
        <v>22</v>
      </c>
      <c r="B9" s="85">
        <f t="shared" ref="B9:I9" si="4">B2-B6-B7</f>
        <v>7005.0066666666671</v>
      </c>
      <c r="C9" s="86">
        <f t="shared" si="4"/>
        <v>4895.2550000000001</v>
      </c>
      <c r="D9" s="85">
        <f t="shared" si="4"/>
        <v>6273.47</v>
      </c>
      <c r="E9" s="85">
        <f t="shared" si="4"/>
        <v>6216.69</v>
      </c>
      <c r="F9" s="85">
        <f t="shared" si="4"/>
        <v>7060.7999999999993</v>
      </c>
      <c r="G9" s="85">
        <f t="shared" si="4"/>
        <v>4303.62</v>
      </c>
      <c r="H9" s="86">
        <f t="shared" si="4"/>
        <v>7103.0650000000005</v>
      </c>
      <c r="I9" s="85">
        <f t="shared" si="4"/>
        <v>10325.855</v>
      </c>
      <c r="J9" s="64">
        <f>B9*B14+C9*B15+D9*B16+E9*B17+F9*B18+G9*B19+H9*B20+I9*B21</f>
        <v>10325.855</v>
      </c>
      <c r="K9" s="21" t="s">
        <v>21</v>
      </c>
      <c r="L9" s="21">
        <v>5500</v>
      </c>
    </row>
    <row r="10" spans="1:13" ht="15.75">
      <c r="C10" s="2"/>
      <c r="D10" s="2"/>
      <c r="E10" s="2"/>
      <c r="F10" s="2"/>
    </row>
    <row r="11" spans="1:13" ht="15.75">
      <c r="C11" s="2"/>
      <c r="D11" s="2"/>
      <c r="E11" s="2"/>
      <c r="F11" s="2"/>
    </row>
    <row r="12" spans="1:13" ht="15.75">
      <c r="C12" s="2"/>
      <c r="D12" s="2"/>
      <c r="E12" s="2"/>
      <c r="F12" s="2"/>
    </row>
    <row r="13" spans="1:13" ht="15.75">
      <c r="A13" s="15" t="s">
        <v>23</v>
      </c>
      <c r="B13" s="2"/>
      <c r="D13" s="54" t="s">
        <v>24</v>
      </c>
      <c r="E13" s="55" t="s">
        <v>25</v>
      </c>
      <c r="F13" s="56">
        <v>45033</v>
      </c>
      <c r="G13" s="57"/>
      <c r="H13" s="57"/>
      <c r="I13" s="57"/>
      <c r="J13" s="57"/>
      <c r="K13" s="57"/>
      <c r="L13" s="57"/>
      <c r="M13" s="58"/>
    </row>
    <row r="14" spans="1:13" ht="15.75">
      <c r="A14" s="16" t="s">
        <v>1</v>
      </c>
      <c r="B14" s="7">
        <v>0</v>
      </c>
      <c r="D14" s="59" t="s">
        <v>26</v>
      </c>
      <c r="E14" s="52" t="s">
        <v>27</v>
      </c>
      <c r="F14" s="53">
        <v>19.600000000000001</v>
      </c>
      <c r="G14" s="25">
        <v>24.7</v>
      </c>
      <c r="H14" s="25">
        <v>31.8</v>
      </c>
      <c r="I14" s="25">
        <v>38.6</v>
      </c>
      <c r="J14" s="25">
        <v>32</v>
      </c>
      <c r="K14" s="25">
        <v>42.8</v>
      </c>
      <c r="L14" s="43">
        <v>36.1</v>
      </c>
      <c r="M14" s="21">
        <v>8.6999999999999993</v>
      </c>
    </row>
    <row r="15" spans="1:13" ht="31.5">
      <c r="A15" s="4" t="s">
        <v>2</v>
      </c>
      <c r="B15" s="7">
        <v>0</v>
      </c>
      <c r="D15" s="21"/>
      <c r="E15" s="61" t="s">
        <v>28</v>
      </c>
      <c r="F15" s="40" t="s">
        <v>1</v>
      </c>
      <c r="G15" s="37" t="s">
        <v>2</v>
      </c>
      <c r="H15" s="37" t="s">
        <v>3</v>
      </c>
      <c r="I15" s="37" t="s">
        <v>4</v>
      </c>
      <c r="J15" s="37" t="s">
        <v>5</v>
      </c>
      <c r="K15" s="37" t="s">
        <v>6</v>
      </c>
      <c r="L15" s="37" t="s">
        <v>7</v>
      </c>
      <c r="M15" s="44" t="s">
        <v>8</v>
      </c>
    </row>
    <row r="16" spans="1:13" ht="15.75">
      <c r="A16" s="4" t="s">
        <v>3</v>
      </c>
      <c r="B16" s="7">
        <v>0</v>
      </c>
      <c r="D16" s="59"/>
      <c r="M16" s="60"/>
    </row>
    <row r="17" spans="1:16" ht="15.75">
      <c r="A17" s="4" t="s">
        <v>4</v>
      </c>
      <c r="B17" s="7">
        <v>0</v>
      </c>
      <c r="D17" s="42" t="s">
        <v>29</v>
      </c>
      <c r="E17" s="25" t="s">
        <v>27</v>
      </c>
      <c r="F17" s="36">
        <v>22</v>
      </c>
      <c r="G17" s="25">
        <v>31</v>
      </c>
      <c r="H17" s="25">
        <v>43</v>
      </c>
      <c r="I17" s="25">
        <v>42</v>
      </c>
      <c r="J17" s="25">
        <v>32</v>
      </c>
      <c r="K17" s="25">
        <v>45</v>
      </c>
      <c r="L17" s="43">
        <v>35</v>
      </c>
      <c r="M17" s="21">
        <v>13</v>
      </c>
    </row>
    <row r="18" spans="1:16" ht="31.5">
      <c r="A18" s="4" t="s">
        <v>5</v>
      </c>
      <c r="B18" s="8">
        <v>0</v>
      </c>
      <c r="D18" s="51"/>
      <c r="E18" s="41" t="s">
        <v>28</v>
      </c>
      <c r="F18" s="94" t="s">
        <v>1</v>
      </c>
      <c r="G18" s="95" t="s">
        <v>2</v>
      </c>
      <c r="H18" s="95" t="s">
        <v>3</v>
      </c>
      <c r="I18" s="95" t="s">
        <v>4</v>
      </c>
      <c r="J18" s="95" t="s">
        <v>5</v>
      </c>
      <c r="K18" s="95" t="s">
        <v>6</v>
      </c>
      <c r="L18" s="95" t="s">
        <v>7</v>
      </c>
      <c r="M18" s="44" t="s">
        <v>8</v>
      </c>
    </row>
    <row r="19" spans="1:16" ht="15.75">
      <c r="A19" s="4" t="s">
        <v>6</v>
      </c>
      <c r="B19" s="8">
        <v>0</v>
      </c>
    </row>
    <row r="20" spans="1:16" ht="15.75">
      <c r="A20" s="4" t="s">
        <v>7</v>
      </c>
      <c r="B20" s="14">
        <v>0</v>
      </c>
    </row>
    <row r="21" spans="1:16" ht="15.75">
      <c r="A21" s="29" t="s">
        <v>8</v>
      </c>
      <c r="B21" s="19">
        <v>1</v>
      </c>
    </row>
    <row r="22" spans="1:16" ht="15.75">
      <c r="A22" s="30" t="s">
        <v>30</v>
      </c>
      <c r="B22" s="28">
        <f>B2*B14+C2*B15+D2*B16+E2*B17+F2*B18+G2*B19+H2*B20+I2*B21</f>
        <v>11040</v>
      </c>
    </row>
    <row r="25" spans="1:16">
      <c r="A25" s="25" t="s">
        <v>31</v>
      </c>
      <c r="P25" t="s">
        <v>32</v>
      </c>
    </row>
    <row r="26" spans="1:16">
      <c r="A26" s="25" t="s">
        <v>33</v>
      </c>
      <c r="J26" t="s">
        <v>32</v>
      </c>
    </row>
    <row r="27" spans="1:16">
      <c r="A27" s="25">
        <v>3.56</v>
      </c>
    </row>
    <row r="28" spans="1:16">
      <c r="A28" s="25" t="s">
        <v>34</v>
      </c>
    </row>
    <row r="29" spans="1:16">
      <c r="A29" s="25">
        <v>32</v>
      </c>
    </row>
    <row r="30" spans="1:16">
      <c r="A30" s="50" t="s">
        <v>35</v>
      </c>
    </row>
    <row r="31" spans="1:16">
      <c r="A31" s="48">
        <v>12</v>
      </c>
    </row>
  </sheetData>
  <pageMargins left="0.7" right="0.7" top="0.75" bottom="0.75" header="0.3" footer="0.3"/>
  <drawing r:id="rId1"/>
  <extLst>
    <ext xmlns:x15="http://schemas.microsoft.com/office/spreadsheetml/2010/11/main" uri="{F7C9EE02-42E1-4005-9D12-6889AFFD525C}">
      <x15:webExtensions xmlns:xm="http://schemas.microsoft.com/office/excel/2006/main">
        <x15:webExtension appRef="{E46CDFE7-D323-4885-BE71-BC40577F7DA3}">
          <xm:f>'Internship Tab'!1:1048576</xm:f>
        </x15:webExtension>
        <x15:webExtension appRef="{4CB5389D-F1E6-40B3-9553-4FF40B47A6BC}">
          <xm:f>'Internship Tab'!XFD1048550:XFD1048575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F6DF-9CAE-4FF4-A7D7-4EA74357E999}">
  <dimension ref="A1:M33"/>
  <sheetViews>
    <sheetView topLeftCell="A8" zoomScale="160" zoomScaleNormal="160" workbookViewId="0">
      <selection activeCell="E22" sqref="E22"/>
    </sheetView>
  </sheetViews>
  <sheetFormatPr defaultRowHeight="15"/>
  <cols>
    <col min="1" max="1" width="23.7109375" bestFit="1" customWidth="1"/>
    <col min="2" max="2" width="11.42578125" bestFit="1" customWidth="1"/>
    <col min="3" max="3" width="9.28515625" bestFit="1" customWidth="1"/>
    <col min="4" max="4" width="15.140625" bestFit="1" customWidth="1"/>
    <col min="5" max="5" width="10.7109375" customWidth="1"/>
    <col min="6" max="6" width="11.7109375" customWidth="1"/>
    <col min="7" max="7" width="11.140625" customWidth="1"/>
    <col min="8" max="9" width="9.28515625" bestFit="1" customWidth="1"/>
    <col min="12" max="12" width="11.28515625" bestFit="1" customWidth="1"/>
  </cols>
  <sheetData>
    <row r="1" spans="1:13" ht="31.5">
      <c r="A1" s="1" t="s">
        <v>0</v>
      </c>
      <c r="B1" s="17" t="s">
        <v>1</v>
      </c>
      <c r="C1" s="17" t="s">
        <v>2</v>
      </c>
      <c r="D1" s="17" t="s">
        <v>3</v>
      </c>
      <c r="E1" s="17" t="s">
        <v>4</v>
      </c>
      <c r="F1" s="17" t="s">
        <v>5</v>
      </c>
      <c r="G1" s="17" t="s">
        <v>6</v>
      </c>
      <c r="H1" s="17" t="s">
        <v>7</v>
      </c>
      <c r="I1" s="17" t="s">
        <v>8</v>
      </c>
    </row>
    <row r="2" spans="1:13" ht="15.75">
      <c r="A2" s="3" t="s">
        <v>9</v>
      </c>
      <c r="B2" s="65">
        <f>94000/12*3</f>
        <v>23500</v>
      </c>
      <c r="C2" s="65">
        <f>83000/12*3</f>
        <v>20750</v>
      </c>
      <c r="D2" s="66">
        <f>98000/12*3</f>
        <v>24500</v>
      </c>
      <c r="E2" s="66">
        <f>105000/12*3</f>
        <v>26250</v>
      </c>
      <c r="F2" s="65">
        <f>100000/12*3</f>
        <v>25000</v>
      </c>
      <c r="G2" s="65">
        <f>80000/12*3</f>
        <v>20000</v>
      </c>
      <c r="H2" s="65">
        <f>95000/12*3</f>
        <v>23750</v>
      </c>
      <c r="I2" s="66">
        <f>75000/12*3</f>
        <v>18750</v>
      </c>
    </row>
    <row r="3" spans="1:13" ht="15.75">
      <c r="A3" s="18" t="s">
        <v>10</v>
      </c>
      <c r="B3" s="67" t="s">
        <v>11</v>
      </c>
      <c r="C3" s="67" t="s">
        <v>11</v>
      </c>
      <c r="D3" s="67" t="s">
        <v>11</v>
      </c>
      <c r="E3" s="67" t="s">
        <v>11</v>
      </c>
      <c r="F3" s="67" t="s">
        <v>11</v>
      </c>
      <c r="G3" s="67" t="s">
        <v>11</v>
      </c>
      <c r="H3" s="67" t="s">
        <v>11</v>
      </c>
      <c r="I3" s="67" t="s">
        <v>11</v>
      </c>
      <c r="J3" s="20" t="s">
        <v>36</v>
      </c>
      <c r="K3" s="21" t="s">
        <v>37</v>
      </c>
      <c r="L3" s="21" t="s">
        <v>38</v>
      </c>
    </row>
    <row r="4" spans="1:13" ht="15.75">
      <c r="A4" s="11" t="s">
        <v>15</v>
      </c>
      <c r="B4" s="68">
        <f t="shared" ref="B4:I4" si="0">F13*2*5*4*3</f>
        <v>2352</v>
      </c>
      <c r="C4" s="68">
        <f t="shared" si="0"/>
        <v>2964</v>
      </c>
      <c r="D4" s="68">
        <f t="shared" si="0"/>
        <v>3816</v>
      </c>
      <c r="E4" s="68">
        <f t="shared" si="0"/>
        <v>4632</v>
      </c>
      <c r="F4" s="68">
        <f t="shared" si="0"/>
        <v>3840</v>
      </c>
      <c r="G4" s="68">
        <f t="shared" si="0"/>
        <v>5136</v>
      </c>
      <c r="H4" s="68">
        <f t="shared" si="0"/>
        <v>4332</v>
      </c>
      <c r="I4" s="68">
        <f t="shared" si="0"/>
        <v>1044</v>
      </c>
      <c r="J4" s="69">
        <f>B4*B14+C4*B15+D4*B16+E4*B17+F4*B18+G4*B19+H4*B20+I4*B21</f>
        <v>2352</v>
      </c>
      <c r="K4" s="21" t="s">
        <v>16</v>
      </c>
      <c r="L4" s="21">
        <v>3000</v>
      </c>
    </row>
    <row r="5" spans="1:13" ht="15.75">
      <c r="A5" s="13" t="s">
        <v>17</v>
      </c>
      <c r="B5" s="70">
        <f t="shared" ref="B5:I5" si="1">F17*60*2</f>
        <v>2640</v>
      </c>
      <c r="C5" s="70">
        <f t="shared" si="1"/>
        <v>3720</v>
      </c>
      <c r="D5" s="70">
        <f t="shared" si="1"/>
        <v>5160</v>
      </c>
      <c r="E5" s="70">
        <f t="shared" si="1"/>
        <v>5040</v>
      </c>
      <c r="F5" s="70">
        <f t="shared" si="1"/>
        <v>3840</v>
      </c>
      <c r="G5" s="70">
        <f t="shared" si="1"/>
        <v>5400</v>
      </c>
      <c r="H5" s="70">
        <f t="shared" si="1"/>
        <v>4200</v>
      </c>
      <c r="I5" s="70">
        <f t="shared" si="1"/>
        <v>1560</v>
      </c>
      <c r="J5" s="69">
        <f>B5*B14+C5*B15+D5*B16+E5*B17+F5*B18+G5*B19+H5*B20+I5*B21</f>
        <v>2640</v>
      </c>
      <c r="K5" s="21" t="s">
        <v>16</v>
      </c>
      <c r="L5" s="21">
        <v>3000</v>
      </c>
    </row>
    <row r="6" spans="1:13" ht="15.75">
      <c r="A6" s="33" t="s">
        <v>18</v>
      </c>
      <c r="B6" s="71">
        <f t="shared" ref="B6:I6" si="2">B4/$A$30*$A$27</f>
        <v>261.66000000000003</v>
      </c>
      <c r="C6" s="71">
        <f t="shared" si="2"/>
        <v>329.745</v>
      </c>
      <c r="D6" s="71">
        <f t="shared" si="2"/>
        <v>424.53000000000003</v>
      </c>
      <c r="E6" s="71">
        <f t="shared" si="2"/>
        <v>515.31000000000006</v>
      </c>
      <c r="F6" s="71">
        <f t="shared" si="2"/>
        <v>427.2</v>
      </c>
      <c r="G6" s="71">
        <f t="shared" si="2"/>
        <v>571.38</v>
      </c>
      <c r="H6" s="71">
        <f t="shared" si="2"/>
        <v>481.935</v>
      </c>
      <c r="I6" s="71">
        <f t="shared" si="2"/>
        <v>116.145</v>
      </c>
      <c r="J6" s="72">
        <f>B6*B14+C6*B15+D6*B16+E6*B17+F6*B18+G6*B19+H6*B20+I6*B21</f>
        <v>261.66000000000003</v>
      </c>
      <c r="K6" s="21" t="s">
        <v>16</v>
      </c>
      <c r="L6" s="21">
        <v>400</v>
      </c>
    </row>
    <row r="7" spans="1:13" ht="15.75">
      <c r="A7" s="34" t="s">
        <v>19</v>
      </c>
      <c r="B7" s="88">
        <f t="shared" ref="B7:I7" si="3">(B5/60) *((B2/60)/8)</f>
        <v>2154.166666666667</v>
      </c>
      <c r="C7" s="88">
        <f t="shared" si="3"/>
        <v>2680.208333333333</v>
      </c>
      <c r="D7" s="88">
        <f t="shared" si="3"/>
        <v>4389.583333333333</v>
      </c>
      <c r="E7" s="88">
        <f t="shared" si="3"/>
        <v>4593.75</v>
      </c>
      <c r="F7" s="88">
        <f t="shared" si="3"/>
        <v>3333.3333333333335</v>
      </c>
      <c r="G7" s="88">
        <f t="shared" si="3"/>
        <v>3750</v>
      </c>
      <c r="H7" s="88">
        <f t="shared" si="3"/>
        <v>3463.5416666666665</v>
      </c>
      <c r="I7" s="88">
        <f t="shared" si="3"/>
        <v>1015.625</v>
      </c>
      <c r="J7" s="89">
        <f>B7*B14+C7*B15+D7*B16+E7*B17+F7*B18+G7*B19+H7*B20+I7*B21</f>
        <v>2154.166666666667</v>
      </c>
      <c r="K7" s="21" t="s">
        <v>16</v>
      </c>
      <c r="L7" s="21">
        <v>2200</v>
      </c>
    </row>
    <row r="8" spans="1:13" ht="15.75">
      <c r="A8" s="87" t="s">
        <v>20</v>
      </c>
      <c r="B8" s="25">
        <v>6.863999999999999</v>
      </c>
      <c r="C8" s="25">
        <v>6.2799999999999994</v>
      </c>
      <c r="D8" s="25">
        <v>5.0119999999999996</v>
      </c>
      <c r="E8" s="25">
        <v>5.7500000000000009</v>
      </c>
      <c r="F8" s="25">
        <v>6.871999999999999</v>
      </c>
      <c r="G8" s="25">
        <v>6.2899999999999991</v>
      </c>
      <c r="H8" s="25">
        <v>4.822000000000001</v>
      </c>
      <c r="I8" s="25">
        <v>6.6940000000000008</v>
      </c>
      <c r="J8" s="73">
        <f>B8*B14+C8*B15+D8*B16+E8*B17+F8*B18+G8*B19+H8*B20+I8*B21</f>
        <v>6.863999999999999</v>
      </c>
      <c r="K8" s="36" t="s">
        <v>21</v>
      </c>
      <c r="L8" s="25">
        <v>5.5</v>
      </c>
    </row>
    <row r="9" spans="1:13" ht="15.75">
      <c r="A9" s="45" t="s">
        <v>22</v>
      </c>
      <c r="B9" s="90">
        <f>B2-B6-B7</f>
        <v>21084.173333333332</v>
      </c>
      <c r="C9" s="90">
        <f t="shared" ref="C9:I9" si="4">C2-C6-C7</f>
        <v>17740.046666666669</v>
      </c>
      <c r="D9" s="90">
        <f t="shared" si="4"/>
        <v>19685.886666666669</v>
      </c>
      <c r="E9" s="91">
        <f t="shared" si="4"/>
        <v>21140.94</v>
      </c>
      <c r="F9" s="91">
        <f t="shared" si="4"/>
        <v>21239.466666666667</v>
      </c>
      <c r="G9" s="91">
        <f t="shared" si="4"/>
        <v>15678.619999999999</v>
      </c>
      <c r="H9" s="91">
        <f t="shared" si="4"/>
        <v>19804.523333333331</v>
      </c>
      <c r="I9" s="91">
        <f t="shared" si="4"/>
        <v>17618.23</v>
      </c>
      <c r="J9" s="92">
        <f>B9*B14+C9*B15+D9*B16+E9*B17+F9*B18+G9*B19+H9*B20+I9*B21</f>
        <v>21084.173333333332</v>
      </c>
      <c r="K9" s="21" t="s">
        <v>21</v>
      </c>
      <c r="L9" s="21">
        <v>18000</v>
      </c>
    </row>
    <row r="10" spans="1:13" ht="15.75">
      <c r="C10" s="2"/>
      <c r="D10" s="2"/>
      <c r="E10" s="2"/>
      <c r="F10" s="2"/>
    </row>
    <row r="11" spans="1:13" ht="15.75">
      <c r="C11" s="2"/>
    </row>
    <row r="12" spans="1:13" ht="15.75">
      <c r="C12" s="2"/>
      <c r="D12" t="s">
        <v>24</v>
      </c>
      <c r="E12" t="s">
        <v>25</v>
      </c>
      <c r="F12" s="49">
        <v>45033</v>
      </c>
    </row>
    <row r="13" spans="1:13" ht="15.75">
      <c r="A13" s="15" t="s">
        <v>23</v>
      </c>
      <c r="B13" s="2"/>
      <c r="D13" s="42" t="s">
        <v>26</v>
      </c>
      <c r="E13" s="25" t="s">
        <v>27</v>
      </c>
      <c r="F13" s="36">
        <v>19.600000000000001</v>
      </c>
      <c r="G13" s="25">
        <v>24.7</v>
      </c>
      <c r="H13" s="25">
        <v>31.8</v>
      </c>
      <c r="I13" s="25">
        <v>38.6</v>
      </c>
      <c r="J13" s="25">
        <v>32</v>
      </c>
      <c r="K13" s="25">
        <v>42.8</v>
      </c>
      <c r="L13" s="43">
        <v>36.1</v>
      </c>
      <c r="M13" s="21">
        <v>8.6999999999999993</v>
      </c>
    </row>
    <row r="14" spans="1:13" ht="31.5">
      <c r="A14" s="16" t="s">
        <v>1</v>
      </c>
      <c r="B14" s="46">
        <v>1</v>
      </c>
      <c r="E14" s="41" t="s">
        <v>28</v>
      </c>
      <c r="F14" s="40" t="s">
        <v>1</v>
      </c>
      <c r="G14" s="37" t="s">
        <v>2</v>
      </c>
      <c r="H14" s="37" t="s">
        <v>3</v>
      </c>
      <c r="I14" s="37" t="s">
        <v>4</v>
      </c>
      <c r="J14" s="37" t="s">
        <v>5</v>
      </c>
      <c r="K14" s="37" t="s">
        <v>6</v>
      </c>
      <c r="L14" s="37" t="s">
        <v>7</v>
      </c>
      <c r="M14" s="44" t="s">
        <v>8</v>
      </c>
    </row>
    <row r="15" spans="1:13" ht="15.75">
      <c r="A15" s="4" t="s">
        <v>2</v>
      </c>
      <c r="B15" s="7">
        <v>0</v>
      </c>
    </row>
    <row r="16" spans="1:13" ht="15.75">
      <c r="A16" s="4" t="s">
        <v>3</v>
      </c>
      <c r="B16" s="7">
        <v>0</v>
      </c>
    </row>
    <row r="17" spans="1:13" ht="15.75">
      <c r="A17" s="4" t="s">
        <v>4</v>
      </c>
      <c r="B17" s="7">
        <v>0</v>
      </c>
      <c r="D17" s="42" t="s">
        <v>29</v>
      </c>
      <c r="E17" s="25" t="s">
        <v>27</v>
      </c>
      <c r="F17" s="36">
        <v>22</v>
      </c>
      <c r="G17" s="25">
        <v>31</v>
      </c>
      <c r="H17" s="25">
        <v>43</v>
      </c>
      <c r="I17" s="25">
        <v>42</v>
      </c>
      <c r="J17" s="25">
        <v>32</v>
      </c>
      <c r="K17" s="25">
        <v>45</v>
      </c>
      <c r="L17" s="43">
        <v>35</v>
      </c>
      <c r="M17" s="21">
        <v>13</v>
      </c>
    </row>
    <row r="18" spans="1:13" ht="31.5">
      <c r="A18" s="4" t="s">
        <v>5</v>
      </c>
      <c r="B18" s="74">
        <v>0</v>
      </c>
      <c r="E18" s="41" t="s">
        <v>28</v>
      </c>
      <c r="F18" s="40" t="s">
        <v>1</v>
      </c>
      <c r="G18" s="37" t="s">
        <v>2</v>
      </c>
      <c r="H18" s="37" t="s">
        <v>3</v>
      </c>
      <c r="I18" s="37" t="s">
        <v>4</v>
      </c>
      <c r="J18" s="37" t="s">
        <v>5</v>
      </c>
      <c r="K18" s="37" t="s">
        <v>6</v>
      </c>
      <c r="L18" s="37" t="s">
        <v>7</v>
      </c>
      <c r="M18" s="44" t="s">
        <v>8</v>
      </c>
    </row>
    <row r="19" spans="1:13" ht="15.75">
      <c r="A19" s="4" t="s">
        <v>6</v>
      </c>
      <c r="B19" s="8">
        <v>0</v>
      </c>
    </row>
    <row r="20" spans="1:13" ht="15.75">
      <c r="A20" s="4" t="s">
        <v>7</v>
      </c>
      <c r="B20" s="14">
        <v>0</v>
      </c>
    </row>
    <row r="21" spans="1:13" ht="15.75">
      <c r="A21" s="29" t="s">
        <v>8</v>
      </c>
      <c r="B21" s="14">
        <v>0</v>
      </c>
    </row>
    <row r="22" spans="1:13" ht="15.75">
      <c r="A22" s="30" t="s">
        <v>39</v>
      </c>
      <c r="B22" s="28">
        <f>B2*B14+C2*B15+D2*B16+E2*B17+F2*B18+G2*B19+H2*B20+I2*B21</f>
        <v>23500</v>
      </c>
    </row>
    <row r="26" spans="1:13">
      <c r="A26" t="s">
        <v>33</v>
      </c>
    </row>
    <row r="27" spans="1:13">
      <c r="A27">
        <v>3.56</v>
      </c>
    </row>
    <row r="29" spans="1:13">
      <c r="A29" t="s">
        <v>34</v>
      </c>
    </row>
    <row r="30" spans="1:13">
      <c r="A30">
        <v>32</v>
      </c>
    </row>
    <row r="32" spans="1:13">
      <c r="A32" s="10" t="s">
        <v>35</v>
      </c>
    </row>
    <row r="33" spans="1:1">
      <c r="A33" s="10">
        <v>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72C6F-FEE2-44A5-AF91-BA3F1E0668EA}">
  <dimension ref="A1:U33"/>
  <sheetViews>
    <sheetView tabSelected="1" zoomScale="160" zoomScaleNormal="160" workbookViewId="0">
      <selection activeCell="H28" sqref="H28:H29"/>
    </sheetView>
  </sheetViews>
  <sheetFormatPr defaultRowHeight="15"/>
  <cols>
    <col min="1" max="1" width="23.7109375" bestFit="1" customWidth="1"/>
    <col min="2" max="2" width="10.140625" customWidth="1"/>
    <col min="4" max="4" width="15.140625" bestFit="1" customWidth="1"/>
    <col min="5" max="5" width="10.7109375" customWidth="1"/>
    <col min="6" max="6" width="11.28515625" customWidth="1"/>
    <col min="7" max="7" width="11.140625" customWidth="1"/>
    <col min="12" max="12" width="11.28515625" bestFit="1" customWidth="1"/>
  </cols>
  <sheetData>
    <row r="1" spans="1:21" ht="31.5">
      <c r="A1" s="76" t="s">
        <v>0</v>
      </c>
      <c r="B1" s="38" t="s">
        <v>1</v>
      </c>
      <c r="C1" s="39" t="s">
        <v>2</v>
      </c>
      <c r="D1" s="38" t="s">
        <v>3</v>
      </c>
      <c r="E1" s="77" t="s">
        <v>4</v>
      </c>
      <c r="F1" s="38" t="s">
        <v>5</v>
      </c>
      <c r="G1" s="38" t="s">
        <v>6</v>
      </c>
      <c r="H1" s="38" t="s">
        <v>7</v>
      </c>
      <c r="I1" s="38" t="s">
        <v>8</v>
      </c>
    </row>
    <row r="2" spans="1:21" ht="15.75">
      <c r="A2" s="3" t="s">
        <v>9</v>
      </c>
      <c r="B2" s="5">
        <f>94000/12*3</f>
        <v>23500</v>
      </c>
      <c r="C2" s="5">
        <f>83000/12*3</f>
        <v>20750</v>
      </c>
      <c r="D2" s="9">
        <f>98000/12*3</f>
        <v>24500</v>
      </c>
      <c r="E2" s="9">
        <f>105000/12*3</f>
        <v>26250</v>
      </c>
      <c r="F2" s="5">
        <f>100000/12*3</f>
        <v>25000</v>
      </c>
      <c r="G2" s="5">
        <f>80000/12*3</f>
        <v>20000</v>
      </c>
      <c r="H2" s="5">
        <f>95000/12*3</f>
        <v>23750</v>
      </c>
      <c r="I2" s="9">
        <f>75000/12*3</f>
        <v>18750</v>
      </c>
    </row>
    <row r="3" spans="1:21" ht="15.75">
      <c r="A3" s="18" t="s">
        <v>10</v>
      </c>
      <c r="B3" s="6" t="s">
        <v>11</v>
      </c>
      <c r="C3" s="6" t="s">
        <v>11</v>
      </c>
      <c r="D3" s="6" t="s">
        <v>11</v>
      </c>
      <c r="E3" s="6" t="s">
        <v>11</v>
      </c>
      <c r="F3" s="6" t="s">
        <v>11</v>
      </c>
      <c r="G3" s="6" t="s">
        <v>11</v>
      </c>
      <c r="H3" s="6" t="s">
        <v>11</v>
      </c>
      <c r="I3" s="6" t="s">
        <v>11</v>
      </c>
      <c r="J3" s="20" t="s">
        <v>36</v>
      </c>
      <c r="K3" s="21" t="s">
        <v>37</v>
      </c>
      <c r="L3" s="21" t="s">
        <v>38</v>
      </c>
    </row>
    <row r="4" spans="1:21" ht="15.75">
      <c r="A4" s="11" t="s">
        <v>15</v>
      </c>
      <c r="B4" s="12">
        <f>F13*2*36</f>
        <v>1411.2</v>
      </c>
      <c r="C4" s="12">
        <f>G13*2*36</f>
        <v>1778.3999999999999</v>
      </c>
      <c r="D4" s="12">
        <f>H13*2*60</f>
        <v>3816</v>
      </c>
      <c r="E4" s="12">
        <f>I13*60</f>
        <v>2316</v>
      </c>
      <c r="F4" s="12">
        <f>J13*2*24</f>
        <v>1536</v>
      </c>
      <c r="G4" s="12">
        <f>K13*2*36</f>
        <v>3081.6</v>
      </c>
      <c r="H4" s="12">
        <f>L13*2*60</f>
        <v>4332</v>
      </c>
      <c r="I4" s="12">
        <f>M13*2*12</f>
        <v>208.79999999999998</v>
      </c>
      <c r="J4" s="27">
        <f>B4*B14+C4*B15+D4*B16+E4*B17+F4*B18+G4*B19+H4*B20+I4*B21</f>
        <v>1536</v>
      </c>
      <c r="K4" s="27" t="s">
        <v>16</v>
      </c>
      <c r="L4" s="27">
        <v>3000</v>
      </c>
    </row>
    <row r="5" spans="1:21" ht="15.75">
      <c r="A5" s="13" t="s">
        <v>17</v>
      </c>
      <c r="B5" s="35">
        <f>F17*2*36</f>
        <v>1584</v>
      </c>
      <c r="C5" s="35">
        <f>G17*2*36</f>
        <v>2232</v>
      </c>
      <c r="D5" s="35">
        <f>H17*2*60</f>
        <v>5160</v>
      </c>
      <c r="E5" s="35">
        <f>I17*2*60</f>
        <v>5040</v>
      </c>
      <c r="F5" s="35">
        <f>J17*2*24</f>
        <v>1536</v>
      </c>
      <c r="G5" s="35">
        <f>K17*2*36</f>
        <v>3240</v>
      </c>
      <c r="H5" s="35">
        <f>L17*2*60</f>
        <v>4200</v>
      </c>
      <c r="I5" s="35">
        <f>M17*2*12</f>
        <v>312</v>
      </c>
      <c r="J5" s="25">
        <f>B5*B14+C5*B15+D5*B16+E5*B17+F5*B18+G5*B19+H5*B20+I5*B21</f>
        <v>1536</v>
      </c>
      <c r="K5" s="25" t="s">
        <v>16</v>
      </c>
      <c r="L5" s="25">
        <v>3000</v>
      </c>
    </row>
    <row r="6" spans="1:21" ht="15.75">
      <c r="A6" s="33" t="s">
        <v>18</v>
      </c>
      <c r="B6" s="78">
        <f>B4/$A$30*$A$27</f>
        <v>156.99600000000001</v>
      </c>
      <c r="C6" s="78">
        <f t="shared" ref="C6:I6" si="0">C4/$A$30*$A$27</f>
        <v>197.84699999999998</v>
      </c>
      <c r="D6" s="78">
        <f t="shared" si="0"/>
        <v>424.53000000000003</v>
      </c>
      <c r="E6" s="78">
        <f t="shared" si="0"/>
        <v>257.65500000000003</v>
      </c>
      <c r="F6" s="78">
        <f t="shared" si="0"/>
        <v>170.88</v>
      </c>
      <c r="G6" s="78">
        <f t="shared" si="0"/>
        <v>342.82799999999997</v>
      </c>
      <c r="H6" s="78">
        <f t="shared" si="0"/>
        <v>481.935</v>
      </c>
      <c r="I6" s="78">
        <f t="shared" si="0"/>
        <v>23.228999999999999</v>
      </c>
      <c r="J6" s="79">
        <f>B6*B14+C6*B15+D6*B16+E6*B17+F6*B18+G6*B19+H6*B20+I6*B21</f>
        <v>170.88</v>
      </c>
      <c r="K6" s="25" t="s">
        <v>16</v>
      </c>
      <c r="L6" s="25">
        <v>400</v>
      </c>
    </row>
    <row r="7" spans="1:21" ht="15.75">
      <c r="A7" s="47" t="s">
        <v>19</v>
      </c>
      <c r="B7" s="80">
        <f t="shared" ref="B7:I7" si="1">(B5/60) *((B2/60)/8)</f>
        <v>1292.5</v>
      </c>
      <c r="C7" s="80">
        <f t="shared" si="1"/>
        <v>1608.125</v>
      </c>
      <c r="D7" s="80">
        <f t="shared" si="1"/>
        <v>4389.583333333333</v>
      </c>
      <c r="E7" s="80">
        <f t="shared" si="1"/>
        <v>4593.75</v>
      </c>
      <c r="F7" s="80">
        <f t="shared" si="1"/>
        <v>1333.3333333333335</v>
      </c>
      <c r="G7" s="80">
        <f t="shared" si="1"/>
        <v>2250</v>
      </c>
      <c r="H7" s="80">
        <f t="shared" si="1"/>
        <v>3463.5416666666665</v>
      </c>
      <c r="I7" s="80">
        <f t="shared" si="1"/>
        <v>203.125</v>
      </c>
      <c r="J7" s="81">
        <f>B7*B14+C7*B15+D7*B16+E7*B17+F7*B18+G7*B19+H7*B20+I7*B21</f>
        <v>1333.3333333333335</v>
      </c>
      <c r="K7" s="25" t="s">
        <v>16</v>
      </c>
      <c r="L7" s="25">
        <v>2200</v>
      </c>
    </row>
    <row r="8" spans="1:21" ht="15.75">
      <c r="A8" s="87" t="s">
        <v>20</v>
      </c>
      <c r="B8" s="25">
        <v>6.863999999999999</v>
      </c>
      <c r="C8" s="25">
        <v>6.2799999999999994</v>
      </c>
      <c r="D8" s="25">
        <v>5.0119999999999996</v>
      </c>
      <c r="E8" s="25">
        <v>5.7500000000000009</v>
      </c>
      <c r="F8" s="25">
        <v>6.871999999999999</v>
      </c>
      <c r="G8" s="25">
        <v>6.2899999999999991</v>
      </c>
      <c r="H8" s="25">
        <v>4.822000000000001</v>
      </c>
      <c r="I8" s="25">
        <v>6.6940000000000008</v>
      </c>
      <c r="J8" s="36">
        <f>B8*B14+C8*B15+D8*B16+E8*B17+F8*B18+G8*B19+H8*B20+I8*B21</f>
        <v>6.871999999999999</v>
      </c>
      <c r="K8" s="25" t="s">
        <v>21</v>
      </c>
      <c r="L8" s="25">
        <v>5.5</v>
      </c>
    </row>
    <row r="9" spans="1:21" ht="15.75">
      <c r="A9" s="45" t="s">
        <v>22</v>
      </c>
      <c r="B9" s="93">
        <f>B2-B6-B7</f>
        <v>22050.504000000001</v>
      </c>
      <c r="C9" s="93">
        <f t="shared" ref="C9:I9" si="2">C2-C6-C7</f>
        <v>18944.027999999998</v>
      </c>
      <c r="D9" s="93">
        <f t="shared" si="2"/>
        <v>19685.886666666669</v>
      </c>
      <c r="E9" s="93">
        <f t="shared" si="2"/>
        <v>21398.595000000001</v>
      </c>
      <c r="F9" s="93">
        <f t="shared" si="2"/>
        <v>23495.786666666667</v>
      </c>
      <c r="G9" s="93">
        <f t="shared" si="2"/>
        <v>17407.171999999999</v>
      </c>
      <c r="H9" s="93">
        <f t="shared" si="2"/>
        <v>19804.523333333331</v>
      </c>
      <c r="I9" s="93">
        <f t="shared" si="2"/>
        <v>18523.646000000001</v>
      </c>
      <c r="J9" s="24">
        <f>B9*B14+C9*B15+D9*B16+E9*B17+F9*B18+G9*B19+H9*B20+I9*B21</f>
        <v>23495.786666666667</v>
      </c>
      <c r="K9" s="21" t="s">
        <v>21</v>
      </c>
      <c r="L9" s="21">
        <v>18000</v>
      </c>
    </row>
    <row r="10" spans="1:21">
      <c r="A10" s="21" t="s">
        <v>40</v>
      </c>
      <c r="B10" s="21">
        <v>40</v>
      </c>
      <c r="C10" s="21">
        <v>40</v>
      </c>
      <c r="D10" s="21">
        <v>40</v>
      </c>
      <c r="E10" s="21">
        <v>40</v>
      </c>
      <c r="F10" s="21">
        <v>40</v>
      </c>
      <c r="G10" s="21">
        <v>40</v>
      </c>
      <c r="H10" s="21">
        <v>40</v>
      </c>
      <c r="I10" s="21">
        <v>40</v>
      </c>
      <c r="J10" s="21">
        <f>B10*B14+C10*B15+D10*B16+E10*B17+F10*B18+G10*B19+H10*B20+I10*B21</f>
        <v>40</v>
      </c>
      <c r="K10" s="75" t="s">
        <v>41</v>
      </c>
      <c r="L10" s="21">
        <v>40</v>
      </c>
    </row>
    <row r="11" spans="1:21" ht="15.75">
      <c r="C11" s="2"/>
      <c r="D11" s="2"/>
      <c r="E11" s="2"/>
      <c r="F11" s="2"/>
    </row>
    <row r="12" spans="1:21" ht="15.75">
      <c r="C12" s="2"/>
      <c r="D12" t="s">
        <v>24</v>
      </c>
      <c r="E12" t="s">
        <v>25</v>
      </c>
      <c r="F12" s="49">
        <v>45033</v>
      </c>
    </row>
    <row r="13" spans="1:21" ht="15.75">
      <c r="A13" s="15" t="s">
        <v>23</v>
      </c>
      <c r="B13" s="2"/>
      <c r="D13" s="42" t="s">
        <v>26</v>
      </c>
      <c r="E13" s="25" t="s">
        <v>27</v>
      </c>
      <c r="F13" s="36">
        <v>19.600000000000001</v>
      </c>
      <c r="G13" s="25">
        <v>24.7</v>
      </c>
      <c r="H13" s="25">
        <v>31.8</v>
      </c>
      <c r="I13" s="25">
        <v>38.6</v>
      </c>
      <c r="J13" s="25">
        <v>32</v>
      </c>
      <c r="K13" s="25">
        <v>42.8</v>
      </c>
      <c r="L13" s="43">
        <v>36.1</v>
      </c>
      <c r="M13" s="21">
        <v>8.6999999999999993</v>
      </c>
    </row>
    <row r="14" spans="1:21" ht="31.5">
      <c r="A14" s="16" t="s">
        <v>1</v>
      </c>
      <c r="B14" s="7">
        <v>0</v>
      </c>
      <c r="E14" s="41" t="s">
        <v>28</v>
      </c>
      <c r="F14" s="40" t="s">
        <v>1</v>
      </c>
      <c r="G14" s="37" t="s">
        <v>2</v>
      </c>
      <c r="H14" s="37" t="s">
        <v>3</v>
      </c>
      <c r="I14" s="37" t="s">
        <v>4</v>
      </c>
      <c r="J14" s="37" t="s">
        <v>5</v>
      </c>
      <c r="K14" s="37" t="s">
        <v>6</v>
      </c>
      <c r="L14" s="37" t="s">
        <v>7</v>
      </c>
      <c r="M14" s="44" t="s">
        <v>8</v>
      </c>
    </row>
    <row r="15" spans="1:21" ht="15.75">
      <c r="A15" s="4" t="s">
        <v>2</v>
      </c>
      <c r="B15" s="7">
        <v>0</v>
      </c>
    </row>
    <row r="16" spans="1:21" ht="15.75">
      <c r="A16" s="4" t="s">
        <v>3</v>
      </c>
      <c r="B16" s="7">
        <v>0</v>
      </c>
      <c r="U16">
        <v>6.863999999999999</v>
      </c>
    </row>
    <row r="17" spans="1:21" ht="15.75">
      <c r="A17" s="4" t="s">
        <v>4</v>
      </c>
      <c r="B17" s="7">
        <v>0</v>
      </c>
      <c r="D17" s="42" t="s">
        <v>29</v>
      </c>
      <c r="E17" s="25" t="s">
        <v>27</v>
      </c>
      <c r="F17" s="36">
        <v>22</v>
      </c>
      <c r="G17" s="25">
        <v>31</v>
      </c>
      <c r="H17" s="25">
        <v>43</v>
      </c>
      <c r="I17" s="25">
        <v>42</v>
      </c>
      <c r="J17" s="25">
        <v>32</v>
      </c>
      <c r="K17" s="25">
        <v>45</v>
      </c>
      <c r="L17" s="43">
        <v>35</v>
      </c>
      <c r="M17" s="21">
        <v>13</v>
      </c>
      <c r="U17">
        <v>6.2799999999999994</v>
      </c>
    </row>
    <row r="18" spans="1:21" ht="31.5">
      <c r="A18" s="4" t="s">
        <v>5</v>
      </c>
      <c r="B18" s="96">
        <v>1</v>
      </c>
      <c r="E18" s="41" t="s">
        <v>28</v>
      </c>
      <c r="F18" s="40" t="s">
        <v>1</v>
      </c>
      <c r="G18" s="37" t="s">
        <v>2</v>
      </c>
      <c r="H18" s="37" t="s">
        <v>3</v>
      </c>
      <c r="I18" s="37" t="s">
        <v>4</v>
      </c>
      <c r="J18" s="37" t="s">
        <v>5</v>
      </c>
      <c r="K18" s="37" t="s">
        <v>6</v>
      </c>
      <c r="L18" s="37" t="s">
        <v>7</v>
      </c>
      <c r="M18" s="44" t="s">
        <v>8</v>
      </c>
      <c r="U18">
        <v>5.0119999999999996</v>
      </c>
    </row>
    <row r="19" spans="1:21" ht="15.75">
      <c r="A19" s="4" t="s">
        <v>6</v>
      </c>
      <c r="B19" s="8">
        <v>0</v>
      </c>
      <c r="U19">
        <v>5.7500000000000009</v>
      </c>
    </row>
    <row r="20" spans="1:21" ht="15.75">
      <c r="A20" s="4" t="s">
        <v>7</v>
      </c>
      <c r="B20" s="14">
        <v>0</v>
      </c>
      <c r="U20">
        <v>6.871999999999999</v>
      </c>
    </row>
    <row r="21" spans="1:21" ht="15.75">
      <c r="A21" s="29" t="s">
        <v>8</v>
      </c>
      <c r="B21" s="14">
        <v>0</v>
      </c>
      <c r="U21">
        <v>6.2899999999999991</v>
      </c>
    </row>
    <row r="22" spans="1:21" ht="15.75">
      <c r="A22" s="32" t="s">
        <v>39</v>
      </c>
      <c r="B22" s="28">
        <f>B2*B14+C2*B15+D2*B16+E2*B17+F2*B18+G2*B19+H2*B20+I2*B21</f>
        <v>25000</v>
      </c>
      <c r="U22">
        <v>4.822000000000001</v>
      </c>
    </row>
    <row r="23" spans="1:21">
      <c r="U23">
        <v>6.6940000000000008</v>
      </c>
    </row>
    <row r="26" spans="1:21">
      <c r="A26" t="s">
        <v>42</v>
      </c>
    </row>
    <row r="27" spans="1:21">
      <c r="A27">
        <v>3.56</v>
      </c>
    </row>
    <row r="29" spans="1:21">
      <c r="A29" t="s">
        <v>43</v>
      </c>
    </row>
    <row r="30" spans="1:21">
      <c r="A30">
        <v>32</v>
      </c>
    </row>
    <row r="32" spans="1:21">
      <c r="A32" s="10" t="s">
        <v>44</v>
      </c>
    </row>
    <row r="33" spans="1:1">
      <c r="A33" s="10">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FE91A-4A5B-4327-9DB3-48985AE1F8CA}">
  <dimension ref="B4:N23"/>
  <sheetViews>
    <sheetView workbookViewId="0">
      <selection activeCell="E14" sqref="E14:N22"/>
    </sheetView>
  </sheetViews>
  <sheetFormatPr defaultRowHeight="15"/>
  <cols>
    <col min="2" max="3" width="16.85546875" bestFit="1" customWidth="1"/>
    <col min="4" max="4" width="7.5703125" bestFit="1" customWidth="1"/>
    <col min="5" max="5" width="16.85546875" bestFit="1" customWidth="1"/>
    <col min="6" max="6" width="8.42578125" bestFit="1" customWidth="1"/>
    <col min="7" max="7" width="16.7109375" bestFit="1" customWidth="1"/>
    <col min="8" max="8" width="10.7109375" bestFit="1" customWidth="1"/>
    <col min="9" max="9" width="11.85546875" bestFit="1" customWidth="1"/>
    <col min="10" max="10" width="10.7109375" bestFit="1" customWidth="1"/>
    <col min="11" max="11" width="14.85546875" customWidth="1"/>
    <col min="12" max="12" width="12.42578125" customWidth="1"/>
    <col min="13" max="13" width="14.7109375" bestFit="1" customWidth="1"/>
    <col min="14" max="14" width="12.7109375" bestFit="1" customWidth="1"/>
  </cols>
  <sheetData>
    <row r="4" spans="2:14">
      <c r="C4" s="8" t="s">
        <v>45</v>
      </c>
      <c r="D4" s="8" t="s">
        <v>46</v>
      </c>
      <c r="E4" s="8" t="s">
        <v>47</v>
      </c>
      <c r="F4" s="8" t="s">
        <v>48</v>
      </c>
      <c r="G4" s="8" t="s">
        <v>49</v>
      </c>
      <c r="H4" s="8" t="s">
        <v>50</v>
      </c>
      <c r="I4" s="8" t="s">
        <v>51</v>
      </c>
      <c r="J4" s="8" t="s">
        <v>52</v>
      </c>
      <c r="K4" s="8" t="s">
        <v>53</v>
      </c>
    </row>
    <row r="5" spans="2:14" ht="15.75">
      <c r="C5" s="38" t="s">
        <v>1</v>
      </c>
      <c r="D5" s="8">
        <v>8</v>
      </c>
      <c r="E5" s="8">
        <v>7.6</v>
      </c>
      <c r="F5" s="8">
        <v>8</v>
      </c>
      <c r="G5" s="8">
        <v>4</v>
      </c>
      <c r="H5" s="8">
        <v>8</v>
      </c>
      <c r="I5" s="8">
        <v>6</v>
      </c>
      <c r="J5" s="8">
        <v>6</v>
      </c>
      <c r="K5" s="8">
        <v>6</v>
      </c>
    </row>
    <row r="6" spans="2:14" ht="15.75">
      <c r="C6" s="38" t="s">
        <v>2</v>
      </c>
      <c r="D6" s="8">
        <v>8</v>
      </c>
      <c r="E6" s="8">
        <v>7</v>
      </c>
      <c r="F6" s="8">
        <v>5.6</v>
      </c>
      <c r="G6" s="8">
        <v>4</v>
      </c>
      <c r="H6" s="8">
        <v>5</v>
      </c>
      <c r="I6" s="8">
        <v>2</v>
      </c>
      <c r="J6" s="8">
        <v>7</v>
      </c>
      <c r="K6" s="8">
        <v>8</v>
      </c>
    </row>
    <row r="7" spans="2:14" ht="15.75">
      <c r="C7" s="38" t="s">
        <v>3</v>
      </c>
      <c r="D7" s="8">
        <v>5</v>
      </c>
      <c r="E7" s="8">
        <v>6.8</v>
      </c>
      <c r="F7" s="8">
        <v>5.2</v>
      </c>
      <c r="G7" s="8">
        <v>0</v>
      </c>
      <c r="H7" s="8">
        <v>4</v>
      </c>
      <c r="I7" s="8">
        <v>1</v>
      </c>
      <c r="J7" s="8">
        <v>4</v>
      </c>
      <c r="K7" s="8">
        <v>9</v>
      </c>
    </row>
    <row r="8" spans="2:14" ht="15.75">
      <c r="C8" s="38" t="s">
        <v>4</v>
      </c>
      <c r="D8" s="8">
        <v>6</v>
      </c>
      <c r="E8" s="8">
        <v>8</v>
      </c>
      <c r="F8" s="8">
        <v>8</v>
      </c>
      <c r="G8" s="8">
        <v>0</v>
      </c>
      <c r="H8" s="8">
        <v>3</v>
      </c>
      <c r="I8" s="8">
        <v>5</v>
      </c>
      <c r="J8" s="8">
        <v>9</v>
      </c>
      <c r="K8" s="8">
        <v>5</v>
      </c>
    </row>
    <row r="9" spans="2:14" ht="15.75">
      <c r="C9" s="38" t="s">
        <v>5</v>
      </c>
      <c r="D9" s="8">
        <v>9</v>
      </c>
      <c r="E9" s="8">
        <v>7.8</v>
      </c>
      <c r="F9" s="8">
        <v>8.1999999999999993</v>
      </c>
      <c r="G9" s="8">
        <v>6</v>
      </c>
      <c r="H9" s="8">
        <v>9</v>
      </c>
      <c r="I9" s="8">
        <v>3</v>
      </c>
      <c r="J9" s="8">
        <v>9</v>
      </c>
      <c r="K9" s="8">
        <v>3</v>
      </c>
    </row>
    <row r="10" spans="2:14" ht="15.75">
      <c r="C10" s="38" t="s">
        <v>6</v>
      </c>
      <c r="D10" s="8">
        <v>5</v>
      </c>
      <c r="E10" s="8">
        <v>7</v>
      </c>
      <c r="F10" s="8">
        <v>7.4</v>
      </c>
      <c r="G10" s="8">
        <v>4</v>
      </c>
      <c r="H10" s="8">
        <v>6</v>
      </c>
      <c r="I10" s="8">
        <v>5</v>
      </c>
      <c r="J10" s="8">
        <v>8</v>
      </c>
      <c r="K10" s="8">
        <v>7</v>
      </c>
    </row>
    <row r="11" spans="2:14" ht="15.75">
      <c r="C11" s="38" t="s">
        <v>7</v>
      </c>
      <c r="D11" s="8">
        <v>3</v>
      </c>
      <c r="E11" s="8">
        <v>6.8</v>
      </c>
      <c r="F11" s="8">
        <v>7.4</v>
      </c>
      <c r="G11" s="8">
        <v>0</v>
      </c>
      <c r="H11" s="8">
        <v>2</v>
      </c>
      <c r="I11" s="8">
        <v>5</v>
      </c>
      <c r="J11" s="8">
        <v>6</v>
      </c>
      <c r="K11" s="8">
        <v>6</v>
      </c>
    </row>
    <row r="12" spans="2:14" ht="15.75">
      <c r="C12" s="38" t="s">
        <v>8</v>
      </c>
      <c r="D12" s="8">
        <v>9</v>
      </c>
      <c r="E12" s="8">
        <v>7.6</v>
      </c>
      <c r="F12" s="8">
        <v>6.2</v>
      </c>
      <c r="G12" s="8">
        <v>8</v>
      </c>
      <c r="H12" s="8">
        <v>8</v>
      </c>
      <c r="I12" s="8">
        <v>3</v>
      </c>
      <c r="J12" s="8">
        <v>4</v>
      </c>
      <c r="K12" s="8">
        <v>6</v>
      </c>
    </row>
    <row r="14" spans="2:14">
      <c r="B14" s="8" t="s">
        <v>54</v>
      </c>
      <c r="C14" s="8" t="s">
        <v>55</v>
      </c>
      <c r="E14" s="8" t="s">
        <v>45</v>
      </c>
      <c r="F14" s="14" t="s">
        <v>46</v>
      </c>
      <c r="G14" s="14" t="s">
        <v>47</v>
      </c>
      <c r="H14" s="14" t="s">
        <v>48</v>
      </c>
      <c r="I14" s="14" t="s">
        <v>49</v>
      </c>
      <c r="J14" s="14" t="s">
        <v>50</v>
      </c>
      <c r="K14" s="14" t="s">
        <v>51</v>
      </c>
      <c r="L14" s="14" t="s">
        <v>52</v>
      </c>
      <c r="M14" s="31" t="s">
        <v>53</v>
      </c>
      <c r="N14" s="14" t="s">
        <v>56</v>
      </c>
    </row>
    <row r="15" spans="2:14" ht="15.75">
      <c r="B15" s="8" t="s">
        <v>46</v>
      </c>
      <c r="C15" s="8">
        <v>0.18</v>
      </c>
      <c r="E15" s="39" t="s">
        <v>1</v>
      </c>
      <c r="F15" s="8">
        <f>D5*$C$15</f>
        <v>1.44</v>
      </c>
      <c r="G15" s="8">
        <f t="shared" ref="G15:G22" si="0">E5*$C$16</f>
        <v>0.68399999999999994</v>
      </c>
      <c r="H15" s="8">
        <f t="shared" ref="H15:H22" si="1">$C$17*F5</f>
        <v>1.6</v>
      </c>
      <c r="I15" s="8">
        <f t="shared" ref="I15:I22" si="2">$C$18*G5</f>
        <v>0.4</v>
      </c>
      <c r="J15" s="8">
        <f t="shared" ref="J15:J22" si="3">$C$19*H5</f>
        <v>0.64</v>
      </c>
      <c r="K15" s="8">
        <f t="shared" ref="K15:K22" si="4">$C$20*I5</f>
        <v>0.42000000000000004</v>
      </c>
      <c r="L15" s="8">
        <f t="shared" ref="L15:L22" si="5">$C$21*J5</f>
        <v>0.54</v>
      </c>
      <c r="M15" s="8">
        <f t="shared" ref="M15:M22" si="6">$C$22*K5</f>
        <v>1.1400000000000001</v>
      </c>
      <c r="N15" s="8">
        <f>SUM(F15:M15)</f>
        <v>6.863999999999999</v>
      </c>
    </row>
    <row r="16" spans="2:14" ht="15.75">
      <c r="B16" s="8" t="s">
        <v>47</v>
      </c>
      <c r="C16" s="8">
        <v>0.09</v>
      </c>
      <c r="E16" s="39" t="s">
        <v>2</v>
      </c>
      <c r="F16" s="8">
        <f t="shared" ref="F16:F22" si="7">D6*$C$15</f>
        <v>1.44</v>
      </c>
      <c r="G16" s="8">
        <f t="shared" si="0"/>
        <v>0.63</v>
      </c>
      <c r="H16" s="8">
        <f t="shared" si="1"/>
        <v>1.1199999999999999</v>
      </c>
      <c r="I16" s="8">
        <f t="shared" si="2"/>
        <v>0.4</v>
      </c>
      <c r="J16" s="8">
        <f t="shared" si="3"/>
        <v>0.4</v>
      </c>
      <c r="K16" s="8">
        <f t="shared" si="4"/>
        <v>0.14000000000000001</v>
      </c>
      <c r="L16" s="8">
        <f t="shared" si="5"/>
        <v>0.63</v>
      </c>
      <c r="M16" s="8">
        <f t="shared" si="6"/>
        <v>1.52</v>
      </c>
      <c r="N16" s="8">
        <f t="shared" ref="N16:N22" si="8">SUM(F16:M16)</f>
        <v>6.2799999999999994</v>
      </c>
    </row>
    <row r="17" spans="2:14" ht="15.75">
      <c r="B17" s="8" t="s">
        <v>48</v>
      </c>
      <c r="C17" s="8">
        <v>0.2</v>
      </c>
      <c r="E17" s="39" t="s">
        <v>3</v>
      </c>
      <c r="F17" s="8">
        <f t="shared" si="7"/>
        <v>0.89999999999999991</v>
      </c>
      <c r="G17" s="8">
        <f t="shared" si="0"/>
        <v>0.61199999999999999</v>
      </c>
      <c r="H17" s="8">
        <f t="shared" si="1"/>
        <v>1.04</v>
      </c>
      <c r="I17" s="8">
        <f t="shared" si="2"/>
        <v>0</v>
      </c>
      <c r="J17" s="8">
        <f t="shared" si="3"/>
        <v>0.32</v>
      </c>
      <c r="K17" s="8">
        <f t="shared" si="4"/>
        <v>7.0000000000000007E-2</v>
      </c>
      <c r="L17" s="8">
        <f t="shared" si="5"/>
        <v>0.36</v>
      </c>
      <c r="M17" s="8">
        <f t="shared" si="6"/>
        <v>1.71</v>
      </c>
      <c r="N17" s="8">
        <f t="shared" si="8"/>
        <v>5.0119999999999996</v>
      </c>
    </row>
    <row r="18" spans="2:14" ht="15.75">
      <c r="B18" s="8" t="s">
        <v>49</v>
      </c>
      <c r="C18" s="8">
        <v>0.1</v>
      </c>
      <c r="E18" s="39" t="s">
        <v>4</v>
      </c>
      <c r="F18" s="8">
        <f t="shared" si="7"/>
        <v>1.08</v>
      </c>
      <c r="G18" s="8">
        <f t="shared" si="0"/>
        <v>0.72</v>
      </c>
      <c r="H18" s="8">
        <f t="shared" si="1"/>
        <v>1.6</v>
      </c>
      <c r="I18" s="8">
        <f t="shared" si="2"/>
        <v>0</v>
      </c>
      <c r="J18" s="8">
        <f t="shared" si="3"/>
        <v>0.24</v>
      </c>
      <c r="K18" s="8">
        <f t="shared" si="4"/>
        <v>0.35000000000000003</v>
      </c>
      <c r="L18" s="8">
        <f t="shared" si="5"/>
        <v>0.80999999999999994</v>
      </c>
      <c r="M18" s="8">
        <f t="shared" si="6"/>
        <v>0.95</v>
      </c>
      <c r="N18" s="8">
        <f t="shared" si="8"/>
        <v>5.7500000000000009</v>
      </c>
    </row>
    <row r="19" spans="2:14" ht="15.75">
      <c r="B19" s="8" t="s">
        <v>50</v>
      </c>
      <c r="C19" s="8">
        <v>0.08</v>
      </c>
      <c r="E19" s="39" t="s">
        <v>5</v>
      </c>
      <c r="F19" s="8">
        <f t="shared" si="7"/>
        <v>1.6199999999999999</v>
      </c>
      <c r="G19" s="8">
        <f t="shared" si="0"/>
        <v>0.70199999999999996</v>
      </c>
      <c r="H19" s="8">
        <f t="shared" si="1"/>
        <v>1.64</v>
      </c>
      <c r="I19" s="8">
        <f t="shared" si="2"/>
        <v>0.60000000000000009</v>
      </c>
      <c r="J19" s="8">
        <f t="shared" si="3"/>
        <v>0.72</v>
      </c>
      <c r="K19" s="8">
        <f>$C$20*I9</f>
        <v>0.21000000000000002</v>
      </c>
      <c r="L19" s="8">
        <f t="shared" si="5"/>
        <v>0.80999999999999994</v>
      </c>
      <c r="M19" s="8">
        <f t="shared" si="6"/>
        <v>0.57000000000000006</v>
      </c>
      <c r="N19" s="8">
        <f t="shared" si="8"/>
        <v>6.871999999999999</v>
      </c>
    </row>
    <row r="20" spans="2:14" ht="15.75">
      <c r="B20" s="8" t="s">
        <v>51</v>
      </c>
      <c r="C20" s="8">
        <v>7.0000000000000007E-2</v>
      </c>
      <c r="E20" s="39" t="s">
        <v>6</v>
      </c>
      <c r="F20" s="8">
        <f t="shared" si="7"/>
        <v>0.89999999999999991</v>
      </c>
      <c r="G20" s="8">
        <f t="shared" si="0"/>
        <v>0.63</v>
      </c>
      <c r="H20" s="8">
        <f t="shared" si="1"/>
        <v>1.4800000000000002</v>
      </c>
      <c r="I20" s="8">
        <f t="shared" si="2"/>
        <v>0.4</v>
      </c>
      <c r="J20" s="8">
        <f t="shared" si="3"/>
        <v>0.48</v>
      </c>
      <c r="K20" s="8">
        <f t="shared" si="4"/>
        <v>0.35000000000000003</v>
      </c>
      <c r="L20" s="8">
        <f t="shared" si="5"/>
        <v>0.72</v>
      </c>
      <c r="M20" s="8">
        <f t="shared" si="6"/>
        <v>1.33</v>
      </c>
      <c r="N20" s="8">
        <f t="shared" si="8"/>
        <v>6.2899999999999991</v>
      </c>
    </row>
    <row r="21" spans="2:14" ht="15.75">
      <c r="B21" s="8" t="s">
        <v>52</v>
      </c>
      <c r="C21" s="8">
        <v>0.09</v>
      </c>
      <c r="E21" s="39" t="s">
        <v>7</v>
      </c>
      <c r="F21" s="8">
        <f t="shared" si="7"/>
        <v>0.54</v>
      </c>
      <c r="G21" s="8">
        <f t="shared" si="0"/>
        <v>0.61199999999999999</v>
      </c>
      <c r="H21" s="8">
        <f t="shared" si="1"/>
        <v>1.4800000000000002</v>
      </c>
      <c r="I21" s="8">
        <f t="shared" si="2"/>
        <v>0</v>
      </c>
      <c r="J21" s="8">
        <f t="shared" si="3"/>
        <v>0.16</v>
      </c>
      <c r="K21" s="8">
        <f t="shared" si="4"/>
        <v>0.35000000000000003</v>
      </c>
      <c r="L21" s="8">
        <f t="shared" si="5"/>
        <v>0.54</v>
      </c>
      <c r="M21" s="8">
        <f t="shared" si="6"/>
        <v>1.1400000000000001</v>
      </c>
      <c r="N21" s="8">
        <f>SUM(F21:M21)</f>
        <v>4.822000000000001</v>
      </c>
    </row>
    <row r="22" spans="2:14" ht="15.75">
      <c r="B22" s="14" t="s">
        <v>57</v>
      </c>
      <c r="C22" s="14">
        <v>0.19</v>
      </c>
      <c r="E22" s="39" t="s">
        <v>8</v>
      </c>
      <c r="F22" s="8">
        <f t="shared" si="7"/>
        <v>1.6199999999999999</v>
      </c>
      <c r="G22" s="8">
        <f t="shared" si="0"/>
        <v>0.68399999999999994</v>
      </c>
      <c r="H22" s="8">
        <f t="shared" si="1"/>
        <v>1.2400000000000002</v>
      </c>
      <c r="I22" s="8">
        <f t="shared" si="2"/>
        <v>0.8</v>
      </c>
      <c r="J22" s="8">
        <f t="shared" si="3"/>
        <v>0.64</v>
      </c>
      <c r="K22" s="8">
        <f t="shared" si="4"/>
        <v>0.21000000000000002</v>
      </c>
      <c r="L22" s="8">
        <f t="shared" si="5"/>
        <v>0.36</v>
      </c>
      <c r="M22" s="8">
        <f t="shared" si="6"/>
        <v>1.1400000000000001</v>
      </c>
      <c r="N22" s="8">
        <f t="shared" si="8"/>
        <v>6.6940000000000008</v>
      </c>
    </row>
    <row r="23" spans="2:14">
      <c r="B23" s="8" t="s">
        <v>58</v>
      </c>
      <c r="C23" s="8">
        <f>SUM(C15:C22)</f>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2023-04-15T17:07:25Z</dcterms:created>
  <dcterms:modified xsi:type="dcterms:W3CDTF">2023-04-22T13:30:31Z</dcterms:modified>
  <cp:category/>
  <cp:contentStatus/>
</cp:coreProperties>
</file>