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Work 2.0\School Work\College Work\Finance\"/>
    </mc:Choice>
  </mc:AlternateContent>
  <xr:revisionPtr revIDLastSave="0" documentId="13_ncr:1_{25ED522B-237D-4112-ADFA-3B687A01CC1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EV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I26" i="1"/>
  <c r="J24" i="1"/>
  <c r="K24" i="1"/>
  <c r="I24" i="1"/>
  <c r="C26" i="1"/>
  <c r="D26" i="1"/>
  <c r="B26" i="1"/>
  <c r="C24" i="1"/>
  <c r="D24" i="1"/>
  <c r="B24" i="1"/>
  <c r="J22" i="1"/>
  <c r="K22" i="1"/>
  <c r="I22" i="1"/>
  <c r="C22" i="1"/>
  <c r="D22" i="1"/>
  <c r="B22" i="1"/>
  <c r="C10" i="2"/>
  <c r="B10" i="2"/>
  <c r="C6" i="2"/>
  <c r="B6" i="2"/>
  <c r="B12" i="2" s="1"/>
  <c r="B14" i="2" s="1"/>
  <c r="B21" i="2" s="1"/>
  <c r="J20" i="1"/>
  <c r="K20" i="1"/>
  <c r="I20" i="1"/>
  <c r="C20" i="1"/>
  <c r="D20" i="1"/>
  <c r="B20" i="1"/>
  <c r="B18" i="1"/>
  <c r="J18" i="1"/>
  <c r="K18" i="1"/>
  <c r="I18" i="1"/>
  <c r="C18" i="1"/>
  <c r="D18" i="1"/>
  <c r="J7" i="1"/>
  <c r="K7" i="1"/>
  <c r="I7" i="1"/>
  <c r="C7" i="1"/>
  <c r="D7" i="1"/>
  <c r="B7" i="1"/>
  <c r="B15" i="2" l="1"/>
  <c r="B22" i="2" s="1"/>
  <c r="B24" i="2" s="1"/>
  <c r="C12" i="2"/>
  <c r="C14" i="2" s="1"/>
  <c r="C21" i="2" s="1"/>
  <c r="C15" i="2" l="1"/>
  <c r="C22" i="2" s="1"/>
  <c r="C24" i="2" s="1"/>
</calcChain>
</file>

<file path=xl/sharedStrings.xml><?xml version="1.0" encoding="utf-8"?>
<sst xmlns="http://schemas.openxmlformats.org/spreadsheetml/2006/main" count="57" uniqueCount="38">
  <si>
    <r>
      <t>EVA</t>
    </r>
    <r>
      <rPr>
        <vertAlign val="superscript"/>
        <sz val="10"/>
        <rFont val="Times New Roman"/>
        <family val="1"/>
      </rPr>
      <t>TM</t>
    </r>
    <r>
      <rPr>
        <sz val="10"/>
        <rFont val="Times New Roman"/>
        <family val="1"/>
      </rPr>
      <t xml:space="preserve"> Calculation, Coca-Cola Co.</t>
    </r>
  </si>
  <si>
    <t>Operating profit</t>
  </si>
  <si>
    <t>Add back:  goodwill amortization</t>
  </si>
  <si>
    <t>Less:  cash taxes</t>
  </si>
  <si>
    <t>NOPAT</t>
  </si>
  <si>
    <t>Invested capital</t>
  </si>
  <si>
    <t>Loans and notes payable</t>
  </si>
  <si>
    <t>Current portion of long-term debt</t>
  </si>
  <si>
    <t>Long-term debt</t>
  </si>
  <si>
    <t>Deferred income taxes</t>
  </si>
  <si>
    <t>Equity</t>
  </si>
  <si>
    <t>Accumulated losses</t>
  </si>
  <si>
    <t>Accumulated goodwill amortization</t>
  </si>
  <si>
    <t>Less:  marketable securities</t>
  </si>
  <si>
    <t>Return on invested capital</t>
  </si>
  <si>
    <t>ROIC-WACC spread</t>
  </si>
  <si>
    <t>Value created/destroyed (EVA)</t>
  </si>
  <si>
    <r>
      <t>EVA</t>
    </r>
    <r>
      <rPr>
        <vertAlign val="superscript"/>
        <sz val="10"/>
        <rFont val="Times New Roman"/>
        <family val="1"/>
      </rPr>
      <t>TM</t>
    </r>
    <r>
      <rPr>
        <sz val="10"/>
        <rFont val="Times New Roman"/>
        <family val="1"/>
      </rPr>
      <t xml:space="preserve"> Calculation, PepsiCo</t>
    </r>
  </si>
  <si>
    <t>Short term borrowings</t>
  </si>
  <si>
    <t xml:space="preserve">Fill in the blanks (yellow) and calculate EVA for both companies. Compare their EVA in the word document. </t>
  </si>
  <si>
    <t>WACC (from Task 2)</t>
  </si>
  <si>
    <t xml:space="preserve">Fill in the blanks (yellow) and calculate WACC for both companies based on the information below. </t>
  </si>
  <si>
    <t>Coca-Cola Co.</t>
  </si>
  <si>
    <t>PepsiCo</t>
  </si>
  <si>
    <t>CPLTD (curent portion of LTD)</t>
  </si>
  <si>
    <t>LTD</t>
  </si>
  <si>
    <t>Total debt</t>
  </si>
  <si>
    <t>Share price</t>
  </si>
  <si>
    <t>Outstanding shares</t>
  </si>
  <si>
    <t>Market value of equity</t>
  </si>
  <si>
    <t>Total debt and equity</t>
  </si>
  <si>
    <r>
      <t>Weight of debt, W</t>
    </r>
    <r>
      <rPr>
        <vertAlign val="subscript"/>
        <sz val="10"/>
        <rFont val="Times New Roman"/>
        <family val="1"/>
      </rPr>
      <t>d</t>
    </r>
  </si>
  <si>
    <r>
      <t>Weight of equity, W</t>
    </r>
    <r>
      <rPr>
        <vertAlign val="subscript"/>
        <sz val="10"/>
        <rFont val="Times New Roman"/>
        <family val="1"/>
      </rPr>
      <t>e</t>
    </r>
  </si>
  <si>
    <t>Cost of debt</t>
  </si>
  <si>
    <t>Cost of equity</t>
  </si>
  <si>
    <t>Wd (from above)</t>
  </si>
  <si>
    <t>We (from above)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</si>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</sst>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theme="1"/>
      <name val="Calibri"/>
      <family val="2"/>
      <scheme val="minor"/>
    </font>
    <font>
      <b/>
      <u/>
      <sz val="10"/>
      <name val="Times New Roman"/>
      <family val="1"/>
    </font>
    <font>
      <vertAlign val="sub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0" xfId="1" applyFont="1"/>
    <xf numFmtId="166" fontId="2" fillId="0" borderId="0" xfId="2" applyNumberFormat="1" applyFont="1"/>
    <xf numFmtId="166" fontId="2" fillId="0" borderId="1" xfId="2" applyNumberFormat="1" applyFont="1" applyBorder="1"/>
    <xf numFmtId="0" fontId="3" fillId="0" borderId="0" xfId="1" applyFont="1"/>
    <xf numFmtId="166" fontId="3" fillId="2" borderId="0" xfId="2" applyNumberFormat="1" applyFont="1" applyFill="1"/>
    <xf numFmtId="165" fontId="2" fillId="2" borderId="0" xfId="4" applyNumberFormat="1" applyFont="1" applyFill="1"/>
    <xf numFmtId="166" fontId="2" fillId="2" borderId="0" xfId="2" applyNumberFormat="1" applyFont="1" applyFill="1"/>
    <xf numFmtId="165" fontId="2" fillId="0" borderId="0" xfId="4" applyNumberFormat="1" applyFont="1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0" borderId="0" xfId="1" applyFont="1" applyAlignment="1">
      <alignment horizontal="center"/>
    </xf>
    <xf numFmtId="0" fontId="2" fillId="2" borderId="0" xfId="5" applyNumberFormat="1" applyFont="1" applyFill="1"/>
    <xf numFmtId="10" fontId="2" fillId="0" borderId="0" xfId="1" applyNumberFormat="1" applyFont="1"/>
    <xf numFmtId="10" fontId="2" fillId="0" borderId="0" xfId="4" applyNumberFormat="1" applyFont="1"/>
  </cellXfs>
  <cellStyles count="6">
    <cellStyle name="Comma 2" xfId="2" xr:uid="{900DA06C-903B-4CD0-A26F-BBF275FBF3FD}"/>
    <cellStyle name="Currency 2" xfId="3" xr:uid="{E53ABADD-B8C8-4C58-9658-BD973EC8CF6D}"/>
    <cellStyle name="Normal" xfId="0" builtinId="0"/>
    <cellStyle name="Normal 2" xfId="1" xr:uid="{A44E4B44-04AA-4DBE-845A-333FA5369CFE}"/>
    <cellStyle name="Percent" xfId="5" builtinId="5"/>
    <cellStyle name="Percent 2" xfId="4" xr:uid="{ADDC5AFC-3ADC-42E9-95E8-00D98EB064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F23" sqref="F23"/>
    </sheetView>
  </sheetViews>
  <sheetFormatPr defaultRowHeight="15" x14ac:dyDescent="0.25"/>
  <cols>
    <col min="1" max="1" width="26.85546875" bestFit="1" customWidth="1"/>
    <col min="3" max="4" width="7.5703125" bestFit="1" customWidth="1"/>
    <col min="8" max="8" width="26.85546875" bestFit="1" customWidth="1"/>
    <col min="9" max="9" width="8.28515625" bestFit="1" customWidth="1"/>
    <col min="10" max="11" width="7.5703125" bestFit="1" customWidth="1"/>
  </cols>
  <sheetData>
    <row r="1" spans="1:11" x14ac:dyDescent="0.25">
      <c r="A1" t="s">
        <v>19</v>
      </c>
    </row>
    <row r="2" spans="1:11" ht="15.75" x14ac:dyDescent="0.25">
      <c r="A2" s="10" t="s">
        <v>0</v>
      </c>
      <c r="B2" s="11"/>
      <c r="C2" s="11"/>
      <c r="D2" s="11"/>
      <c r="H2" s="10" t="s">
        <v>17</v>
      </c>
      <c r="I2" s="11"/>
      <c r="J2" s="11"/>
      <c r="K2" s="11"/>
    </row>
    <row r="3" spans="1:11" x14ac:dyDescent="0.25">
      <c r="B3">
        <v>2001</v>
      </c>
      <c r="C3">
        <v>2002</v>
      </c>
      <c r="D3">
        <v>2003</v>
      </c>
      <c r="I3">
        <v>2001</v>
      </c>
      <c r="J3">
        <v>2002</v>
      </c>
      <c r="K3">
        <v>2003</v>
      </c>
    </row>
    <row r="4" spans="1:11" x14ac:dyDescent="0.25">
      <c r="A4" s="2" t="s">
        <v>1</v>
      </c>
      <c r="B4" s="3">
        <v>5399</v>
      </c>
      <c r="C4" s="3">
        <v>6132</v>
      </c>
      <c r="D4" s="3">
        <v>6633</v>
      </c>
      <c r="H4" s="2" t="s">
        <v>1</v>
      </c>
      <c r="I4" s="3">
        <v>4385</v>
      </c>
      <c r="J4" s="3">
        <v>4885</v>
      </c>
      <c r="K4" s="3">
        <v>5369</v>
      </c>
    </row>
    <row r="5" spans="1:11" x14ac:dyDescent="0.25">
      <c r="A5" s="2" t="s">
        <v>2</v>
      </c>
      <c r="B5" s="3">
        <v>295</v>
      </c>
      <c r="C5" s="3">
        <v>295</v>
      </c>
      <c r="D5" s="3">
        <v>295</v>
      </c>
      <c r="H5" s="2" t="s">
        <v>2</v>
      </c>
      <c r="I5" s="3">
        <v>235.5</v>
      </c>
      <c r="J5" s="3">
        <v>295</v>
      </c>
      <c r="K5" s="3">
        <v>295</v>
      </c>
    </row>
    <row r="6" spans="1:11" x14ac:dyDescent="0.25">
      <c r="A6" s="2" t="s">
        <v>3</v>
      </c>
      <c r="B6" s="4">
        <v>-1738</v>
      </c>
      <c r="C6" s="4">
        <v>-1957</v>
      </c>
      <c r="D6" s="4">
        <v>-2131</v>
      </c>
      <c r="H6" s="2" t="s">
        <v>3</v>
      </c>
      <c r="I6" s="4">
        <v>-1142</v>
      </c>
      <c r="J6" s="4">
        <v>-1245</v>
      </c>
      <c r="K6" s="4">
        <v>-1504</v>
      </c>
    </row>
    <row r="7" spans="1:11" x14ac:dyDescent="0.25">
      <c r="A7" s="5" t="s">
        <v>4</v>
      </c>
      <c r="B7" s="6">
        <f>B4+B5+B6</f>
        <v>3956</v>
      </c>
      <c r="C7" s="6">
        <f t="shared" ref="C7:D7" si="0">C4+C5+C6</f>
        <v>4470</v>
      </c>
      <c r="D7" s="6">
        <f t="shared" si="0"/>
        <v>4797</v>
      </c>
      <c r="H7" s="5" t="s">
        <v>4</v>
      </c>
      <c r="I7" s="6">
        <f>I4+I5+I6</f>
        <v>3478.5</v>
      </c>
      <c r="J7" s="6">
        <f t="shared" ref="J7:K7" si="1">J4+J5+J6</f>
        <v>3935</v>
      </c>
      <c r="K7" s="6">
        <f t="shared" si="1"/>
        <v>4160</v>
      </c>
    </row>
    <row r="9" spans="1:11" x14ac:dyDescent="0.25">
      <c r="A9" s="5"/>
      <c r="B9" s="1"/>
      <c r="C9" s="1"/>
      <c r="D9" s="1"/>
      <c r="H9" s="5"/>
      <c r="I9" s="1"/>
      <c r="J9" s="1"/>
      <c r="K9" s="1"/>
    </row>
    <row r="10" spans="1:11" x14ac:dyDescent="0.25">
      <c r="A10" s="2" t="s">
        <v>6</v>
      </c>
      <c r="B10" s="3">
        <v>3600</v>
      </c>
      <c r="C10" s="3">
        <v>3500</v>
      </c>
      <c r="D10" s="3">
        <v>3400</v>
      </c>
      <c r="H10" s="2" t="s">
        <v>18</v>
      </c>
      <c r="I10" s="3">
        <v>202</v>
      </c>
      <c r="J10" s="3">
        <v>0</v>
      </c>
      <c r="K10" s="3">
        <v>0</v>
      </c>
    </row>
    <row r="11" spans="1:11" x14ac:dyDescent="0.25">
      <c r="A11" s="2" t="s">
        <v>7</v>
      </c>
      <c r="B11" s="3">
        <v>154</v>
      </c>
      <c r="C11" s="3">
        <v>153</v>
      </c>
      <c r="D11" s="3">
        <v>2</v>
      </c>
      <c r="H11" s="2" t="s">
        <v>7</v>
      </c>
      <c r="I11" s="3">
        <v>281</v>
      </c>
      <c r="J11" s="3">
        <v>444</v>
      </c>
      <c r="K11" s="3">
        <v>64</v>
      </c>
    </row>
    <row r="12" spans="1:11" x14ac:dyDescent="0.25">
      <c r="A12" s="2" t="s">
        <v>8</v>
      </c>
      <c r="B12" s="3">
        <v>681</v>
      </c>
      <c r="C12" s="3">
        <v>528</v>
      </c>
      <c r="D12" s="3">
        <v>526</v>
      </c>
      <c r="H12" s="2" t="s">
        <v>8</v>
      </c>
      <c r="I12" s="3">
        <v>2106</v>
      </c>
      <c r="J12" s="3">
        <v>1825</v>
      </c>
      <c r="K12" s="3">
        <v>1381</v>
      </c>
    </row>
    <row r="13" spans="1:11" x14ac:dyDescent="0.25">
      <c r="A13" s="2" t="s">
        <v>9</v>
      </c>
      <c r="B13" s="3">
        <v>302</v>
      </c>
      <c r="C13" s="3">
        <v>239</v>
      </c>
      <c r="D13" s="3">
        <v>170</v>
      </c>
      <c r="H13" s="2" t="s">
        <v>9</v>
      </c>
      <c r="I13" s="3">
        <v>1625</v>
      </c>
      <c r="J13" s="3">
        <v>1974</v>
      </c>
      <c r="K13" s="3">
        <v>2252</v>
      </c>
    </row>
    <row r="14" spans="1:11" x14ac:dyDescent="0.25">
      <c r="A14" s="2" t="s">
        <v>10</v>
      </c>
      <c r="B14" s="3">
        <v>11267</v>
      </c>
      <c r="C14" s="3">
        <v>11898</v>
      </c>
      <c r="D14" s="3">
        <v>12368</v>
      </c>
      <c r="H14" s="2" t="s">
        <v>10</v>
      </c>
      <c r="I14" s="3">
        <v>9282</v>
      </c>
      <c r="J14" s="3">
        <v>11648</v>
      </c>
      <c r="K14" s="3">
        <v>11382</v>
      </c>
    </row>
    <row r="15" spans="1:11" x14ac:dyDescent="0.25">
      <c r="A15" s="2" t="s">
        <v>11</v>
      </c>
      <c r="B15" s="3">
        <v>2722</v>
      </c>
      <c r="C15" s="3">
        <v>2722</v>
      </c>
      <c r="D15" s="3">
        <v>2722</v>
      </c>
      <c r="H15" s="2" t="s">
        <v>11</v>
      </c>
      <c r="I15" s="3">
        <v>1394</v>
      </c>
      <c r="J15" s="3">
        <v>1394</v>
      </c>
      <c r="K15" s="3">
        <v>1394</v>
      </c>
    </row>
    <row r="16" spans="1:11" x14ac:dyDescent="0.25">
      <c r="A16" s="2" t="s">
        <v>12</v>
      </c>
      <c r="B16" s="3">
        <v>487</v>
      </c>
      <c r="C16" s="3">
        <v>782</v>
      </c>
      <c r="D16" s="3">
        <v>1077</v>
      </c>
      <c r="H16" s="2" t="s">
        <v>12</v>
      </c>
      <c r="I16" s="3">
        <v>987</v>
      </c>
      <c r="J16" s="3">
        <v>1282</v>
      </c>
      <c r="K16" s="3">
        <v>1577</v>
      </c>
    </row>
    <row r="17" spans="1:11" x14ac:dyDescent="0.25">
      <c r="A17" s="2" t="s">
        <v>13</v>
      </c>
      <c r="B17" s="4">
        <v>-2364</v>
      </c>
      <c r="C17" s="4">
        <v>-2364</v>
      </c>
      <c r="D17" s="4">
        <v>-2364</v>
      </c>
      <c r="H17" s="2" t="s">
        <v>13</v>
      </c>
      <c r="I17" s="4">
        <v>0</v>
      </c>
      <c r="J17" s="4">
        <v>-1000</v>
      </c>
      <c r="K17" s="4">
        <v>-500</v>
      </c>
    </row>
    <row r="18" spans="1:11" x14ac:dyDescent="0.25">
      <c r="A18" s="5" t="s">
        <v>5</v>
      </c>
      <c r="B18" s="6">
        <f>SUM(B10:B16)+B17</f>
        <v>16849</v>
      </c>
      <c r="C18" s="6">
        <f t="shared" ref="C18:D18" si="2">SUM(C10:C16)+C17</f>
        <v>17458</v>
      </c>
      <c r="D18" s="6">
        <f t="shared" si="2"/>
        <v>17901</v>
      </c>
      <c r="H18" s="5" t="s">
        <v>5</v>
      </c>
      <c r="I18" s="6">
        <f>SUM(I10:I16)+I17</f>
        <v>15877</v>
      </c>
      <c r="J18" s="6">
        <f t="shared" ref="J18:K18" si="3">SUM(J10:J16)+J17</f>
        <v>17567</v>
      </c>
      <c r="K18" s="6">
        <f t="shared" si="3"/>
        <v>17550</v>
      </c>
    </row>
    <row r="20" spans="1:11" x14ac:dyDescent="0.25">
      <c r="A20" s="2" t="s">
        <v>14</v>
      </c>
      <c r="B20" s="7">
        <f>B7/B18</f>
        <v>0.23479138227787999</v>
      </c>
      <c r="C20" s="7">
        <f t="shared" ref="C20:D20" si="4">C7/C18</f>
        <v>0.25604307480811089</v>
      </c>
      <c r="D20" s="7">
        <f t="shared" si="4"/>
        <v>0.26797385620915032</v>
      </c>
      <c r="H20" s="2" t="s">
        <v>14</v>
      </c>
      <c r="I20" s="7">
        <f>I7/I18</f>
        <v>0.2190905082824211</v>
      </c>
      <c r="J20" s="7">
        <f t="shared" ref="J20:K20" si="5">J7/J18</f>
        <v>0.2239995446006717</v>
      </c>
      <c r="K20" s="7">
        <f t="shared" si="5"/>
        <v>0.23703703703703705</v>
      </c>
    </row>
    <row r="22" spans="1:11" x14ac:dyDescent="0.25">
      <c r="A22" s="2" t="s">
        <v>20</v>
      </c>
      <c r="B22" s="7">
        <f>Sheet1!$B$24</f>
        <v>7.9659174445965597E-2</v>
      </c>
      <c r="C22" s="7">
        <f>Sheet1!$B$24</f>
        <v>7.9659174445965597E-2</v>
      </c>
      <c r="D22" s="7">
        <f>Sheet1!$B$24</f>
        <v>7.9659174445965597E-2</v>
      </c>
      <c r="H22" s="2" t="s">
        <v>20</v>
      </c>
      <c r="I22" s="7">
        <f>Sheet1!$C$24</f>
        <v>7.8362616919483111E-2</v>
      </c>
      <c r="J22" s="7">
        <f>Sheet1!$C$24</f>
        <v>7.8362616919483111E-2</v>
      </c>
      <c r="K22" s="7">
        <f>Sheet1!$C$24</f>
        <v>7.8362616919483111E-2</v>
      </c>
    </row>
    <row r="24" spans="1:11" x14ac:dyDescent="0.25">
      <c r="A24" s="2" t="s">
        <v>15</v>
      </c>
      <c r="B24" s="7">
        <f>B20-B22</f>
        <v>0.15513220783191439</v>
      </c>
      <c r="C24" s="7">
        <f t="shared" ref="C24:D24" si="6">C20-C22</f>
        <v>0.1763839003621453</v>
      </c>
      <c r="D24" s="7">
        <f t="shared" si="6"/>
        <v>0.18831468176318472</v>
      </c>
      <c r="H24" s="2" t="s">
        <v>15</v>
      </c>
      <c r="I24" s="7">
        <f>I20-I22</f>
        <v>0.14072789136293801</v>
      </c>
      <c r="J24" s="7">
        <f t="shared" ref="J24:K24" si="7">J20-J22</f>
        <v>0.14563692768118858</v>
      </c>
      <c r="K24" s="7">
        <f t="shared" si="7"/>
        <v>0.15867442011755395</v>
      </c>
    </row>
    <row r="25" spans="1:11" x14ac:dyDescent="0.25">
      <c r="H25" s="1"/>
      <c r="I25" s="9"/>
      <c r="J25" s="9"/>
      <c r="K25" s="9"/>
    </row>
    <row r="26" spans="1:11" x14ac:dyDescent="0.25">
      <c r="A26" s="2" t="s">
        <v>16</v>
      </c>
      <c r="B26" s="8">
        <f>B7-(B22*B18)</f>
        <v>2613.8225697599255</v>
      </c>
      <c r="C26" s="8">
        <f t="shared" ref="C26:D26" si="8">C7-(C22*C18)</f>
        <v>3079.3101325223324</v>
      </c>
      <c r="D26" s="8">
        <f t="shared" si="8"/>
        <v>3371.0211182427702</v>
      </c>
      <c r="H26" s="2" t="s">
        <v>16</v>
      </c>
      <c r="I26" s="8">
        <f>I7-(I22*I18)</f>
        <v>2234.3367311693664</v>
      </c>
      <c r="J26" s="8">
        <f t="shared" ref="J26:K26" si="9">J7-(J22*J18)</f>
        <v>2558.4039085754403</v>
      </c>
      <c r="K26" s="8">
        <f t="shared" si="9"/>
        <v>2784.7360730630717</v>
      </c>
    </row>
  </sheetData>
  <mergeCells count="2">
    <mergeCell ref="A2:D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D778-4F0C-4C28-BA4D-B334C807AD43}">
  <dimension ref="A1:C24"/>
  <sheetViews>
    <sheetView workbookViewId="0">
      <selection activeCell="B24" sqref="B24"/>
    </sheetView>
  </sheetViews>
  <sheetFormatPr defaultRowHeight="15" x14ac:dyDescent="0.25"/>
  <cols>
    <col min="1" max="1" width="60" bestFit="1" customWidth="1"/>
    <col min="2" max="2" width="12" bestFit="1" customWidth="1"/>
    <col min="3" max="3" width="7.140625" bestFit="1" customWidth="1"/>
  </cols>
  <sheetData>
    <row r="1" spans="1:3" x14ac:dyDescent="0.25">
      <c r="A1" t="s">
        <v>21</v>
      </c>
    </row>
    <row r="2" spans="1:3" x14ac:dyDescent="0.25">
      <c r="A2" s="1"/>
      <c r="B2" s="12" t="s">
        <v>22</v>
      </c>
      <c r="C2" s="12" t="s">
        <v>23</v>
      </c>
    </row>
    <row r="3" spans="1:3" x14ac:dyDescent="0.25">
      <c r="A3" s="2" t="s">
        <v>18</v>
      </c>
      <c r="B3" s="3">
        <v>3600</v>
      </c>
      <c r="C3" s="3">
        <v>202</v>
      </c>
    </row>
    <row r="4" spans="1:3" x14ac:dyDescent="0.25">
      <c r="A4" s="2" t="s">
        <v>24</v>
      </c>
      <c r="B4" s="3">
        <v>154</v>
      </c>
      <c r="C4" s="3">
        <v>281</v>
      </c>
    </row>
    <row r="5" spans="1:3" x14ac:dyDescent="0.25">
      <c r="A5" s="2" t="s">
        <v>25</v>
      </c>
      <c r="B5" s="4">
        <v>681</v>
      </c>
      <c r="C5" s="4">
        <v>2106</v>
      </c>
    </row>
    <row r="6" spans="1:3" x14ac:dyDescent="0.25">
      <c r="A6" s="2" t="s">
        <v>26</v>
      </c>
      <c r="B6" s="8">
        <f>SUM(B3:B5)</f>
        <v>4435</v>
      </c>
      <c r="C6" s="8">
        <f>SUM(C3:C5)</f>
        <v>2589</v>
      </c>
    </row>
    <row r="7" spans="1:3" x14ac:dyDescent="0.25">
      <c r="A7" s="1"/>
      <c r="B7" s="3"/>
      <c r="C7" s="3"/>
    </row>
    <row r="8" spans="1:3" x14ac:dyDescent="0.25">
      <c r="A8" s="2" t="s">
        <v>27</v>
      </c>
      <c r="B8" s="3">
        <v>62.75</v>
      </c>
      <c r="C8" s="3">
        <v>43.81</v>
      </c>
    </row>
    <row r="9" spans="1:3" x14ac:dyDescent="0.25">
      <c r="A9" s="2" t="s">
        <v>28</v>
      </c>
      <c r="B9" s="4">
        <v>2477</v>
      </c>
      <c r="C9" s="4">
        <v>1446</v>
      </c>
    </row>
    <row r="10" spans="1:3" x14ac:dyDescent="0.25">
      <c r="A10" s="2" t="s">
        <v>29</v>
      </c>
      <c r="B10" s="8">
        <f>B8*B9</f>
        <v>155431.75</v>
      </c>
      <c r="C10" s="8">
        <f>C8*C9</f>
        <v>63349.26</v>
      </c>
    </row>
    <row r="11" spans="1:3" x14ac:dyDescent="0.25">
      <c r="A11" s="1"/>
      <c r="B11" s="3"/>
      <c r="C11" s="3"/>
    </row>
    <row r="12" spans="1:3" x14ac:dyDescent="0.25">
      <c r="A12" s="2" t="s">
        <v>30</v>
      </c>
      <c r="B12" s="8">
        <f>B6+B10</f>
        <v>159866.75</v>
      </c>
      <c r="C12" s="8">
        <f>C6+C10</f>
        <v>65938.260000000009</v>
      </c>
    </row>
    <row r="14" spans="1:3" x14ac:dyDescent="0.25">
      <c r="A14" s="2" t="s">
        <v>31</v>
      </c>
      <c r="B14" s="13">
        <f>B6/B12</f>
        <v>2.7741853762586654E-2</v>
      </c>
      <c r="C14" s="13">
        <f>C6/C12</f>
        <v>3.9264002416806262E-2</v>
      </c>
    </row>
    <row r="15" spans="1:3" x14ac:dyDescent="0.25">
      <c r="A15" s="2" t="s">
        <v>32</v>
      </c>
      <c r="B15" s="13">
        <f>B10/B12</f>
        <v>0.97225814623741336</v>
      </c>
      <c r="C15" s="13">
        <f>C10/C12</f>
        <v>0.96073599758319361</v>
      </c>
    </row>
    <row r="18" spans="1:3" x14ac:dyDescent="0.25">
      <c r="A18" s="1"/>
      <c r="B18" s="12" t="s">
        <v>22</v>
      </c>
      <c r="C18" s="12" t="s">
        <v>23</v>
      </c>
    </row>
    <row r="19" spans="1:3" x14ac:dyDescent="0.25">
      <c r="A19" s="2" t="s">
        <v>33</v>
      </c>
      <c r="B19" s="14">
        <v>4.6686420825156734E-2</v>
      </c>
      <c r="C19" s="14">
        <v>4.8085559180099137E-2</v>
      </c>
    </row>
    <row r="20" spans="1:3" x14ac:dyDescent="0.25">
      <c r="A20" s="2" t="s">
        <v>34</v>
      </c>
      <c r="B20" s="15">
        <v>8.0600000000000005E-2</v>
      </c>
      <c r="C20" s="15">
        <v>7.9600000000000004E-2</v>
      </c>
    </row>
    <row r="21" spans="1:3" x14ac:dyDescent="0.25">
      <c r="A21" s="2" t="s">
        <v>35</v>
      </c>
      <c r="B21" s="7">
        <f>B14</f>
        <v>2.7741853762586654E-2</v>
      </c>
      <c r="C21" s="7">
        <f>C14</f>
        <v>3.9264002416806262E-2</v>
      </c>
    </row>
    <row r="22" spans="1:3" x14ac:dyDescent="0.25">
      <c r="A22" s="2" t="s">
        <v>36</v>
      </c>
      <c r="B22" s="7">
        <f>B15</f>
        <v>0.97225814623741336</v>
      </c>
      <c r="C22" s="7">
        <f>C15</f>
        <v>0.96073599758319361</v>
      </c>
    </row>
    <row r="24" spans="1:3" x14ac:dyDescent="0.25">
      <c r="A24" s="2" t="s">
        <v>37</v>
      </c>
      <c r="B24" s="7">
        <f>(B22*B20)+(B21*B19)</f>
        <v>7.9659174445965597E-2</v>
      </c>
      <c r="C24" s="7">
        <f>(C22*C20)+(C21*C19)</f>
        <v>7.8362616919483111E-2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Rita</dc:creator>
  <cp:lastModifiedBy>Sarria, Isaiah</cp:lastModifiedBy>
  <dcterms:created xsi:type="dcterms:W3CDTF">2015-06-05T18:17:20Z</dcterms:created>
  <dcterms:modified xsi:type="dcterms:W3CDTF">2024-03-30T19:09:24Z</dcterms:modified>
</cp:coreProperties>
</file>