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es Verhage\Documents\Elektrotechniek\Jaar 4\AFS30\Onderzoek\Voeding\"/>
    </mc:Choice>
  </mc:AlternateContent>
  <xr:revisionPtr revIDLastSave="0" documentId="13_ncr:1_{1D1585E3-F69A-475C-8CB7-059ABF73A027}" xr6:coauthVersionLast="47" xr6:coauthVersionMax="47" xr10:uidLastSave="{00000000-0000-0000-0000-000000000000}"/>
  <bookViews>
    <workbookView xWindow="-12510" yWindow="5790" windowWidth="21600" windowHeight="11385" xr2:uid="{00000000-000D-0000-FFFF-FFFF00000000}"/>
  </bookViews>
  <sheets>
    <sheet name="Blad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2" l="1"/>
  <c r="C45" i="2" l="1"/>
  <c r="C42" i="2"/>
  <c r="C36" i="2"/>
  <c r="C38" i="2" s="1"/>
  <c r="C34" i="2"/>
  <c r="C25" i="2"/>
  <c r="C27" i="2"/>
  <c r="C24" i="2"/>
  <c r="C29" i="2" s="1"/>
  <c r="C31" i="2" s="1"/>
  <c r="C19" i="2"/>
  <c r="C16" i="2"/>
  <c r="C10" i="2"/>
  <c r="C33" i="2" s="1"/>
  <c r="C19" i="1"/>
  <c r="C20" i="1" s="1"/>
  <c r="C17" i="1"/>
  <c r="C15" i="1"/>
  <c r="C16" i="1" s="1"/>
  <c r="C13" i="1"/>
</calcChain>
</file>

<file path=xl/sharedStrings.xml><?xml version="1.0" encoding="utf-8"?>
<sst xmlns="http://schemas.openxmlformats.org/spreadsheetml/2006/main" count="146" uniqueCount="97">
  <si>
    <t>Item</t>
  </si>
  <si>
    <t>Value</t>
  </si>
  <si>
    <t>Units</t>
  </si>
  <si>
    <t>Description</t>
  </si>
  <si>
    <t>Variable</t>
  </si>
  <si>
    <t>D</t>
  </si>
  <si>
    <t>Maxmium duty cycle</t>
  </si>
  <si>
    <t>Vout</t>
  </si>
  <si>
    <t>Output voltage</t>
  </si>
  <si>
    <t>Vin(max)</t>
  </si>
  <si>
    <t>Maxmium input voltage</t>
  </si>
  <si>
    <t>η</t>
  </si>
  <si>
    <t>Efficiency</t>
  </si>
  <si>
    <t>%</t>
  </si>
  <si>
    <t>Volt</t>
  </si>
  <si>
    <t>x</t>
  </si>
  <si>
    <t>Fosc</t>
  </si>
  <si>
    <t>Frequency</t>
  </si>
  <si>
    <t>Hz</t>
  </si>
  <si>
    <t>Iout(max)</t>
  </si>
  <si>
    <t>Maximum current</t>
  </si>
  <si>
    <t>A</t>
  </si>
  <si>
    <t>ΔI</t>
  </si>
  <si>
    <t>Ripple current</t>
  </si>
  <si>
    <t>Usually between 20 and 40%</t>
  </si>
  <si>
    <t>L</t>
  </si>
  <si>
    <t>Inductor</t>
  </si>
  <si>
    <t>Vin(typ)</t>
  </si>
  <si>
    <t>Typical input voltage</t>
  </si>
  <si>
    <t>Henry</t>
  </si>
  <si>
    <t>Cout(min)</t>
  </si>
  <si>
    <t>Minimal output capacitor</t>
  </si>
  <si>
    <t>Ripple voltage</t>
  </si>
  <si>
    <t>ΔVout</t>
  </si>
  <si>
    <t>Cout(esr)</t>
  </si>
  <si>
    <t>ESR capacitor</t>
  </si>
  <si>
    <t>Ripple voltage capacitor</t>
  </si>
  <si>
    <t>Ohm</t>
  </si>
  <si>
    <t>Farad</t>
  </si>
  <si>
    <t xml:space="preserve">Total ripple voltage </t>
  </si>
  <si>
    <t>https://www.ti.com/lit/an/slva477b/slva477b.pdf?ts=1649983266444&amp;ref_url=https%253A%252F%252Fwww.google.com%252F</t>
  </si>
  <si>
    <t>https://xdevs.com/doc/_Datasheets/Power_Integrations/an37_LinkSwitch-TN%D0%92%C2%AE%20Design%20Guide.pdf</t>
  </si>
  <si>
    <t>Vac(max)</t>
  </si>
  <si>
    <t>Vmax</t>
  </si>
  <si>
    <t>Vmin</t>
  </si>
  <si>
    <t>Must be 70 Volts or higher</t>
  </si>
  <si>
    <t>Watt</t>
  </si>
  <si>
    <t>Fl</t>
  </si>
  <si>
    <t>Tc</t>
  </si>
  <si>
    <t>Cin(total)</t>
  </si>
  <si>
    <t>Po</t>
  </si>
  <si>
    <t>Seconds</t>
  </si>
  <si>
    <t>F</t>
  </si>
  <si>
    <t xml:space="preserve">Line frequency </t>
  </si>
  <si>
    <t>Divide by 2 for half wave rectifier</t>
  </si>
  <si>
    <t>Vac(min)</t>
  </si>
  <si>
    <t>Minimal input capacitance</t>
  </si>
  <si>
    <t>Ilimit(min)</t>
  </si>
  <si>
    <t>126mA following the datasheet</t>
  </si>
  <si>
    <t>Iout</t>
  </si>
  <si>
    <t>FSmin</t>
  </si>
  <si>
    <t>Minimum switching frequency</t>
  </si>
  <si>
    <t>Vds</t>
  </si>
  <si>
    <t>Iinital</t>
  </si>
  <si>
    <t>Iripple</t>
  </si>
  <si>
    <t>H</t>
  </si>
  <si>
    <t>Kloss(min)</t>
  </si>
  <si>
    <t>Kloss(max)</t>
  </si>
  <si>
    <t>Kloss</t>
  </si>
  <si>
    <t>Kl_tol</t>
  </si>
  <si>
    <t>Typical value between 1,1 and 1,2</t>
  </si>
  <si>
    <t>L(min)</t>
  </si>
  <si>
    <t>L(max)</t>
  </si>
  <si>
    <t>Freewheeling diode reverse recovery time</t>
  </si>
  <si>
    <t>Freewheeling diode peak repetitive reverse voltage</t>
  </si>
  <si>
    <t>D_trr(max)</t>
  </si>
  <si>
    <t>D_Vrrm(min)</t>
  </si>
  <si>
    <t>D_Io(min)</t>
  </si>
  <si>
    <t>Freewheeling diode output current</t>
  </si>
  <si>
    <t>Cesr(max)</t>
  </si>
  <si>
    <t>Output capacitor resistance (at 66kHz)</t>
  </si>
  <si>
    <t>Vripple</t>
  </si>
  <si>
    <t>Rbias</t>
  </si>
  <si>
    <t>Rfb</t>
  </si>
  <si>
    <t>C</t>
  </si>
  <si>
    <t xml:space="preserve">Feedback capacitor </t>
  </si>
  <si>
    <t>Feedback capacitor voltage rating</t>
  </si>
  <si>
    <t>Cv(min)</t>
  </si>
  <si>
    <t>Bypass capacitor</t>
  </si>
  <si>
    <t>Bypass capacitor voltage rating</t>
  </si>
  <si>
    <t>Rload</t>
  </si>
  <si>
    <t>C(min)</t>
  </si>
  <si>
    <t>Output capacitor</t>
  </si>
  <si>
    <t>Search online for good capacitors with the calculated ESR</t>
  </si>
  <si>
    <t>Cdis</t>
  </si>
  <si>
    <t>Output capacitor dissipation factor (tan(δ))</t>
  </si>
  <si>
    <t>Around the 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</si>
</sst>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0" fontId="3" fillId="3" borderId="2" xfId="2"/>
    <xf numFmtId="0" fontId="2" fillId="2" borderId="1" xfId="1"/>
    <xf numFmtId="0" fontId="0" fillId="4" borderId="3" xfId="3" applyFont="1"/>
    <xf numFmtId="165" fontId="3" fillId="3" borderId="2" xfId="2" applyNumberFormat="1"/>
    <xf numFmtId="164" fontId="3" fillId="3" borderId="2" xfId="2" applyNumberFormat="1"/>
    <xf numFmtId="11" fontId="2" fillId="2" borderId="1" xfId="1" applyNumberFormat="1"/>
    <xf numFmtId="0" fontId="6" fillId="5" borderId="0" xfId="4"/>
  </cellXfs>
  <cellStyles count="5">
    <cellStyle name="Invoer" xfId="1" builtinId="20"/>
    <cellStyle name="Notitie" xfId="3" builtinId="10"/>
    <cellStyle name="Ongeldig" xfId="4" builtinId="27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07FF-B0D4-46B3-B108-EB163E684488}">
  <dimension ref="A2:F45"/>
  <sheetViews>
    <sheetView tabSelected="1" topLeftCell="A13" workbookViewId="0">
      <selection activeCell="E37" sqref="E37"/>
    </sheetView>
  </sheetViews>
  <sheetFormatPr defaultRowHeight="15" x14ac:dyDescent="0.25"/>
  <cols>
    <col min="1" max="1" width="16" customWidth="1"/>
    <col min="2" max="2" width="48.28515625" customWidth="1"/>
    <col min="3" max="3" width="12" bestFit="1" customWidth="1"/>
    <col min="5" max="5" width="51.140625" customWidth="1"/>
  </cols>
  <sheetData>
    <row r="2" spans="1:5" x14ac:dyDescent="0.25">
      <c r="A2" t="s">
        <v>41</v>
      </c>
    </row>
    <row r="6" spans="1:5" x14ac:dyDescent="0.25">
      <c r="A6" s="1" t="s">
        <v>4</v>
      </c>
      <c r="B6" s="1" t="s">
        <v>0</v>
      </c>
      <c r="C6" s="1" t="s">
        <v>1</v>
      </c>
      <c r="D6" s="1" t="s">
        <v>2</v>
      </c>
      <c r="E6" s="1" t="s">
        <v>3</v>
      </c>
    </row>
    <row r="8" spans="1:5" x14ac:dyDescent="0.25">
      <c r="A8" t="s">
        <v>42</v>
      </c>
      <c r="C8" s="4">
        <v>253</v>
      </c>
      <c r="D8" t="s">
        <v>14</v>
      </c>
    </row>
    <row r="9" spans="1:5" x14ac:dyDescent="0.25">
      <c r="A9" t="s">
        <v>55</v>
      </c>
      <c r="C9" s="4">
        <v>207</v>
      </c>
      <c r="D9" t="s">
        <v>14</v>
      </c>
    </row>
    <row r="10" spans="1:5" x14ac:dyDescent="0.25">
      <c r="A10" t="s">
        <v>43</v>
      </c>
      <c r="C10" s="6">
        <f>C8*SQRT(2)</f>
        <v>357.79603128039309</v>
      </c>
      <c r="D10" t="s">
        <v>14</v>
      </c>
    </row>
    <row r="11" spans="1:5" x14ac:dyDescent="0.25">
      <c r="A11" t="s">
        <v>44</v>
      </c>
      <c r="C11" s="4">
        <v>70</v>
      </c>
      <c r="D11" t="s">
        <v>14</v>
      </c>
      <c r="E11" t="s">
        <v>45</v>
      </c>
    </row>
    <row r="12" spans="1:5" x14ac:dyDescent="0.25">
      <c r="A12" t="s">
        <v>50</v>
      </c>
      <c r="C12" s="4">
        <v>0.125</v>
      </c>
      <c r="D12" t="s">
        <v>46</v>
      </c>
    </row>
    <row r="13" spans="1:5" x14ac:dyDescent="0.25">
      <c r="A13" t="s">
        <v>47</v>
      </c>
      <c r="B13" t="s">
        <v>53</v>
      </c>
      <c r="C13" s="4">
        <v>25</v>
      </c>
      <c r="D13" t="s">
        <v>18</v>
      </c>
      <c r="E13" t="s">
        <v>54</v>
      </c>
    </row>
    <row r="14" spans="1:5" x14ac:dyDescent="0.25">
      <c r="A14" t="s">
        <v>48</v>
      </c>
      <c r="C14" s="4">
        <v>3.0000000000000001E-3</v>
      </c>
      <c r="D14" t="s">
        <v>51</v>
      </c>
    </row>
    <row r="15" spans="1:5" x14ac:dyDescent="0.25">
      <c r="A15" s="2" t="s">
        <v>11</v>
      </c>
      <c r="C15" s="4">
        <v>55</v>
      </c>
      <c r="D15" t="s">
        <v>13</v>
      </c>
    </row>
    <row r="16" spans="1:5" x14ac:dyDescent="0.25">
      <c r="A16" s="2" t="s">
        <v>49</v>
      </c>
      <c r="B16" t="s">
        <v>56</v>
      </c>
      <c r="C16" s="7">
        <f>((2*C9^2)*(2*C12*((1/(2*C13))-C14))/((C15/100)*C11^2))/1000000</f>
        <v>1.3514526901669759E-7</v>
      </c>
      <c r="D16" t="s">
        <v>52</v>
      </c>
    </row>
    <row r="17" spans="1:5" x14ac:dyDescent="0.25">
      <c r="A17" s="2" t="s">
        <v>57</v>
      </c>
      <c r="C17" s="4">
        <v>0.126</v>
      </c>
      <c r="D17" t="s">
        <v>21</v>
      </c>
      <c r="E17" t="s">
        <v>58</v>
      </c>
    </row>
    <row r="18" spans="1:5" x14ac:dyDescent="0.25">
      <c r="A18" s="2" t="s">
        <v>59</v>
      </c>
      <c r="C18" s="4">
        <v>2.5000000000000001E-2</v>
      </c>
      <c r="D18" t="s">
        <v>21</v>
      </c>
    </row>
    <row r="19" spans="1:5" x14ac:dyDescent="0.25">
      <c r="A19" t="s">
        <v>19</v>
      </c>
      <c r="C19" s="3">
        <f>0.8*C17</f>
        <v>0.1008</v>
      </c>
      <c r="D19" t="s">
        <v>21</v>
      </c>
    </row>
    <row r="20" spans="1:5" x14ac:dyDescent="0.25">
      <c r="A20" t="s">
        <v>60</v>
      </c>
      <c r="B20" t="s">
        <v>61</v>
      </c>
      <c r="C20" s="4">
        <v>62000</v>
      </c>
      <c r="D20" t="s">
        <v>18</v>
      </c>
    </row>
    <row r="21" spans="1:5" x14ac:dyDescent="0.25">
      <c r="A21" t="s">
        <v>7</v>
      </c>
      <c r="C21" s="4">
        <v>5</v>
      </c>
      <c r="D21" t="s">
        <v>14</v>
      </c>
    </row>
    <row r="22" spans="1:5" x14ac:dyDescent="0.25">
      <c r="A22" t="s">
        <v>62</v>
      </c>
      <c r="C22" s="4">
        <v>0.7</v>
      </c>
      <c r="D22" t="s">
        <v>14</v>
      </c>
    </row>
    <row r="23" spans="1:5" x14ac:dyDescent="0.25">
      <c r="A23" t="s">
        <v>64</v>
      </c>
      <c r="C23" s="4">
        <v>0.03</v>
      </c>
      <c r="D23" t="s">
        <v>21</v>
      </c>
    </row>
    <row r="24" spans="1:5" x14ac:dyDescent="0.25">
      <c r="A24" t="s">
        <v>63</v>
      </c>
      <c r="C24" s="3">
        <f>C17-C23</f>
        <v>9.6000000000000002E-2</v>
      </c>
      <c r="D24" t="s">
        <v>21</v>
      </c>
    </row>
    <row r="25" spans="1:5" x14ac:dyDescent="0.25">
      <c r="A25" t="s">
        <v>66</v>
      </c>
      <c r="C25" s="3">
        <f>1-((2*(1-C15/100))/3)</f>
        <v>0.7</v>
      </c>
      <c r="D25" t="s">
        <v>15</v>
      </c>
    </row>
    <row r="26" spans="1:5" x14ac:dyDescent="0.25">
      <c r="A26" t="s">
        <v>68</v>
      </c>
      <c r="C26" s="4">
        <v>0.75</v>
      </c>
      <c r="D26" t="s">
        <v>15</v>
      </c>
    </row>
    <row r="27" spans="1:5" x14ac:dyDescent="0.25">
      <c r="A27" t="s">
        <v>67</v>
      </c>
      <c r="C27" s="3">
        <f>1-((1-C15/100)/2)</f>
        <v>0.77500000000000002</v>
      </c>
      <c r="D27" t="s">
        <v>15</v>
      </c>
    </row>
    <row r="28" spans="1:5" x14ac:dyDescent="0.25">
      <c r="A28" t="s">
        <v>69</v>
      </c>
      <c r="C28" s="4">
        <v>1.1499999999999999</v>
      </c>
      <c r="E28" t="s">
        <v>70</v>
      </c>
    </row>
    <row r="29" spans="1:5" x14ac:dyDescent="0.25">
      <c r="A29" t="s">
        <v>71</v>
      </c>
      <c r="C29" s="3">
        <f>(2*C28*((C21*C18)/C26)*(C11-C22-C21))/(((C17^2)-(C24^2))*C20*(C11-C22))</f>
        <v>8.6136734882254575E-4</v>
      </c>
      <c r="D29" t="s">
        <v>65</v>
      </c>
    </row>
    <row r="30" spans="1:5" x14ac:dyDescent="0.25">
      <c r="A30" t="s">
        <v>25</v>
      </c>
      <c r="C30" s="4">
        <v>1E-3</v>
      </c>
      <c r="D30" t="s">
        <v>65</v>
      </c>
    </row>
    <row r="31" spans="1:5" x14ac:dyDescent="0.25">
      <c r="A31" t="s">
        <v>72</v>
      </c>
      <c r="C31" s="3">
        <f>1.5*C29</f>
        <v>1.2920510232338187E-3</v>
      </c>
      <c r="D31" t="s">
        <v>65</v>
      </c>
    </row>
    <row r="32" spans="1:5" x14ac:dyDescent="0.25">
      <c r="A32" t="s">
        <v>75</v>
      </c>
      <c r="B32" t="s">
        <v>73</v>
      </c>
      <c r="C32" s="8">
        <v>3.5000000000000002E-8</v>
      </c>
      <c r="D32" t="s">
        <v>51</v>
      </c>
    </row>
    <row r="33" spans="1:6" x14ac:dyDescent="0.25">
      <c r="A33" t="s">
        <v>76</v>
      </c>
      <c r="B33" t="s">
        <v>74</v>
      </c>
      <c r="C33" s="3">
        <f>C10*1.25</f>
        <v>447.24503910049134</v>
      </c>
      <c r="D33" t="s">
        <v>14</v>
      </c>
    </row>
    <row r="34" spans="1:6" x14ac:dyDescent="0.25">
      <c r="A34" t="s">
        <v>77</v>
      </c>
      <c r="B34" t="s">
        <v>78</v>
      </c>
      <c r="C34" s="3">
        <f>1.25*C18</f>
        <v>3.125E-2</v>
      </c>
      <c r="D34" t="s">
        <v>21</v>
      </c>
    </row>
    <row r="35" spans="1:6" x14ac:dyDescent="0.25">
      <c r="A35" t="s">
        <v>81</v>
      </c>
      <c r="C35" s="4">
        <v>0.3</v>
      </c>
      <c r="D35" t="s">
        <v>14</v>
      </c>
    </row>
    <row r="36" spans="1:6" x14ac:dyDescent="0.25">
      <c r="A36" t="s">
        <v>79</v>
      </c>
      <c r="B36" t="s">
        <v>80</v>
      </c>
      <c r="C36" s="3">
        <f>C35/C17</f>
        <v>2.3809523809523809</v>
      </c>
      <c r="D36" t="s">
        <v>37</v>
      </c>
    </row>
    <row r="37" spans="1:6" x14ac:dyDescent="0.25">
      <c r="A37" t="s">
        <v>94</v>
      </c>
      <c r="B37" t="s">
        <v>95</v>
      </c>
      <c r="C37" s="3">
        <v>0.16</v>
      </c>
      <c r="F37" s="9"/>
    </row>
    <row r="38" spans="1:6" x14ac:dyDescent="0.25">
      <c r="A38" t="s">
        <v>91</v>
      </c>
      <c r="B38" t="s">
        <v>92</v>
      </c>
      <c r="C38" s="3">
        <f>C37/(2*PI()*66000*C36)</f>
        <v>1.620486693299298E-7</v>
      </c>
      <c r="E38" t="s">
        <v>93</v>
      </c>
      <c r="F38" s="9"/>
    </row>
    <row r="39" spans="1:6" x14ac:dyDescent="0.25">
      <c r="A39" t="s">
        <v>82</v>
      </c>
      <c r="C39" s="4">
        <v>2200</v>
      </c>
      <c r="D39" t="s">
        <v>37</v>
      </c>
      <c r="E39" t="s">
        <v>96</v>
      </c>
    </row>
    <row r="40" spans="1:6" x14ac:dyDescent="0.25">
      <c r="A40" t="s">
        <v>83</v>
      </c>
      <c r="C40" s="3">
        <f>((C21-1.65)*C39)/(1.748)</f>
        <v>4216.2471395881003</v>
      </c>
      <c r="D40" t="s">
        <v>37</v>
      </c>
    </row>
    <row r="41" spans="1:6" x14ac:dyDescent="0.25">
      <c r="A41" t="s">
        <v>84</v>
      </c>
      <c r="B41" t="s">
        <v>85</v>
      </c>
      <c r="C41" s="8">
        <v>1.0000000000000001E-5</v>
      </c>
      <c r="D41" t="s">
        <v>52</v>
      </c>
    </row>
    <row r="42" spans="1:6" x14ac:dyDescent="0.25">
      <c r="A42" t="s">
        <v>87</v>
      </c>
      <c r="B42" t="s">
        <v>86</v>
      </c>
      <c r="C42" s="3">
        <f>1.25*C21</f>
        <v>6.25</v>
      </c>
      <c r="D42" t="s">
        <v>14</v>
      </c>
    </row>
    <row r="43" spans="1:6" x14ac:dyDescent="0.25">
      <c r="A43" t="s">
        <v>84</v>
      </c>
      <c r="B43" t="s">
        <v>88</v>
      </c>
      <c r="C43" s="8">
        <v>9.9999999999999995E-8</v>
      </c>
      <c r="D43" t="s">
        <v>52</v>
      </c>
    </row>
    <row r="44" spans="1:6" x14ac:dyDescent="0.25">
      <c r="A44" t="s">
        <v>87</v>
      </c>
      <c r="B44" t="s">
        <v>89</v>
      </c>
      <c r="C44" s="4">
        <v>50</v>
      </c>
      <c r="D44" t="s">
        <v>14</v>
      </c>
    </row>
    <row r="45" spans="1:6" x14ac:dyDescent="0.25">
      <c r="A45" t="s">
        <v>90</v>
      </c>
      <c r="C45" s="3">
        <f>C21/0.003</f>
        <v>1666.6666666666667</v>
      </c>
      <c r="D45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workbookViewId="0">
      <selection activeCell="B29" sqref="B29"/>
    </sheetView>
  </sheetViews>
  <sheetFormatPr defaultRowHeight="15" x14ac:dyDescent="0.25"/>
  <cols>
    <col min="1" max="1" width="12.42578125" customWidth="1"/>
    <col min="2" max="2" width="25.140625" customWidth="1"/>
    <col min="3" max="3" width="12.85546875" customWidth="1"/>
    <col min="4" max="4" width="11.7109375" customWidth="1"/>
    <col min="5" max="5" width="30.7109375" customWidth="1"/>
  </cols>
  <sheetData>
    <row r="2" spans="1:5" x14ac:dyDescent="0.25">
      <c r="A2" t="s">
        <v>40</v>
      </c>
    </row>
    <row r="5" spans="1:5" x14ac:dyDescent="0.25">
      <c r="A5" s="1" t="s">
        <v>4</v>
      </c>
      <c r="B5" s="1" t="s">
        <v>0</v>
      </c>
      <c r="C5" s="1" t="s">
        <v>1</v>
      </c>
      <c r="D5" s="1" t="s">
        <v>2</v>
      </c>
      <c r="E5" s="1" t="s">
        <v>3</v>
      </c>
    </row>
    <row r="7" spans="1:5" x14ac:dyDescent="0.25">
      <c r="A7" t="s">
        <v>16</v>
      </c>
      <c r="B7" t="s">
        <v>17</v>
      </c>
      <c r="C7" s="5">
        <v>66000</v>
      </c>
      <c r="D7" t="s">
        <v>18</v>
      </c>
    </row>
    <row r="8" spans="1:5" x14ac:dyDescent="0.25">
      <c r="A8" s="2" t="s">
        <v>11</v>
      </c>
      <c r="B8" t="s">
        <v>12</v>
      </c>
      <c r="C8" s="4">
        <v>0.9</v>
      </c>
      <c r="D8" t="s">
        <v>15</v>
      </c>
    </row>
    <row r="9" spans="1:5" x14ac:dyDescent="0.25">
      <c r="A9" s="2" t="s">
        <v>27</v>
      </c>
      <c r="B9" t="s">
        <v>28</v>
      </c>
      <c r="C9" s="4">
        <v>180</v>
      </c>
    </row>
    <row r="10" spans="1:5" x14ac:dyDescent="0.25">
      <c r="A10" t="s">
        <v>9</v>
      </c>
      <c r="B10" t="s">
        <v>10</v>
      </c>
      <c r="C10" s="4">
        <v>358</v>
      </c>
      <c r="D10" t="s">
        <v>14</v>
      </c>
    </row>
    <row r="11" spans="1:5" x14ac:dyDescent="0.25">
      <c r="A11" t="s">
        <v>7</v>
      </c>
      <c r="B11" t="s">
        <v>8</v>
      </c>
      <c r="C11" s="4">
        <v>5</v>
      </c>
      <c r="D11" t="s">
        <v>14</v>
      </c>
    </row>
    <row r="12" spans="1:5" x14ac:dyDescent="0.25">
      <c r="A12" s="2" t="s">
        <v>33</v>
      </c>
      <c r="B12" t="s">
        <v>32</v>
      </c>
      <c r="C12" s="4">
        <v>0.3</v>
      </c>
      <c r="D12" t="s">
        <v>14</v>
      </c>
    </row>
    <row r="13" spans="1:5" x14ac:dyDescent="0.25">
      <c r="A13" t="s">
        <v>5</v>
      </c>
      <c r="B13" t="s">
        <v>6</v>
      </c>
      <c r="C13" s="3">
        <f>C11/(C10*C8)</f>
        <v>1.5518311607697084E-2</v>
      </c>
      <c r="D13" t="s">
        <v>15</v>
      </c>
    </row>
    <row r="14" spans="1:5" x14ac:dyDescent="0.25">
      <c r="A14" t="s">
        <v>19</v>
      </c>
      <c r="B14" t="s">
        <v>20</v>
      </c>
      <c r="C14" s="4">
        <v>2.5000000000000001E-2</v>
      </c>
      <c r="D14" t="s">
        <v>21</v>
      </c>
    </row>
    <row r="15" spans="1:5" x14ac:dyDescent="0.25">
      <c r="A15" s="2" t="s">
        <v>22</v>
      </c>
      <c r="B15" t="s">
        <v>23</v>
      </c>
      <c r="C15" s="3">
        <f>C14*0.3</f>
        <v>7.4999999999999997E-3</v>
      </c>
      <c r="D15" t="s">
        <v>21</v>
      </c>
      <c r="E15" t="s">
        <v>24</v>
      </c>
    </row>
    <row r="16" spans="1:5" x14ac:dyDescent="0.25">
      <c r="A16" s="2" t="s">
        <v>25</v>
      </c>
      <c r="B16" t="s">
        <v>26</v>
      </c>
      <c r="C16" s="3">
        <f>(C11*(C9-C11))/(C15*C7*C9)</f>
        <v>9.8204264870931542E-3</v>
      </c>
      <c r="D16" t="s">
        <v>29</v>
      </c>
    </row>
    <row r="17" spans="1:4" x14ac:dyDescent="0.25">
      <c r="A17" s="2" t="s">
        <v>30</v>
      </c>
      <c r="B17" t="s">
        <v>31</v>
      </c>
      <c r="C17" s="3">
        <f>C15/(8*C7*C12)</f>
        <v>4.7348484848484845E-8</v>
      </c>
      <c r="D17" t="s">
        <v>38</v>
      </c>
    </row>
    <row r="18" spans="1:4" x14ac:dyDescent="0.25">
      <c r="A18" s="2" t="s">
        <v>34</v>
      </c>
      <c r="B18" t="s">
        <v>35</v>
      </c>
      <c r="C18" s="4">
        <v>1</v>
      </c>
      <c r="D18" t="s">
        <v>37</v>
      </c>
    </row>
    <row r="19" spans="1:4" x14ac:dyDescent="0.25">
      <c r="A19" s="2" t="s">
        <v>33</v>
      </c>
      <c r="B19" t="s">
        <v>36</v>
      </c>
      <c r="C19" s="3">
        <f>C18*C15</f>
        <v>7.4999999999999997E-3</v>
      </c>
      <c r="D19" t="s">
        <v>14</v>
      </c>
    </row>
    <row r="20" spans="1:4" x14ac:dyDescent="0.25">
      <c r="A20" s="2" t="s">
        <v>33</v>
      </c>
      <c r="B20" t="s">
        <v>39</v>
      </c>
      <c r="C20" s="3">
        <f>C19+C12</f>
        <v>0.3075</v>
      </c>
      <c r="D2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Ies Verhage</dc:creator>
  <cp:lastModifiedBy>Ies Verhage</cp:lastModifiedBy>
  <dcterms:created xsi:type="dcterms:W3CDTF">2015-06-05T18:17:20Z</dcterms:created>
  <dcterms:modified xsi:type="dcterms:W3CDTF">2022-04-19T10:06:33Z</dcterms:modified>
</cp:coreProperties>
</file>