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va\Documents\Coding\IIB_Project\Gesture_elicitation\"/>
    </mc:Choice>
  </mc:AlternateContent>
  <xr:revisionPtr revIDLastSave="0" documentId="13_ncr:1_{01680DC8-BA64-461B-9049-7ED9468B4C03}" xr6:coauthVersionLast="40" xr6:coauthVersionMax="40" xr10:uidLastSave="{00000000-0000-0000-0000-000000000000}"/>
  <bookViews>
    <workbookView xWindow="-98" yWindow="-98" windowWidth="20715" windowHeight="13276" xr2:uid="{0FD874E3-1E4C-49D7-8375-9B1B8A2BC1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7" i="1" l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AK17" i="1"/>
  <c r="AI17" i="1"/>
  <c r="AG17" i="1"/>
  <c r="AE17" i="1"/>
  <c r="AC17" i="1"/>
  <c r="AA17" i="1"/>
  <c r="Y17" i="1"/>
  <c r="W17" i="1"/>
  <c r="U17" i="1"/>
  <c r="S17" i="1"/>
  <c r="Q17" i="1"/>
  <c r="O17" i="1"/>
  <c r="M17" i="1"/>
  <c r="K17" i="1"/>
  <c r="I17" i="1"/>
  <c r="G17" i="1"/>
  <c r="E17" i="1"/>
  <c r="H17" i="1"/>
  <c r="G26" i="1"/>
  <c r="AK26" i="1"/>
  <c r="AK18" i="1"/>
  <c r="AK15" i="1"/>
  <c r="AK14" i="1"/>
  <c r="AL14" i="1" s="1"/>
  <c r="AK13" i="1"/>
  <c r="AK12" i="1"/>
  <c r="AL12" i="1" s="1"/>
  <c r="AK11" i="1"/>
  <c r="AL11" i="1" s="1"/>
  <c r="AI26" i="1"/>
  <c r="AI18" i="1"/>
  <c r="AI15" i="1"/>
  <c r="AJ15" i="1" s="1"/>
  <c r="AI14" i="1"/>
  <c r="AI13" i="1"/>
  <c r="AI12" i="1"/>
  <c r="AI11" i="1"/>
  <c r="AJ11" i="1" s="1"/>
  <c r="AG26" i="1"/>
  <c r="AG18" i="1"/>
  <c r="AH18" i="1" s="1"/>
  <c r="AG15" i="1"/>
  <c r="AE18" i="1"/>
  <c r="AE26" i="1"/>
  <c r="AE15" i="1"/>
  <c r="AF15" i="1" s="1"/>
  <c r="AE14" i="1"/>
  <c r="AF14" i="1" s="1"/>
  <c r="AE13" i="1"/>
  <c r="AF13" i="1" s="1"/>
  <c r="AE12" i="1"/>
  <c r="AE11" i="1"/>
  <c r="AC26" i="1"/>
  <c r="AC18" i="1"/>
  <c r="AD18" i="1" s="1"/>
  <c r="AC15" i="1"/>
  <c r="AA26" i="1"/>
  <c r="AA18" i="1"/>
  <c r="AA15" i="1"/>
  <c r="AB15" i="1" s="1"/>
  <c r="Y26" i="1"/>
  <c r="Y18" i="1"/>
  <c r="Y15" i="1"/>
  <c r="Y14" i="1"/>
  <c r="Z14" i="1" s="1"/>
  <c r="Y13" i="1"/>
  <c r="Y12" i="1"/>
  <c r="Y11" i="1"/>
  <c r="W18" i="1"/>
  <c r="X18" i="1" s="1"/>
  <c r="W26" i="1"/>
  <c r="W15" i="1"/>
  <c r="W14" i="1"/>
  <c r="W13" i="1"/>
  <c r="X13" i="1" s="1"/>
  <c r="W12" i="1"/>
  <c r="W11" i="1"/>
  <c r="U26" i="1"/>
  <c r="V26" i="1" s="1"/>
  <c r="U15" i="1"/>
  <c r="V15" i="1" s="1"/>
  <c r="U14" i="1"/>
  <c r="U18" i="1"/>
  <c r="V18" i="1" s="1"/>
  <c r="U13" i="1"/>
  <c r="V13" i="1" s="1"/>
  <c r="U12" i="1"/>
  <c r="V12" i="1" s="1"/>
  <c r="U11" i="1"/>
  <c r="S26" i="1"/>
  <c r="S18" i="1"/>
  <c r="T18" i="1" s="1"/>
  <c r="S15" i="1"/>
  <c r="T15" i="1" s="1"/>
  <c r="S14" i="1"/>
  <c r="T14" i="1" s="1"/>
  <c r="S13" i="1"/>
  <c r="T13" i="1" s="1"/>
  <c r="S12" i="1"/>
  <c r="S11" i="1"/>
  <c r="T11" i="1" s="1"/>
  <c r="H26" i="1"/>
  <c r="H13" i="1"/>
  <c r="H14" i="1"/>
  <c r="H16" i="1"/>
  <c r="H19" i="1"/>
  <c r="H20" i="1"/>
  <c r="H21" i="1"/>
  <c r="Q26" i="1"/>
  <c r="Q18" i="1"/>
  <c r="R18" i="1" s="1"/>
  <c r="Q15" i="1"/>
  <c r="P19" i="1"/>
  <c r="O26" i="1"/>
  <c r="P26" i="1" s="1"/>
  <c r="O18" i="1"/>
  <c r="O15" i="1"/>
  <c r="O14" i="1"/>
  <c r="O13" i="1"/>
  <c r="P13" i="1" s="1"/>
  <c r="O12" i="1"/>
  <c r="O11" i="1"/>
  <c r="M15" i="1"/>
  <c r="K15" i="1"/>
  <c r="L15" i="1" s="1"/>
  <c r="M26" i="1"/>
  <c r="K18" i="1"/>
  <c r="K14" i="1"/>
  <c r="M18" i="1"/>
  <c r="N18" i="1" s="1"/>
  <c r="M12" i="1"/>
  <c r="M13" i="1"/>
  <c r="N13" i="1" s="1"/>
  <c r="M14" i="1"/>
  <c r="M11" i="1"/>
  <c r="N11" i="1" s="1"/>
  <c r="K26" i="1"/>
  <c r="K13" i="1"/>
  <c r="K12" i="1"/>
  <c r="K11" i="1"/>
  <c r="L11" i="1" s="1"/>
  <c r="I18" i="1"/>
  <c r="J18" i="1" s="1"/>
  <c r="G18" i="1"/>
  <c r="H18" i="1" s="1"/>
  <c r="I26" i="1"/>
  <c r="I15" i="1"/>
  <c r="J15" i="1" s="1"/>
  <c r="G15" i="1"/>
  <c r="H15" i="1" s="1"/>
  <c r="I14" i="1"/>
  <c r="I12" i="1"/>
  <c r="I11" i="1"/>
  <c r="J11" i="1" s="1"/>
  <c r="AL21" i="1"/>
  <c r="AL20" i="1"/>
  <c r="AL19" i="1"/>
  <c r="AL18" i="1"/>
  <c r="AL26" i="1"/>
  <c r="AL16" i="1"/>
  <c r="AL15" i="1"/>
  <c r="AL13" i="1"/>
  <c r="AJ21" i="1"/>
  <c r="AJ20" i="1"/>
  <c r="AJ19" i="1"/>
  <c r="AJ18" i="1"/>
  <c r="AJ26" i="1"/>
  <c r="AJ16" i="1"/>
  <c r="AJ14" i="1"/>
  <c r="AJ13" i="1"/>
  <c r="AJ12" i="1"/>
  <c r="AH21" i="1"/>
  <c r="AH20" i="1"/>
  <c r="AH19" i="1"/>
  <c r="AH26" i="1"/>
  <c r="AH16" i="1"/>
  <c r="AH15" i="1"/>
  <c r="AH14" i="1"/>
  <c r="AH13" i="1"/>
  <c r="AH12" i="1"/>
  <c r="AH11" i="1"/>
  <c r="AF21" i="1"/>
  <c r="AF20" i="1"/>
  <c r="AF19" i="1"/>
  <c r="AF18" i="1"/>
  <c r="AF26" i="1"/>
  <c r="AF16" i="1"/>
  <c r="AF12" i="1"/>
  <c r="AF11" i="1"/>
  <c r="AD21" i="1"/>
  <c r="AD20" i="1"/>
  <c r="AD19" i="1"/>
  <c r="AD26" i="1"/>
  <c r="AD16" i="1"/>
  <c r="AD15" i="1"/>
  <c r="AD14" i="1"/>
  <c r="AD13" i="1"/>
  <c r="AD12" i="1"/>
  <c r="AD11" i="1"/>
  <c r="AB21" i="1"/>
  <c r="AB20" i="1"/>
  <c r="AB19" i="1"/>
  <c r="AB18" i="1"/>
  <c r="AB26" i="1"/>
  <c r="AB16" i="1"/>
  <c r="AB14" i="1"/>
  <c r="AB13" i="1"/>
  <c r="AB12" i="1"/>
  <c r="AB11" i="1"/>
  <c r="Z21" i="1"/>
  <c r="Z20" i="1"/>
  <c r="Z19" i="1"/>
  <c r="Z18" i="1"/>
  <c r="Z26" i="1"/>
  <c r="Z16" i="1"/>
  <c r="Z15" i="1"/>
  <c r="Z13" i="1"/>
  <c r="Z12" i="1"/>
  <c r="Z11" i="1"/>
  <c r="X21" i="1"/>
  <c r="X20" i="1"/>
  <c r="X19" i="1"/>
  <c r="X26" i="1"/>
  <c r="X16" i="1"/>
  <c r="X15" i="1"/>
  <c r="X14" i="1"/>
  <c r="X12" i="1"/>
  <c r="X11" i="1"/>
  <c r="V21" i="1"/>
  <c r="V20" i="1"/>
  <c r="V19" i="1"/>
  <c r="V16" i="1"/>
  <c r="V14" i="1"/>
  <c r="V11" i="1"/>
  <c r="T21" i="1"/>
  <c r="T20" i="1"/>
  <c r="T19" i="1"/>
  <c r="T26" i="1"/>
  <c r="T16" i="1"/>
  <c r="T12" i="1"/>
  <c r="R21" i="1"/>
  <c r="R20" i="1"/>
  <c r="R19" i="1"/>
  <c r="R26" i="1"/>
  <c r="R16" i="1"/>
  <c r="R15" i="1"/>
  <c r="R14" i="1"/>
  <c r="R13" i="1"/>
  <c r="R12" i="1"/>
  <c r="R11" i="1"/>
  <c r="P21" i="1"/>
  <c r="P20" i="1"/>
  <c r="P18" i="1"/>
  <c r="P16" i="1"/>
  <c r="P15" i="1"/>
  <c r="P14" i="1"/>
  <c r="P12" i="1"/>
  <c r="P11" i="1"/>
  <c r="N21" i="1"/>
  <c r="N20" i="1"/>
  <c r="N19" i="1"/>
  <c r="N26" i="1"/>
  <c r="N16" i="1"/>
  <c r="N15" i="1"/>
  <c r="N14" i="1"/>
  <c r="N12" i="1"/>
  <c r="L21" i="1"/>
  <c r="L20" i="1"/>
  <c r="L19" i="1"/>
  <c r="L18" i="1"/>
  <c r="L26" i="1"/>
  <c r="L16" i="1"/>
  <c r="L14" i="1"/>
  <c r="L13" i="1"/>
  <c r="L12" i="1"/>
  <c r="J21" i="1"/>
  <c r="J20" i="1"/>
  <c r="J19" i="1"/>
  <c r="J26" i="1"/>
  <c r="J16" i="1"/>
  <c r="J14" i="1"/>
  <c r="J13" i="1"/>
  <c r="J12" i="1"/>
  <c r="H11" i="1"/>
  <c r="G14" i="1"/>
  <c r="G12" i="1"/>
  <c r="H12" i="1" s="1"/>
  <c r="G11" i="1"/>
  <c r="AL22" i="1" l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H22" i="1"/>
  <c r="J22" i="1"/>
  <c r="E12" i="1"/>
  <c r="E22" i="1" s="1"/>
  <c r="E13" i="1"/>
  <c r="E14" i="1"/>
  <c r="E15" i="1"/>
  <c r="E16" i="1"/>
  <c r="E26" i="1"/>
  <c r="E18" i="1"/>
  <c r="E19" i="1"/>
  <c r="E20" i="1"/>
  <c r="E21" i="1"/>
  <c r="E11" i="1"/>
</calcChain>
</file>

<file path=xl/sharedStrings.xml><?xml version="1.0" encoding="utf-8"?>
<sst xmlns="http://schemas.openxmlformats.org/spreadsheetml/2006/main" count="90" uniqueCount="60">
  <si>
    <t>Undo</t>
  </si>
  <si>
    <t>Redo</t>
  </si>
  <si>
    <t>Copy</t>
  </si>
  <si>
    <t>Paste</t>
  </si>
  <si>
    <t>Delete</t>
  </si>
  <si>
    <t>Task\Gesture</t>
  </si>
  <si>
    <t>20 Flick to the left</t>
  </si>
  <si>
    <t>20 Flick to the right</t>
  </si>
  <si>
    <t>17 Rotate CCW</t>
  </si>
  <si>
    <t>17 Rotate CW</t>
  </si>
  <si>
    <t>10 Plam forward, bend 4 fingers down</t>
  </si>
  <si>
    <t>29 Grab out of plane</t>
  </si>
  <si>
    <t>29 Push into plane</t>
  </si>
  <si>
    <t>9 Contract hand and rotate to the left</t>
  </si>
  <si>
    <t>9 Contract hand and rotate to the right</t>
  </si>
  <si>
    <t>1 Form letter C</t>
  </si>
  <si>
    <t>1 Form letter V</t>
  </si>
  <si>
    <t>16 Wipe blackboard</t>
  </si>
  <si>
    <t>13 Cross out text</t>
  </si>
  <si>
    <t>8 Palm upwards, bend 4 fingers down</t>
  </si>
  <si>
    <t>New gesture no</t>
  </si>
  <si>
    <t>Criteria</t>
  </si>
  <si>
    <t>Weight</t>
  </si>
  <si>
    <t>How good is this gesture for this task</t>
  </si>
  <si>
    <t>How easy was it to think of this gesture for this task</t>
  </si>
  <si>
    <t>How easy is it to perform the gesture</t>
  </si>
  <si>
    <t>How easy is it to remember this gesture for this task</t>
  </si>
  <si>
    <t>Professional judgement on the ease of performance</t>
  </si>
  <si>
    <t>How many people suggested this</t>
  </si>
  <si>
    <t>Recognition accuracy</t>
  </si>
  <si>
    <t>True positives rate</t>
  </si>
  <si>
    <t>True negatives rate</t>
  </si>
  <si>
    <t>Ideal choice</t>
  </si>
  <si>
    <t>Min value</t>
  </si>
  <si>
    <t>Max value</t>
  </si>
  <si>
    <t>Value</t>
  </si>
  <si>
    <t>W. value</t>
  </si>
  <si>
    <t>G1 for Undo</t>
  </si>
  <si>
    <t>G1 for Delete</t>
  </si>
  <si>
    <t>G2 for Redo</t>
  </si>
  <si>
    <t>G3 for Undo</t>
  </si>
  <si>
    <t>G4 for Redo</t>
  </si>
  <si>
    <t>G5 for Undo</t>
  </si>
  <si>
    <t>G6 for Redo</t>
  </si>
  <si>
    <t>G7 for Copy</t>
  </si>
  <si>
    <t>G7 for Delete</t>
  </si>
  <si>
    <t>G8 for Paste</t>
  </si>
  <si>
    <t>G9 for Copy</t>
  </si>
  <si>
    <t>G10 for Paste</t>
  </si>
  <si>
    <t>G11 for Copy</t>
  </si>
  <si>
    <t>G13 for Delete</t>
  </si>
  <si>
    <t>G14 for Delete</t>
  </si>
  <si>
    <t>How many participant remembered this gesture when had to repeat</t>
  </si>
  <si>
    <t>G12 for Paste</t>
  </si>
  <si>
    <t>Duration efficiency mapping:</t>
  </si>
  <si>
    <t>Smallest = 5</t>
  </si>
  <si>
    <t>Largest = 0</t>
  </si>
  <si>
    <t>13.17 - 0</t>
  </si>
  <si>
    <t>Raw average duration/efficiency</t>
  </si>
  <si>
    <t>Duration/efficiency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</si>
</sst>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Font="1" applyBorder="1" applyAlignment="1">
      <alignment wrapText="1"/>
    </xf>
    <xf numFmtId="0" fontId="0" fillId="0" borderId="10" xfId="0" applyFont="1" applyFill="1" applyBorder="1" applyAlignment="1">
      <alignment wrapText="1"/>
    </xf>
    <xf numFmtId="2" fontId="0" fillId="0" borderId="6" xfId="0" applyNumberFormat="1" applyBorder="1" applyAlignment="1">
      <alignment wrapText="1"/>
    </xf>
    <xf numFmtId="2" fontId="0" fillId="0" borderId="8" xfId="0" applyNumberFormat="1" applyBorder="1"/>
    <xf numFmtId="2" fontId="0" fillId="0" borderId="9" xfId="0" applyNumberFormat="1" applyBorder="1" applyAlignment="1">
      <alignment wrapText="1"/>
    </xf>
    <xf numFmtId="2" fontId="0" fillId="0" borderId="10" xfId="0" applyNumberFormat="1" applyBorder="1"/>
    <xf numFmtId="2" fontId="0" fillId="0" borderId="11" xfId="0" applyNumberFormat="1" applyBorder="1" applyAlignment="1">
      <alignment wrapText="1"/>
    </xf>
    <xf numFmtId="2" fontId="0" fillId="0" borderId="13" xfId="0" applyNumberFormat="1" applyBorder="1"/>
    <xf numFmtId="2" fontId="0" fillId="0" borderId="7" xfId="0" applyNumberFormat="1" applyBorder="1" applyAlignment="1">
      <alignment wrapText="1"/>
    </xf>
    <xf numFmtId="2" fontId="0" fillId="0" borderId="0" xfId="0" applyNumberFormat="1" applyBorder="1" applyAlignment="1">
      <alignment wrapText="1"/>
    </xf>
    <xf numFmtId="2" fontId="0" fillId="0" borderId="12" xfId="0" applyNumberFormat="1" applyBorder="1" applyAlignment="1">
      <alignment wrapText="1"/>
    </xf>
    <xf numFmtId="2" fontId="0" fillId="0" borderId="0" xfId="0" applyNumberFormat="1"/>
    <xf numFmtId="0" fontId="0" fillId="2" borderId="9" xfId="0" applyFill="1" applyBorder="1" applyAlignment="1">
      <alignment wrapText="1"/>
    </xf>
    <xf numFmtId="17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36F5-6585-4231-8B92-87F12A5DCA57}">
  <dimension ref="A1:AL28"/>
  <sheetViews>
    <sheetView tabSelected="1" topLeftCell="A13" zoomScale="89" workbookViewId="0">
      <pane xSplit="1" topLeftCell="B1" activePane="topRight" state="frozen"/>
      <selection activeCell="A3" sqref="A3"/>
      <selection pane="topRight" activeCell="A22" sqref="A22"/>
    </sheetView>
  </sheetViews>
  <sheetFormatPr defaultRowHeight="14.25" x14ac:dyDescent="0.45"/>
  <cols>
    <col min="1" max="1" width="18.796875" style="1" customWidth="1"/>
    <col min="2" max="7" width="13.59765625" style="1" customWidth="1"/>
  </cols>
  <sheetData>
    <row r="1" spans="1:38" x14ac:dyDescent="0.45">
      <c r="A1" s="19" t="s">
        <v>20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38" ht="57" x14ac:dyDescent="0.45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19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6" t="s">
        <v>18</v>
      </c>
    </row>
    <row r="3" spans="1:38" x14ac:dyDescent="0.45">
      <c r="A3" s="2" t="s">
        <v>0</v>
      </c>
      <c r="B3" s="7">
        <v>1</v>
      </c>
      <c r="C3" s="8"/>
      <c r="D3" s="8">
        <v>1</v>
      </c>
      <c r="E3" s="8"/>
      <c r="F3" s="8">
        <v>1</v>
      </c>
      <c r="G3" s="8"/>
      <c r="H3" s="9"/>
      <c r="I3" s="9"/>
      <c r="J3" s="9"/>
      <c r="K3" s="9"/>
      <c r="L3" s="9"/>
      <c r="M3" s="9"/>
      <c r="N3" s="9"/>
      <c r="O3" s="10"/>
    </row>
    <row r="4" spans="1:38" x14ac:dyDescent="0.45">
      <c r="A4" s="2" t="s">
        <v>1</v>
      </c>
      <c r="B4" s="11"/>
      <c r="C4" s="12">
        <v>1</v>
      </c>
      <c r="D4" s="12"/>
      <c r="E4" s="12">
        <v>1</v>
      </c>
      <c r="F4" s="12"/>
      <c r="G4" s="12">
        <v>1</v>
      </c>
      <c r="H4" s="13"/>
      <c r="I4" s="13"/>
      <c r="J4" s="13"/>
      <c r="K4" s="13"/>
      <c r="L4" s="13"/>
      <c r="M4" s="13"/>
      <c r="N4" s="13"/>
      <c r="O4" s="14"/>
    </row>
    <row r="5" spans="1:38" x14ac:dyDescent="0.45">
      <c r="A5" s="2" t="s">
        <v>2</v>
      </c>
      <c r="B5" s="11"/>
      <c r="C5" s="12"/>
      <c r="D5" s="12"/>
      <c r="E5" s="12"/>
      <c r="F5" s="12"/>
      <c r="G5" s="12"/>
      <c r="H5" s="13">
        <v>1</v>
      </c>
      <c r="I5" s="13"/>
      <c r="J5" s="13">
        <v>1</v>
      </c>
      <c r="K5" s="13"/>
      <c r="L5" s="13">
        <v>1</v>
      </c>
      <c r="M5" s="13"/>
      <c r="N5" s="13"/>
      <c r="O5" s="14"/>
    </row>
    <row r="6" spans="1:38" x14ac:dyDescent="0.45">
      <c r="A6" s="2" t="s">
        <v>3</v>
      </c>
      <c r="B6" s="11"/>
      <c r="C6" s="12"/>
      <c r="D6" s="12"/>
      <c r="E6" s="12"/>
      <c r="F6" s="12"/>
      <c r="G6" s="12"/>
      <c r="H6" s="13"/>
      <c r="I6" s="13">
        <v>1</v>
      </c>
      <c r="J6" s="13"/>
      <c r="K6" s="13">
        <v>1</v>
      </c>
      <c r="L6" s="13"/>
      <c r="M6" s="13">
        <v>1</v>
      </c>
      <c r="N6" s="13"/>
      <c r="O6" s="14"/>
    </row>
    <row r="7" spans="1:38" x14ac:dyDescent="0.45">
      <c r="A7" s="3" t="s">
        <v>4</v>
      </c>
      <c r="B7" s="15">
        <v>1</v>
      </c>
      <c r="C7" s="16"/>
      <c r="D7" s="16"/>
      <c r="E7" s="16"/>
      <c r="F7" s="16"/>
      <c r="G7" s="16"/>
      <c r="H7" s="17">
        <v>1</v>
      </c>
      <c r="I7" s="17"/>
      <c r="J7" s="17"/>
      <c r="K7" s="17"/>
      <c r="L7" s="17"/>
      <c r="M7" s="17"/>
      <c r="N7" s="17">
        <v>1</v>
      </c>
      <c r="O7" s="18">
        <v>1</v>
      </c>
    </row>
    <row r="9" spans="1:38" ht="14.25" customHeight="1" x14ac:dyDescent="0.45">
      <c r="G9" s="26" t="s">
        <v>37</v>
      </c>
      <c r="H9" s="27"/>
      <c r="I9" s="26" t="s">
        <v>38</v>
      </c>
      <c r="J9" s="27"/>
      <c r="K9" s="26" t="s">
        <v>39</v>
      </c>
      <c r="L9" s="27"/>
      <c r="M9" s="26" t="s">
        <v>40</v>
      </c>
      <c r="N9" s="27"/>
      <c r="O9" s="26" t="s">
        <v>41</v>
      </c>
      <c r="P9" s="27"/>
      <c r="Q9" s="26" t="s">
        <v>42</v>
      </c>
      <c r="R9" s="27"/>
      <c r="S9" s="26" t="s">
        <v>43</v>
      </c>
      <c r="T9" s="27"/>
      <c r="U9" s="26" t="s">
        <v>44</v>
      </c>
      <c r="V9" s="27"/>
      <c r="W9" s="26" t="s">
        <v>45</v>
      </c>
      <c r="X9" s="27"/>
      <c r="Y9" s="26" t="s">
        <v>46</v>
      </c>
      <c r="Z9" s="27"/>
      <c r="AA9" s="26" t="s">
        <v>47</v>
      </c>
      <c r="AB9" s="27"/>
      <c r="AC9" s="26" t="s">
        <v>48</v>
      </c>
      <c r="AD9" s="27"/>
      <c r="AE9" s="26" t="s">
        <v>49</v>
      </c>
      <c r="AF9" s="27"/>
      <c r="AG9" s="26" t="s">
        <v>53</v>
      </c>
      <c r="AH9" s="27"/>
      <c r="AI9" s="26" t="s">
        <v>50</v>
      </c>
      <c r="AJ9" s="27"/>
      <c r="AK9" s="26" t="s">
        <v>51</v>
      </c>
      <c r="AL9" s="27"/>
    </row>
    <row r="10" spans="1:38" x14ac:dyDescent="0.45">
      <c r="A10" s="19" t="s">
        <v>21</v>
      </c>
      <c r="B10" s="25" t="s">
        <v>22</v>
      </c>
      <c r="C10" s="25" t="s">
        <v>33</v>
      </c>
      <c r="D10" s="20" t="s">
        <v>34</v>
      </c>
      <c r="E10" s="19" t="s">
        <v>32</v>
      </c>
      <c r="G10" s="28" t="s">
        <v>35</v>
      </c>
      <c r="H10" s="29" t="s">
        <v>36</v>
      </c>
      <c r="I10" s="28" t="s">
        <v>35</v>
      </c>
      <c r="J10" s="29" t="s">
        <v>36</v>
      </c>
      <c r="K10" s="28" t="s">
        <v>35</v>
      </c>
      <c r="L10" s="29" t="s">
        <v>36</v>
      </c>
      <c r="M10" s="28" t="s">
        <v>35</v>
      </c>
      <c r="N10" s="29" t="s">
        <v>36</v>
      </c>
      <c r="O10" s="28" t="s">
        <v>35</v>
      </c>
      <c r="P10" s="29" t="s">
        <v>36</v>
      </c>
      <c r="Q10" s="28" t="s">
        <v>35</v>
      </c>
      <c r="R10" s="29" t="s">
        <v>36</v>
      </c>
      <c r="S10" s="28" t="s">
        <v>35</v>
      </c>
      <c r="T10" s="29" t="s">
        <v>36</v>
      </c>
      <c r="U10" s="28" t="s">
        <v>35</v>
      </c>
      <c r="V10" s="29" t="s">
        <v>36</v>
      </c>
      <c r="W10" s="28" t="s">
        <v>35</v>
      </c>
      <c r="X10" s="29" t="s">
        <v>36</v>
      </c>
      <c r="Y10" s="28" t="s">
        <v>35</v>
      </c>
      <c r="Z10" s="29" t="s">
        <v>36</v>
      </c>
      <c r="AA10" s="28" t="s">
        <v>35</v>
      </c>
      <c r="AB10" s="29" t="s">
        <v>36</v>
      </c>
      <c r="AC10" s="28" t="s">
        <v>35</v>
      </c>
      <c r="AD10" s="29" t="s">
        <v>36</v>
      </c>
      <c r="AE10" s="28" t="s">
        <v>35</v>
      </c>
      <c r="AF10" s="29" t="s">
        <v>36</v>
      </c>
      <c r="AG10" s="28" t="s">
        <v>35</v>
      </c>
      <c r="AH10" s="29" t="s">
        <v>36</v>
      </c>
      <c r="AI10" s="28" t="s">
        <v>35</v>
      </c>
      <c r="AJ10" s="29" t="s">
        <v>36</v>
      </c>
      <c r="AK10" s="28" t="s">
        <v>35</v>
      </c>
      <c r="AL10" s="29" t="s">
        <v>36</v>
      </c>
    </row>
    <row r="11" spans="1:38" ht="42.75" x14ac:dyDescent="0.45">
      <c r="A11" s="23" t="s">
        <v>24</v>
      </c>
      <c r="B11" s="12">
        <v>1</v>
      </c>
      <c r="C11" s="12">
        <v>0</v>
      </c>
      <c r="D11" s="21">
        <v>5</v>
      </c>
      <c r="E11" s="23">
        <f>D11*B11</f>
        <v>5</v>
      </c>
      <c r="G11" s="30">
        <f>19/6</f>
        <v>3.1666666666666665</v>
      </c>
      <c r="H11" s="31">
        <f>G11*$B11</f>
        <v>3.1666666666666665</v>
      </c>
      <c r="I11" s="36">
        <f>13/4</f>
        <v>3.25</v>
      </c>
      <c r="J11" s="31">
        <f>I11*$B11</f>
        <v>3.25</v>
      </c>
      <c r="K11" s="30">
        <f>20/5</f>
        <v>4</v>
      </c>
      <c r="L11" s="31">
        <f>K11*$B11</f>
        <v>4</v>
      </c>
      <c r="M11" s="30">
        <f>12/3</f>
        <v>4</v>
      </c>
      <c r="N11" s="31">
        <f>M11*$B11</f>
        <v>4</v>
      </c>
      <c r="O11" s="30">
        <f>16/4</f>
        <v>4</v>
      </c>
      <c r="P11" s="31">
        <f>O11*$B11</f>
        <v>4</v>
      </c>
      <c r="Q11" s="30">
        <v>2</v>
      </c>
      <c r="R11" s="31">
        <f>Q11*$B11</f>
        <v>2</v>
      </c>
      <c r="S11" s="30">
        <f>8/3</f>
        <v>2.6666666666666665</v>
      </c>
      <c r="T11" s="31">
        <f>S11*$B11</f>
        <v>2.6666666666666665</v>
      </c>
      <c r="U11" s="30">
        <f>32/12</f>
        <v>2.6666666666666665</v>
      </c>
      <c r="V11" s="31">
        <f>U11*$B11</f>
        <v>2.6666666666666665</v>
      </c>
      <c r="W11" s="30">
        <f>7.5/3</f>
        <v>2.5</v>
      </c>
      <c r="X11" s="31">
        <f>W11*$B11</f>
        <v>2.5</v>
      </c>
      <c r="Y11" s="30">
        <f>47.5/11</f>
        <v>4.3181818181818183</v>
      </c>
      <c r="Z11" s="31">
        <f>Y11*$B11</f>
        <v>4.3181818181818183</v>
      </c>
      <c r="AA11" s="30">
        <v>2</v>
      </c>
      <c r="AB11" s="31">
        <f>AA11*$B11</f>
        <v>2</v>
      </c>
      <c r="AC11" s="30">
        <v>2</v>
      </c>
      <c r="AD11" s="31">
        <f>AC11*$B11</f>
        <v>2</v>
      </c>
      <c r="AE11" s="30">
        <f>7/3</f>
        <v>2.3333333333333335</v>
      </c>
      <c r="AF11" s="31">
        <f>AE11*$B11</f>
        <v>2.3333333333333335</v>
      </c>
      <c r="AG11" s="30">
        <v>5</v>
      </c>
      <c r="AH11" s="31">
        <f>AG11*$B11</f>
        <v>5</v>
      </c>
      <c r="AI11" s="30">
        <f>9/3</f>
        <v>3</v>
      </c>
      <c r="AJ11" s="31">
        <f>AI11*$B11</f>
        <v>3</v>
      </c>
      <c r="AK11" s="30">
        <f>10/3</f>
        <v>3.3333333333333335</v>
      </c>
      <c r="AL11" s="31">
        <f>AK11*$B11</f>
        <v>3.3333333333333335</v>
      </c>
    </row>
    <row r="12" spans="1:38" ht="28.5" x14ac:dyDescent="0.45">
      <c r="A12" s="21" t="s">
        <v>25</v>
      </c>
      <c r="B12" s="12">
        <v>1</v>
      </c>
      <c r="C12" s="12">
        <v>0</v>
      </c>
      <c r="D12" s="21">
        <v>5</v>
      </c>
      <c r="E12" s="23">
        <f>D12*B12</f>
        <v>5</v>
      </c>
      <c r="G12" s="32">
        <f>28/6</f>
        <v>4.666666666666667</v>
      </c>
      <c r="H12" s="33">
        <f t="shared" ref="H12:H18" si="0">G12*$B12</f>
        <v>4.666666666666667</v>
      </c>
      <c r="I12" s="37">
        <f>17.5/4</f>
        <v>4.375</v>
      </c>
      <c r="J12" s="33">
        <f t="shared" ref="J12" si="1">I12*$B12</f>
        <v>4.375</v>
      </c>
      <c r="K12" s="32">
        <f>24/5</f>
        <v>4.8</v>
      </c>
      <c r="L12" s="33">
        <f t="shared" ref="L12" si="2">K12*$B12</f>
        <v>4.8</v>
      </c>
      <c r="M12" s="32">
        <f>15/3</f>
        <v>5</v>
      </c>
      <c r="N12" s="33">
        <f t="shared" ref="N12" si="3">M12*$B12</f>
        <v>5</v>
      </c>
      <c r="O12" s="32">
        <f>19/4</f>
        <v>4.75</v>
      </c>
      <c r="P12" s="33">
        <f t="shared" ref="P12" si="4">O12*$B12</f>
        <v>4.75</v>
      </c>
      <c r="Q12" s="32">
        <v>5</v>
      </c>
      <c r="R12" s="33">
        <f t="shared" ref="R12" si="5">Q12*$B12</f>
        <v>5</v>
      </c>
      <c r="S12" s="32">
        <f>15/3</f>
        <v>5</v>
      </c>
      <c r="T12" s="33">
        <f t="shared" ref="T12" si="6">S12*$B12</f>
        <v>5</v>
      </c>
      <c r="U12" s="32">
        <f>50/12</f>
        <v>4.166666666666667</v>
      </c>
      <c r="V12" s="33">
        <f t="shared" ref="V12" si="7">U12*$B12</f>
        <v>4.166666666666667</v>
      </c>
      <c r="W12" s="32">
        <f>13.5/3</f>
        <v>4.5</v>
      </c>
      <c r="X12" s="33">
        <f t="shared" ref="X12" si="8">W12*$B12</f>
        <v>4.5</v>
      </c>
      <c r="Y12" s="32">
        <f>48/11</f>
        <v>4.3636363636363633</v>
      </c>
      <c r="Z12" s="33">
        <f t="shared" ref="Z12" si="9">Y12*$B12</f>
        <v>4.3636363636363633</v>
      </c>
      <c r="AA12" s="32">
        <v>3</v>
      </c>
      <c r="AB12" s="33">
        <f t="shared" ref="AB12" si="10">AA12*$B12</f>
        <v>3</v>
      </c>
      <c r="AC12" s="32">
        <v>3</v>
      </c>
      <c r="AD12" s="33">
        <f t="shared" ref="AD12" si="11">AC12*$B12</f>
        <v>3</v>
      </c>
      <c r="AE12" s="32">
        <f>15/3</f>
        <v>5</v>
      </c>
      <c r="AF12" s="33">
        <f t="shared" ref="AF12" si="12">AE12*$B12</f>
        <v>5</v>
      </c>
      <c r="AG12" s="32">
        <v>5</v>
      </c>
      <c r="AH12" s="33">
        <f t="shared" ref="AH12" si="13">AG12*$B12</f>
        <v>5</v>
      </c>
      <c r="AI12" s="32">
        <f>11/3</f>
        <v>3.6666666666666665</v>
      </c>
      <c r="AJ12" s="33">
        <f t="shared" ref="AJ12" si="14">AI12*$B12</f>
        <v>3.6666666666666665</v>
      </c>
      <c r="AK12" s="32">
        <f>13/3</f>
        <v>4.333333333333333</v>
      </c>
      <c r="AL12" s="33">
        <f t="shared" ref="AL12" si="15">AK12*$B12</f>
        <v>4.333333333333333</v>
      </c>
    </row>
    <row r="13" spans="1:38" ht="42.75" x14ac:dyDescent="0.45">
      <c r="A13" s="23" t="s">
        <v>26</v>
      </c>
      <c r="B13" s="12">
        <v>1</v>
      </c>
      <c r="C13" s="12">
        <v>0</v>
      </c>
      <c r="D13" s="21">
        <v>5</v>
      </c>
      <c r="E13" s="23">
        <f>D13*B13</f>
        <v>5</v>
      </c>
      <c r="G13" s="32">
        <v>4.5</v>
      </c>
      <c r="H13" s="33">
        <f t="shared" si="0"/>
        <v>4.5</v>
      </c>
      <c r="I13" s="37">
        <v>3.5</v>
      </c>
      <c r="J13" s="33">
        <f t="shared" ref="J13" si="16">I13*$B13</f>
        <v>3.5</v>
      </c>
      <c r="K13" s="32">
        <f>24/5</f>
        <v>4.8</v>
      </c>
      <c r="L13" s="33">
        <f t="shared" ref="L13" si="17">K13*$B13</f>
        <v>4.8</v>
      </c>
      <c r="M13" s="32">
        <f>14/3</f>
        <v>4.666666666666667</v>
      </c>
      <c r="N13" s="33">
        <f t="shared" ref="N13" si="18">M13*$B13</f>
        <v>4.666666666666667</v>
      </c>
      <c r="O13" s="32">
        <f>18/4</f>
        <v>4.5</v>
      </c>
      <c r="P13" s="33">
        <f t="shared" ref="P13" si="19">O13*$B13</f>
        <v>4.5</v>
      </c>
      <c r="Q13" s="32">
        <v>5</v>
      </c>
      <c r="R13" s="33">
        <f t="shared" ref="R13" si="20">Q13*$B13</f>
        <v>5</v>
      </c>
      <c r="S13" s="32">
        <f>15/3</f>
        <v>5</v>
      </c>
      <c r="T13" s="33">
        <f t="shared" ref="T13" si="21">S13*$B13</f>
        <v>5</v>
      </c>
      <c r="U13" s="32">
        <f>49.5/12</f>
        <v>4.125</v>
      </c>
      <c r="V13" s="33">
        <f t="shared" ref="V13" si="22">U13*$B13</f>
        <v>4.125</v>
      </c>
      <c r="W13" s="32">
        <f>13/3</f>
        <v>4.333333333333333</v>
      </c>
      <c r="X13" s="33">
        <f t="shared" ref="X13" si="23">W13*$B13</f>
        <v>4.333333333333333</v>
      </c>
      <c r="Y13" s="32">
        <f>46/11</f>
        <v>4.1818181818181817</v>
      </c>
      <c r="Z13" s="33">
        <f t="shared" ref="Z13" si="24">Y13*$B13</f>
        <v>4.1818181818181817</v>
      </c>
      <c r="AA13" s="32">
        <v>3</v>
      </c>
      <c r="AB13" s="33">
        <f t="shared" ref="AB13" si="25">AA13*$B13</f>
        <v>3</v>
      </c>
      <c r="AC13" s="32">
        <v>3</v>
      </c>
      <c r="AD13" s="33">
        <f t="shared" ref="AD13" si="26">AC13*$B13</f>
        <v>3</v>
      </c>
      <c r="AE13" s="32">
        <f>14/3</f>
        <v>4.666666666666667</v>
      </c>
      <c r="AF13" s="33">
        <f t="shared" ref="AF13" si="27">AE13*$B13</f>
        <v>4.666666666666667</v>
      </c>
      <c r="AG13" s="32">
        <v>5</v>
      </c>
      <c r="AH13" s="33">
        <f t="shared" ref="AH13" si="28">AG13*$B13</f>
        <v>5</v>
      </c>
      <c r="AI13" s="32">
        <f>11/3</f>
        <v>3.6666666666666665</v>
      </c>
      <c r="AJ13" s="33">
        <f t="shared" ref="AJ13" si="29">AI13*$B13</f>
        <v>3.6666666666666665</v>
      </c>
      <c r="AK13" s="32">
        <f>12/3</f>
        <v>4</v>
      </c>
      <c r="AL13" s="33">
        <f t="shared" ref="AL13" si="30">AK13*$B13</f>
        <v>4</v>
      </c>
    </row>
    <row r="14" spans="1:38" ht="28.5" x14ac:dyDescent="0.45">
      <c r="A14" s="11" t="s">
        <v>23</v>
      </c>
      <c r="B14" s="11">
        <v>1</v>
      </c>
      <c r="C14" s="12">
        <v>0</v>
      </c>
      <c r="D14" s="21">
        <v>5</v>
      </c>
      <c r="E14" s="23">
        <f>D14*B14</f>
        <v>5</v>
      </c>
      <c r="G14" s="32">
        <f>18.5/6</f>
        <v>3.0833333333333335</v>
      </c>
      <c r="H14" s="33">
        <f t="shared" si="0"/>
        <v>3.0833333333333335</v>
      </c>
      <c r="I14" s="37">
        <f>14.5/4</f>
        <v>3.625</v>
      </c>
      <c r="J14" s="33">
        <f t="shared" ref="J14" si="31">I14*$B14</f>
        <v>3.625</v>
      </c>
      <c r="K14" s="32">
        <f>17/5</f>
        <v>3.4</v>
      </c>
      <c r="L14" s="33">
        <f t="shared" ref="L14" si="32">K14*$B14</f>
        <v>3.4</v>
      </c>
      <c r="M14" s="32">
        <f>11/3</f>
        <v>3.6666666666666665</v>
      </c>
      <c r="N14" s="33">
        <f t="shared" ref="N14" si="33">M14*$B14</f>
        <v>3.6666666666666665</v>
      </c>
      <c r="O14" s="32">
        <f>13/4</f>
        <v>3.25</v>
      </c>
      <c r="P14" s="33">
        <f t="shared" ref="P14" si="34">O14*$B14</f>
        <v>3.25</v>
      </c>
      <c r="Q14" s="32">
        <v>2</v>
      </c>
      <c r="R14" s="33">
        <f t="shared" ref="R14" si="35">Q14*$B14</f>
        <v>2</v>
      </c>
      <c r="S14" s="32">
        <f>11/3</f>
        <v>3.6666666666666665</v>
      </c>
      <c r="T14" s="33">
        <f t="shared" ref="T14" si="36">S14*$B14</f>
        <v>3.6666666666666665</v>
      </c>
      <c r="U14" s="32">
        <f>40.5/12</f>
        <v>3.375</v>
      </c>
      <c r="V14" s="33">
        <f t="shared" ref="V14" si="37">U14*$B14</f>
        <v>3.375</v>
      </c>
      <c r="W14" s="32">
        <f>7.5/3</f>
        <v>2.5</v>
      </c>
      <c r="X14" s="33">
        <f t="shared" ref="X14" si="38">W14*$B14</f>
        <v>2.5</v>
      </c>
      <c r="Y14" s="32">
        <f>43/11</f>
        <v>3.9090909090909092</v>
      </c>
      <c r="Z14" s="33">
        <f t="shared" ref="Z14" si="39">Y14*$B14</f>
        <v>3.9090909090909092</v>
      </c>
      <c r="AA14" s="32">
        <v>1</v>
      </c>
      <c r="AB14" s="33">
        <f t="shared" ref="AB14" si="40">AA14*$B14</f>
        <v>1</v>
      </c>
      <c r="AC14" s="32">
        <v>1</v>
      </c>
      <c r="AD14" s="33">
        <f t="shared" ref="AD14" si="41">AC14*$B14</f>
        <v>1</v>
      </c>
      <c r="AE14" s="32">
        <f>9/3</f>
        <v>3</v>
      </c>
      <c r="AF14" s="33">
        <f t="shared" ref="AF14" si="42">AE14*$B14</f>
        <v>3</v>
      </c>
      <c r="AG14" s="32">
        <v>4</v>
      </c>
      <c r="AH14" s="33">
        <f t="shared" ref="AH14" si="43">AG14*$B14</f>
        <v>4</v>
      </c>
      <c r="AI14" s="32">
        <f>8/3</f>
        <v>2.6666666666666665</v>
      </c>
      <c r="AJ14" s="33">
        <f t="shared" ref="AJ14" si="44">AI14*$B14</f>
        <v>2.6666666666666665</v>
      </c>
      <c r="AK14" s="32">
        <f>9/3</f>
        <v>3</v>
      </c>
      <c r="AL14" s="33">
        <f t="shared" ref="AL14" si="45">AK14*$B14</f>
        <v>3</v>
      </c>
    </row>
    <row r="15" spans="1:38" ht="57" x14ac:dyDescent="0.45">
      <c r="A15" s="11" t="s">
        <v>52</v>
      </c>
      <c r="B15" s="11">
        <v>1</v>
      </c>
      <c r="C15" s="12">
        <v>0</v>
      </c>
      <c r="D15" s="21">
        <v>5</v>
      </c>
      <c r="E15" s="23">
        <f>D15*B15</f>
        <v>5</v>
      </c>
      <c r="G15" s="32">
        <f>6/6*5</f>
        <v>5</v>
      </c>
      <c r="H15" s="33">
        <f t="shared" si="0"/>
        <v>5</v>
      </c>
      <c r="I15" s="37">
        <f>4/4*5</f>
        <v>5</v>
      </c>
      <c r="J15" s="33">
        <f t="shared" ref="J15" si="46">I15*$B15</f>
        <v>5</v>
      </c>
      <c r="K15" s="32">
        <f>5/5*5</f>
        <v>5</v>
      </c>
      <c r="L15" s="33">
        <f t="shared" ref="L15" si="47">K15*$B15</f>
        <v>5</v>
      </c>
      <c r="M15" s="32">
        <f>3/3*5</f>
        <v>5</v>
      </c>
      <c r="N15" s="33">
        <f t="shared" ref="N15" si="48">M15*$B15</f>
        <v>5</v>
      </c>
      <c r="O15" s="32">
        <f>3/4*5</f>
        <v>3.75</v>
      </c>
      <c r="P15" s="33">
        <f t="shared" ref="P15" si="49">O15*$B15</f>
        <v>3.75</v>
      </c>
      <c r="Q15" s="32">
        <f>1/1*5</f>
        <v>5</v>
      </c>
      <c r="R15" s="33">
        <f t="shared" ref="R15" si="50">Q15*$B15</f>
        <v>5</v>
      </c>
      <c r="S15" s="32">
        <f>3/3*5</f>
        <v>5</v>
      </c>
      <c r="T15" s="33">
        <f t="shared" ref="T15" si="51">S15*$B15</f>
        <v>5</v>
      </c>
      <c r="U15" s="32">
        <f>11/12*5</f>
        <v>4.583333333333333</v>
      </c>
      <c r="V15" s="33">
        <f t="shared" ref="V15" si="52">U15*$B15</f>
        <v>4.583333333333333</v>
      </c>
      <c r="W15" s="32">
        <f>3/3*5</f>
        <v>5</v>
      </c>
      <c r="X15" s="33">
        <f t="shared" ref="X15" si="53">W15*$B15</f>
        <v>5</v>
      </c>
      <c r="Y15" s="32">
        <f>11/11*5</f>
        <v>5</v>
      </c>
      <c r="Z15" s="33">
        <f t="shared" ref="Z15" si="54">Y15*$B15</f>
        <v>5</v>
      </c>
      <c r="AA15" s="32">
        <f>1/1*5</f>
        <v>5</v>
      </c>
      <c r="AB15" s="33">
        <f t="shared" ref="AB15" si="55">AA15*$B15</f>
        <v>5</v>
      </c>
      <c r="AC15" s="32">
        <f>1/1*5</f>
        <v>5</v>
      </c>
      <c r="AD15" s="33">
        <f t="shared" ref="AD15" si="56">AC15*$B15</f>
        <v>5</v>
      </c>
      <c r="AE15" s="32">
        <f>3/3*5</f>
        <v>5</v>
      </c>
      <c r="AF15" s="33">
        <f t="shared" ref="AF15" si="57">AE15*$B15</f>
        <v>5</v>
      </c>
      <c r="AG15" s="32">
        <f>1/1*5</f>
        <v>5</v>
      </c>
      <c r="AH15" s="33">
        <f t="shared" ref="AH15" si="58">AG15*$B15</f>
        <v>5</v>
      </c>
      <c r="AI15" s="32">
        <f>3/3*5</f>
        <v>5</v>
      </c>
      <c r="AJ15" s="33">
        <f t="shared" ref="AJ15" si="59">AI15*$B15</f>
        <v>5</v>
      </c>
      <c r="AK15" s="32">
        <f>3/3*5</f>
        <v>5</v>
      </c>
      <c r="AL15" s="33">
        <f t="shared" ref="AL15" si="60">AK15*$B15</f>
        <v>5</v>
      </c>
    </row>
    <row r="16" spans="1:38" ht="42.75" x14ac:dyDescent="0.45">
      <c r="A16" s="11" t="s">
        <v>27</v>
      </c>
      <c r="B16" s="11">
        <v>1</v>
      </c>
      <c r="C16" s="12">
        <v>0</v>
      </c>
      <c r="D16" s="21">
        <v>5</v>
      </c>
      <c r="E16" s="23">
        <f>D16*B16</f>
        <v>5</v>
      </c>
      <c r="G16" s="32">
        <v>5</v>
      </c>
      <c r="H16" s="33">
        <f t="shared" si="0"/>
        <v>5</v>
      </c>
      <c r="I16" s="37">
        <v>5</v>
      </c>
      <c r="J16" s="33">
        <f t="shared" ref="J16:J17" si="61">I16*$B16</f>
        <v>5</v>
      </c>
      <c r="K16" s="32">
        <v>5</v>
      </c>
      <c r="L16" s="33">
        <f t="shared" ref="L16" si="62">K16*$B16</f>
        <v>5</v>
      </c>
      <c r="M16" s="32">
        <v>4.5</v>
      </c>
      <c r="N16" s="33">
        <f t="shared" ref="N16" si="63">M16*$B16</f>
        <v>4.5</v>
      </c>
      <c r="O16" s="32">
        <v>4.5</v>
      </c>
      <c r="P16" s="33">
        <f t="shared" ref="P16" si="64">O16*$B16</f>
        <v>4.5</v>
      </c>
      <c r="Q16" s="32">
        <v>4</v>
      </c>
      <c r="R16" s="33">
        <f t="shared" ref="R16" si="65">Q16*$B16</f>
        <v>4</v>
      </c>
      <c r="S16" s="32">
        <v>4</v>
      </c>
      <c r="T16" s="33">
        <f t="shared" ref="T16" si="66">S16*$B16</f>
        <v>4</v>
      </c>
      <c r="U16" s="32">
        <v>4.5</v>
      </c>
      <c r="V16" s="33">
        <f t="shared" ref="V16" si="67">U16*$B16</f>
        <v>4.5</v>
      </c>
      <c r="W16" s="32">
        <v>4.5</v>
      </c>
      <c r="X16" s="33">
        <f t="shared" ref="X16" si="68">W16*$B16</f>
        <v>4.5</v>
      </c>
      <c r="Y16" s="32">
        <v>4.5</v>
      </c>
      <c r="Z16" s="33">
        <f t="shared" ref="Z16" si="69">Y16*$B16</f>
        <v>4.5</v>
      </c>
      <c r="AA16" s="32">
        <v>3</v>
      </c>
      <c r="AB16" s="33">
        <f t="shared" ref="AB16" si="70">AA16*$B16</f>
        <v>3</v>
      </c>
      <c r="AC16" s="32">
        <v>3</v>
      </c>
      <c r="AD16" s="33">
        <f t="shared" ref="AD16" si="71">AC16*$B16</f>
        <v>3</v>
      </c>
      <c r="AE16" s="32">
        <v>5</v>
      </c>
      <c r="AF16" s="33">
        <f t="shared" ref="AF16" si="72">AE16*$B16</f>
        <v>5</v>
      </c>
      <c r="AG16" s="32">
        <v>5</v>
      </c>
      <c r="AH16" s="33">
        <f t="shared" ref="AH16" si="73">AG16*$B16</f>
        <v>5</v>
      </c>
      <c r="AI16" s="32">
        <v>2</v>
      </c>
      <c r="AJ16" s="33">
        <f t="shared" ref="AJ16" si="74">AI16*$B16</f>
        <v>2</v>
      </c>
      <c r="AK16" s="32">
        <v>4.5</v>
      </c>
      <c r="AL16" s="33">
        <f t="shared" ref="AL16" si="75">AK16*$B16</f>
        <v>4.5</v>
      </c>
    </row>
    <row r="17" spans="1:38" ht="28.5" x14ac:dyDescent="0.45">
      <c r="A17" s="1" t="s">
        <v>59</v>
      </c>
      <c r="B17" s="11">
        <v>1</v>
      </c>
      <c r="C17" s="12">
        <v>0</v>
      </c>
      <c r="D17" s="21">
        <v>5</v>
      </c>
      <c r="E17" s="23">
        <f>D17*B17</f>
        <v>5</v>
      </c>
      <c r="G17" s="32">
        <f>-(G$26-$AE$26)/($AE$26-$G$26)*5</f>
        <v>5</v>
      </c>
      <c r="H17" s="33">
        <f t="shared" si="0"/>
        <v>5</v>
      </c>
      <c r="I17" s="32">
        <f>-(I$26-$AE$26)/($AE$26-$G$26)*5</f>
        <v>5</v>
      </c>
      <c r="J17" s="33">
        <f>I17*$B17</f>
        <v>5</v>
      </c>
      <c r="K17" s="32">
        <f>-(K$26-$AE$26)/($AE$26-$G$26)*5</f>
        <v>4.6813186813186816</v>
      </c>
      <c r="L17" s="33">
        <f>K17*$B17</f>
        <v>4.6813186813186816</v>
      </c>
      <c r="M17" s="32">
        <f>-(M$26-$AE$26)/($AE$26-$G$26)*5</f>
        <v>3.63956043956044</v>
      </c>
      <c r="N17" s="33">
        <f>M17*$B17</f>
        <v>3.63956043956044</v>
      </c>
      <c r="O17" s="32">
        <f>-(O$26-$AE$26)/($AE$26-$G$26)*5</f>
        <v>3.441758241758242</v>
      </c>
      <c r="P17" s="33">
        <f>O17*$B17</f>
        <v>3.441758241758242</v>
      </c>
      <c r="Q17" s="32">
        <f>-(Q$26-$AE$26)/($AE$26-$G$26)*5</f>
        <v>4.5494505494505502</v>
      </c>
      <c r="R17" s="33">
        <f>Q17*$B17</f>
        <v>4.5494505494505502</v>
      </c>
      <c r="S17" s="32">
        <f>-(S$26-$AE$26)/($AE$26-$G$26)*5</f>
        <v>4.3648351648351653</v>
      </c>
      <c r="T17" s="33">
        <f>S17*$B17</f>
        <v>4.3648351648351653</v>
      </c>
      <c r="U17" s="32">
        <f>-(U$26-$AE$26)/($AE$26-$G$26)*5</f>
        <v>3.8241758241758244</v>
      </c>
      <c r="V17" s="33">
        <f>U17*$B17</f>
        <v>3.8241758241758244</v>
      </c>
      <c r="W17" s="32">
        <f>-(W$26-$AE$26)/($AE$26-$G$26)*5</f>
        <v>3.8241758241758244</v>
      </c>
      <c r="X17" s="33">
        <f>W17*$B17</f>
        <v>3.8241758241758244</v>
      </c>
      <c r="Y17" s="32">
        <f>-(Y$26-$AE$26)/($AE$26-$G$26)*5</f>
        <v>4.8395604395604401</v>
      </c>
      <c r="Z17" s="33">
        <f>Y17*$B17</f>
        <v>4.8395604395604401</v>
      </c>
      <c r="AA17" s="32">
        <f>-(AA$26-$AE$26)/($AE$26-$G$26)*5</f>
        <v>1.0681318681318683</v>
      </c>
      <c r="AB17" s="33">
        <f>AA17*$B17</f>
        <v>1.0681318681318683</v>
      </c>
      <c r="AC17" s="32">
        <f>-(AC$26-$AE$26)/($AE$26-$G$26)*5</f>
        <v>1.4637362637362641</v>
      </c>
      <c r="AD17" s="33">
        <f>AC17*$B17</f>
        <v>1.4637362637362641</v>
      </c>
      <c r="AE17" s="32">
        <f>-(AE$26-$AE$26)/($AE$26-$G$26)*5</f>
        <v>0</v>
      </c>
      <c r="AF17" s="33">
        <f>AE17*$B17</f>
        <v>0</v>
      </c>
      <c r="AG17" s="32">
        <f>-(AG$26-$AE$26)/($AE$26-$G$26)*5</f>
        <v>1.3186813186813187</v>
      </c>
      <c r="AH17" s="33">
        <f>AG17*$B17</f>
        <v>1.3186813186813187</v>
      </c>
      <c r="AI17" s="32">
        <f>-(AI$26-$AE$26)/($AE$26-$G$26)*5</f>
        <v>3.151648351648352</v>
      </c>
      <c r="AJ17" s="33">
        <f>AI17*$B17</f>
        <v>3.151648351648352</v>
      </c>
      <c r="AK17" s="32">
        <f>-(AK$26-$AE$26)/($AE$26-$G$26)*5</f>
        <v>3.8901098901098901</v>
      </c>
      <c r="AL17" s="33">
        <f>AK17*$B17</f>
        <v>3.8901098901098901</v>
      </c>
    </row>
    <row r="18" spans="1:38" ht="28.5" x14ac:dyDescent="0.45">
      <c r="A18" s="11" t="s">
        <v>28</v>
      </c>
      <c r="B18" s="11">
        <v>1</v>
      </c>
      <c r="C18" s="12">
        <v>0</v>
      </c>
      <c r="D18" s="21">
        <v>5</v>
      </c>
      <c r="E18" s="23">
        <f>D18*B18</f>
        <v>5</v>
      </c>
      <c r="G18" s="32">
        <f>6/20*5</f>
        <v>1.5</v>
      </c>
      <c r="H18" s="33">
        <f t="shared" si="0"/>
        <v>1.5</v>
      </c>
      <c r="I18" s="37">
        <f>4/20*5</f>
        <v>1</v>
      </c>
      <c r="J18" s="33">
        <f t="shared" ref="J18" si="76">I18*$B18</f>
        <v>1</v>
      </c>
      <c r="K18" s="32">
        <f>5/20*5</f>
        <v>1.25</v>
      </c>
      <c r="L18" s="33">
        <f t="shared" ref="L18" si="77">K18*$B18</f>
        <v>1.25</v>
      </c>
      <c r="M18" s="32">
        <f>3/20*5</f>
        <v>0.75</v>
      </c>
      <c r="N18" s="33">
        <f t="shared" ref="N18" si="78">M18*$B18</f>
        <v>0.75</v>
      </c>
      <c r="O18" s="32">
        <f>4/20*5</f>
        <v>1</v>
      </c>
      <c r="P18" s="33">
        <f t="shared" ref="P18:P19" si="79">O18*$B18</f>
        <v>1</v>
      </c>
      <c r="Q18" s="32">
        <f>1/20*5</f>
        <v>0.25</v>
      </c>
      <c r="R18" s="33">
        <f t="shared" ref="R18" si="80">Q18*$B18</f>
        <v>0.25</v>
      </c>
      <c r="S18" s="32">
        <f>3/20*5</f>
        <v>0.75</v>
      </c>
      <c r="T18" s="33">
        <f t="shared" ref="T18" si="81">S18*$B18</f>
        <v>0.75</v>
      </c>
      <c r="U18" s="32">
        <f>12/20*5</f>
        <v>3</v>
      </c>
      <c r="V18" s="33">
        <f t="shared" ref="V18" si="82">U18*$B18</f>
        <v>3</v>
      </c>
      <c r="W18" s="32">
        <f>3/20*5</f>
        <v>0.75</v>
      </c>
      <c r="X18" s="33">
        <f t="shared" ref="X18" si="83">W18*$B18</f>
        <v>0.75</v>
      </c>
      <c r="Y18" s="32">
        <f>11/20*5</f>
        <v>2.75</v>
      </c>
      <c r="Z18" s="33">
        <f t="shared" ref="Z18" si="84">Y18*$B18</f>
        <v>2.75</v>
      </c>
      <c r="AA18" s="32">
        <f>1/20*5</f>
        <v>0.25</v>
      </c>
      <c r="AB18" s="33">
        <f t="shared" ref="AB18" si="85">AA18*$B18</f>
        <v>0.25</v>
      </c>
      <c r="AC18" s="32">
        <f>1/20*5</f>
        <v>0.25</v>
      </c>
      <c r="AD18" s="33">
        <f t="shared" ref="AD18" si="86">AC18*$B18</f>
        <v>0.25</v>
      </c>
      <c r="AE18" s="32">
        <f>3/20*5</f>
        <v>0.75</v>
      </c>
      <c r="AF18" s="33">
        <f t="shared" ref="AF18" si="87">AE18*$B18</f>
        <v>0.75</v>
      </c>
      <c r="AG18" s="32">
        <f>1/20*5</f>
        <v>0.25</v>
      </c>
      <c r="AH18" s="33">
        <f t="shared" ref="AH18" si="88">AG18*$B18</f>
        <v>0.25</v>
      </c>
      <c r="AI18" s="32">
        <f>3/20*5</f>
        <v>0.75</v>
      </c>
      <c r="AJ18" s="33">
        <f t="shared" ref="AJ18" si="89">AI18*$B18</f>
        <v>0.75</v>
      </c>
      <c r="AK18" s="32">
        <f>3/20*5</f>
        <v>0.75</v>
      </c>
      <c r="AL18" s="33">
        <f t="shared" ref="AL18" si="90">AK18*$B18</f>
        <v>0.75</v>
      </c>
    </row>
    <row r="19" spans="1:38" x14ac:dyDescent="0.45">
      <c r="A19" s="11" t="s">
        <v>29</v>
      </c>
      <c r="B19" s="11">
        <v>1</v>
      </c>
      <c r="C19" s="12">
        <v>0</v>
      </c>
      <c r="D19" s="21">
        <v>5</v>
      </c>
      <c r="E19" s="23">
        <f>D19*B19</f>
        <v>5</v>
      </c>
      <c r="G19" s="32"/>
      <c r="H19" s="33">
        <f t="shared" ref="H19:J19" si="91">G19*$B19</f>
        <v>0</v>
      </c>
      <c r="I19" s="37"/>
      <c r="J19" s="33">
        <f t="shared" si="91"/>
        <v>0</v>
      </c>
      <c r="K19" s="32"/>
      <c r="L19" s="33">
        <f t="shared" ref="L19" si="92">K19*$B19</f>
        <v>0</v>
      </c>
      <c r="M19" s="32"/>
      <c r="N19" s="33">
        <f t="shared" ref="N19" si="93">M19*$B19</f>
        <v>0</v>
      </c>
      <c r="P19" s="33">
        <f t="shared" si="79"/>
        <v>0</v>
      </c>
      <c r="Q19" s="32"/>
      <c r="R19" s="33">
        <f t="shared" ref="R19" si="94">Q19*$B19</f>
        <v>0</v>
      </c>
      <c r="S19" s="32"/>
      <c r="T19" s="33">
        <f t="shared" ref="T19" si="95">S19*$B19</f>
        <v>0</v>
      </c>
      <c r="U19" s="32"/>
      <c r="V19" s="33">
        <f t="shared" ref="V19" si="96">U19*$B19</f>
        <v>0</v>
      </c>
      <c r="W19" s="32"/>
      <c r="X19" s="33">
        <f t="shared" ref="X19" si="97">W19*$B19</f>
        <v>0</v>
      </c>
      <c r="Y19" s="32"/>
      <c r="Z19" s="33">
        <f t="shared" ref="Z19" si="98">Y19*$B19</f>
        <v>0</v>
      </c>
      <c r="AA19" s="32"/>
      <c r="AB19" s="33">
        <f t="shared" ref="AB19" si="99">AA19*$B19</f>
        <v>0</v>
      </c>
      <c r="AC19" s="32"/>
      <c r="AD19" s="33">
        <f t="shared" ref="AD19" si="100">AC19*$B19</f>
        <v>0</v>
      </c>
      <c r="AE19" s="32"/>
      <c r="AF19" s="33">
        <f t="shared" ref="AF19" si="101">AE19*$B19</f>
        <v>0</v>
      </c>
      <c r="AG19" s="32"/>
      <c r="AH19" s="33">
        <f t="shared" ref="AH19" si="102">AG19*$B19</f>
        <v>0</v>
      </c>
      <c r="AI19" s="32"/>
      <c r="AJ19" s="33">
        <f t="shared" ref="AJ19" si="103">AI19*$B19</f>
        <v>0</v>
      </c>
      <c r="AK19" s="32"/>
      <c r="AL19" s="33">
        <f t="shared" ref="AL19" si="104">AK19*$B19</f>
        <v>0</v>
      </c>
    </row>
    <row r="20" spans="1:38" x14ac:dyDescent="0.45">
      <c r="A20" s="11" t="s">
        <v>30</v>
      </c>
      <c r="B20" s="11">
        <v>1</v>
      </c>
      <c r="C20" s="12">
        <v>0</v>
      </c>
      <c r="D20" s="21">
        <v>5</v>
      </c>
      <c r="E20" s="23">
        <f>D20*B20</f>
        <v>5</v>
      </c>
      <c r="G20" s="32"/>
      <c r="H20" s="33">
        <f t="shared" ref="H20:J20" si="105">G20*$B20</f>
        <v>0</v>
      </c>
      <c r="I20" s="37"/>
      <c r="J20" s="33">
        <f t="shared" si="105"/>
        <v>0</v>
      </c>
      <c r="K20" s="32"/>
      <c r="L20" s="33">
        <f t="shared" ref="L20" si="106">K20*$B20</f>
        <v>0</v>
      </c>
      <c r="M20" s="32"/>
      <c r="N20" s="33">
        <f t="shared" ref="N20" si="107">M20*$B20</f>
        <v>0</v>
      </c>
      <c r="O20" s="32"/>
      <c r="P20" s="33">
        <f t="shared" ref="P20" si="108">O20*$B20</f>
        <v>0</v>
      </c>
      <c r="Q20" s="32"/>
      <c r="R20" s="33">
        <f t="shared" ref="R20" si="109">Q20*$B20</f>
        <v>0</v>
      </c>
      <c r="S20" s="32"/>
      <c r="T20" s="33">
        <f t="shared" ref="T20" si="110">S20*$B20</f>
        <v>0</v>
      </c>
      <c r="U20" s="32"/>
      <c r="V20" s="33">
        <f t="shared" ref="V20" si="111">U20*$B20</f>
        <v>0</v>
      </c>
      <c r="W20" s="32"/>
      <c r="X20" s="33">
        <f t="shared" ref="X20" si="112">W20*$B20</f>
        <v>0</v>
      </c>
      <c r="Y20" s="32"/>
      <c r="Z20" s="33">
        <f t="shared" ref="Z20" si="113">Y20*$B20</f>
        <v>0</v>
      </c>
      <c r="AA20" s="32"/>
      <c r="AB20" s="33">
        <f t="shared" ref="AB20" si="114">AA20*$B20</f>
        <v>0</v>
      </c>
      <c r="AC20" s="32"/>
      <c r="AD20" s="33">
        <f t="shared" ref="AD20" si="115">AC20*$B20</f>
        <v>0</v>
      </c>
      <c r="AE20" s="32"/>
      <c r="AF20" s="33">
        <f t="shared" ref="AF20" si="116">AE20*$B20</f>
        <v>0</v>
      </c>
      <c r="AG20" s="32"/>
      <c r="AH20" s="33">
        <f t="shared" ref="AH20" si="117">AG20*$B20</f>
        <v>0</v>
      </c>
      <c r="AI20" s="32"/>
      <c r="AJ20" s="33">
        <f t="shared" ref="AJ20" si="118">AI20*$B20</f>
        <v>0</v>
      </c>
      <c r="AK20" s="32"/>
      <c r="AL20" s="33">
        <f t="shared" ref="AL20" si="119">AK20*$B20</f>
        <v>0</v>
      </c>
    </row>
    <row r="21" spans="1:38" x14ac:dyDescent="0.45">
      <c r="A21" s="15" t="s">
        <v>31</v>
      </c>
      <c r="B21" s="15">
        <v>1</v>
      </c>
      <c r="C21" s="16">
        <v>0</v>
      </c>
      <c r="D21" s="22">
        <v>5</v>
      </c>
      <c r="E21" s="24">
        <f>D21*B21</f>
        <v>5</v>
      </c>
      <c r="G21" s="34"/>
      <c r="H21" s="35">
        <f t="shared" ref="H21:J21" si="120">G21*$B21</f>
        <v>0</v>
      </c>
      <c r="I21" s="38"/>
      <c r="J21" s="35">
        <f t="shared" si="120"/>
        <v>0</v>
      </c>
      <c r="K21" s="34"/>
      <c r="L21" s="35">
        <f t="shared" ref="L21" si="121">K21*$B21</f>
        <v>0</v>
      </c>
      <c r="M21" s="34"/>
      <c r="N21" s="35">
        <f t="shared" ref="N21" si="122">M21*$B21</f>
        <v>0</v>
      </c>
      <c r="O21" s="34"/>
      <c r="P21" s="35">
        <f t="shared" ref="P21" si="123">O21*$B21</f>
        <v>0</v>
      </c>
      <c r="Q21" s="34"/>
      <c r="R21" s="35">
        <f t="shared" ref="R21" si="124">Q21*$B21</f>
        <v>0</v>
      </c>
      <c r="S21" s="34"/>
      <c r="T21" s="35">
        <f t="shared" ref="T21" si="125">S21*$B21</f>
        <v>0</v>
      </c>
      <c r="U21" s="34"/>
      <c r="V21" s="35">
        <f t="shared" ref="V21" si="126">U21*$B21</f>
        <v>0</v>
      </c>
      <c r="W21" s="34"/>
      <c r="X21" s="35">
        <f t="shared" ref="X21" si="127">W21*$B21</f>
        <v>0</v>
      </c>
      <c r="Y21" s="34"/>
      <c r="Z21" s="35">
        <f t="shared" ref="Z21" si="128">Y21*$B21</f>
        <v>0</v>
      </c>
      <c r="AA21" s="34"/>
      <c r="AB21" s="35">
        <f t="shared" ref="AB21" si="129">AA21*$B21</f>
        <v>0</v>
      </c>
      <c r="AC21" s="34"/>
      <c r="AD21" s="35">
        <f t="shared" ref="AD21" si="130">AC21*$B21</f>
        <v>0</v>
      </c>
      <c r="AE21" s="34"/>
      <c r="AF21" s="35">
        <f t="shared" ref="AF21" si="131">AE21*$B21</f>
        <v>0</v>
      </c>
      <c r="AG21" s="34"/>
      <c r="AH21" s="35">
        <f t="shared" ref="AH21" si="132">AG21*$B21</f>
        <v>0</v>
      </c>
      <c r="AI21" s="34"/>
      <c r="AJ21" s="35">
        <f t="shared" ref="AJ21" si="133">AI21*$B21</f>
        <v>0</v>
      </c>
      <c r="AK21" s="34"/>
      <c r="AL21" s="35">
        <f t="shared" ref="AL21" si="134">AK21*$B21</f>
        <v>0</v>
      </c>
    </row>
    <row r="22" spans="1:38" x14ac:dyDescent="0.45">
      <c r="E22" s="1">
        <f>SUM(E11:E21)</f>
        <v>55</v>
      </c>
      <c r="H22" s="39">
        <f>SUM(H11:H21)</f>
        <v>31.916666666666668</v>
      </c>
      <c r="J22" s="39">
        <f>SUM(J11:J21)</f>
        <v>30.75</v>
      </c>
      <c r="L22" s="39">
        <f>SUM(L11:L21)</f>
        <v>32.931318681318686</v>
      </c>
      <c r="N22" s="39">
        <f>SUM(N11:N21)</f>
        <v>31.222893772893777</v>
      </c>
      <c r="P22" s="39">
        <f>SUM(P11:P21)</f>
        <v>29.191758241758244</v>
      </c>
      <c r="R22" s="39">
        <f>SUM(R11:R21)</f>
        <v>27.799450549450551</v>
      </c>
      <c r="T22" s="39">
        <f>SUM(T11:T21)</f>
        <v>30.448168498168499</v>
      </c>
      <c r="V22" s="39">
        <f>SUM(V11:V21)</f>
        <v>30.240842490842493</v>
      </c>
      <c r="X22" s="39">
        <f>SUM(X11:X21)</f>
        <v>27.907509157509157</v>
      </c>
      <c r="Z22" s="39">
        <f>SUM(Z11:Z21)</f>
        <v>33.86228771228771</v>
      </c>
      <c r="AB22" s="39">
        <f>SUM(AB11:AB21)</f>
        <v>18.318131868131868</v>
      </c>
      <c r="AD22" s="39">
        <f>SUM(AD11:AD21)</f>
        <v>18.713736263736266</v>
      </c>
      <c r="AF22" s="39">
        <f>SUM(AF11:AF21)</f>
        <v>25.75</v>
      </c>
      <c r="AH22" s="39">
        <f>SUM(AH11:AH21)</f>
        <v>30.568681318681318</v>
      </c>
      <c r="AJ22" s="39">
        <f>SUM(AJ11:AJ21)</f>
        <v>23.901648351648351</v>
      </c>
      <c r="AL22" s="39">
        <f>SUM(AL11:AL21)</f>
        <v>28.806776556776555</v>
      </c>
    </row>
    <row r="26" spans="1:38" ht="28.5" x14ac:dyDescent="0.45">
      <c r="A26" s="40" t="s">
        <v>58</v>
      </c>
      <c r="B26" s="11">
        <v>-0.1</v>
      </c>
      <c r="C26" s="12">
        <v>0</v>
      </c>
      <c r="D26" s="21">
        <v>5</v>
      </c>
      <c r="E26" s="23">
        <f>D26*B26</f>
        <v>-0.5</v>
      </c>
      <c r="G26" s="32">
        <f>(15+25+9+8+11+11)/6</f>
        <v>13.166666666666666</v>
      </c>
      <c r="H26" s="33">
        <f>G26*$B26</f>
        <v>-1.3166666666666667</v>
      </c>
      <c r="I26" s="32">
        <f>(15+25+9+8+11+11)/6</f>
        <v>13.166666666666666</v>
      </c>
      <c r="J26" s="33">
        <f>I26*$B26</f>
        <v>-1.3166666666666667</v>
      </c>
      <c r="K26" s="32">
        <f>(40+15+11+14+10)/5</f>
        <v>18</v>
      </c>
      <c r="L26" s="33">
        <f>K26*$B26</f>
        <v>-1.8</v>
      </c>
      <c r="M26" s="32">
        <f>(37+43+27+36+26)/5</f>
        <v>33.799999999999997</v>
      </c>
      <c r="N26" s="33">
        <f>M26*$B26</f>
        <v>-3.38</v>
      </c>
      <c r="O26" s="32">
        <f>(33+57+34+33+27)/5</f>
        <v>36.799999999999997</v>
      </c>
      <c r="P26" s="33">
        <f>O26*$B26</f>
        <v>-3.6799999999999997</v>
      </c>
      <c r="Q26" s="32">
        <f>(28+21+15+18+18)/5</f>
        <v>20</v>
      </c>
      <c r="R26" s="33">
        <f>Q26*$B26</f>
        <v>-2</v>
      </c>
      <c r="S26" s="32">
        <f>(20+19+28+25+22)/5</f>
        <v>22.8</v>
      </c>
      <c r="T26" s="33">
        <f>S26*$B26</f>
        <v>-2.2800000000000002</v>
      </c>
      <c r="U26" s="32">
        <f>(36+52+27+26+22+23)/6</f>
        <v>31</v>
      </c>
      <c r="V26" s="33">
        <f>U26*$B26</f>
        <v>-3.1</v>
      </c>
      <c r="W26" s="32">
        <f>(36+52+27+26+22+23)/6</f>
        <v>31</v>
      </c>
      <c r="X26" s="33">
        <f>W26*$B26</f>
        <v>-3.1</v>
      </c>
      <c r="Y26" s="32">
        <f>(23+18+15+12+10)/5</f>
        <v>15.6</v>
      </c>
      <c r="Z26" s="33">
        <f>Y26*$B26</f>
        <v>-1.56</v>
      </c>
      <c r="AA26" s="32">
        <f>(105+42+74+80+63)/5</f>
        <v>72.8</v>
      </c>
      <c r="AB26" s="33">
        <f>AA26*$B26</f>
        <v>-7.28</v>
      </c>
      <c r="AC26" s="32">
        <f>(68+66+62+58+80)/5</f>
        <v>66.8</v>
      </c>
      <c r="AD26" s="33">
        <f>AC26*$B26</f>
        <v>-6.68</v>
      </c>
      <c r="AE26" s="32">
        <f>(113+116+50+93+73)/5</f>
        <v>89</v>
      </c>
      <c r="AF26" s="33">
        <f>AE26*$B26</f>
        <v>-8.9</v>
      </c>
      <c r="AG26" s="32">
        <f>(110+72+45+56+62)/5</f>
        <v>69</v>
      </c>
      <c r="AH26" s="33">
        <f>AG26*$B26</f>
        <v>-6.9</v>
      </c>
      <c r="AI26" s="32">
        <f>(65+36+34+33+38)/5</f>
        <v>41.2</v>
      </c>
      <c r="AJ26" s="33">
        <f>AI26*$B26</f>
        <v>-4.12</v>
      </c>
      <c r="AK26" s="32">
        <f>(30+27+19+37+37)/5</f>
        <v>30</v>
      </c>
      <c r="AL26" s="33">
        <f>AK26*$B26</f>
        <v>-3</v>
      </c>
    </row>
    <row r="27" spans="1:38" ht="28.5" x14ac:dyDescent="0.45">
      <c r="A27" s="1" t="s">
        <v>54</v>
      </c>
      <c r="B27" s="1" t="s">
        <v>55</v>
      </c>
      <c r="C27" s="1" t="s">
        <v>56</v>
      </c>
    </row>
    <row r="28" spans="1:38" x14ac:dyDescent="0.45">
      <c r="B28" s="1" t="s">
        <v>57</v>
      </c>
      <c r="C28" s="41">
        <v>32629</v>
      </c>
    </row>
  </sheetData>
  <mergeCells count="16">
    <mergeCell ref="AE9:AF9"/>
    <mergeCell ref="AG9:AH9"/>
    <mergeCell ref="AI9:AJ9"/>
    <mergeCell ref="AK9:AL9"/>
    <mergeCell ref="S9:T9"/>
    <mergeCell ref="U9:V9"/>
    <mergeCell ref="W9:X9"/>
    <mergeCell ref="Y9:Z9"/>
    <mergeCell ref="AA9:AB9"/>
    <mergeCell ref="AC9:AD9"/>
    <mergeCell ref="G9:H9"/>
    <mergeCell ref="I9:J9"/>
    <mergeCell ref="K9:L9"/>
    <mergeCell ref="M9:N9"/>
    <mergeCell ref="O9:P9"/>
    <mergeCell ref="Q9:R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Ieva Černytė</dc:creator>
  <cp:lastModifiedBy>Ieva Černytė</cp:lastModifiedBy>
  <dcterms:created xsi:type="dcterms:W3CDTF">2019-02-12T13:46:32Z</dcterms:created>
  <dcterms:modified xsi:type="dcterms:W3CDTF">2019-02-13T22:11:19Z</dcterms:modified>
</cp:coreProperties>
</file>