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Saves\books\homeworks\2 сем\Расчеты\"/>
    </mc:Choice>
  </mc:AlternateContent>
  <xr:revisionPtr revIDLastSave="0" documentId="13_ncr:1_{562BDFD6-DE40-4048-A252-55AF9068225C}" xr6:coauthVersionLast="45" xr6:coauthVersionMax="45" xr10:uidLastSave="{00000000-0000-0000-0000-000000000000}"/>
  <bookViews>
    <workbookView xWindow="21555" yWindow="4215" windowWidth="144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J20" i="1"/>
  <c r="J21" i="1"/>
  <c r="J18" i="1"/>
  <c r="P15" i="1"/>
  <c r="P13" i="1"/>
  <c r="P2" i="1"/>
  <c r="E24" i="1"/>
  <c r="Q3" i="1" l="1"/>
  <c r="Q2" i="1"/>
  <c r="K14" i="1"/>
  <c r="K11" i="1"/>
  <c r="O3" i="1"/>
  <c r="O2" i="1"/>
  <c r="K8" i="1"/>
  <c r="K2" i="1"/>
  <c r="G21" i="1" s="1"/>
  <c r="N1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F20" i="1" l="1"/>
  <c r="G20" i="1"/>
  <c r="L9" i="1"/>
  <c r="L3" i="1"/>
  <c r="C18" i="1"/>
  <c r="D18" i="1" s="1"/>
  <c r="N15" i="1"/>
  <c r="G19" i="1"/>
  <c r="L14" i="1"/>
  <c r="L8" i="1"/>
  <c r="C21" i="1"/>
  <c r="D21" i="1" s="1"/>
  <c r="F19" i="1"/>
  <c r="H21" i="1"/>
  <c r="L7" i="1"/>
  <c r="H18" i="1"/>
  <c r="L12" i="1"/>
  <c r="L6" i="1"/>
  <c r="C24" i="1"/>
  <c r="C19" i="1"/>
  <c r="D19" i="1" s="1"/>
  <c r="G18" i="1"/>
  <c r="H19" i="1"/>
  <c r="L2" i="1"/>
  <c r="L10" i="1"/>
  <c r="L4" i="1"/>
  <c r="F21" i="1"/>
  <c r="L15" i="1"/>
  <c r="L13" i="1"/>
  <c r="C20" i="1"/>
  <c r="D20" i="1" s="1"/>
  <c r="H20" i="1"/>
  <c r="L11" i="1"/>
  <c r="L5" i="1"/>
  <c r="N2" i="1"/>
  <c r="F18" i="1"/>
  <c r="K5" i="1" l="1"/>
</calcChain>
</file>

<file path=xl/sharedStrings.xml><?xml version="1.0" encoding="utf-8"?>
<sst xmlns="http://schemas.openxmlformats.org/spreadsheetml/2006/main" count="31" uniqueCount="28">
  <si>
    <t>Rm</t>
  </si>
  <si>
    <t>T</t>
  </si>
  <si>
    <t>2Ui</t>
  </si>
  <si>
    <t>2Ui+n</t>
  </si>
  <si>
    <t>n</t>
  </si>
  <si>
    <t>lambda</t>
  </si>
  <si>
    <t>Q</t>
  </si>
  <si>
    <t>R</t>
  </si>
  <si>
    <t>L</t>
  </si>
  <si>
    <t>C</t>
  </si>
  <si>
    <t>Tэксп</t>
  </si>
  <si>
    <t>Tтеор</t>
  </si>
  <si>
    <t>dT</t>
  </si>
  <si>
    <t>R0</t>
  </si>
  <si>
    <t>Lср</t>
  </si>
  <si>
    <t>SLср</t>
  </si>
  <si>
    <t>(Li-Lср)^2</t>
  </si>
  <si>
    <t>dL</t>
  </si>
  <si>
    <t>Qмал</t>
  </si>
  <si>
    <t>Rкр</t>
  </si>
  <si>
    <t>Tтомп</t>
  </si>
  <si>
    <t>beta</t>
  </si>
  <si>
    <t>omega0</t>
  </si>
  <si>
    <t>epsilonL</t>
  </si>
  <si>
    <t>esilonReal</t>
  </si>
  <si>
    <t>epsR</t>
  </si>
  <si>
    <t>eT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</si>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</sst>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%"/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10" fontId="0" fillId="0" borderId="0" xfId="1" applyNumberFormat="1" applyFont="1"/>
    <xf numFmtId="168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B1" zoomScale="145" zoomScaleNormal="145" workbookViewId="0">
      <selection activeCell="G14" sqref="G14"/>
    </sheetView>
  </sheetViews>
  <sheetFormatPr defaultRowHeight="15" x14ac:dyDescent="0.25"/>
  <cols>
    <col min="3" max="3" width="9.140625" customWidth="1"/>
    <col min="14" max="14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L1" t="s">
        <v>16</v>
      </c>
      <c r="N1" t="s">
        <v>11</v>
      </c>
      <c r="O1" t="s">
        <v>18</v>
      </c>
      <c r="P1" t="s">
        <v>26</v>
      </c>
      <c r="Q1" t="s">
        <v>27</v>
      </c>
    </row>
    <row r="2" spans="1:17" x14ac:dyDescent="0.25">
      <c r="A2">
        <v>0</v>
      </c>
      <c r="B2">
        <v>0.09</v>
      </c>
      <c r="C2" s="2">
        <v>6.3</v>
      </c>
      <c r="D2" s="2">
        <v>2.2999999999999998</v>
      </c>
      <c r="E2">
        <v>3</v>
      </c>
      <c r="F2" s="1">
        <f>1/E2*LN(C2/D2)</f>
        <v>0.33588017015412769</v>
      </c>
      <c r="G2" s="1">
        <f>2*PI()/(1-EXP(-2*F2))</f>
        <v>12.844022124988705</v>
      </c>
      <c r="H2">
        <f>A2+$A$24</f>
        <v>63</v>
      </c>
      <c r="I2" s="1">
        <f>$A$18*(PI()*H2/F2)^2*10^(-3)</f>
        <v>7.6389698524897041</v>
      </c>
      <c r="K2" s="1">
        <f>AVERAGE(I2:I15)</f>
        <v>9.0192680028683476</v>
      </c>
      <c r="L2">
        <f>(I2-$K$2)^2</f>
        <v>1.9052229839387045</v>
      </c>
      <c r="N2" s="4">
        <f>2*PI()/SQRT(1/($K$2*10^(-3))/($A$18*10^(-6))-H2^2/4/($K$2*10^(-3))^2)*1000</f>
        <v>8.8614146169371119E-2</v>
      </c>
      <c r="O2" s="1">
        <f>1/H2*SQRT(($K$2*10^(-3))/($A$18*10^(-6)))</f>
        <v>10.163276852111469</v>
      </c>
      <c r="P2" s="7">
        <f>(N2-0.09)/N2</f>
        <v>-1.5639194085107468E-2</v>
      </c>
      <c r="Q2" s="7">
        <f>(G2-O2)/G2</f>
        <v>0.20871540447300443</v>
      </c>
    </row>
    <row r="3" spans="1:17" x14ac:dyDescent="0.25">
      <c r="A3">
        <v>10</v>
      </c>
      <c r="B3">
        <v>0.09</v>
      </c>
      <c r="C3" s="2">
        <v>6.1</v>
      </c>
      <c r="D3" s="2">
        <v>2</v>
      </c>
      <c r="E3">
        <v>3</v>
      </c>
      <c r="F3" s="1">
        <f t="shared" ref="F3:F15" si="0">1/E3*LN(C3/D3)</f>
        <v>0.37171386353977343</v>
      </c>
      <c r="G3" s="1">
        <f t="shared" ref="G3:G15" si="1">2*PI()/(1-EXP(-2*F3))</f>
        <v>11.978953837418583</v>
      </c>
      <c r="H3">
        <f t="shared" ref="H3:H15" si="2">A3+$A$24</f>
        <v>73</v>
      </c>
      <c r="I3" s="1">
        <f t="shared" ref="I3:I15" si="3">$A$18*(PI()*H3/F3)^2*10^(-3)</f>
        <v>8.3743407552428373</v>
      </c>
      <c r="K3" s="1"/>
      <c r="L3">
        <f t="shared" ref="L3:L15" si="4">(I3-$K$2)^2</f>
        <v>0.41593115472981634</v>
      </c>
      <c r="N3" s="4"/>
      <c r="O3" s="1">
        <f>1/H3*SQRT(($K$2*10^(-3))/($A$18*10^(-6)))</f>
        <v>8.7710471463427755</v>
      </c>
      <c r="Q3" s="7">
        <f>(G3-O3)/G3</f>
        <v>0.26779522941772171</v>
      </c>
    </row>
    <row r="4" spans="1:17" x14ac:dyDescent="0.25">
      <c r="A4">
        <v>20</v>
      </c>
      <c r="B4">
        <v>0.09</v>
      </c>
      <c r="C4" s="2">
        <v>5.9</v>
      </c>
      <c r="D4" s="2">
        <v>1.7</v>
      </c>
      <c r="E4">
        <v>3</v>
      </c>
      <c r="F4" s="1">
        <f t="shared" si="0"/>
        <v>0.4147746999498344</v>
      </c>
      <c r="G4" s="1">
        <f t="shared" si="1"/>
        <v>11.145257043243646</v>
      </c>
      <c r="H4">
        <f t="shared" si="2"/>
        <v>83</v>
      </c>
      <c r="I4" s="1">
        <f t="shared" si="3"/>
        <v>8.694689860055334</v>
      </c>
      <c r="K4" s="1" t="s">
        <v>15</v>
      </c>
      <c r="L4">
        <f t="shared" si="4"/>
        <v>0.10535097079194509</v>
      </c>
      <c r="N4" s="4"/>
    </row>
    <row r="5" spans="1:17" x14ac:dyDescent="0.25">
      <c r="A5">
        <v>30</v>
      </c>
      <c r="B5">
        <v>0.09</v>
      </c>
      <c r="C5" s="2">
        <v>5.7</v>
      </c>
      <c r="D5" s="2">
        <v>1.4</v>
      </c>
      <c r="E5">
        <v>3</v>
      </c>
      <c r="F5" s="1">
        <f t="shared" si="0"/>
        <v>0.46799797940643051</v>
      </c>
      <c r="G5" s="1">
        <f t="shared" si="1"/>
        <v>10.337502876658178</v>
      </c>
      <c r="H5">
        <f t="shared" si="2"/>
        <v>93</v>
      </c>
      <c r="I5" s="1">
        <f t="shared" si="3"/>
        <v>8.5743334183600481</v>
      </c>
      <c r="K5" s="1">
        <f>SQRT(SUM(L2:L15)/182)</f>
        <v>0.18892042082790012</v>
      </c>
      <c r="L5">
        <f t="shared" si="4"/>
        <v>0.19796678449157309</v>
      </c>
      <c r="N5" s="4"/>
    </row>
    <row r="6" spans="1:17" x14ac:dyDescent="0.25">
      <c r="A6">
        <v>40</v>
      </c>
      <c r="B6">
        <v>0.09</v>
      </c>
      <c r="C6" s="2">
        <v>5.5</v>
      </c>
      <c r="D6" s="2">
        <v>1.2</v>
      </c>
      <c r="E6">
        <v>3</v>
      </c>
      <c r="F6" s="1">
        <f t="shared" si="0"/>
        <v>0.50747551181482353</v>
      </c>
      <c r="G6" s="1">
        <f t="shared" si="1"/>
        <v>9.8547430523931236</v>
      </c>
      <c r="H6">
        <f t="shared" si="2"/>
        <v>103</v>
      </c>
      <c r="I6" s="1">
        <f t="shared" si="3"/>
        <v>8.9447188649953535</v>
      </c>
      <c r="K6" s="1"/>
      <c r="L6">
        <f t="shared" si="4"/>
        <v>5.5575739576066846E-3</v>
      </c>
      <c r="N6" s="4"/>
    </row>
    <row r="7" spans="1:17" x14ac:dyDescent="0.25">
      <c r="A7">
        <v>50</v>
      </c>
      <c r="B7">
        <v>0.09</v>
      </c>
      <c r="C7" s="2">
        <v>5.4</v>
      </c>
      <c r="D7" s="2">
        <v>1</v>
      </c>
      <c r="E7">
        <v>3</v>
      </c>
      <c r="F7" s="1">
        <f t="shared" si="0"/>
        <v>0.56213298452340954</v>
      </c>
      <c r="G7" s="1">
        <f t="shared" si="1"/>
        <v>9.3069178493591522</v>
      </c>
      <c r="H7">
        <f t="shared" si="2"/>
        <v>113</v>
      </c>
      <c r="I7" s="1">
        <f t="shared" si="3"/>
        <v>8.7740716084361488</v>
      </c>
      <c r="K7" s="1" t="s">
        <v>17</v>
      </c>
      <c r="L7">
        <f t="shared" si="4"/>
        <v>6.0121271842550443E-2</v>
      </c>
      <c r="N7" s="4"/>
    </row>
    <row r="8" spans="1:17" x14ac:dyDescent="0.25">
      <c r="A8">
        <v>60</v>
      </c>
      <c r="B8">
        <v>0.09</v>
      </c>
      <c r="C8" s="2">
        <v>5.2</v>
      </c>
      <c r="D8" s="2">
        <v>1.6</v>
      </c>
      <c r="E8">
        <v>2</v>
      </c>
      <c r="F8" s="1">
        <f t="shared" si="0"/>
        <v>0.58932749817082308</v>
      </c>
      <c r="G8" s="1">
        <f t="shared" si="1"/>
        <v>9.0757121103705138</v>
      </c>
      <c r="H8">
        <f t="shared" si="2"/>
        <v>123</v>
      </c>
      <c r="I8" s="1">
        <f t="shared" si="3"/>
        <v>9.4584339922451122</v>
      </c>
      <c r="K8" s="1">
        <f>2.14*K5</f>
        <v>0.40428970057170627</v>
      </c>
      <c r="L8">
        <f t="shared" si="4"/>
        <v>0.19286676622527246</v>
      </c>
      <c r="N8" s="4"/>
    </row>
    <row r="9" spans="1:17" x14ac:dyDescent="0.25">
      <c r="A9">
        <v>70</v>
      </c>
      <c r="B9">
        <v>0.09</v>
      </c>
      <c r="C9" s="2">
        <v>5</v>
      </c>
      <c r="D9" s="2">
        <v>1.4</v>
      </c>
      <c r="E9">
        <v>2</v>
      </c>
      <c r="F9" s="1">
        <f t="shared" si="0"/>
        <v>0.63648283790644378</v>
      </c>
      <c r="G9" s="1">
        <f t="shared" si="1"/>
        <v>8.7266462599716483</v>
      </c>
      <c r="H9">
        <f t="shared" si="2"/>
        <v>133</v>
      </c>
      <c r="I9" s="1">
        <f t="shared" si="3"/>
        <v>9.4809599594471194</v>
      </c>
      <c r="L9">
        <f t="shared" si="4"/>
        <v>0.21315946276953451</v>
      </c>
      <c r="N9" s="4"/>
    </row>
    <row r="10" spans="1:17" x14ac:dyDescent="0.25">
      <c r="A10">
        <v>80</v>
      </c>
      <c r="B10">
        <v>0.09</v>
      </c>
      <c r="C10" s="2">
        <v>4.8</v>
      </c>
      <c r="D10" s="2">
        <v>1.2</v>
      </c>
      <c r="E10">
        <v>2</v>
      </c>
      <c r="F10" s="1">
        <f t="shared" si="0"/>
        <v>0.69314718055994529</v>
      </c>
      <c r="G10" s="1">
        <f t="shared" si="1"/>
        <v>8.3775804095727811</v>
      </c>
      <c r="H10">
        <f t="shared" si="2"/>
        <v>143</v>
      </c>
      <c r="I10" s="1">
        <f t="shared" si="3"/>
        <v>9.2415236456591821</v>
      </c>
      <c r="K10" t="s">
        <v>23</v>
      </c>
      <c r="L10">
        <f t="shared" si="4"/>
        <v>4.939757075236699E-2</v>
      </c>
      <c r="N10" s="4"/>
    </row>
    <row r="11" spans="1:17" x14ac:dyDescent="0.25">
      <c r="A11">
        <v>90</v>
      </c>
      <c r="B11">
        <v>0.09</v>
      </c>
      <c r="C11" s="2">
        <v>4.5999999999999996</v>
      </c>
      <c r="D11" s="2">
        <v>1</v>
      </c>
      <c r="E11">
        <v>2</v>
      </c>
      <c r="F11" s="1">
        <f t="shared" si="0"/>
        <v>0.76302815174752459</v>
      </c>
      <c r="G11" s="1">
        <f t="shared" si="1"/>
        <v>8.0285145591739173</v>
      </c>
      <c r="H11">
        <f t="shared" si="2"/>
        <v>153</v>
      </c>
      <c r="I11" s="1">
        <f t="shared" si="3"/>
        <v>8.7301994349548426</v>
      </c>
      <c r="K11" s="7">
        <f>K8/K2</f>
        <v>4.4825112242272015E-2</v>
      </c>
      <c r="L11">
        <f t="shared" si="4"/>
        <v>8.3560636955564649E-2</v>
      </c>
      <c r="N11" s="4"/>
    </row>
    <row r="12" spans="1:17" x14ac:dyDescent="0.25">
      <c r="A12">
        <v>100</v>
      </c>
      <c r="B12">
        <v>0.09</v>
      </c>
      <c r="C12" s="2">
        <v>4.5</v>
      </c>
      <c r="D12" s="2">
        <v>0.9</v>
      </c>
      <c r="E12">
        <v>2</v>
      </c>
      <c r="F12" s="1">
        <f t="shared" si="0"/>
        <v>0.80471895621705014</v>
      </c>
      <c r="G12" s="1">
        <f t="shared" si="1"/>
        <v>7.8539816339744828</v>
      </c>
      <c r="H12">
        <f t="shared" si="2"/>
        <v>163</v>
      </c>
      <c r="I12" s="1">
        <f t="shared" si="3"/>
        <v>8.9085940923424793</v>
      </c>
      <c r="L12">
        <f t="shared" si="4"/>
        <v>1.2248714471087897E-2</v>
      </c>
      <c r="N12" s="4"/>
    </row>
    <row r="13" spans="1:17" x14ac:dyDescent="0.25">
      <c r="A13">
        <v>200</v>
      </c>
      <c r="B13">
        <v>0.09</v>
      </c>
      <c r="C13" s="2">
        <v>3.2</v>
      </c>
      <c r="D13" s="2">
        <v>0.9</v>
      </c>
      <c r="E13">
        <v>1</v>
      </c>
      <c r="F13" s="1">
        <f t="shared" si="0"/>
        <v>1.2685113254635072</v>
      </c>
      <c r="G13" s="1">
        <f t="shared" si="1"/>
        <v>6.8228862720592751</v>
      </c>
      <c r="H13">
        <f t="shared" si="2"/>
        <v>263</v>
      </c>
      <c r="I13" s="1">
        <f t="shared" si="3"/>
        <v>9.3335149005456763</v>
      </c>
      <c r="K13" t="s">
        <v>24</v>
      </c>
      <c r="L13">
        <f t="shared" si="4"/>
        <v>9.8751112699825505E-2</v>
      </c>
      <c r="N13" s="4">
        <f>2*PI()/SQRT(1/($K$2*10^(-3))/($A$18*10^(-6))-H13^2/4/($K$2*10^(-3))^2)*1000</f>
        <v>9.0434641874925212E-2</v>
      </c>
      <c r="P13" s="7">
        <f>(N13-0.09)/N13</f>
        <v>4.8061435962376284E-3</v>
      </c>
    </row>
    <row r="14" spans="1:17" x14ac:dyDescent="0.25">
      <c r="A14">
        <v>300</v>
      </c>
      <c r="B14">
        <v>0.09</v>
      </c>
      <c r="C14" s="2">
        <v>2.2999999999999998</v>
      </c>
      <c r="D14" s="2">
        <v>0.4</v>
      </c>
      <c r="E14">
        <v>1</v>
      </c>
      <c r="F14" s="1">
        <f t="shared" si="0"/>
        <v>1.7491998548092589</v>
      </c>
      <c r="G14" s="1">
        <f t="shared" si="1"/>
        <v>6.4791521003859671</v>
      </c>
      <c r="H14">
        <f t="shared" si="2"/>
        <v>363</v>
      </c>
      <c r="I14" s="1">
        <f t="shared" si="3"/>
        <v>9.350973172619339</v>
      </c>
      <c r="K14" s="7">
        <f>(B24-K2)/B24</f>
        <v>9.8073199713165235E-2</v>
      </c>
      <c r="L14">
        <f t="shared" si="4"/>
        <v>0.11002831963953402</v>
      </c>
      <c r="N14" s="4"/>
    </row>
    <row r="15" spans="1:17" x14ac:dyDescent="0.25">
      <c r="A15">
        <v>400</v>
      </c>
      <c r="B15">
        <v>0.09</v>
      </c>
      <c r="C15" s="2">
        <v>1.6</v>
      </c>
      <c r="D15" s="2">
        <v>0.2</v>
      </c>
      <c r="E15">
        <v>1</v>
      </c>
      <c r="F15" s="1">
        <f t="shared" si="0"/>
        <v>2.0794415416798357</v>
      </c>
      <c r="G15" s="1">
        <f t="shared" si="1"/>
        <v>6.3829184072935483</v>
      </c>
      <c r="H15">
        <f t="shared" si="2"/>
        <v>463</v>
      </c>
      <c r="I15" s="1">
        <f t="shared" si="3"/>
        <v>10.764428482763694</v>
      </c>
      <c r="L15">
        <f t="shared" si="4"/>
        <v>3.0455851005885575</v>
      </c>
      <c r="N15" s="4">
        <f>2*PI()/SQRT(1/($K$2*10^(-3))/($A$18*10^(-6))-H15^2/4/($K$2*10^(-3))^2)*1000</f>
        <v>9.4928772155696894E-2</v>
      </c>
      <c r="P15" s="7">
        <f>(N15-0.09)/N15</f>
        <v>5.1920740611845262E-2</v>
      </c>
    </row>
    <row r="17" spans="1:10" x14ac:dyDescent="0.25">
      <c r="A17" t="s">
        <v>9</v>
      </c>
      <c r="B17" t="s">
        <v>10</v>
      </c>
      <c r="C17" t="s">
        <v>11</v>
      </c>
      <c r="D17" t="s">
        <v>12</v>
      </c>
      <c r="F17" t="s">
        <v>20</v>
      </c>
      <c r="G17" t="s">
        <v>21</v>
      </c>
      <c r="H17" t="s">
        <v>22</v>
      </c>
      <c r="J17" t="s">
        <v>26</v>
      </c>
    </row>
    <row r="18" spans="1:10" x14ac:dyDescent="0.25">
      <c r="A18">
        <v>2.1999999999999999E-2</v>
      </c>
      <c r="B18" s="3">
        <v>0.09</v>
      </c>
      <c r="C18" s="3">
        <f>2*PI()/SQRT(1/($K$2*10^(-3))/(A18*10^(-6))-H2^2/4/($K$2*10^(-3))^2)*1000</f>
        <v>8.8614146169371119E-2</v>
      </c>
      <c r="D18" s="6">
        <f>(B18-C18)/C18</f>
        <v>1.5639194085107468E-2</v>
      </c>
      <c r="F18" s="3">
        <f>2*PI()*SQRT(($K$2*10^(-3))*(A18*10^(-6)))*1000</f>
        <v>8.8506843980919458E-2</v>
      </c>
      <c r="G18" s="5">
        <f>$H$2/2/($K$2*10^(-3))</f>
        <v>3492.5228954259069</v>
      </c>
      <c r="H18" s="5">
        <f>1/SQRT(($K$2*10^(-3))*(A18*10^(-6)))</f>
        <v>70990.954197102896</v>
      </c>
      <c r="J18" s="7">
        <f>(C18-F18)/C18</f>
        <v>1.2108923133623659E-3</v>
      </c>
    </row>
    <row r="19" spans="1:10" x14ac:dyDescent="0.25">
      <c r="A19">
        <v>3.3000000000000002E-2</v>
      </c>
      <c r="B19" s="3">
        <v>0.11</v>
      </c>
      <c r="C19" s="3">
        <f t="shared" ref="C19:C21" si="5">2*PI()/SQRT(1/($K$2*10^(-3))/(A19*10^(-6))-H3^2/4/($K$2*10^(-3))^2)*1000</f>
        <v>0.10866346577239737</v>
      </c>
      <c r="D19" s="6">
        <f t="shared" ref="D19:D21" si="6">(B19-C19)/C19</f>
        <v>1.2299757035194226E-2</v>
      </c>
      <c r="F19" s="3">
        <f t="shared" ref="F19:F21" si="7">2*PI()*SQRT(($K$2*10^(-3))*(A19*10^(-6)))*1000</f>
        <v>0.10839830324868664</v>
      </c>
      <c r="G19" s="5">
        <f t="shared" ref="G19:G21" si="8">$H$2/2/($K$2*10^(-3))</f>
        <v>3492.5228954259069</v>
      </c>
      <c r="H19" s="5">
        <f t="shared" ref="H19:H21" si="9">1/SQRT(($K$2*10^(-3))*(A19*10^(-6)))</f>
        <v>57963.871378731325</v>
      </c>
      <c r="J19" s="7">
        <f t="shared" ref="J19:J21" si="10">(C19-F19)/C19</f>
        <v>2.4402178029746162E-3</v>
      </c>
    </row>
    <row r="20" spans="1:10" x14ac:dyDescent="0.25">
      <c r="A20">
        <v>4.7E-2</v>
      </c>
      <c r="B20" s="3">
        <v>0.13</v>
      </c>
      <c r="C20" s="3">
        <f t="shared" si="5"/>
        <v>0.12994874367914788</v>
      </c>
      <c r="D20" s="8">
        <f t="shared" si="6"/>
        <v>3.9443490872583924E-4</v>
      </c>
      <c r="F20" s="3">
        <f t="shared" si="7"/>
        <v>0.12936430013351521</v>
      </c>
      <c r="G20" s="5">
        <f t="shared" si="8"/>
        <v>3492.5228954259069</v>
      </c>
      <c r="H20" s="5">
        <f t="shared" si="9"/>
        <v>48569.700455958809</v>
      </c>
      <c r="J20" s="7">
        <f t="shared" si="10"/>
        <v>4.4974928505326535E-3</v>
      </c>
    </row>
    <row r="21" spans="1:10" x14ac:dyDescent="0.25">
      <c r="A21" s="3">
        <v>0.47</v>
      </c>
      <c r="B21" s="3">
        <v>0.44</v>
      </c>
      <c r="C21" s="3">
        <f t="shared" si="5"/>
        <v>0.43428356659501366</v>
      </c>
      <c r="D21" s="6">
        <f t="shared" si="6"/>
        <v>1.3162905172318298E-2</v>
      </c>
      <c r="F21" s="3">
        <f t="shared" si="7"/>
        <v>0.40908583633553253</v>
      </c>
      <c r="G21" s="5">
        <f t="shared" si="8"/>
        <v>3492.5228954259069</v>
      </c>
      <c r="H21" s="5">
        <f t="shared" si="9"/>
        <v>15359.087871294847</v>
      </c>
      <c r="J21" s="7">
        <f t="shared" si="10"/>
        <v>5.8021376348737129E-2</v>
      </c>
    </row>
    <row r="23" spans="1:10" x14ac:dyDescent="0.25">
      <c r="A23" t="s">
        <v>13</v>
      </c>
      <c r="B23" t="s">
        <v>8</v>
      </c>
      <c r="C23" t="s">
        <v>19</v>
      </c>
      <c r="E23" t="s">
        <v>25</v>
      </c>
    </row>
    <row r="24" spans="1:10" x14ac:dyDescent="0.25">
      <c r="A24">
        <v>63</v>
      </c>
      <c r="B24">
        <v>10</v>
      </c>
      <c r="C24" s="1">
        <f>2*SQRT((K2*10^(-3))/(A18*10^(-6)))</f>
        <v>1280.5728833660453</v>
      </c>
      <c r="E24" s="7">
        <f>(C24-1163)/C24</f>
        <v>9.1812722956462658E-2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Дудов</dc:creator>
  <cp:lastModifiedBy>Даниил Дудов</cp:lastModifiedBy>
  <dcterms:created xsi:type="dcterms:W3CDTF">2015-06-05T18:19:34Z</dcterms:created>
  <dcterms:modified xsi:type="dcterms:W3CDTF">2020-03-19T11:21:16Z</dcterms:modified>
</cp:coreProperties>
</file>